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RA\Rendelet\zárszámadás2018\"/>
    </mc:Choice>
  </mc:AlternateContent>
  <xr:revisionPtr revIDLastSave="0" documentId="8_{44C12433-D62E-45E7-870F-A850610D5C94}" xr6:coauthVersionLast="43" xr6:coauthVersionMax="43" xr10:uidLastSave="{00000000-0000-0000-0000-000000000000}"/>
  <bookViews>
    <workbookView xWindow="-120" yWindow="-120" windowWidth="20730" windowHeight="11160" tabRatio="727" firstSheet="32" activeTab="3" xr2:uid="{00000000-000D-0000-FFFF-FFFF00000000}"/>
  </bookViews>
  <sheets>
    <sheet name="ÖSSZEFÜGGÉSEK" sheetId="1" r:id="rId1"/>
    <sheet name="1.1.sz.mell." sheetId="2" r:id="rId2"/>
    <sheet name="1.2.sz.mell." sheetId="3" r:id="rId3"/>
    <sheet name="1.3.sz.mell." sheetId="4" r:id="rId4"/>
    <sheet name="1.4.sz.mell." sheetId="5" r:id="rId5"/>
    <sheet name="2.1.sz.mell  " sheetId="6" r:id="rId6"/>
    <sheet name="2.2.sz.mell  " sheetId="7" r:id="rId7"/>
    <sheet name="ELLENŐRZÉS-1.sz.2.1.sz.2.2.sz." sheetId="8" r:id="rId8"/>
    <sheet name="3.sz.mell." sheetId="9" r:id="rId9"/>
    <sheet name="4.sz.mell." sheetId="10" r:id="rId10"/>
    <sheet name="5. sz. mell. " sheetId="11" r:id="rId11"/>
    <sheet name="6.1. sz. mell" sheetId="12" r:id="rId12"/>
    <sheet name="6.2. sz. mell" sheetId="13" r:id="rId13"/>
    <sheet name="6.3. sz. mell" sheetId="14" r:id="rId14"/>
    <sheet name="6.4. sz. mell " sheetId="46" r:id="rId15"/>
    <sheet name="6.5. sz. mell" sheetId="15" r:id="rId16"/>
    <sheet name="7.1. sz. mell." sheetId="20" r:id="rId17"/>
    <sheet name="7.1.1. sz. mell." sheetId="21" r:id="rId18"/>
    <sheet name="7.1.2. sz. mell." sheetId="22" r:id="rId19"/>
    <sheet name="7.1.3. sz. mell." sheetId="23" r:id="rId20"/>
    <sheet name="7.2. sz. mell." sheetId="24" r:id="rId21"/>
    <sheet name="7.2.1. sz. mell." sheetId="25" r:id="rId22"/>
    <sheet name="7.2.2. sz. mell." sheetId="26" r:id="rId23"/>
    <sheet name="7.2.3. sz. mell." sheetId="27" r:id="rId24"/>
    <sheet name="9. sz. mell" sheetId="32" r:id="rId25"/>
    <sheet name="1.tájékoztató" sheetId="33" r:id="rId26"/>
    <sheet name="2. tájékoztató tábla" sheetId="34" r:id="rId27"/>
    <sheet name="3. tájékoztató tábla" sheetId="35" r:id="rId28"/>
    <sheet name="4. tájékoztató tábla" sheetId="36" r:id="rId29"/>
    <sheet name="5. tájékoztató tábla" sheetId="37" r:id="rId30"/>
    <sheet name="6. tájékoztató tábla" sheetId="38" r:id="rId31"/>
    <sheet name="7.1. tájékoztató tábla" sheetId="39" r:id="rId32"/>
    <sheet name="7.2. tájékoztató tábla" sheetId="40" r:id="rId33"/>
    <sheet name="7.3. tájékoztató tábla" sheetId="41" r:id="rId34"/>
    <sheet name="7.4. tájékoztató tábla" sheetId="42" r:id="rId35"/>
    <sheet name="8. tájékoztató tábla" sheetId="43" r:id="rId36"/>
    <sheet name="9. tájékoztató tábla" sheetId="44" r:id="rId37"/>
    <sheet name="Munka1" sheetId="45" r:id="rId38"/>
  </sheets>
  <definedNames>
    <definedName name="_ftn1" localSheetId="33">'7.3. tájékoztató tábla'!$A$27</definedName>
    <definedName name="_ftnref1" localSheetId="33">'7.3. tájékoztató tábla'!$A$18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 '!$1:$6</definedName>
    <definedName name="_xlnm.Print_Titles" localSheetId="15">'6.5. sz. mell'!$1:$6</definedName>
    <definedName name="_xlnm.Print_Titles" localSheetId="16">'7.1. sz. mell.'!$1:$6</definedName>
    <definedName name="_xlnm.Print_Titles" localSheetId="31">'7.1. tájékoztató tábla'!$2:$6</definedName>
    <definedName name="_xlnm.Print_Titles" localSheetId="17">'7.1.1. sz. mell.'!$1:$6</definedName>
    <definedName name="_xlnm.Print_Titles" localSheetId="18">'7.1.2. sz. mell.'!$1:$6</definedName>
    <definedName name="_xlnm.Print_Titles" localSheetId="19">'7.1.3. sz. mell.'!$1:$6</definedName>
    <definedName name="_xlnm.Print_Titles" localSheetId="20">'7.2. sz. mell.'!$1:$6</definedName>
    <definedName name="_xlnm.Print_Titles" localSheetId="21">'7.2.1. sz. mell.'!$1:$6</definedName>
    <definedName name="_xlnm.Print_Titles" localSheetId="22">'7.2.2. sz. mell.'!$1:$6</definedName>
    <definedName name="_xlnm.Print_Titles" localSheetId="23">'7.2.3. sz. mell.'!$1:$6</definedName>
    <definedName name="_xlnm.Print_Area" localSheetId="1">'1.1.sz.mell.'!$A$1:$E$146</definedName>
    <definedName name="_xlnm.Print_Area" localSheetId="2">'1.2.sz.mell.'!$A$1:$E$146</definedName>
    <definedName name="_xlnm.Print_Area" localSheetId="3">'1.3.sz.mell.'!$A$1:$E$146</definedName>
    <definedName name="_xlnm.Print_Area" localSheetId="4">'1.4.sz.mell.'!$A$1:$E$146</definedName>
    <definedName name="_xlnm.Print_Area" localSheetId="25">'1.tájékoztató'!$A$1:$E$145</definedName>
    <definedName name="_xlnm.Print_Area" localSheetId="5">'2.1.sz.mell  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" i="44" l="1"/>
  <c r="F1" i="43" l="1"/>
  <c r="J1" i="36"/>
  <c r="I1" i="35"/>
  <c r="K1" i="34"/>
  <c r="H1" i="9"/>
  <c r="H1" i="10"/>
  <c r="N1" i="11"/>
  <c r="E1" i="12"/>
  <c r="E1" i="13"/>
  <c r="E1" i="14"/>
  <c r="E1" i="46"/>
  <c r="E1" i="15"/>
  <c r="E1" i="20"/>
  <c r="E1" i="21"/>
  <c r="E1" i="22"/>
  <c r="E1" i="23"/>
  <c r="E1" i="25"/>
  <c r="E1" i="26"/>
  <c r="E1" i="27"/>
  <c r="J1" i="7"/>
  <c r="J1" i="6"/>
  <c r="J8" i="34"/>
  <c r="D139" i="33"/>
  <c r="E134" i="33"/>
  <c r="E144" i="33" s="1"/>
  <c r="D134" i="33"/>
  <c r="D129" i="33"/>
  <c r="D125" i="33"/>
  <c r="D144" i="33" s="1"/>
  <c r="D121" i="33"/>
  <c r="E107" i="33"/>
  <c r="D107" i="33"/>
  <c r="E91" i="33"/>
  <c r="E124" i="33" s="1"/>
  <c r="D91" i="33"/>
  <c r="D78" i="33"/>
  <c r="E74" i="33"/>
  <c r="D74" i="33"/>
  <c r="E71" i="33"/>
  <c r="D71" i="33"/>
  <c r="D66" i="33"/>
  <c r="D62" i="33"/>
  <c r="D84" i="33" s="1"/>
  <c r="D56" i="33"/>
  <c r="E51" i="33"/>
  <c r="D51" i="33"/>
  <c r="E45" i="33"/>
  <c r="D45" i="33"/>
  <c r="E34" i="33"/>
  <c r="D34" i="33"/>
  <c r="E28" i="33"/>
  <c r="E27" i="33" s="1"/>
  <c r="D28" i="33"/>
  <c r="D27" i="33" s="1"/>
  <c r="E20" i="33"/>
  <c r="D20" i="33"/>
  <c r="E13" i="33"/>
  <c r="D13" i="33"/>
  <c r="E6" i="33"/>
  <c r="D6" i="33"/>
  <c r="C144" i="33"/>
  <c r="C134" i="33"/>
  <c r="C107" i="33"/>
  <c r="C91" i="33"/>
  <c r="C124" i="33" s="1"/>
  <c r="C74" i="33"/>
  <c r="C71" i="33"/>
  <c r="C84" i="33" s="1"/>
  <c r="C51" i="33"/>
  <c r="C45" i="33"/>
  <c r="C34" i="33"/>
  <c r="C28" i="33"/>
  <c r="C27" i="33" s="1"/>
  <c r="C20" i="33"/>
  <c r="C13" i="33"/>
  <c r="C6" i="33"/>
  <c r="C14" i="40"/>
  <c r="C6" i="44"/>
  <c r="D140" i="3"/>
  <c r="C140" i="3"/>
  <c r="E135" i="3"/>
  <c r="E145" i="3" s="1"/>
  <c r="D135" i="3"/>
  <c r="C135" i="3"/>
  <c r="D130" i="3"/>
  <c r="C130" i="3"/>
  <c r="D126" i="3"/>
  <c r="C126" i="3"/>
  <c r="D122" i="3"/>
  <c r="C122" i="3"/>
  <c r="E108" i="3"/>
  <c r="D108" i="3"/>
  <c r="C108" i="3"/>
  <c r="E92" i="3"/>
  <c r="D92" i="3"/>
  <c r="C92" i="3"/>
  <c r="D78" i="3"/>
  <c r="C78" i="3"/>
  <c r="E74" i="3"/>
  <c r="D74" i="3"/>
  <c r="C74" i="3"/>
  <c r="E71" i="3"/>
  <c r="D71" i="3"/>
  <c r="C71" i="3"/>
  <c r="D66" i="3"/>
  <c r="C66" i="3"/>
  <c r="D62" i="3"/>
  <c r="C62" i="3"/>
  <c r="D56" i="3"/>
  <c r="C56" i="3"/>
  <c r="E51" i="3"/>
  <c r="D51" i="3"/>
  <c r="C51" i="3"/>
  <c r="E45" i="3"/>
  <c r="D45" i="3"/>
  <c r="C45" i="3"/>
  <c r="E34" i="3"/>
  <c r="D34" i="3"/>
  <c r="C34" i="3"/>
  <c r="E28" i="3"/>
  <c r="E27" i="3" s="1"/>
  <c r="D28" i="3"/>
  <c r="D27" i="3" s="1"/>
  <c r="C28" i="3"/>
  <c r="C27" i="3"/>
  <c r="E20" i="3"/>
  <c r="D20" i="3"/>
  <c r="C20" i="3"/>
  <c r="E13" i="3"/>
  <c r="D13" i="3"/>
  <c r="C13" i="3"/>
  <c r="E6" i="3"/>
  <c r="D6" i="3"/>
  <c r="C6" i="3"/>
  <c r="D139" i="13"/>
  <c r="C139" i="13"/>
  <c r="E134" i="13"/>
  <c r="E145" i="13" s="1"/>
  <c r="D134" i="13"/>
  <c r="D145" i="13" s="1"/>
  <c r="C134" i="13"/>
  <c r="C145" i="13" s="1"/>
  <c r="D129" i="13"/>
  <c r="C129" i="13"/>
  <c r="D125" i="13"/>
  <c r="C125" i="13"/>
  <c r="D121" i="13"/>
  <c r="C121" i="13"/>
  <c r="E107" i="13"/>
  <c r="D107" i="13"/>
  <c r="C107" i="13"/>
  <c r="E91" i="13"/>
  <c r="D91" i="13"/>
  <c r="C91" i="13"/>
  <c r="D80" i="13"/>
  <c r="C80" i="13"/>
  <c r="E76" i="13"/>
  <c r="D76" i="13"/>
  <c r="C76" i="13"/>
  <c r="E73" i="13"/>
  <c r="D73" i="13"/>
  <c r="C73" i="13"/>
  <c r="D68" i="13"/>
  <c r="C68" i="13"/>
  <c r="D64" i="13"/>
  <c r="C64" i="13"/>
  <c r="D58" i="13"/>
  <c r="C58" i="13"/>
  <c r="E53" i="13"/>
  <c r="D53" i="13"/>
  <c r="C53" i="13"/>
  <c r="E47" i="13"/>
  <c r="D47" i="13"/>
  <c r="C47" i="13"/>
  <c r="E36" i="13"/>
  <c r="D36" i="13"/>
  <c r="C36" i="13"/>
  <c r="E30" i="13"/>
  <c r="E29" i="13" s="1"/>
  <c r="D30" i="13"/>
  <c r="D29" i="13" s="1"/>
  <c r="C30" i="13"/>
  <c r="C29" i="13" s="1"/>
  <c r="E22" i="13"/>
  <c r="D22" i="13"/>
  <c r="C22" i="13"/>
  <c r="E15" i="13"/>
  <c r="D15" i="13"/>
  <c r="C15" i="13"/>
  <c r="E8" i="13"/>
  <c r="D8" i="13"/>
  <c r="C8" i="13"/>
  <c r="E44" i="25"/>
  <c r="E55" i="25" s="1"/>
  <c r="D44" i="25"/>
  <c r="D55" i="25" s="1"/>
  <c r="C44" i="25"/>
  <c r="C55" i="25" s="1"/>
  <c r="E36" i="25"/>
  <c r="D36" i="25"/>
  <c r="C36" i="25"/>
  <c r="E8" i="25"/>
  <c r="E35" i="25" s="1"/>
  <c r="D8" i="25"/>
  <c r="D35" i="25" s="1"/>
  <c r="D40" i="25" s="1"/>
  <c r="C8" i="25"/>
  <c r="C35" i="25" s="1"/>
  <c r="D139" i="12"/>
  <c r="C139" i="12"/>
  <c r="E134" i="12"/>
  <c r="E145" i="12" s="1"/>
  <c r="D134" i="12"/>
  <c r="D145" i="12" s="1"/>
  <c r="C134" i="12"/>
  <c r="C145" i="12" s="1"/>
  <c r="D129" i="12"/>
  <c r="C129" i="12"/>
  <c r="D125" i="12"/>
  <c r="C125" i="12"/>
  <c r="D121" i="12"/>
  <c r="C121" i="12"/>
  <c r="E107" i="12"/>
  <c r="D107" i="12"/>
  <c r="C107" i="12"/>
  <c r="E91" i="12"/>
  <c r="D91" i="12"/>
  <c r="C91" i="12"/>
  <c r="D80" i="12"/>
  <c r="C80" i="12"/>
  <c r="E76" i="12"/>
  <c r="D76" i="12"/>
  <c r="C76" i="12"/>
  <c r="E73" i="12"/>
  <c r="D73" i="12"/>
  <c r="C73" i="12"/>
  <c r="D68" i="12"/>
  <c r="C68" i="12"/>
  <c r="D64" i="12"/>
  <c r="C64" i="12"/>
  <c r="D58" i="12"/>
  <c r="C58" i="12"/>
  <c r="E53" i="12"/>
  <c r="D53" i="12"/>
  <c r="C53" i="12"/>
  <c r="E47" i="12"/>
  <c r="D47" i="12"/>
  <c r="C47" i="12"/>
  <c r="E36" i="12"/>
  <c r="D36" i="12"/>
  <c r="C36" i="12"/>
  <c r="E30" i="12"/>
  <c r="E29" i="12" s="1"/>
  <c r="D30" i="12"/>
  <c r="D29" i="12" s="1"/>
  <c r="C30" i="12"/>
  <c r="C29" i="12" s="1"/>
  <c r="E22" i="12"/>
  <c r="D22" i="12"/>
  <c r="C22" i="12"/>
  <c r="E15" i="12"/>
  <c r="D15" i="12"/>
  <c r="C15" i="12"/>
  <c r="E8" i="12"/>
  <c r="D8" i="12"/>
  <c r="C8" i="12"/>
  <c r="E135" i="2"/>
  <c r="E145" i="2" s="1"/>
  <c r="A10" i="1"/>
  <c r="E86" i="13" l="1"/>
  <c r="E124" i="13"/>
  <c r="E146" i="13" s="1"/>
  <c r="E61" i="33"/>
  <c r="E145" i="33"/>
  <c r="C86" i="12"/>
  <c r="C124" i="12"/>
  <c r="E63" i="12"/>
  <c r="C63" i="13"/>
  <c r="C87" i="13" s="1"/>
  <c r="D61" i="3"/>
  <c r="C61" i="33"/>
  <c r="C85" i="33" s="1"/>
  <c r="D86" i="12"/>
  <c r="D124" i="12"/>
  <c r="E40" i="25"/>
  <c r="D63" i="13"/>
  <c r="E61" i="3"/>
  <c r="C84" i="3"/>
  <c r="C125" i="3"/>
  <c r="C145" i="3"/>
  <c r="C63" i="12"/>
  <c r="C87" i="12" s="1"/>
  <c r="E86" i="12"/>
  <c r="E124" i="12"/>
  <c r="E63" i="13"/>
  <c r="E87" i="13" s="1"/>
  <c r="C86" i="13"/>
  <c r="C124" i="13"/>
  <c r="C146" i="13" s="1"/>
  <c r="D84" i="3"/>
  <c r="D125" i="3"/>
  <c r="D146" i="3" s="1"/>
  <c r="D145" i="3"/>
  <c r="C145" i="33"/>
  <c r="D61" i="33"/>
  <c r="D85" i="33" s="1"/>
  <c r="D63" i="12"/>
  <c r="C40" i="25"/>
  <c r="D86" i="13"/>
  <c r="D124" i="13"/>
  <c r="D146" i="13" s="1"/>
  <c r="C61" i="3"/>
  <c r="E84" i="3"/>
  <c r="E151" i="3" s="1"/>
  <c r="E125" i="3"/>
  <c r="E146" i="3" s="1"/>
  <c r="E84" i="33"/>
  <c r="D124" i="33"/>
  <c r="D145" i="33" s="1"/>
  <c r="C146" i="3"/>
  <c r="D150" i="3"/>
  <c r="E85" i="33" l="1"/>
  <c r="C150" i="3"/>
  <c r="D85" i="3"/>
  <c r="E87" i="12"/>
  <c r="D151" i="3"/>
  <c r="E85" i="3"/>
  <c r="E150" i="3"/>
  <c r="C85" i="3"/>
  <c r="D87" i="12"/>
  <c r="C151" i="3"/>
  <c r="D87" i="13"/>
  <c r="D5" i="34"/>
  <c r="F5" i="34"/>
  <c r="E50" i="21"/>
  <c r="D50" i="21"/>
  <c r="C50" i="21"/>
  <c r="E51" i="20"/>
  <c r="C51" i="20"/>
  <c r="D51" i="20"/>
  <c r="E44" i="24"/>
  <c r="E55" i="24" s="1"/>
  <c r="D44" i="24"/>
  <c r="D55" i="24" s="1"/>
  <c r="C44" i="24"/>
  <c r="C55" i="24" s="1"/>
  <c r="C8" i="24"/>
  <c r="C35" i="24" s="1"/>
  <c r="E36" i="24"/>
  <c r="E40" i="24" s="1"/>
  <c r="D36" i="24"/>
  <c r="C36" i="24"/>
  <c r="E8" i="24"/>
  <c r="E35" i="24" s="1"/>
  <c r="D8" i="24"/>
  <c r="D35" i="24" s="1"/>
  <c r="E44" i="21"/>
  <c r="D44" i="21"/>
  <c r="C44" i="21"/>
  <c r="E37" i="21"/>
  <c r="D37" i="21"/>
  <c r="C37" i="21"/>
  <c r="E29" i="21"/>
  <c r="D29" i="21"/>
  <c r="C29" i="21"/>
  <c r="E25" i="21"/>
  <c r="D25" i="21"/>
  <c r="C25" i="21"/>
  <c r="E19" i="21"/>
  <c r="D19" i="21"/>
  <c r="C19" i="21"/>
  <c r="E8" i="21"/>
  <c r="D8" i="21"/>
  <c r="C8" i="21"/>
  <c r="C19" i="20"/>
  <c r="D19" i="20"/>
  <c r="E19" i="20"/>
  <c r="G9" i="9"/>
  <c r="G8" i="9"/>
  <c r="G7" i="9"/>
  <c r="G5" i="9"/>
  <c r="D19" i="6"/>
  <c r="H18" i="6"/>
  <c r="E45" i="20"/>
  <c r="D45" i="20"/>
  <c r="C45" i="20"/>
  <c r="C57" i="20" s="1"/>
  <c r="D29" i="20"/>
  <c r="E29" i="20"/>
  <c r="C29" i="20"/>
  <c r="D25" i="20"/>
  <c r="E25" i="20"/>
  <c r="C25" i="20"/>
  <c r="D8" i="20"/>
  <c r="E8" i="20"/>
  <c r="C8" i="20"/>
  <c r="D139" i="15"/>
  <c r="C139" i="15"/>
  <c r="C145" i="15" s="1"/>
  <c r="D134" i="15"/>
  <c r="C134" i="15"/>
  <c r="D129" i="15"/>
  <c r="C129" i="15"/>
  <c r="D125" i="15"/>
  <c r="C125" i="15"/>
  <c r="D121" i="15"/>
  <c r="C121" i="15"/>
  <c r="D107" i="15"/>
  <c r="C107" i="15"/>
  <c r="D91" i="15"/>
  <c r="D124" i="15" s="1"/>
  <c r="C91" i="15"/>
  <c r="D80" i="15"/>
  <c r="C80" i="15"/>
  <c r="D76" i="15"/>
  <c r="C76" i="15"/>
  <c r="D73" i="15"/>
  <c r="C73" i="15"/>
  <c r="D68" i="15"/>
  <c r="C68" i="15"/>
  <c r="D64" i="15"/>
  <c r="C64" i="15"/>
  <c r="D58" i="15"/>
  <c r="C58" i="15"/>
  <c r="D53" i="15"/>
  <c r="C53" i="15"/>
  <c r="D47" i="15"/>
  <c r="C47" i="15"/>
  <c r="D36" i="15"/>
  <c r="C36" i="15"/>
  <c r="D30" i="15"/>
  <c r="D29" i="15" s="1"/>
  <c r="C30" i="15"/>
  <c r="C29" i="15" s="1"/>
  <c r="D22" i="15"/>
  <c r="C22" i="15"/>
  <c r="D15" i="15"/>
  <c r="C15" i="15"/>
  <c r="D8" i="15"/>
  <c r="C8" i="15"/>
  <c r="E140" i="46"/>
  <c r="D140" i="46"/>
  <c r="C140" i="46"/>
  <c r="E134" i="46"/>
  <c r="D134" i="46"/>
  <c r="C134" i="46"/>
  <c r="E129" i="46"/>
  <c r="D129" i="46"/>
  <c r="C129" i="46"/>
  <c r="E125" i="46"/>
  <c r="D125" i="46"/>
  <c r="C125" i="46"/>
  <c r="E121" i="46"/>
  <c r="D121" i="46"/>
  <c r="C121" i="46"/>
  <c r="E107" i="46"/>
  <c r="D107" i="46"/>
  <c r="C107" i="46"/>
  <c r="E91" i="46"/>
  <c r="D91" i="46"/>
  <c r="C91" i="46"/>
  <c r="E80" i="46"/>
  <c r="D80" i="46"/>
  <c r="C80" i="46"/>
  <c r="E76" i="46"/>
  <c r="D76" i="46"/>
  <c r="C76" i="46"/>
  <c r="E73" i="46"/>
  <c r="D73" i="46"/>
  <c r="C73" i="46"/>
  <c r="E68" i="46"/>
  <c r="D68" i="46"/>
  <c r="C68" i="46"/>
  <c r="E64" i="46"/>
  <c r="D64" i="46"/>
  <c r="C64" i="46"/>
  <c r="E58" i="46"/>
  <c r="D58" i="46"/>
  <c r="C58" i="46"/>
  <c r="E53" i="46"/>
  <c r="D53" i="46"/>
  <c r="C53" i="46"/>
  <c r="E47" i="46"/>
  <c r="D47" i="46"/>
  <c r="C47" i="46"/>
  <c r="E36" i="46"/>
  <c r="D36" i="46"/>
  <c r="C36" i="46"/>
  <c r="E30" i="46"/>
  <c r="E29" i="46" s="1"/>
  <c r="D30" i="46"/>
  <c r="D29" i="46" s="1"/>
  <c r="C30" i="46"/>
  <c r="C29" i="46" s="1"/>
  <c r="E22" i="46"/>
  <c r="D22" i="46"/>
  <c r="C22" i="46"/>
  <c r="E15" i="46"/>
  <c r="D15" i="46"/>
  <c r="C15" i="46"/>
  <c r="E8" i="46"/>
  <c r="D8" i="46"/>
  <c r="C8" i="46"/>
  <c r="D3" i="10"/>
  <c r="E3" i="9"/>
  <c r="E3" i="10" s="1"/>
  <c r="E18" i="6"/>
  <c r="D18" i="6"/>
  <c r="D12" i="8" s="1"/>
  <c r="D24" i="7"/>
  <c r="C24" i="7"/>
  <c r="D18" i="7"/>
  <c r="C18" i="7"/>
  <c r="H27" i="6"/>
  <c r="G27" i="6"/>
  <c r="G18" i="6"/>
  <c r="C24" i="6"/>
  <c r="C19" i="6"/>
  <c r="C18" i="6"/>
  <c r="C3" i="3"/>
  <c r="E45" i="2"/>
  <c r="E13" i="2"/>
  <c r="D140" i="2"/>
  <c r="C140" i="2"/>
  <c r="D135" i="2"/>
  <c r="C135" i="2"/>
  <c r="D130" i="2"/>
  <c r="C130" i="2"/>
  <c r="D126" i="2"/>
  <c r="D145" i="2" s="1"/>
  <c r="B31" i="8" s="1"/>
  <c r="C126" i="2"/>
  <c r="D122" i="2"/>
  <c r="C122" i="2"/>
  <c r="D108" i="2"/>
  <c r="C108" i="2"/>
  <c r="D92" i="2"/>
  <c r="C92" i="2"/>
  <c r="D78" i="2"/>
  <c r="C78" i="2"/>
  <c r="D74" i="2"/>
  <c r="C74" i="2"/>
  <c r="D71" i="2"/>
  <c r="C71" i="2"/>
  <c r="D66" i="2"/>
  <c r="C66" i="2"/>
  <c r="D62" i="2"/>
  <c r="C62" i="2"/>
  <c r="D56" i="2"/>
  <c r="C56" i="2"/>
  <c r="D51" i="2"/>
  <c r="C51" i="2"/>
  <c r="D45" i="2"/>
  <c r="C45" i="2"/>
  <c r="D34" i="2"/>
  <c r="C34" i="2"/>
  <c r="D28" i="2"/>
  <c r="D27" i="2" s="1"/>
  <c r="C28" i="2"/>
  <c r="C27" i="2"/>
  <c r="D20" i="2"/>
  <c r="C20" i="2"/>
  <c r="D13" i="2"/>
  <c r="C13" i="2"/>
  <c r="D6" i="2"/>
  <c r="C6" i="2"/>
  <c r="A2" i="43"/>
  <c r="E37" i="20"/>
  <c r="D37" i="20"/>
  <c r="C37" i="20"/>
  <c r="E108" i="2"/>
  <c r="E92" i="2"/>
  <c r="E74" i="2"/>
  <c r="E71" i="2"/>
  <c r="E51" i="2"/>
  <c r="E20" i="2"/>
  <c r="E34" i="2"/>
  <c r="E28" i="2"/>
  <c r="E27" i="2" s="1"/>
  <c r="C3" i="33"/>
  <c r="C88" i="33" s="1"/>
  <c r="E6" i="2"/>
  <c r="A16" i="1"/>
  <c r="A16" i="8" s="1"/>
  <c r="A22" i="1"/>
  <c r="A28" i="1"/>
  <c r="A28" i="8" s="1"/>
  <c r="A34" i="1"/>
  <c r="A34" i="8" s="1"/>
  <c r="C150" i="4"/>
  <c r="D150" i="4"/>
  <c r="E150" i="4"/>
  <c r="C151" i="4"/>
  <c r="D151" i="4"/>
  <c r="E151" i="4"/>
  <c r="C150" i="5"/>
  <c r="D150" i="5"/>
  <c r="E150" i="5"/>
  <c r="C151" i="5"/>
  <c r="D151" i="5"/>
  <c r="E151" i="5"/>
  <c r="I18" i="6"/>
  <c r="E19" i="6"/>
  <c r="I27" i="6"/>
  <c r="D37" i="8" s="1"/>
  <c r="C17" i="7"/>
  <c r="D17" i="7"/>
  <c r="E17" i="7"/>
  <c r="G17" i="7"/>
  <c r="H17" i="7"/>
  <c r="D30" i="8" s="1"/>
  <c r="I17" i="7"/>
  <c r="D36" i="8" s="1"/>
  <c r="E18" i="7"/>
  <c r="E24" i="7"/>
  <c r="G30" i="7"/>
  <c r="H30" i="7"/>
  <c r="I30" i="7"/>
  <c r="C33" i="7"/>
  <c r="G33" i="7"/>
  <c r="H33" i="7"/>
  <c r="I33" i="7"/>
  <c r="A4" i="8"/>
  <c r="A10" i="8"/>
  <c r="A22" i="8"/>
  <c r="B37" i="8"/>
  <c r="F3" i="10"/>
  <c r="G3" i="10"/>
  <c r="G10" i="9"/>
  <c r="G11" i="9"/>
  <c r="G24" i="9" s="1"/>
  <c r="G12" i="9"/>
  <c r="G15" i="9"/>
  <c r="G16" i="9"/>
  <c r="G17" i="9"/>
  <c r="G18" i="9"/>
  <c r="G19" i="9"/>
  <c r="G20" i="9"/>
  <c r="G21" i="9"/>
  <c r="G22" i="9"/>
  <c r="G23" i="9"/>
  <c r="B24" i="9"/>
  <c r="D24" i="9"/>
  <c r="E24" i="9"/>
  <c r="F24" i="9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B24" i="10"/>
  <c r="D24" i="10"/>
  <c r="E24" i="10"/>
  <c r="F24" i="10"/>
  <c r="D6" i="11"/>
  <c r="J6" i="11" s="1"/>
  <c r="F6" i="11"/>
  <c r="K6" i="11" s="1"/>
  <c r="H6" i="11"/>
  <c r="M6" i="11"/>
  <c r="L8" i="11"/>
  <c r="M8" i="11"/>
  <c r="L9" i="11"/>
  <c r="M9" i="11"/>
  <c r="L10" i="11"/>
  <c r="M10" i="11"/>
  <c r="L11" i="11"/>
  <c r="M11" i="11"/>
  <c r="L12" i="11"/>
  <c r="M12" i="11"/>
  <c r="L13" i="11"/>
  <c r="M13" i="11"/>
  <c r="L14" i="11"/>
  <c r="M14" i="11"/>
  <c r="B15" i="11"/>
  <c r="C15" i="11"/>
  <c r="M15" i="11" s="1"/>
  <c r="D15" i="11"/>
  <c r="E15" i="11"/>
  <c r="F15" i="11"/>
  <c r="G15" i="11"/>
  <c r="H15" i="11"/>
  <c r="I15" i="11"/>
  <c r="J15" i="11"/>
  <c r="K15" i="11"/>
  <c r="L18" i="11"/>
  <c r="M18" i="11"/>
  <c r="L19" i="11"/>
  <c r="M19" i="11"/>
  <c r="L20" i="11"/>
  <c r="M20" i="11"/>
  <c r="L21" i="11"/>
  <c r="M21" i="11"/>
  <c r="L22" i="11"/>
  <c r="M22" i="11"/>
  <c r="L23" i="11"/>
  <c r="M23" i="11"/>
  <c r="B24" i="11"/>
  <c r="C24" i="11"/>
  <c r="M24" i="11" s="1"/>
  <c r="D24" i="11"/>
  <c r="E24" i="11"/>
  <c r="F24" i="11"/>
  <c r="G24" i="11"/>
  <c r="H24" i="11"/>
  <c r="I24" i="11"/>
  <c r="J24" i="11"/>
  <c r="K24" i="11"/>
  <c r="L24" i="11"/>
  <c r="A27" i="11"/>
  <c r="K32" i="11"/>
  <c r="L32" i="11"/>
  <c r="M32" i="11"/>
  <c r="C8" i="14"/>
  <c r="D8" i="14"/>
  <c r="E8" i="14"/>
  <c r="C15" i="14"/>
  <c r="D15" i="14"/>
  <c r="E15" i="14"/>
  <c r="C22" i="14"/>
  <c r="D22" i="14"/>
  <c r="E22" i="14"/>
  <c r="C30" i="14"/>
  <c r="C29" i="14" s="1"/>
  <c r="D30" i="14"/>
  <c r="D29" i="14" s="1"/>
  <c r="E30" i="14"/>
  <c r="E29" i="14" s="1"/>
  <c r="C36" i="14"/>
  <c r="D36" i="14"/>
  <c r="E36" i="14"/>
  <c r="C47" i="14"/>
  <c r="D47" i="14"/>
  <c r="E47" i="14"/>
  <c r="C53" i="14"/>
  <c r="D53" i="14"/>
  <c r="E53" i="14"/>
  <c r="C58" i="14"/>
  <c r="D58" i="14"/>
  <c r="E58" i="14"/>
  <c r="C64" i="14"/>
  <c r="D64" i="14"/>
  <c r="E64" i="14"/>
  <c r="C68" i="14"/>
  <c r="D68" i="14"/>
  <c r="E68" i="14"/>
  <c r="C73" i="14"/>
  <c r="D73" i="14"/>
  <c r="E73" i="14"/>
  <c r="C76" i="14"/>
  <c r="D76" i="14"/>
  <c r="E76" i="14"/>
  <c r="C80" i="14"/>
  <c r="D80" i="14"/>
  <c r="E80" i="14"/>
  <c r="C91" i="14"/>
  <c r="D91" i="14"/>
  <c r="E91" i="14"/>
  <c r="C107" i="14"/>
  <c r="D107" i="14"/>
  <c r="E107" i="14"/>
  <c r="C121" i="14"/>
  <c r="D121" i="14"/>
  <c r="E121" i="14"/>
  <c r="C125" i="14"/>
  <c r="D125" i="14"/>
  <c r="E125" i="14"/>
  <c r="C129" i="14"/>
  <c r="C145" i="14" s="1"/>
  <c r="D129" i="14"/>
  <c r="E129" i="14"/>
  <c r="C134" i="14"/>
  <c r="D134" i="14"/>
  <c r="E134" i="14"/>
  <c r="C140" i="14"/>
  <c r="D140" i="14"/>
  <c r="E140" i="14"/>
  <c r="E8" i="15"/>
  <c r="E15" i="15"/>
  <c r="E22" i="15"/>
  <c r="E30" i="15"/>
  <c r="E29" i="15" s="1"/>
  <c r="E36" i="15"/>
  <c r="E47" i="15"/>
  <c r="E58" i="15"/>
  <c r="E64" i="15"/>
  <c r="E68" i="15"/>
  <c r="E73" i="15"/>
  <c r="E76" i="15"/>
  <c r="E80" i="15"/>
  <c r="E91" i="15"/>
  <c r="E107" i="15"/>
  <c r="E121" i="15"/>
  <c r="E125" i="15"/>
  <c r="E129" i="15"/>
  <c r="E134" i="15"/>
  <c r="E140" i="15"/>
  <c r="M46" i="20"/>
  <c r="M47" i="20" s="1"/>
  <c r="C8" i="22"/>
  <c r="D8" i="22"/>
  <c r="E8" i="22"/>
  <c r="C19" i="22"/>
  <c r="D19" i="22"/>
  <c r="E19" i="22"/>
  <c r="C25" i="22"/>
  <c r="D25" i="22"/>
  <c r="E25" i="22"/>
  <c r="C29" i="22"/>
  <c r="D29" i="22"/>
  <c r="E29" i="22"/>
  <c r="C36" i="22"/>
  <c r="D36" i="22"/>
  <c r="E36" i="22"/>
  <c r="C44" i="22"/>
  <c r="D44" i="22"/>
  <c r="E44" i="22"/>
  <c r="C50" i="22"/>
  <c r="D50" i="22"/>
  <c r="E50" i="22"/>
  <c r="C8" i="23"/>
  <c r="D8" i="23"/>
  <c r="E8" i="23"/>
  <c r="C19" i="23"/>
  <c r="D19" i="23"/>
  <c r="E19" i="23"/>
  <c r="C25" i="23"/>
  <c r="D25" i="23"/>
  <c r="E25" i="23"/>
  <c r="C29" i="23"/>
  <c r="D29" i="23"/>
  <c r="E29" i="23"/>
  <c r="C36" i="23"/>
  <c r="D36" i="23"/>
  <c r="E36" i="23"/>
  <c r="C44" i="23"/>
  <c r="D44" i="23"/>
  <c r="E44" i="23"/>
  <c r="C50" i="23"/>
  <c r="D50" i="23"/>
  <c r="E50" i="23"/>
  <c r="C8" i="26"/>
  <c r="D8" i="26"/>
  <c r="E8" i="26"/>
  <c r="C19" i="26"/>
  <c r="D19" i="26"/>
  <c r="E19" i="26"/>
  <c r="C25" i="26"/>
  <c r="D25" i="26"/>
  <c r="E25" i="26"/>
  <c r="C29" i="26"/>
  <c r="D29" i="26"/>
  <c r="E29" i="26"/>
  <c r="C36" i="26"/>
  <c r="D36" i="26"/>
  <c r="E36" i="26"/>
  <c r="C44" i="26"/>
  <c r="D44" i="26"/>
  <c r="E44" i="26"/>
  <c r="C50" i="26"/>
  <c r="D50" i="26"/>
  <c r="E50" i="26"/>
  <c r="C8" i="27"/>
  <c r="D8" i="27"/>
  <c r="E8" i="27"/>
  <c r="C19" i="27"/>
  <c r="D19" i="27"/>
  <c r="E19" i="27"/>
  <c r="C25" i="27"/>
  <c r="D25" i="27"/>
  <c r="E25" i="27"/>
  <c r="C29" i="27"/>
  <c r="D29" i="27"/>
  <c r="E29" i="27"/>
  <c r="C36" i="27"/>
  <c r="D36" i="27"/>
  <c r="E36" i="27"/>
  <c r="C44" i="27"/>
  <c r="D44" i="27"/>
  <c r="E44" i="27"/>
  <c r="C50" i="27"/>
  <c r="D50" i="27"/>
  <c r="E50" i="27"/>
  <c r="E6" i="32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1" i="32"/>
  <c r="E32" i="32"/>
  <c r="E33" i="32"/>
  <c r="E34" i="32"/>
  <c r="E35" i="32"/>
  <c r="C36" i="32"/>
  <c r="D36" i="32"/>
  <c r="F36" i="32"/>
  <c r="G36" i="32"/>
  <c r="D3" i="33"/>
  <c r="D88" i="33" s="1"/>
  <c r="E2" i="34"/>
  <c r="F3" i="34"/>
  <c r="G3" i="34"/>
  <c r="H3" i="34"/>
  <c r="I3" i="34"/>
  <c r="E5" i="34"/>
  <c r="G5" i="34"/>
  <c r="H5" i="34"/>
  <c r="I5" i="34"/>
  <c r="J7" i="34"/>
  <c r="D9" i="34"/>
  <c r="E9" i="34"/>
  <c r="F9" i="34"/>
  <c r="G9" i="34"/>
  <c r="H9" i="34"/>
  <c r="I9" i="34"/>
  <c r="J10" i="34"/>
  <c r="J11" i="34"/>
  <c r="D12" i="34"/>
  <c r="E12" i="34"/>
  <c r="F12" i="34"/>
  <c r="G12" i="34"/>
  <c r="H12" i="34"/>
  <c r="I12" i="34"/>
  <c r="J13" i="34"/>
  <c r="D14" i="34"/>
  <c r="E14" i="34"/>
  <c r="F14" i="34"/>
  <c r="G14" i="34"/>
  <c r="H14" i="34"/>
  <c r="I14" i="34"/>
  <c r="J15" i="34"/>
  <c r="F16" i="34"/>
  <c r="G16" i="34"/>
  <c r="H16" i="34"/>
  <c r="I16" i="34"/>
  <c r="J17" i="34"/>
  <c r="E2" i="35"/>
  <c r="H2" i="35"/>
  <c r="F3" i="35"/>
  <c r="G3" i="35"/>
  <c r="E5" i="35"/>
  <c r="F5" i="35"/>
  <c r="G5" i="35"/>
  <c r="H5" i="35"/>
  <c r="E12" i="35"/>
  <c r="F12" i="35"/>
  <c r="G12" i="35"/>
  <c r="H12" i="35"/>
  <c r="E19" i="35"/>
  <c r="F19" i="35"/>
  <c r="G19" i="35"/>
  <c r="H19" i="35"/>
  <c r="A1" i="36"/>
  <c r="H7" i="36"/>
  <c r="I7" i="36" s="1"/>
  <c r="H8" i="36"/>
  <c r="I8" i="36" s="1"/>
  <c r="H9" i="36"/>
  <c r="I9" i="36" s="1"/>
  <c r="H10" i="36"/>
  <c r="I10" i="36" s="1"/>
  <c r="H11" i="36"/>
  <c r="I11" i="36" s="1"/>
  <c r="H12" i="36"/>
  <c r="I12" i="36" s="1"/>
  <c r="H13" i="36"/>
  <c r="I13" i="36" s="1"/>
  <c r="C14" i="36"/>
  <c r="D14" i="36"/>
  <c r="E14" i="36"/>
  <c r="F14" i="36"/>
  <c r="G14" i="36"/>
  <c r="H16" i="36"/>
  <c r="I16" i="36" s="1"/>
  <c r="H17" i="36"/>
  <c r="I17" i="36" s="1"/>
  <c r="C18" i="36"/>
  <c r="D18" i="36"/>
  <c r="E18" i="36"/>
  <c r="F18" i="36"/>
  <c r="G18" i="36"/>
  <c r="E19" i="36"/>
  <c r="C29" i="37"/>
  <c r="D29" i="37"/>
  <c r="D36" i="38"/>
  <c r="E36" i="38"/>
  <c r="A1" i="39"/>
  <c r="E9" i="39"/>
  <c r="E14" i="39"/>
  <c r="C19" i="39"/>
  <c r="D19" i="39"/>
  <c r="E19" i="39"/>
  <c r="E24" i="39"/>
  <c r="C29" i="39"/>
  <c r="D29" i="39"/>
  <c r="E29" i="39"/>
  <c r="C35" i="39"/>
  <c r="D35" i="39"/>
  <c r="E35" i="39"/>
  <c r="C40" i="39"/>
  <c r="D40" i="39"/>
  <c r="E40" i="39"/>
  <c r="C45" i="39"/>
  <c r="D45" i="39"/>
  <c r="E45" i="39"/>
  <c r="C54" i="39"/>
  <c r="D54" i="39"/>
  <c r="E54" i="39"/>
  <c r="C59" i="39"/>
  <c r="D59" i="39"/>
  <c r="E59" i="39"/>
  <c r="C63" i="39"/>
  <c r="D63" i="39"/>
  <c r="E63" i="39"/>
  <c r="C66" i="39"/>
  <c r="D66" i="39"/>
  <c r="E66" i="39"/>
  <c r="A2" i="40"/>
  <c r="C18" i="40"/>
  <c r="A1" i="41"/>
  <c r="D9" i="41"/>
  <c r="D14" i="41"/>
  <c r="D18" i="41"/>
  <c r="A1" i="42"/>
  <c r="D8" i="42"/>
  <c r="D14" i="42"/>
  <c r="D22" i="43"/>
  <c r="E22" i="43"/>
  <c r="B6" i="44"/>
  <c r="C11" i="44"/>
  <c r="B11" i="44"/>
  <c r="L15" i="11" l="1"/>
  <c r="D18" i="8"/>
  <c r="D25" i="8"/>
  <c r="D56" i="21"/>
  <c r="C40" i="24"/>
  <c r="E61" i="2"/>
  <c r="C84" i="2"/>
  <c r="H28" i="6"/>
  <c r="E56" i="21"/>
  <c r="D40" i="24"/>
  <c r="D35" i="23"/>
  <c r="D40" i="23" s="1"/>
  <c r="C55" i="27"/>
  <c r="E55" i="23"/>
  <c r="E57" i="20"/>
  <c r="C8" i="39"/>
  <c r="D38" i="41"/>
  <c r="D8" i="39"/>
  <c r="C35" i="26"/>
  <c r="C40" i="26" s="1"/>
  <c r="D31" i="8"/>
  <c r="E31" i="8" s="1"/>
  <c r="G28" i="6"/>
  <c r="D26" i="8" s="1"/>
  <c r="C30" i="7"/>
  <c r="D86" i="46"/>
  <c r="E124" i="46"/>
  <c r="D145" i="46"/>
  <c r="C86" i="15"/>
  <c r="D30" i="7"/>
  <c r="J5" i="34"/>
  <c r="C63" i="46"/>
  <c r="D63" i="15"/>
  <c r="D57" i="20"/>
  <c r="C56" i="21"/>
  <c r="E36" i="32"/>
  <c r="E124" i="15"/>
  <c r="D61" i="2"/>
  <c r="D125" i="2"/>
  <c r="D146" i="2" s="1"/>
  <c r="I18" i="36"/>
  <c r="E55" i="27"/>
  <c r="E30" i="7"/>
  <c r="C27" i="6"/>
  <c r="D63" i="46"/>
  <c r="E86" i="46"/>
  <c r="E145" i="46"/>
  <c r="C36" i="21"/>
  <c r="C41" i="21" s="1"/>
  <c r="E63" i="46"/>
  <c r="C124" i="46"/>
  <c r="D146" i="12"/>
  <c r="D86" i="15"/>
  <c r="D145" i="15"/>
  <c r="D146" i="15" s="1"/>
  <c r="C36" i="20"/>
  <c r="C41" i="20" s="1"/>
  <c r="D36" i="21"/>
  <c r="D41" i="21" s="1"/>
  <c r="D84" i="2"/>
  <c r="B13" i="8" s="1"/>
  <c r="D55" i="27"/>
  <c r="E35" i="22"/>
  <c r="E40" i="22" s="1"/>
  <c r="D24" i="8"/>
  <c r="G31" i="7"/>
  <c r="C61" i="2"/>
  <c r="C125" i="2"/>
  <c r="C145" i="2"/>
  <c r="B25" i="8" s="1"/>
  <c r="D28" i="6"/>
  <c r="C86" i="46"/>
  <c r="D124" i="46"/>
  <c r="C145" i="46"/>
  <c r="C146" i="12"/>
  <c r="C63" i="15"/>
  <c r="C124" i="15"/>
  <c r="C146" i="15" s="1"/>
  <c r="E36" i="21"/>
  <c r="E41" i="21" s="1"/>
  <c r="E36" i="20"/>
  <c r="E41" i="20" s="1"/>
  <c r="E146" i="12"/>
  <c r="I28" i="6"/>
  <c r="E84" i="2"/>
  <c r="E151" i="2" s="1"/>
  <c r="B7" i="8"/>
  <c r="D151" i="2"/>
  <c r="D35" i="27"/>
  <c r="D40" i="27" s="1"/>
  <c r="E35" i="26"/>
  <c r="E40" i="26" s="1"/>
  <c r="D38" i="42"/>
  <c r="H18" i="36"/>
  <c r="F19" i="36"/>
  <c r="D19" i="36"/>
  <c r="G19" i="36"/>
  <c r="C19" i="36"/>
  <c r="J9" i="34"/>
  <c r="H19" i="34"/>
  <c r="E55" i="26"/>
  <c r="C55" i="26"/>
  <c r="D55" i="26"/>
  <c r="C55" i="23"/>
  <c r="D55" i="22"/>
  <c r="E86" i="15"/>
  <c r="D124" i="14"/>
  <c r="E125" i="2"/>
  <c r="E150" i="2" s="1"/>
  <c r="C35" i="22"/>
  <c r="C40" i="22" s="1"/>
  <c r="E145" i="14"/>
  <c r="D86" i="14"/>
  <c r="D36" i="20"/>
  <c r="D41" i="20" s="1"/>
  <c r="J16" i="34"/>
  <c r="F19" i="34"/>
  <c r="D19" i="34"/>
  <c r="I31" i="7"/>
  <c r="D38" i="8" s="1"/>
  <c r="H31" i="7"/>
  <c r="E27" i="6"/>
  <c r="E28" i="6" s="1"/>
  <c r="B24" i="8"/>
  <c r="B18" i="8"/>
  <c r="E18" i="8" s="1"/>
  <c r="E4" i="6"/>
  <c r="I4" i="6" s="1"/>
  <c r="J12" i="34"/>
  <c r="E35" i="27"/>
  <c r="E40" i="27" s="1"/>
  <c r="C35" i="27"/>
  <c r="C40" i="27" s="1"/>
  <c r="E145" i="15"/>
  <c r="E146" i="15" s="1"/>
  <c r="E124" i="14"/>
  <c r="J14" i="34"/>
  <c r="I19" i="34"/>
  <c r="E19" i="34"/>
  <c r="D55" i="23"/>
  <c r="E35" i="23"/>
  <c r="E40" i="23" s="1"/>
  <c r="C35" i="23"/>
  <c r="C40" i="23" s="1"/>
  <c r="E55" i="22"/>
  <c r="C55" i="22"/>
  <c r="D35" i="22"/>
  <c r="D40" i="22" s="1"/>
  <c r="D35" i="26"/>
  <c r="D40" i="26" s="1"/>
  <c r="D145" i="14"/>
  <c r="C124" i="14"/>
  <c r="C146" i="14" s="1"/>
  <c r="E86" i="14"/>
  <c r="C86" i="14"/>
  <c r="E31" i="7"/>
  <c r="C31" i="7"/>
  <c r="C21" i="40"/>
  <c r="D6" i="8"/>
  <c r="E29" i="6"/>
  <c r="H29" i="6"/>
  <c r="D31" i="7"/>
  <c r="I14" i="36"/>
  <c r="H14" i="36"/>
  <c r="H19" i="36" s="1"/>
  <c r="G19" i="34"/>
  <c r="E37" i="8"/>
  <c r="G24" i="10"/>
  <c r="E25" i="8"/>
  <c r="C4" i="6"/>
  <c r="C4" i="7" s="1"/>
  <c r="C89" i="3"/>
  <c r="D4" i="6"/>
  <c r="C3" i="5"/>
  <c r="C89" i="5" s="1"/>
  <c r="C3" i="4"/>
  <c r="C89" i="4" s="1"/>
  <c r="I32" i="7"/>
  <c r="H32" i="7"/>
  <c r="G32" i="7"/>
  <c r="G29" i="6"/>
  <c r="I29" i="6"/>
  <c r="E34" i="39"/>
  <c r="D34" i="39"/>
  <c r="C34" i="39"/>
  <c r="E8" i="39"/>
  <c r="E63" i="15"/>
  <c r="E63" i="14"/>
  <c r="D63" i="14"/>
  <c r="C63" i="14"/>
  <c r="C87" i="14" s="1"/>
  <c r="D32" i="8" l="1"/>
  <c r="D30" i="6"/>
  <c r="E146" i="46"/>
  <c r="D146" i="46"/>
  <c r="D87" i="14"/>
  <c r="D146" i="14"/>
  <c r="E87" i="14"/>
  <c r="D51" i="39"/>
  <c r="D68" i="39" s="1"/>
  <c r="C87" i="15"/>
  <c r="E87" i="46"/>
  <c r="D87" i="46"/>
  <c r="D7" i="8"/>
  <c r="E7" i="8" s="1"/>
  <c r="C51" i="39"/>
  <c r="H30" i="6"/>
  <c r="D14" i="8"/>
  <c r="C85" i="2"/>
  <c r="B8" i="8" s="1"/>
  <c r="C150" i="2"/>
  <c r="D87" i="15"/>
  <c r="C151" i="2"/>
  <c r="E24" i="8"/>
  <c r="B6" i="8"/>
  <c r="E6" i="8" s="1"/>
  <c r="E4" i="7"/>
  <c r="I4" i="7"/>
  <c r="I19" i="36"/>
  <c r="E85" i="2"/>
  <c r="B20" i="8" s="1"/>
  <c r="C28" i="6"/>
  <c r="C30" i="6" s="1"/>
  <c r="D85" i="2"/>
  <c r="B14" i="8" s="1"/>
  <c r="E87" i="15"/>
  <c r="E146" i="14"/>
  <c r="B19" i="8"/>
  <c r="C146" i="2"/>
  <c r="B26" i="8" s="1"/>
  <c r="E26" i="8" s="1"/>
  <c r="C146" i="46"/>
  <c r="C87" i="46"/>
  <c r="D19" i="8"/>
  <c r="E30" i="6"/>
  <c r="I30" i="6"/>
  <c r="D20" i="8"/>
  <c r="C68" i="39"/>
  <c r="E51" i="39"/>
  <c r="E68" i="39" s="1"/>
  <c r="D13" i="8"/>
  <c r="E13" i="8" s="1"/>
  <c r="B30" i="8"/>
  <c r="E30" i="8" s="1"/>
  <c r="B32" i="8"/>
  <c r="E32" i="8" s="1"/>
  <c r="B36" i="8"/>
  <c r="E36" i="8" s="1"/>
  <c r="E146" i="2"/>
  <c r="B38" i="8" s="1"/>
  <c r="E38" i="8" s="1"/>
  <c r="G4" i="6"/>
  <c r="G4" i="7"/>
  <c r="H4" i="7"/>
  <c r="H4" i="6"/>
  <c r="D4" i="7"/>
  <c r="D150" i="2"/>
  <c r="B12" i="8"/>
  <c r="E12" i="8" s="1"/>
  <c r="D8" i="8" l="1"/>
  <c r="E8" i="8" s="1"/>
  <c r="E14" i="8"/>
  <c r="E19" i="8"/>
  <c r="G30" i="6"/>
  <c r="E20" i="8"/>
</calcChain>
</file>

<file path=xl/sharedStrings.xml><?xml version="1.0" encoding="utf-8"?>
<sst xmlns="http://schemas.openxmlformats.org/spreadsheetml/2006/main" count="5968" uniqueCount="865">
  <si>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</si>
  <si>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</si>
  <si>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</si>
  <si>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</si>
  <si>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</si>
  <si>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</si>
  <si>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</si>
  <si>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</si>
  <si>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</si>
  <si>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</si>
  <si>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</si>
  <si>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</si>
  <si>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</si>
  <si>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</si>
  <si>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</si>
  <si>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</si>
  <si>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</si>
  <si>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</si>
  <si>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</si>
  <si>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</si>
  <si>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</si>
  <si>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</si>
  <si>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</si>
  <si>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</si>
  <si>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</si>
  <si>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</si>
  <si>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</si>
  <si>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</si>
  <si>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</si>
  <si>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</si>
  <si>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</si>
  <si>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</si>
  <si>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</si>
  <si>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</si>
  <si>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</si>
  <si>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</si>
  <si>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</si>
  <si>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</si>
  <si>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</si>
  <si>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</si>
  <si>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</si>
  <si>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</si>
  <si>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</si>
  <si>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</si>
  <si>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</si>
  <si>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</si>
  <si>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</si>
  <si>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</si>
  <si>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</si>
  <si>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</si>
  <si>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</si>
  <si>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</si>
  <si>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</si>
  <si>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</si>
  <si>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</si>
  <si>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</si>
  <si>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</si>
  <si>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</si>
  <si>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</si>
  <si>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</si>
  <si>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</si>
  <si>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</si>
  <si>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</si>
  <si>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</si>
  <si>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</si>
  <si>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</si>
  <si>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</si>
  <si>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</si>
  <si>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</si>
  <si>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</si>
  <si>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</si>
  <si>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</si>
  <si>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</si>
  <si>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</si>
  <si>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</si>
  <si>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</si>
  <si>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</si>
  <si>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</si>
  <si>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</si>
  <si>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</si>
  <si>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</si>
  <si>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</si>
  <si>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</si>
  <si>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</si>
  <si>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</si>
  <si>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</si>
  <si>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</si>
  <si>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</si>
  <si>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</si>
  <si>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</si>
  <si>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</si>
  <si>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</si>
  <si>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</si>
  <si>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</si>
  <si>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</si>
  <si>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</si>
  <si>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</si>
  <si>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</si>
  <si>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</si>
  <si>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</si>
  <si>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</si>
  <si>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</si>
  <si>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</si>
  <si>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</si>
  <si>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</si>
  <si>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</si>
  <si>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</si>
  <si>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</si>
  <si>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</si>
  <si>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</si>
  <si>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</si>
  <si>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</si>
  <si>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</si>
  <si>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</si>
  <si>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</si>
  <si>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</si>
  <si>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</si>
  <si>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</si>
  <si>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</si>
  <si>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</si>
  <si>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</si>
  <si>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</si>
  <si>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</si>
  <si>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</si>
  <si>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</si>
  <si>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</si>
  <si>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</si>
  <si>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</si>
  <si>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</si>
  <si>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</si>
  <si>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</si>
  <si>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</si>
  <si>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</si>
  <si>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</si>
  <si>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</si>
  <si>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</si>
  <si>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</si>
  <si>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</si>
  <si>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</si>
  <si>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</si>
  <si>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</si>
  <si>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</si>
  <si>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</si>
  <si>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</si>
  <si>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</si>
  <si>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</si>
  <si>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</si>
  <si>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</si>
  <si>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</si>
  <si>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</si>
  <si>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</si>
  <si>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</si>
  <si>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</si>
  <si>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</si>
  <si>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</si>
  <si>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</si>
  <si>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</si>
  <si>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</si>
  <si>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</si>
  <si>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</si>
  <si>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</si>
  <si>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</si>
  <si>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</si>
  <si>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</si>
  <si>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</si>
  <si>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</si>
  <si>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</si>
  <si>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</si>
  <si>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</si>
  <si>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</si>
  <si>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</si>
  <si>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</si>
  <si>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</si>
  <si>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</si>
  <si>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</si>
  <si>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</si>
  <si>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</si>
  <si>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</si>
  <si>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</si>
  <si>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</si>
  <si>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</si>
  <si>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</si>
  <si>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</si>
  <si>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</si>
  <si>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</si>
  <si>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</si>
  <si>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</si>
  <si>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</si>
  <si>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</si>
  <si>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</si>
  <si>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</si>
  <si>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</si>
  <si>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</si>
  <si>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</si>
  <si>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</si>
  <si>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</si>
  <si>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</si>
  <si>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</si>
  <si>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</si>
  <si>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</si>
  <si>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</si>
  <si>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</si>
  <si>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</si>
  <si>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</si>
  <si>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</si>
  <si>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</si>
  <si>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</si>
  <si>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</si>
  <si>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</si>
  <si>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</si>
  <si>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</si>
  <si>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</si>
  <si>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</si>
  <si>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</si>
  <si>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</si>
  <si>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</si>
  <si>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</si>
  <si>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</si>
  <si>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</si>
  <si>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</si>
  <si>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</si>
  <si>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</si>
  <si>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</si>
  <si>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</si>
  <si>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</si>
  <si>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</si>
  <si>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</si>
  <si>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</si>
  <si>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</si>
  <si>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</si>
  <si>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</si>
  <si>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</si>
  <si>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</si>
  <si>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</si>
  <si>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</si>
  <si>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</si>
  <si>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</si>
  <si>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</si>
  <si>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</si>
  <si>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</si>
  <si>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</si>
  <si>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</si>
  <si>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</si>
  <si>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</si>
  <si>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</si>
  <si>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</si>
  <si>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32.</t>
  </si>
  <si>
    <t>33.</t>
  </si>
  <si>
    <t>ESZKÖZÖK</t>
  </si>
  <si>
    <t>Sorszám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</si>
  <si>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</si>
  <si>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</si>
  <si>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</si>
  <si>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</si>
  <si>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</si>
  <si>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</si>
  <si>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</si>
  <si>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</si>
  <si>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</si>
  <si>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</si>
  <si>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</si>
  <si>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</si>
  <si>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</si>
  <si>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</si>
  <si>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</si>
  <si>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</si>
  <si>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</si>
  <si>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</si>
  <si>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</si>
  <si>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</si>
  <si>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</si>
  <si>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</si>
  <si>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</si>
  <si>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</si>
  <si>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</si>
  <si>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</si>
  <si>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</si>
  <si>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</si>
  <si>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</si>
  <si>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</si>
  <si>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</si>
  <si>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</si>
  <si>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</si>
  <si>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</si>
  <si>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</si>
  <si>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</si>
  <si>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</si>
  <si>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</si>
  <si>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</si>
  <si>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</si>
  <si>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</si>
  <si>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</si>
  <si>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</si>
  <si>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</si>
  <si>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</si>
  <si>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</si>
  <si>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</si>
  <si>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</si>
  <si>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</si>
  <si>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</si>
  <si>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</si>
  <si>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</si>
  <si>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</si>
  <si>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</si>
  <si>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</si>
  <si>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</si>
  <si>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</si>
  <si>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</si>
  <si>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</si>
  <si>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</si>
  <si>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</si>
  <si>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</si>
  <si>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</si>
  <si>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</si>
  <si>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</si>
  <si>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</si>
  <si>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</si>
  <si>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</si>
  <si>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</si>
  <si>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</si>
  <si>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</si>
  <si>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</si>
  <si>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</si>
  <si>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</si>
  <si>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</si>
  <si>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</si>
  <si>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</si>
  <si>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</si>
  <si>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</si>
  <si>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</si>
  <si>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</si>
  <si>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</si>
  <si>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</si>
  <si>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</si>
  <si>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</si>
  <si>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</si>
  <si>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</si>
  <si>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</si>
  <si>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</si>
  <si>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</si>
  <si>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</si>
  <si>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</si>
  <si>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</si>
  <si>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</si>
  <si>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</si>
  <si>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</si>
  <si>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</si>
  <si>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</si>
  <si>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</si>
  <si>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</si>
  <si>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</si>
  <si>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</si>
  <si>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</si>
  <si>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</si>
  <si>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</si>
  <si>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</si>
  <si>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</si>
  <si>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</si>
  <si>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</si>
  <si>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</si>
  <si>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</si>
  <si>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</si>
  <si>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</si>
  <si>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</si>
  <si>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</si>
  <si>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</si>
  <si>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</si>
  <si>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</si>
  <si>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</si>
  <si>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</si>
  <si>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</si>
  <si>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</si>
  <si>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</si>
  <si>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</si>
  <si>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</si>
  <si>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</si>
  <si>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</si>
  <si>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</si>
  <si>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</si>
  <si>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</si>
  <si>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</si>
  <si>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</si>
  <si>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</si>
  <si>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</si>
  <si>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</si>
  <si>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</si>
  <si>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</si>
  <si>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</si>
  <si>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</si>
  <si>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</si>
  <si>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</si>
  <si>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</si>
  <si>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</si>
  <si>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</si>
  <si>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</si>
  <si>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</si>
  <si>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</si>
  <si>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</si>
  <si>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</si>
  <si>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</si>
  <si>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</si>
  <si>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</si>
  <si>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</si>
  <si>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</si>
  <si>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</si>
  <si>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</si>
  <si>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</si>
  <si>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</si>
  <si>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</si>
  <si>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</si>
  <si>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</si>
  <si>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</si>
  <si>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</si>
  <si>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</si>
  <si>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</si>
  <si>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</si>
  <si>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</si>
  <si>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</si>
  <si>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</si>
  <si>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</si>
  <si>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</si>
  <si>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</si>
  <si>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</si>
  <si>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</si>
  <si>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</si>
  <si>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</si>
  <si>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</si>
  <si>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</si>
  <si>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</si>
  <si>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</si>
  <si>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</si>
  <si>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</si>
  <si>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</si>
  <si>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</si>
  <si>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</si>
  <si>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</si>
  <si>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</si>
  <si>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</si>
  <si>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</si>
  <si>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</si>
  <si>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</si>
  <si>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</si>
  <si>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</si>
  <si>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</si>
  <si>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</si>
  <si>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</si>
  <si>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</si>
  <si>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</si>
  <si>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</si>
  <si>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</si>
  <si>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</si>
  <si>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</si>
  <si>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</si>
  <si>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</si>
  <si>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</si>
  <si>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</si>
  <si>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</si>
  <si>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</si>
  <si>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</si>
  <si>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</si>
  <si>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</si>
  <si>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</si>
  <si>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</si>
  <si>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</si>
  <si>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</si>
  <si>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</si>
  <si>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</si>
  <si>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</si>
  <si>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</si>
  <si>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</si>
  <si>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</si>
  <si>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</si>
  <si>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</si>
  <si>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</si>
  <si>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</si>
  <si>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</si>
  <si>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</si>
  <si>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</si>
  <si>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</si>
  <si>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</si>
  <si>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</si>
  <si>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</si>
  <si>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</si>
  <si>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</si>
  <si>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</si>
  <si>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</si>
  <si>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</si>
  <si>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</si>
  <si>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</si>
  <si>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</si>
  <si>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</si>
  <si>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</si>
  <si>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</si>
  <si>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</si>
  <si>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</si>
  <si>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</si>
  <si>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</si>
  <si>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</si>
  <si>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</si>
  <si>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</si>
  <si>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</si>
  <si>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</si>
  <si>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</si>
  <si>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</si>
  <si>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</si>
  <si>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</si>
  <si>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</si>
  <si>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</si>
  <si>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</si>
  <si>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</si>
  <si>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</si>
  <si>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</si>
  <si>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</si>
  <si>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</si>
  <si>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</si>
  <si>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</si>
  <si>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</si>
  <si>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</si>
  <si>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</si>
  <si>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</si>
  <si>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</si>
  <si>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</si>
  <si>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</si>
  <si>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</si>
  <si>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</si>
  <si>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</si>
  <si>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</si>
  <si>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</si>
  <si>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</si>
  <si>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</si>
  <si>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</si>
  <si>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</si>
  <si>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</si>
  <si>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</si>
  <si>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</si>
  <si>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</si>
  <si>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</si>
  <si>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</si>
  <si>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</si>
  <si>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</si>
  <si>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</si>
  <si>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</si>
  <si>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</si>
  <si>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</si>
  <si>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</si>
  <si>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</si>
  <si>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</si>
  <si>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</si>
  <si>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</si>
  <si>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</si>
  <si>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</si>
  <si>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</si>
  <si>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</si>
  <si>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</si>
  <si>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</si>
  <si>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</si>
  <si>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</si>
  <si>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</si>
  <si>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</si>
  <si>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</si>
  <si>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</si>
  <si>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</si>
  <si>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</si>
  <si>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</si>
  <si>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</si>
  <si>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</si>
  <si>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</si>
  <si>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</si>
  <si>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</si>
  <si>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</si>
  <si>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</si>
  <si>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</si>
  <si>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</si>
  <si>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</si>
  <si>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</si>
  <si>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</si>
  <si>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</si>
  <si>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</si>
  <si>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</si>
  <si>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</si>
  <si>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</si>
  <si>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</si>
  <si>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</si>
  <si>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</si>
  <si>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</si>
  <si>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</si>
  <si>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</si>
  <si>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</si>
  <si>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</si>
  <si>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</si>
  <si>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</si>
  <si>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</si>
  <si>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</si>
  <si>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</si>
  <si>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</si>
  <si>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</si>
  <si>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</si>
  <si>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</si>
  <si>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</si>
  <si>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</si>
  <si>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</si>
  <si>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</si>
  <si>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</si>
  <si>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</si>
  <si>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</si>
  <si>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</si>
  <si>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</si>
  <si>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</si>
  <si>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</si>
  <si>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</si>
  <si>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</si>
  <si>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</si>
  <si>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</si>
  <si>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</si>
  <si>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</si>
  <si>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</si>
  <si>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</si>
  <si>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</si>
  <si>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</si>
  <si>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</si>
  <si>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</si>
  <si>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</si>
  <si>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</si>
  <si>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</si>
  <si>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</si>
  <si>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</si>
  <si>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</si>
  <si>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</si>
  <si>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</si>
  <si>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</si>
  <si>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</si>
  <si>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</si>
  <si>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</si>
  <si>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</si>
  <si>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</si>
  <si>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</si>
  <si>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</si>
  <si>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</si>
  <si>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</si>
  <si>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</si>
  <si>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</si>
  <si>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</si>
  <si>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</si>
  <si>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</si>
  <si>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</si>
  <si>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</si>
  <si>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</si>
  <si>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</si>
  <si>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</si>
  <si>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</si>
  <si>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</si>
  <si>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</si>
  <si>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</si>
  <si>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</si>
  <si>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</si>
  <si>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</si>
  <si>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</si>
  <si>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</si>
  <si>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</si>
  <si>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</si>
  <si>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</si>
  <si>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</si>
  <si>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</si>
  <si>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</si>
  <si>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</si>
  <si>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</si>
  <si>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</si>
  <si>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</si>
  <si>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</si>
  <si>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</si>
  <si>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</si>
  <si>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</si>
  <si>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</si>
  <si>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</si>
  <si>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</si>
  <si>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</si>
  <si>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</si>
  <si>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>Éves engedélyezett létszám előirányzat  (fő)</t>
  </si>
  <si>
    <t xml:space="preserve">Önként vállalt feladatok </t>
  </si>
  <si>
    <t>Államigazgatási feladatok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</si>
  <si>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</si>
  <si>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</si>
  <si>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</si>
  <si>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</si>
  <si>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</si>
  <si>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Jóváhagyott</t>
  </si>
  <si>
    <t>Jóváhagyott-ból működési</t>
  </si>
  <si>
    <t>Jóváhagyott-ból felhalmozási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</si>
  <si>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</si>
  <si>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</si>
  <si>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</si>
  <si>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</si>
  <si>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</si>
  <si>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</si>
  <si>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</si>
  <si>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</si>
  <si>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</si>
  <si>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</si>
  <si>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</si>
  <si>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</si>
  <si>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</si>
  <si>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</si>
  <si>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</si>
  <si>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</si>
  <si>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</si>
  <si>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</si>
  <si>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</si>
  <si>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</si>
  <si>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</si>
  <si>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</si>
  <si>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</si>
  <si>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</si>
  <si>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</si>
  <si>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</si>
  <si>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</si>
  <si>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</si>
  <si>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</si>
  <si>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</si>
  <si>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</si>
  <si>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</si>
  <si>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</si>
  <si>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</si>
  <si>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</si>
  <si>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</si>
  <si>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</si>
  <si>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</si>
  <si>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</si>
  <si>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</si>
  <si>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</si>
  <si>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</si>
  <si>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</si>
  <si>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</si>
  <si>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</si>
  <si>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</si>
  <si>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</si>
  <si>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</si>
  <si>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</si>
  <si>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</si>
  <si>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</si>
  <si>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</si>
  <si>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</si>
  <si>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</si>
  <si>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</si>
  <si>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</si>
  <si>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</si>
  <si>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</si>
  <si>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</si>
  <si>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</si>
  <si>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</si>
  <si>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</si>
  <si>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</si>
  <si>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</si>
  <si>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</si>
  <si>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</si>
  <si>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</si>
  <si>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</si>
  <si>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</si>
  <si>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</si>
  <si>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</si>
  <si>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</si>
  <si>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</si>
  <si>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</si>
  <si>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</si>
  <si>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</si>
  <si>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</si>
  <si>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</si>
  <si>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</si>
  <si>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</si>
  <si>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</si>
  <si>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</si>
  <si>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</si>
  <si>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</si>
  <si>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</si>
  <si>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</si>
  <si>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</si>
  <si>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</si>
  <si>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</si>
  <si>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</si>
  <si>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</si>
  <si>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</si>
  <si>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</si>
  <si>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</si>
  <si>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</si>
  <si>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</si>
  <si>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</si>
  <si>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</si>
  <si>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</si>
  <si>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</si>
  <si>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</si>
  <si>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</si>
  <si>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</si>
  <si>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</si>
  <si>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</si>
  <si>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</si>
  <si>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</si>
  <si>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</si>
  <si>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</si>
  <si>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</si>
  <si>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</si>
  <si>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</si>
  <si>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</si>
  <si>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</si>
  <si>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</si>
  <si>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</si>
  <si>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</si>
  <si>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</si>
  <si>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</si>
  <si>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</si>
  <si>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Ura Község Önkormányzata</t>
  </si>
  <si>
    <t>Ura Sportegyesület támogatása.</t>
  </si>
  <si>
    <t>működés</t>
  </si>
  <si>
    <t>Működési célú költségvetési támogatások és kiegészítő támogatások</t>
  </si>
  <si>
    <t>Elszámolásból származó bevételek</t>
  </si>
  <si>
    <t>Működési bevételek</t>
  </si>
  <si>
    <t>6.-ból EU-s támogatás (közvetlen)</t>
  </si>
  <si>
    <t>Működési célú kvi támogatások és kiegészítő támogatások</t>
  </si>
  <si>
    <t xml:space="preserve">  </t>
  </si>
  <si>
    <t>Egyház támogatása.</t>
  </si>
  <si>
    <t xml:space="preserve"> forintban</t>
  </si>
  <si>
    <t>forintban !</t>
  </si>
  <si>
    <t xml:space="preserve">  forintban !</t>
  </si>
  <si>
    <t xml:space="preserve"> forintban !</t>
  </si>
  <si>
    <t>forintban</t>
  </si>
  <si>
    <t>Államháztartáson belüli megelőlegezés</t>
  </si>
  <si>
    <r>
      <t>Finanszírozási kiadás (</t>
    </r>
    <r>
      <rPr>
        <sz val="8"/>
        <rFont val="Times New Roman CE"/>
        <charset val="238"/>
      </rPr>
      <t>Államházt. Belüli megelőlegezés visszafizetése)</t>
    </r>
  </si>
  <si>
    <t>Költségvetési évben esedékes kötelezettség egyéb müködési célú  kiadásra</t>
  </si>
  <si>
    <t>Költségvetési évben esedékes kötelezettség dologi kiadásra</t>
  </si>
  <si>
    <t>forintban!</t>
  </si>
  <si>
    <t>Adatok:  forintban!</t>
  </si>
  <si>
    <t>Adatok: forintban!</t>
  </si>
  <si>
    <t>Önkormányzat Konyhája</t>
  </si>
  <si>
    <t>Irányítószervi támogatás</t>
  </si>
  <si>
    <t>5.3</t>
  </si>
  <si>
    <t>Költségvetési szerv II. Konyha</t>
  </si>
  <si>
    <t>önkormányzatot megillető maradvány</t>
  </si>
  <si>
    <t>Önkormányzat intézmény nélkül</t>
  </si>
  <si>
    <t>Intézmény finanszírozás</t>
  </si>
  <si>
    <t>Költségvetési szerv I. intézmény nélkül</t>
  </si>
  <si>
    <t>Költségvetési évben esedékes kötelezettség személyi juttatásokra</t>
  </si>
  <si>
    <t>……………………………</t>
  </si>
  <si>
    <t>Nyitó</t>
  </si>
  <si>
    <t>2018. évi eredeti előirányzat BEVÉTELEK</t>
  </si>
  <si>
    <t>2018. évi.</t>
  </si>
  <si>
    <t>Központi irányítószervi támogatás (intémény finanszírozás)</t>
  </si>
  <si>
    <t>Összes teljesítés 2018. dec. 31-ig</t>
  </si>
  <si>
    <t>Teljesítés 2018. évben</t>
  </si>
  <si>
    <t>Felhasználás 2017". XII.31-ig</t>
  </si>
  <si>
    <t>Út felújítás</t>
  </si>
  <si>
    <t>3 fejes eke vásárlás</t>
  </si>
  <si>
    <t>120 literes permetező vásárlás</t>
  </si>
  <si>
    <t>Kultivátor vásárlás</t>
  </si>
  <si>
    <t>Műtrágyaszóró vásárlás</t>
  </si>
  <si>
    <t>Vetőgép 3 soros vásárlás</t>
  </si>
  <si>
    <t>Burgonya felszedő vásárlás</t>
  </si>
  <si>
    <t>Mikrobusz vásárlás ( Opel Vivaro)</t>
  </si>
  <si>
    <t>Tervezett 
( Ft)</t>
  </si>
  <si>
    <t>Tényleges 
( Ft)</t>
  </si>
  <si>
    <t>I. Fizetendő általános forgalmi adó elszámolása</t>
  </si>
  <si>
    <t>Értéke
( Ft)</t>
  </si>
  <si>
    <t>Összeg  ( Ft )</t>
  </si>
  <si>
    <t>2017-2018</t>
  </si>
  <si>
    <t>Költségvetési évben esedékes kötelezettségek</t>
  </si>
  <si>
    <t xml:space="preserve">  Forintban !</t>
  </si>
  <si>
    <t xml:space="preserve"> Forintban !</t>
  </si>
  <si>
    <t>"7.2. melléklet a 3/2019. (IV.24.) önkormányzati rendelethez"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</si>
</sst>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,###"/>
    <numFmt numFmtId="166" formatCode="#"/>
    <numFmt numFmtId="167" formatCode="_-* #,##0\ _F_t_-;\-* #,##0\ _F_t_-;_-* &quot;-&quot;??\ _F_t_-;_-@_-"/>
    <numFmt numFmtId="168" formatCode="#,##0.0"/>
    <numFmt numFmtId="169" formatCode="#,###__;\-#,###__"/>
    <numFmt numFmtId="170" formatCode="00"/>
    <numFmt numFmtId="171" formatCode="#,###\ _F_t;\-#,###\ _F_t"/>
    <numFmt numFmtId="172" formatCode="#,###__"/>
  </numFmts>
  <fonts count="8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4" borderId="0" applyNumberFormat="0" applyBorder="0" applyAlignment="0" applyProtection="0"/>
    <xf numFmtId="0" fontId="63" fillId="7" borderId="0" applyNumberFormat="0" applyBorder="0" applyAlignment="0" applyProtection="0"/>
    <xf numFmtId="0" fontId="63" fillId="6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11" borderId="0" applyNumberFormat="0" applyBorder="0" applyAlignment="0" applyProtection="0"/>
    <xf numFmtId="0" fontId="63" fillId="10" borderId="0" applyNumberFormat="0" applyBorder="0" applyAlignment="0" applyProtection="0"/>
    <xf numFmtId="0" fontId="63" fillId="12" borderId="0" applyNumberFormat="0" applyBorder="0" applyAlignment="0" applyProtection="0"/>
    <xf numFmtId="0" fontId="63" fillId="11" borderId="0" applyNumberFormat="0" applyBorder="0" applyAlignment="0" applyProtection="0"/>
    <xf numFmtId="0" fontId="64" fillId="2" borderId="0" applyNumberFormat="0" applyBorder="0" applyAlignment="0" applyProtection="0"/>
    <xf numFmtId="0" fontId="64" fillId="13" borderId="0" applyNumberFormat="0" applyBorder="0" applyAlignment="0" applyProtection="0"/>
    <xf numFmtId="0" fontId="64" fillId="2" borderId="0" applyNumberFormat="0" applyBorder="0" applyAlignment="0" applyProtection="0"/>
    <xf numFmtId="0" fontId="64" fillId="5" borderId="0" applyNumberFormat="0" applyBorder="0" applyAlignment="0" applyProtection="0"/>
    <xf numFmtId="0" fontId="64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2" borderId="0" applyNumberFormat="0" applyBorder="0" applyAlignment="0" applyProtection="0"/>
    <xf numFmtId="0" fontId="64" fillId="5" borderId="0" applyNumberFormat="0" applyBorder="0" applyAlignment="0" applyProtection="0"/>
    <xf numFmtId="0" fontId="65" fillId="11" borderId="1" applyNumberFormat="0" applyAlignment="0" applyProtection="0"/>
    <xf numFmtId="0" fontId="66" fillId="0" borderId="0" applyNumberFormat="0" applyFill="0" applyBorder="0" applyAlignment="0" applyProtection="0"/>
    <xf numFmtId="0" fontId="67" fillId="0" borderId="2" applyNumberFormat="0" applyFill="0" applyAlignment="0" applyProtection="0"/>
    <xf numFmtId="0" fontId="68" fillId="0" borderId="3" applyNumberFormat="0" applyFill="0" applyAlignment="0" applyProtection="0"/>
    <xf numFmtId="0" fontId="69" fillId="0" borderId="4" applyNumberFormat="0" applyFill="0" applyAlignment="0" applyProtection="0"/>
    <xf numFmtId="0" fontId="69" fillId="0" borderId="0" applyNumberFormat="0" applyFill="0" applyBorder="0" applyAlignment="0" applyProtection="0"/>
    <xf numFmtId="0" fontId="70" fillId="14" borderId="5" applyNumberFormat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6" applyNumberFormat="0" applyFill="0" applyAlignment="0" applyProtection="0"/>
    <xf numFmtId="0" fontId="14" fillId="6" borderId="7" applyNumberFormat="0" applyFont="0" applyAlignment="0" applyProtection="0"/>
    <xf numFmtId="0" fontId="73" fillId="15" borderId="0" applyNumberFormat="0" applyBorder="0" applyAlignment="0" applyProtection="0"/>
    <xf numFmtId="0" fontId="74" fillId="16" borderId="8" applyNumberFormat="0" applyAlignment="0" applyProtection="0"/>
    <xf numFmtId="0" fontId="7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0" fontId="76" fillId="0" borderId="9" applyNumberFormat="0" applyFill="0" applyAlignment="0" applyProtection="0"/>
    <xf numFmtId="0" fontId="77" fillId="17" borderId="0" applyNumberFormat="0" applyBorder="0" applyAlignment="0" applyProtection="0"/>
    <xf numFmtId="0" fontId="78" fillId="11" borderId="0" applyNumberFormat="0" applyBorder="0" applyAlignment="0" applyProtection="0"/>
    <xf numFmtId="0" fontId="79" fillId="16" borderId="1" applyNumberFormat="0" applyAlignment="0" applyProtection="0"/>
    <xf numFmtId="9" fontId="1" fillId="0" borderId="0" applyFont="0" applyFill="0" applyBorder="0" applyAlignment="0" applyProtection="0"/>
  </cellStyleXfs>
  <cellXfs count="902">
    <xf numFmtId="0" fontId="0" fillId="0" borderId="0" xfId="0"/>
    <xf numFmtId="0" fontId="0" fillId="0" borderId="0" xfId="0" applyFill="1" applyAlignment="1">
      <alignment vertical="center" wrapText="1"/>
    </xf>
    <xf numFmtId="165" fontId="18" fillId="0" borderId="10" xfId="0" applyNumberFormat="1" applyFont="1" applyFill="1" applyBorder="1" applyAlignment="1" applyProtection="1">
      <alignment vertical="center" wrapText="1"/>
      <protection locked="0"/>
    </xf>
    <xf numFmtId="165" fontId="18" fillId="0" borderId="11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5" fontId="0" fillId="0" borderId="0" xfId="0" applyNumberFormat="1" applyFill="1" applyAlignment="1" applyProtection="1">
      <alignment vertical="center" wrapText="1"/>
    </xf>
    <xf numFmtId="1" fontId="18" fillId="0" borderId="10" xfId="0" applyNumberFormat="1" applyFont="1" applyFill="1" applyBorder="1" applyAlignment="1" applyProtection="1">
      <alignment vertical="center" wrapText="1"/>
      <protection locked="0"/>
    </xf>
    <xf numFmtId="165" fontId="1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11" xfId="0" applyNumberFormat="1" applyFont="1" applyFill="1" applyBorder="1" applyAlignment="1" applyProtection="1">
      <alignment vertical="center" wrapText="1"/>
      <protection locked="0"/>
    </xf>
    <xf numFmtId="165" fontId="17" fillId="0" borderId="15" xfId="0" applyNumberFormat="1" applyFont="1" applyFill="1" applyBorder="1" applyAlignment="1" applyProtection="1">
      <alignment vertical="center" wrapText="1"/>
    </xf>
    <xf numFmtId="165" fontId="17" fillId="0" borderId="16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5" fontId="17" fillId="18" borderId="1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5" fontId="26" fillId="0" borderId="10" xfId="0" applyNumberFormat="1" applyFont="1" applyFill="1" applyBorder="1" applyAlignment="1" applyProtection="1">
      <alignment vertical="center"/>
      <protection locked="0"/>
    </xf>
    <xf numFmtId="165" fontId="26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7" xfId="0" applyNumberFormat="1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165" fontId="7" fillId="0" borderId="17" xfId="0" applyNumberFormat="1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12" xfId="0" applyFont="1" applyFill="1" applyBorder="1" applyAlignment="1" applyProtection="1">
      <alignment horizontal="center" vertical="center"/>
    </xf>
    <xf numFmtId="165" fontId="25" fillId="0" borderId="18" xfId="0" applyNumberFormat="1" applyFont="1" applyFill="1" applyBorder="1" applyAlignment="1" applyProtection="1">
      <alignment vertical="center"/>
    </xf>
    <xf numFmtId="0" fontId="26" fillId="0" borderId="14" xfId="0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vertical="center" wrapText="1"/>
    </xf>
    <xf numFmtId="165" fontId="25" fillId="0" borderId="15" xfId="0" applyNumberFormat="1" applyFont="1" applyFill="1" applyBorder="1" applyAlignment="1" applyProtection="1">
      <alignment vertical="center"/>
    </xf>
    <xf numFmtId="165" fontId="25" fillId="0" borderId="16" xfId="0" applyNumberFormat="1" applyFont="1" applyFill="1" applyBorder="1" applyAlignment="1" applyProtection="1">
      <alignment vertical="center"/>
    </xf>
    <xf numFmtId="165" fontId="5" fillId="0" borderId="0" xfId="0" applyNumberFormat="1" applyFont="1" applyFill="1" applyAlignment="1" applyProtection="1">
      <alignment horizontal="right" vertical="center"/>
    </xf>
    <xf numFmtId="165" fontId="29" fillId="0" borderId="19" xfId="0" applyNumberFormat="1" applyFont="1" applyFill="1" applyBorder="1" applyAlignment="1" applyProtection="1">
      <alignment horizontal="right" vertical="center" wrapText="1" indent="1"/>
    </xf>
    <xf numFmtId="165" fontId="2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5" fontId="31" fillId="0" borderId="20" xfId="43" applyNumberFormat="1" applyFont="1" applyFill="1" applyBorder="1" applyAlignment="1" applyProtection="1">
      <alignment vertical="center"/>
    </xf>
    <xf numFmtId="165" fontId="31" fillId="0" borderId="20" xfId="43" applyNumberFormat="1" applyFont="1" applyFill="1" applyBorder="1" applyAlignment="1" applyProtection="1"/>
    <xf numFmtId="0" fontId="7" fillId="0" borderId="21" xfId="43" applyFont="1" applyFill="1" applyBorder="1" applyAlignment="1" applyProtection="1">
      <alignment horizontal="center" vertical="center" wrapText="1"/>
    </xf>
    <xf numFmtId="0" fontId="7" fillId="0" borderId="22" xfId="43" applyFont="1" applyFill="1" applyBorder="1" applyAlignment="1" applyProtection="1">
      <alignment horizontal="center" vertical="center" wrapText="1"/>
    </xf>
    <xf numFmtId="165" fontId="17" fillId="0" borderId="23" xfId="0" applyNumberFormat="1" applyFont="1" applyFill="1" applyBorder="1" applyAlignment="1" applyProtection="1">
      <alignment horizontal="center" vertical="center" wrapText="1"/>
    </xf>
    <xf numFmtId="165" fontId="18" fillId="0" borderId="24" xfId="0" applyNumberFormat="1" applyFont="1" applyFill="1" applyBorder="1" applyAlignment="1" applyProtection="1">
      <alignment vertical="center" wrapText="1"/>
      <protection locked="0"/>
    </xf>
    <xf numFmtId="165" fontId="25" fillId="0" borderId="18" xfId="0" applyNumberFormat="1" applyFont="1" applyFill="1" applyBorder="1" applyAlignment="1" applyProtection="1">
      <alignment vertical="center" wrapText="1"/>
    </xf>
    <xf numFmtId="165" fontId="18" fillId="0" borderId="25" xfId="0" applyNumberFormat="1" applyFont="1" applyFill="1" applyBorder="1" applyAlignment="1" applyProtection="1">
      <alignment vertical="center" wrapText="1"/>
      <protection locked="0"/>
    </xf>
    <xf numFmtId="165" fontId="17" fillId="0" borderId="26" xfId="0" applyNumberFormat="1" applyFont="1" applyFill="1" applyBorder="1" applyAlignment="1">
      <alignment horizontal="center" vertical="center"/>
    </xf>
    <xf numFmtId="165" fontId="17" fillId="0" borderId="26" xfId="0" applyNumberFormat="1" applyFont="1" applyFill="1" applyBorder="1" applyAlignment="1">
      <alignment horizontal="center" vertical="center" wrapText="1"/>
    </xf>
    <xf numFmtId="165" fontId="17" fillId="0" borderId="27" xfId="0" applyNumberFormat="1" applyFont="1" applyFill="1" applyBorder="1" applyAlignment="1">
      <alignment horizontal="center" vertical="center"/>
    </xf>
    <xf numFmtId="165" fontId="17" fillId="0" borderId="28" xfId="0" applyNumberFormat="1" applyFont="1" applyFill="1" applyBorder="1" applyAlignment="1">
      <alignment horizontal="center" vertical="center"/>
    </xf>
    <xf numFmtId="165" fontId="17" fillId="0" borderId="28" xfId="0" applyNumberFormat="1" applyFont="1" applyFill="1" applyBorder="1" applyAlignment="1">
      <alignment horizontal="center" vertical="center" wrapText="1"/>
    </xf>
    <xf numFmtId="49" fontId="26" fillId="0" borderId="29" xfId="0" applyNumberFormat="1" applyFont="1" applyFill="1" applyBorder="1" applyAlignment="1">
      <alignment horizontal="left" vertical="center"/>
    </xf>
    <xf numFmtId="3" fontId="26" fillId="0" borderId="30" xfId="0" applyNumberFormat="1" applyFont="1" applyFill="1" applyBorder="1" applyAlignment="1" applyProtection="1">
      <alignment horizontal="right" vertical="center"/>
      <protection locked="0"/>
    </xf>
    <xf numFmtId="165" fontId="25" fillId="0" borderId="31" xfId="0" applyNumberFormat="1" applyFont="1" applyFill="1" applyBorder="1" applyAlignment="1">
      <alignment horizontal="right" vertical="center" wrapText="1"/>
    </xf>
    <xf numFmtId="49" fontId="29" fillId="0" borderId="32" xfId="0" quotePrefix="1" applyNumberFormat="1" applyFont="1" applyFill="1" applyBorder="1" applyAlignment="1">
      <alignment horizontal="left" vertical="center" indent="1"/>
    </xf>
    <xf numFmtId="3" fontId="29" fillId="0" borderId="33" xfId="0" applyNumberFormat="1" applyFont="1" applyFill="1" applyBorder="1" applyAlignment="1" applyProtection="1">
      <alignment horizontal="right" vertical="center"/>
      <protection locked="0"/>
    </xf>
    <xf numFmtId="3" fontId="29" fillId="0" borderId="33" xfId="0" applyNumberFormat="1" applyFont="1" applyFill="1" applyBorder="1" applyAlignment="1" applyProtection="1">
      <alignment horizontal="right" vertical="center" wrapText="1"/>
      <protection locked="0"/>
    </xf>
    <xf numFmtId="165" fontId="25" fillId="0" borderId="33" xfId="0" applyNumberFormat="1" applyFont="1" applyFill="1" applyBorder="1" applyAlignment="1">
      <alignment horizontal="right" vertical="center" wrapText="1"/>
    </xf>
    <xf numFmtId="49" fontId="26" fillId="0" borderId="32" xfId="0" applyNumberFormat="1" applyFont="1" applyFill="1" applyBorder="1" applyAlignment="1">
      <alignment horizontal="left" vertical="center"/>
    </xf>
    <xf numFmtId="3" fontId="26" fillId="0" borderId="33" xfId="0" applyNumberFormat="1" applyFont="1" applyFill="1" applyBorder="1" applyAlignment="1" applyProtection="1">
      <alignment horizontal="right" vertical="center"/>
      <protection locked="0"/>
    </xf>
    <xf numFmtId="49" fontId="26" fillId="0" borderId="34" xfId="0" applyNumberFormat="1" applyFont="1" applyFill="1" applyBorder="1" applyAlignment="1" applyProtection="1">
      <alignment horizontal="left" vertical="center"/>
      <protection locked="0"/>
    </xf>
    <xf numFmtId="3" fontId="26" fillId="0" borderId="35" xfId="0" applyNumberFormat="1" applyFont="1" applyFill="1" applyBorder="1" applyAlignment="1" applyProtection="1">
      <alignment horizontal="right" vertical="center"/>
      <protection locked="0"/>
    </xf>
    <xf numFmtId="49" fontId="25" fillId="0" borderId="36" xfId="0" applyNumberFormat="1" applyFont="1" applyFill="1" applyBorder="1" applyAlignment="1" applyProtection="1">
      <alignment horizontal="left" vertical="center" indent="1"/>
      <protection locked="0"/>
    </xf>
    <xf numFmtId="165" fontId="25" fillId="0" borderId="26" xfId="0" applyNumberFormat="1" applyFont="1" applyFill="1" applyBorder="1" applyAlignment="1">
      <alignment vertical="center"/>
    </xf>
    <xf numFmtId="4" fontId="18" fillId="0" borderId="26" xfId="0" applyNumberFormat="1" applyFont="1" applyFill="1" applyBorder="1" applyAlignment="1" applyProtection="1">
      <alignment vertical="center" wrapText="1"/>
      <protection locked="0"/>
    </xf>
    <xf numFmtId="49" fontId="25" fillId="0" borderId="37" xfId="0" applyNumberFormat="1" applyFont="1" applyFill="1" applyBorder="1" applyAlignment="1" applyProtection="1">
      <alignment vertical="center"/>
      <protection locked="0"/>
    </xf>
    <xf numFmtId="49" fontId="25" fillId="0" borderId="37" xfId="0" applyNumberFormat="1" applyFont="1" applyFill="1" applyBorder="1" applyAlignment="1" applyProtection="1">
      <alignment horizontal="right" vertical="center"/>
      <protection locked="0"/>
    </xf>
    <xf numFmtId="3" fontId="18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20" xfId="0" applyNumberFormat="1" applyFont="1" applyFill="1" applyBorder="1" applyAlignment="1" applyProtection="1">
      <alignment vertical="center"/>
      <protection locked="0"/>
    </xf>
    <xf numFmtId="49" fontId="25" fillId="0" borderId="20" xfId="0" applyNumberFormat="1" applyFont="1" applyFill="1" applyBorder="1" applyAlignment="1" applyProtection="1">
      <alignment horizontal="right" vertical="center"/>
      <protection locked="0"/>
    </xf>
    <xf numFmtId="3" fontId="18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38" xfId="0" applyNumberFormat="1" applyFont="1" applyFill="1" applyBorder="1" applyAlignment="1">
      <alignment horizontal="left" vertical="center"/>
    </xf>
    <xf numFmtId="3" fontId="26" fillId="0" borderId="30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30" xfId="0" applyNumberFormat="1" applyFont="1" applyFill="1" applyBorder="1" applyAlignment="1" applyProtection="1">
      <alignment horizontal="right" vertical="center" wrapText="1"/>
    </xf>
    <xf numFmtId="49" fontId="26" fillId="0" borderId="12" xfId="0" applyNumberFormat="1" applyFont="1" applyFill="1" applyBorder="1" applyAlignment="1">
      <alignment horizontal="left" vertical="center"/>
    </xf>
    <xf numFmtId="3" fontId="26" fillId="0" borderId="33" xfId="0" applyNumberFormat="1" applyFont="1" applyFill="1" applyBorder="1" applyAlignment="1" applyProtection="1">
      <alignment horizontal="right" vertical="center" wrapText="1"/>
      <protection locked="0"/>
    </xf>
    <xf numFmtId="165" fontId="25" fillId="0" borderId="33" xfId="0" applyNumberFormat="1" applyFont="1" applyFill="1" applyBorder="1" applyAlignment="1" applyProtection="1">
      <alignment horizontal="right" vertical="center" wrapText="1"/>
    </xf>
    <xf numFmtId="49" fontId="26" fillId="0" borderId="12" xfId="0" applyNumberFormat="1" applyFont="1" applyFill="1" applyBorder="1" applyAlignment="1" applyProtection="1">
      <alignment horizontal="left" vertical="center"/>
      <protection locked="0"/>
    </xf>
    <xf numFmtId="49" fontId="26" fillId="0" borderId="14" xfId="0" applyNumberFormat="1" applyFont="1" applyFill="1" applyBorder="1" applyAlignment="1" applyProtection="1">
      <alignment horizontal="left" vertical="center"/>
      <protection locked="0"/>
    </xf>
    <xf numFmtId="3" fontId="26" fillId="0" borderId="35" xfId="0" applyNumberFormat="1" applyFont="1" applyFill="1" applyBorder="1" applyAlignment="1" applyProtection="1">
      <alignment horizontal="right" vertical="center" wrapText="1"/>
      <protection locked="0"/>
    </xf>
    <xf numFmtId="168" fontId="17" fillId="0" borderId="26" xfId="0" applyNumberFormat="1" applyFont="1" applyFill="1" applyBorder="1" applyAlignment="1">
      <alignment horizontal="left" vertical="center" wrapText="1" indent="1"/>
    </xf>
    <xf numFmtId="168" fontId="39" fillId="0" borderId="0" xfId="0" applyNumberFormat="1" applyFont="1" applyFill="1" applyBorder="1" applyAlignment="1">
      <alignment horizontal="left" vertical="center" wrapText="1"/>
    </xf>
    <xf numFmtId="165" fontId="25" fillId="0" borderId="26" xfId="0" applyNumberFormat="1" applyFont="1" applyFill="1" applyBorder="1" applyAlignment="1">
      <alignment horizontal="center" vertical="center" wrapText="1"/>
    </xf>
    <xf numFmtId="3" fontId="26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40" xfId="0" applyNumberFormat="1" applyFont="1" applyFill="1" applyBorder="1" applyAlignment="1" applyProtection="1">
      <alignment horizontal="right" vertical="center" wrapText="1"/>
      <protection locked="0"/>
    </xf>
    <xf numFmtId="165" fontId="25" fillId="0" borderId="26" xfId="0" applyNumberFormat="1" applyFont="1" applyFill="1" applyBorder="1" applyAlignment="1">
      <alignment horizontal="right" vertical="center" wrapText="1"/>
    </xf>
    <xf numFmtId="4" fontId="17" fillId="0" borderId="31" xfId="0" applyNumberFormat="1" applyFont="1" applyFill="1" applyBorder="1" applyAlignment="1">
      <alignment horizontal="right" vertical="center" wrapText="1"/>
    </xf>
    <xf numFmtId="4" fontId="17" fillId="0" borderId="33" xfId="0" applyNumberFormat="1" applyFont="1" applyFill="1" applyBorder="1" applyAlignment="1">
      <alignment horizontal="right" vertical="center" wrapText="1"/>
    </xf>
    <xf numFmtId="4" fontId="17" fillId="0" borderId="40" xfId="0" applyNumberFormat="1" applyFont="1" applyFill="1" applyBorder="1" applyAlignment="1">
      <alignment horizontal="right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165" fontId="18" fillId="0" borderId="42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1" xfId="43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5" xfId="0" applyNumberFormat="1" applyFont="1" applyBorder="1" applyAlignment="1" applyProtection="1">
      <alignment horizontal="right" vertical="center" wrapText="1" indent="1"/>
    </xf>
    <xf numFmtId="165" fontId="28" fillId="0" borderId="15" xfId="0" applyNumberFormat="1" applyFont="1" applyFill="1" applyBorder="1" applyAlignment="1" applyProtection="1">
      <alignment horizontal="right" vertical="center" wrapText="1" indent="1"/>
    </xf>
    <xf numFmtId="165" fontId="28" fillId="0" borderId="16" xfId="0" applyNumberFormat="1" applyFont="1" applyFill="1" applyBorder="1" applyAlignment="1" applyProtection="1">
      <alignment horizontal="right" vertical="center" wrapText="1" indent="1"/>
    </xf>
    <xf numFmtId="165" fontId="2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4" xfId="0" applyNumberFormat="1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5" fontId="1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5" xfId="0" applyNumberFormat="1" applyFont="1" applyFill="1" applyBorder="1" applyAlignment="1" applyProtection="1">
      <alignment horizontal="right" vertical="center" wrapText="1" indent="1"/>
    </xf>
    <xf numFmtId="0" fontId="17" fillId="0" borderId="44" xfId="0" applyFont="1" applyFill="1" applyBorder="1" applyAlignment="1" applyProtection="1">
      <alignment horizontal="center" vertical="center" wrapText="1"/>
    </xf>
    <xf numFmtId="3" fontId="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45" xfId="0" applyFont="1" applyFill="1" applyBorder="1" applyAlignment="1" applyProtection="1">
      <alignment horizontal="center" vertical="center" wrapText="1"/>
    </xf>
    <xf numFmtId="3" fontId="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26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vertical="center"/>
      <protection locked="0"/>
    </xf>
    <xf numFmtId="165" fontId="7" fillId="0" borderId="48" xfId="0" applyNumberFormat="1" applyFont="1" applyFill="1" applyBorder="1" applyAlignment="1" applyProtection="1">
      <alignment horizontal="centerContinuous" vertical="center"/>
    </xf>
    <xf numFmtId="165" fontId="7" fillId="0" borderId="49" xfId="0" applyNumberFormat="1" applyFont="1" applyFill="1" applyBorder="1" applyAlignment="1" applyProtection="1">
      <alignment horizontal="centerContinuous" vertical="center"/>
    </xf>
    <xf numFmtId="165" fontId="7" fillId="0" borderId="50" xfId="0" applyNumberFormat="1" applyFont="1" applyFill="1" applyBorder="1" applyAlignment="1" applyProtection="1">
      <alignment horizontal="centerContinuous" vertical="center"/>
    </xf>
    <xf numFmtId="165" fontId="42" fillId="0" borderId="0" xfId="0" applyNumberFormat="1" applyFont="1" applyFill="1" applyAlignment="1">
      <alignment vertical="center"/>
    </xf>
    <xf numFmtId="165" fontId="7" fillId="0" borderId="23" xfId="0" applyNumberFormat="1" applyFont="1" applyFill="1" applyBorder="1" applyAlignment="1" applyProtection="1">
      <alignment horizontal="center" vertical="center"/>
    </xf>
    <xf numFmtId="165" fontId="7" fillId="0" borderId="51" xfId="0" applyNumberFormat="1" applyFont="1" applyFill="1" applyBorder="1" applyAlignment="1" applyProtection="1">
      <alignment horizontal="center" vertical="center"/>
    </xf>
    <xf numFmtId="165" fontId="7" fillId="0" borderId="22" xfId="0" applyNumberFormat="1" applyFont="1" applyFill="1" applyBorder="1" applyAlignment="1" applyProtection="1">
      <alignment horizontal="center" vertical="center" wrapText="1"/>
    </xf>
    <xf numFmtId="165" fontId="42" fillId="0" borderId="0" xfId="0" applyNumberFormat="1" applyFont="1" applyFill="1" applyAlignment="1">
      <alignment horizontal="center" vertical="center"/>
    </xf>
    <xf numFmtId="165" fontId="17" fillId="0" borderId="15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17" fillId="0" borderId="52" xfId="0" applyNumberFormat="1" applyFont="1" applyFill="1" applyBorder="1" applyAlignment="1" applyProtection="1">
      <alignment horizontal="right" vertical="center" wrapText="1" indent="1"/>
    </xf>
    <xf numFmtId="165" fontId="25" fillId="0" borderId="42" xfId="0" applyNumberFormat="1" applyFont="1" applyFill="1" applyBorder="1" applyAlignment="1" applyProtection="1">
      <alignment horizontal="left" vertical="center" wrapText="1" indent="1"/>
    </xf>
    <xf numFmtId="1" fontId="28" fillId="18" borderId="42" xfId="0" applyNumberFormat="1" applyFont="1" applyFill="1" applyBorder="1" applyAlignment="1" applyProtection="1">
      <alignment horizontal="center" vertical="center" wrapText="1"/>
    </xf>
    <xf numFmtId="165" fontId="25" fillId="0" borderId="42" xfId="0" applyNumberFormat="1" applyFont="1" applyFill="1" applyBorder="1" applyAlignment="1" applyProtection="1">
      <alignment vertical="center" wrapText="1"/>
    </xf>
    <xf numFmtId="165" fontId="25" fillId="0" borderId="48" xfId="0" applyNumberFormat="1" applyFont="1" applyFill="1" applyBorder="1" applyAlignment="1" applyProtection="1">
      <alignment vertical="center" wrapText="1"/>
    </xf>
    <xf numFmtId="165" fontId="25" fillId="0" borderId="31" xfId="0" applyNumberFormat="1" applyFont="1" applyFill="1" applyBorder="1" applyAlignment="1" applyProtection="1">
      <alignment vertical="center" wrapText="1"/>
    </xf>
    <xf numFmtId="165" fontId="17" fillId="0" borderId="12" xfId="0" applyNumberFormat="1" applyFont="1" applyFill="1" applyBorder="1" applyAlignment="1" applyProtection="1">
      <alignment horizontal="right" vertical="center" wrapText="1" indent="1"/>
    </xf>
    <xf numFmtId="165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3" xfId="0" applyNumberFormat="1" applyFont="1" applyFill="1" applyBorder="1" applyAlignment="1" applyProtection="1">
      <alignment vertical="center" wrapText="1"/>
    </xf>
    <xf numFmtId="165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18" borderId="10" xfId="0" applyNumberFormat="1" applyFont="1" applyFill="1" applyBorder="1" applyAlignment="1" applyProtection="1">
      <alignment horizontal="center" vertical="center" wrapText="1"/>
    </xf>
    <xf numFmtId="165" fontId="25" fillId="0" borderId="10" xfId="0" applyNumberFormat="1" applyFont="1" applyFill="1" applyBorder="1" applyAlignment="1" applyProtection="1">
      <alignment vertical="center" wrapText="1"/>
    </xf>
    <xf numFmtId="165" fontId="25" fillId="0" borderId="24" xfId="0" applyNumberFormat="1" applyFont="1" applyFill="1" applyBorder="1" applyAlignment="1" applyProtection="1">
      <alignment vertical="center" wrapText="1"/>
    </xf>
    <xf numFmtId="165" fontId="25" fillId="0" borderId="33" xfId="0" applyNumberFormat="1" applyFont="1" applyFill="1" applyBorder="1" applyAlignment="1" applyProtection="1">
      <alignment vertical="center" wrapText="1"/>
    </xf>
    <xf numFmtId="165" fontId="17" fillId="0" borderId="10" xfId="0" applyNumberFormat="1" applyFont="1" applyFill="1" applyBorder="1" applyAlignment="1" applyProtection="1">
      <alignment horizontal="left" vertical="center" wrapText="1" indent="1"/>
    </xf>
    <xf numFmtId="165" fontId="17" fillId="0" borderId="13" xfId="0" applyNumberFormat="1" applyFont="1" applyFill="1" applyBorder="1" applyAlignment="1" applyProtection="1">
      <alignment horizontal="right" vertical="center" wrapText="1" indent="1"/>
    </xf>
    <xf numFmtId="165" fontId="25" fillId="0" borderId="19" xfId="0" applyNumberFormat="1" applyFont="1" applyFill="1" applyBorder="1" applyAlignment="1" applyProtection="1">
      <alignment horizontal="left" vertical="center" wrapText="1" indent="1"/>
    </xf>
    <xf numFmtId="1" fontId="28" fillId="18" borderId="11" xfId="0" applyNumberFormat="1" applyFont="1" applyFill="1" applyBorder="1" applyAlignment="1" applyProtection="1">
      <alignment horizontal="center" vertical="center" wrapText="1"/>
    </xf>
    <xf numFmtId="165" fontId="25" fillId="0" borderId="19" xfId="0" applyNumberFormat="1" applyFont="1" applyFill="1" applyBorder="1" applyAlignment="1" applyProtection="1">
      <alignment vertical="center" wrapText="1"/>
    </xf>
    <xf numFmtId="165" fontId="25" fillId="0" borderId="53" xfId="0" applyNumberFormat="1" applyFont="1" applyFill="1" applyBorder="1" applyAlignment="1" applyProtection="1">
      <alignment vertical="center" wrapText="1"/>
    </xf>
    <xf numFmtId="1" fontId="13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9" xfId="0" applyNumberFormat="1" applyFont="1" applyFill="1" applyBorder="1" applyAlignment="1" applyProtection="1">
      <alignment vertical="center" wrapText="1"/>
      <protection locked="0"/>
    </xf>
    <xf numFmtId="165" fontId="18" fillId="0" borderId="53" xfId="0" applyNumberFormat="1" applyFont="1" applyFill="1" applyBorder="1" applyAlignment="1" applyProtection="1">
      <alignment vertical="center" wrapText="1"/>
      <protection locked="0"/>
    </xf>
    <xf numFmtId="165" fontId="17" fillId="0" borderId="17" xfId="0" applyNumberFormat="1" applyFont="1" applyFill="1" applyBorder="1" applyAlignment="1" applyProtection="1">
      <alignment horizontal="right" vertical="center" wrapText="1" indent="1"/>
    </xf>
    <xf numFmtId="165" fontId="17" fillId="0" borderId="15" xfId="0" applyNumberFormat="1" applyFont="1" applyFill="1" applyBorder="1" applyAlignment="1" applyProtection="1">
      <alignment horizontal="left" vertical="center" wrapText="1" indent="1"/>
    </xf>
    <xf numFmtId="1" fontId="18" fillId="18" borderId="54" xfId="0" applyNumberFormat="1" applyFont="1" applyFill="1" applyBorder="1" applyAlignment="1" applyProtection="1">
      <alignment vertical="center" wrapText="1"/>
    </xf>
    <xf numFmtId="165" fontId="25" fillId="0" borderId="15" xfId="0" applyNumberFormat="1" applyFont="1" applyFill="1" applyBorder="1" applyAlignment="1" applyProtection="1">
      <alignment vertical="center" wrapText="1"/>
    </xf>
    <xf numFmtId="165" fontId="25" fillId="0" borderId="54" xfId="0" applyNumberFormat="1" applyFont="1" applyFill="1" applyBorder="1" applyAlignment="1" applyProtection="1">
      <alignment vertical="center" wrapText="1"/>
    </xf>
    <xf numFmtId="165" fontId="25" fillId="0" borderId="26" xfId="0" applyNumberFormat="1" applyFont="1" applyFill="1" applyBorder="1" applyAlignment="1" applyProtection="1">
      <alignment vertical="center" wrapText="1"/>
    </xf>
    <xf numFmtId="165" fontId="9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right" vertical="center"/>
    </xf>
    <xf numFmtId="165" fontId="7" fillId="0" borderId="51" xfId="0" applyNumberFormat="1" applyFont="1" applyFill="1" applyBorder="1" applyAlignment="1">
      <alignment horizontal="center" vertical="center"/>
    </xf>
    <xf numFmtId="165" fontId="7" fillId="0" borderId="21" xfId="0" applyNumberFormat="1" applyFont="1" applyFill="1" applyBorder="1" applyAlignment="1">
      <alignment horizontal="center" vertical="center"/>
    </xf>
    <xf numFmtId="165" fontId="7" fillId="0" borderId="36" xfId="0" applyNumberFormat="1" applyFont="1" applyFill="1" applyBorder="1" applyAlignment="1">
      <alignment horizontal="center" vertical="center" wrapText="1"/>
    </xf>
    <xf numFmtId="165" fontId="7" fillId="0" borderId="54" xfId="0" applyNumberFormat="1" applyFont="1" applyFill="1" applyBorder="1" applyAlignment="1">
      <alignment horizontal="center" vertical="center" wrapText="1"/>
    </xf>
    <xf numFmtId="165" fontId="7" fillId="0" borderId="16" xfId="0" applyNumberFormat="1" applyFont="1" applyFill="1" applyBorder="1" applyAlignment="1">
      <alignment horizontal="center" vertical="center" wrapText="1"/>
    </xf>
    <xf numFmtId="165" fontId="42" fillId="0" borderId="0" xfId="0" applyNumberFormat="1" applyFont="1" applyFill="1" applyAlignment="1">
      <alignment horizontal="center" vertical="center" wrapText="1"/>
    </xf>
    <xf numFmtId="165" fontId="17" fillId="0" borderId="17" xfId="0" applyNumberFormat="1" applyFont="1" applyFill="1" applyBorder="1" applyAlignment="1">
      <alignment horizontal="right" vertical="center" wrapText="1" indent="1"/>
    </xf>
    <xf numFmtId="165" fontId="17" fillId="0" borderId="26" xfId="0" applyNumberFormat="1" applyFont="1" applyFill="1" applyBorder="1" applyAlignment="1">
      <alignment horizontal="left" vertical="center" wrapText="1" indent="1"/>
    </xf>
    <xf numFmtId="165" fontId="13" fillId="18" borderId="26" xfId="0" applyNumberFormat="1" applyFont="1" applyFill="1" applyBorder="1" applyAlignment="1">
      <alignment horizontal="left" vertical="center" wrapText="1" indent="2"/>
    </xf>
    <xf numFmtId="165" fontId="13" fillId="18" borderId="45" xfId="0" applyNumberFormat="1" applyFont="1" applyFill="1" applyBorder="1" applyAlignment="1">
      <alignment horizontal="left" vertical="center" wrapText="1" indent="2"/>
    </xf>
    <xf numFmtId="165" fontId="17" fillId="0" borderId="17" xfId="0" applyNumberFormat="1" applyFont="1" applyFill="1" applyBorder="1" applyAlignment="1">
      <alignment vertical="center" wrapText="1"/>
    </xf>
    <xf numFmtId="165" fontId="17" fillId="0" borderId="15" xfId="0" applyNumberFormat="1" applyFont="1" applyFill="1" applyBorder="1" applyAlignment="1">
      <alignment vertical="center" wrapText="1"/>
    </xf>
    <xf numFmtId="165" fontId="17" fillId="0" borderId="16" xfId="0" applyNumberFormat="1" applyFont="1" applyFill="1" applyBorder="1" applyAlignment="1">
      <alignment vertical="center" wrapText="1"/>
    </xf>
    <xf numFmtId="165" fontId="17" fillId="0" borderId="12" xfId="0" applyNumberFormat="1" applyFont="1" applyFill="1" applyBorder="1" applyAlignment="1">
      <alignment horizontal="right" vertical="center" wrapText="1" indent="1"/>
    </xf>
    <xf numFmtId="165" fontId="18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6" fontId="13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166" fontId="13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5" fontId="18" fillId="0" borderId="12" xfId="0" applyNumberFormat="1" applyFont="1" applyFill="1" applyBorder="1" applyAlignment="1" applyProtection="1">
      <alignment vertical="center" wrapText="1"/>
      <protection locked="0"/>
    </xf>
    <xf numFmtId="165" fontId="18" fillId="0" borderId="18" xfId="0" applyNumberFormat="1" applyFont="1" applyFill="1" applyBorder="1" applyAlignment="1" applyProtection="1">
      <alignment vertical="center" wrapText="1"/>
      <protection locked="0"/>
    </xf>
    <xf numFmtId="165" fontId="13" fillId="18" borderId="26" xfId="0" applyNumberFormat="1" applyFont="1" applyFill="1" applyBorder="1" applyAlignment="1">
      <alignment horizontal="right" vertical="center" wrapText="1" indent="2"/>
    </xf>
    <xf numFmtId="165" fontId="13" fillId="18" borderId="45" xfId="0" applyNumberFormat="1" applyFont="1" applyFill="1" applyBorder="1" applyAlignment="1">
      <alignment horizontal="right" vertical="center" wrapText="1" indent="2"/>
    </xf>
    <xf numFmtId="0" fontId="7" fillId="0" borderId="15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 applyProtection="1">
      <alignment vertical="center" wrapText="1"/>
      <protection locked="0"/>
    </xf>
    <xf numFmtId="165" fontId="26" fillId="0" borderId="24" xfId="0" applyNumberFormat="1" applyFont="1" applyFill="1" applyBorder="1" applyAlignment="1" applyProtection="1">
      <alignment vertical="center"/>
      <protection locked="0"/>
    </xf>
    <xf numFmtId="165" fontId="25" fillId="0" borderId="24" xfId="0" applyNumberFormat="1" applyFont="1" applyFill="1" applyBorder="1" applyAlignment="1" applyProtection="1">
      <alignment vertical="center"/>
    </xf>
    <xf numFmtId="165" fontId="26" fillId="0" borderId="25" xfId="0" applyNumberFormat="1" applyFont="1" applyFill="1" applyBorder="1" applyAlignment="1" applyProtection="1">
      <alignment vertical="center"/>
      <protection locked="0"/>
    </xf>
    <xf numFmtId="0" fontId="26" fillId="0" borderId="55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vertical="center" wrapText="1"/>
    </xf>
    <xf numFmtId="0" fontId="26" fillId="0" borderId="21" xfId="0" applyFont="1" applyFill="1" applyBorder="1" applyAlignment="1" applyProtection="1">
      <alignment vertical="center" wrapText="1"/>
      <protection locked="0"/>
    </xf>
    <xf numFmtId="165" fontId="26" fillId="0" borderId="21" xfId="0" applyNumberFormat="1" applyFont="1" applyFill="1" applyBorder="1" applyAlignment="1" applyProtection="1">
      <alignment vertical="center"/>
      <protection locked="0"/>
    </xf>
    <xf numFmtId="165" fontId="26" fillId="0" borderId="51" xfId="0" applyNumberFormat="1" applyFont="1" applyFill="1" applyBorder="1" applyAlignment="1" applyProtection="1">
      <alignment vertical="center"/>
      <protection locked="0"/>
    </xf>
    <xf numFmtId="165" fontId="25" fillId="0" borderId="54" xfId="0" applyNumberFormat="1" applyFont="1" applyFill="1" applyBorder="1" applyAlignment="1" applyProtection="1">
      <alignment vertical="center"/>
    </xf>
    <xf numFmtId="165" fontId="25" fillId="0" borderId="22" xfId="0" applyNumberFormat="1" applyFont="1" applyFill="1" applyBorder="1" applyAlignment="1" applyProtection="1">
      <alignment vertical="center"/>
    </xf>
    <xf numFmtId="165" fontId="27" fillId="0" borderId="15" xfId="0" applyNumberFormat="1" applyFont="1" applyFill="1" applyBorder="1" applyAlignment="1" applyProtection="1">
      <alignment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 applyProtection="1">
      <alignment horizontal="right" vertical="center" wrapText="1" indent="1"/>
    </xf>
    <xf numFmtId="0" fontId="23" fillId="0" borderId="56" xfId="0" applyFont="1" applyFill="1" applyBorder="1" applyAlignment="1" applyProtection="1">
      <alignment horizontal="left" vertical="center" wrapText="1" indent="1"/>
      <protection locked="0"/>
    </xf>
    <xf numFmtId="165" fontId="26" fillId="0" borderId="43" xfId="0" applyNumberFormat="1" applyFont="1" applyFill="1" applyBorder="1" applyAlignment="1" applyProtection="1">
      <alignment horizontal="right" vertical="center" wrapText="1" indent="2"/>
      <protection locked="0"/>
    </xf>
    <xf numFmtId="165" fontId="26" fillId="0" borderId="57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12" xfId="0" applyFont="1" applyFill="1" applyBorder="1" applyAlignment="1" applyProtection="1">
      <alignment horizontal="right" vertical="center" wrapText="1" indent="1"/>
    </xf>
    <xf numFmtId="0" fontId="23" fillId="0" borderId="58" xfId="0" applyFont="1" applyFill="1" applyBorder="1" applyAlignment="1" applyProtection="1">
      <alignment horizontal="left" vertical="center" wrapText="1" indent="1"/>
      <protection locked="0"/>
    </xf>
    <xf numFmtId="165" fontId="26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5" fontId="26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12" xfId="0" applyFont="1" applyFill="1" applyBorder="1" applyAlignment="1">
      <alignment horizontal="right" vertical="center" wrapText="1" indent="1"/>
    </xf>
    <xf numFmtId="0" fontId="23" fillId="0" borderId="58" xfId="0" applyFont="1" applyFill="1" applyBorder="1" applyAlignment="1" applyProtection="1">
      <alignment horizontal="left" vertical="center" wrapText="1" indent="8"/>
      <protection locked="0"/>
    </xf>
    <xf numFmtId="0" fontId="26" fillId="0" borderId="55" xfId="0" applyFont="1" applyFill="1" applyBorder="1" applyAlignment="1">
      <alignment horizontal="right" vertical="center" wrapText="1" indent="1"/>
    </xf>
    <xf numFmtId="165" fontId="26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165" fontId="26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59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right" vertical="center" indent="1"/>
    </xf>
    <xf numFmtId="0" fontId="26" fillId="0" borderId="42" xfId="0" applyFont="1" applyFill="1" applyBorder="1" applyAlignment="1" applyProtection="1">
      <alignment horizontal="left" vertical="center" indent="1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3" fontId="26" fillId="0" borderId="62" xfId="0" applyNumberFormat="1" applyFont="1" applyFill="1" applyBorder="1" applyAlignment="1" applyProtection="1">
      <alignment horizontal="right" vertical="center"/>
      <protection locked="0"/>
    </xf>
    <xf numFmtId="0" fontId="26" fillId="0" borderId="12" xfId="0" applyFont="1" applyFill="1" applyBorder="1" applyAlignment="1">
      <alignment horizontal="right" vertical="center" indent="1"/>
    </xf>
    <xf numFmtId="0" fontId="26" fillId="0" borderId="10" xfId="0" applyFont="1" applyFill="1" applyBorder="1" applyAlignment="1" applyProtection="1">
      <alignment horizontal="left" vertical="center" indent="1"/>
      <protection locked="0"/>
    </xf>
    <xf numFmtId="3" fontId="26" fillId="0" borderId="24" xfId="0" applyNumberFormat="1" applyFont="1" applyFill="1" applyBorder="1" applyAlignment="1" applyProtection="1">
      <alignment horizontal="right" vertical="center"/>
      <protection locked="0"/>
    </xf>
    <xf numFmtId="3" fontId="26" fillId="0" borderId="18" xfId="0" applyNumberFormat="1" applyFont="1" applyFill="1" applyBorder="1" applyAlignment="1" applyProtection="1">
      <alignment horizontal="right" vertical="center"/>
      <protection locked="0"/>
    </xf>
    <xf numFmtId="0" fontId="26" fillId="0" borderId="14" xfId="0" applyFont="1" applyFill="1" applyBorder="1" applyAlignment="1">
      <alignment horizontal="right" vertical="center" indent="1"/>
    </xf>
    <xf numFmtId="0" fontId="26" fillId="0" borderId="11" xfId="0" applyFont="1" applyFill="1" applyBorder="1" applyAlignment="1" applyProtection="1">
      <alignment horizontal="left" vertical="center" indent="1"/>
      <protection locked="0"/>
    </xf>
    <xf numFmtId="3" fontId="26" fillId="0" borderId="25" xfId="0" applyNumberFormat="1" applyFont="1" applyFill="1" applyBorder="1" applyAlignment="1" applyProtection="1">
      <alignment horizontal="right" vertical="center"/>
      <protection locked="0"/>
    </xf>
    <xf numFmtId="3" fontId="26" fillId="0" borderId="63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Fill="1" applyBorder="1" applyAlignment="1">
      <alignment vertical="center"/>
    </xf>
    <xf numFmtId="165" fontId="25" fillId="0" borderId="15" xfId="0" applyNumberFormat="1" applyFont="1" applyFill="1" applyBorder="1" applyAlignment="1">
      <alignment vertical="center" wrapText="1"/>
    </xf>
    <xf numFmtId="165" fontId="25" fillId="0" borderId="16" xfId="0" applyNumberFormat="1" applyFont="1" applyFill="1" applyBorder="1" applyAlignment="1">
      <alignment vertical="center" wrapText="1"/>
    </xf>
    <xf numFmtId="0" fontId="41" fillId="0" borderId="0" xfId="45" applyFill="1"/>
    <xf numFmtId="169" fontId="23" fillId="0" borderId="10" xfId="45" applyNumberFormat="1" applyFont="1" applyFill="1" applyBorder="1" applyAlignment="1" applyProtection="1">
      <alignment horizontal="right" vertical="center" wrapText="1"/>
      <protection locked="0"/>
    </xf>
    <xf numFmtId="169" fontId="23" fillId="0" borderId="18" xfId="45" applyNumberFormat="1" applyFont="1" applyFill="1" applyBorder="1" applyAlignment="1" applyProtection="1">
      <alignment horizontal="right" vertical="center" wrapText="1"/>
      <protection locked="0"/>
    </xf>
    <xf numFmtId="169" fontId="50" fillId="0" borderId="10" xfId="45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45" applyFont="1" applyFill="1"/>
    <xf numFmtId="0" fontId="41" fillId="0" borderId="0" xfId="45" applyFont="1" applyFill="1"/>
    <xf numFmtId="3" fontId="41" fillId="0" borderId="0" xfId="45" applyNumberFormat="1" applyFont="1" applyFill="1" applyAlignment="1">
      <alignment horizontal="center"/>
    </xf>
    <xf numFmtId="0" fontId="14" fillId="0" borderId="0" xfId="44" applyFill="1" applyAlignment="1" applyProtection="1">
      <alignment vertical="center" wrapText="1"/>
    </xf>
    <xf numFmtId="0" fontId="14" fillId="0" borderId="0" xfId="44" applyFill="1" applyAlignment="1" applyProtection="1">
      <alignment horizontal="center" vertical="center"/>
    </xf>
    <xf numFmtId="49" fontId="17" fillId="0" borderId="55" xfId="44" applyNumberFormat="1" applyFont="1" applyFill="1" applyBorder="1" applyAlignment="1" applyProtection="1">
      <alignment horizontal="center" vertical="center" wrapText="1"/>
    </xf>
    <xf numFmtId="49" fontId="17" fillId="0" borderId="21" xfId="44" applyNumberFormat="1" applyFont="1" applyFill="1" applyBorder="1" applyAlignment="1" applyProtection="1">
      <alignment horizontal="center" vertical="center"/>
    </xf>
    <xf numFmtId="49" fontId="17" fillId="0" borderId="22" xfId="44" applyNumberFormat="1" applyFont="1" applyFill="1" applyBorder="1" applyAlignment="1" applyProtection="1">
      <alignment horizontal="center" vertical="center"/>
    </xf>
    <xf numFmtId="49" fontId="13" fillId="0" borderId="0" xfId="44" applyNumberFormat="1" applyFont="1" applyFill="1" applyAlignment="1" applyProtection="1">
      <alignment horizontal="center" vertical="center"/>
    </xf>
    <xf numFmtId="170" fontId="18" fillId="0" borderId="43" xfId="44" applyNumberFormat="1" applyFont="1" applyFill="1" applyBorder="1" applyAlignment="1" applyProtection="1">
      <alignment horizontal="center" vertical="center"/>
    </xf>
    <xf numFmtId="171" fontId="18" fillId="0" borderId="57" xfId="44" applyNumberFormat="1" applyFont="1" applyFill="1" applyBorder="1" applyAlignment="1" applyProtection="1">
      <alignment vertical="center"/>
      <protection locked="0"/>
    </xf>
    <xf numFmtId="170" fontId="18" fillId="0" borderId="10" xfId="44" applyNumberFormat="1" applyFont="1" applyFill="1" applyBorder="1" applyAlignment="1" applyProtection="1">
      <alignment horizontal="center" vertical="center"/>
    </xf>
    <xf numFmtId="171" fontId="18" fillId="0" borderId="18" xfId="44" applyNumberFormat="1" applyFont="1" applyFill="1" applyBorder="1" applyAlignment="1" applyProtection="1">
      <alignment vertical="center"/>
      <protection locked="0"/>
    </xf>
    <xf numFmtId="171" fontId="17" fillId="0" borderId="18" xfId="44" applyNumberFormat="1" applyFont="1" applyFill="1" applyBorder="1" applyAlignment="1" applyProtection="1">
      <alignment vertical="center"/>
    </xf>
    <xf numFmtId="0" fontId="17" fillId="0" borderId="55" xfId="44" applyFont="1" applyFill="1" applyBorder="1" applyAlignment="1" applyProtection="1">
      <alignment horizontal="left" vertical="center" wrapText="1"/>
    </xf>
    <xf numFmtId="170" fontId="18" fillId="0" borderId="21" xfId="44" applyNumberFormat="1" applyFont="1" applyFill="1" applyBorder="1" applyAlignment="1" applyProtection="1">
      <alignment horizontal="center" vertical="center"/>
    </xf>
    <xf numFmtId="171" fontId="17" fillId="0" borderId="22" xfId="44" applyNumberFormat="1" applyFont="1" applyFill="1" applyBorder="1" applyAlignment="1" applyProtection="1">
      <alignment vertical="center"/>
    </xf>
    <xf numFmtId="0" fontId="41" fillId="0" borderId="0" xfId="45" applyFont="1" applyFill="1" applyAlignment="1"/>
    <xf numFmtId="0" fontId="16" fillId="0" borderId="0" xfId="44" applyFont="1" applyFill="1" applyAlignment="1" applyProtection="1">
      <alignment horizontal="center" vertical="center"/>
    </xf>
    <xf numFmtId="0" fontId="22" fillId="0" borderId="17" xfId="45" applyFont="1" applyFill="1" applyBorder="1" applyAlignment="1">
      <alignment horizontal="center" vertical="center"/>
    </xf>
    <xf numFmtId="0" fontId="22" fillId="0" borderId="15" xfId="45" applyFont="1" applyFill="1" applyBorder="1" applyAlignment="1">
      <alignment horizontal="center" vertical="center" wrapText="1"/>
    </xf>
    <xf numFmtId="0" fontId="22" fillId="0" borderId="16" xfId="45" applyFont="1" applyFill="1" applyBorder="1" applyAlignment="1">
      <alignment horizontal="center" vertical="center" wrapText="1"/>
    </xf>
    <xf numFmtId="0" fontId="23" fillId="0" borderId="38" xfId="45" applyFont="1" applyFill="1" applyBorder="1" applyAlignment="1" applyProtection="1">
      <alignment horizontal="left" indent="1"/>
      <protection locked="0"/>
    </xf>
    <xf numFmtId="0" fontId="23" fillId="0" borderId="43" xfId="45" applyFont="1" applyFill="1" applyBorder="1" applyAlignment="1">
      <alignment horizontal="right" indent="1"/>
    </xf>
    <xf numFmtId="3" fontId="23" fillId="0" borderId="43" xfId="45" applyNumberFormat="1" applyFont="1" applyFill="1" applyBorder="1" applyProtection="1">
      <protection locked="0"/>
    </xf>
    <xf numFmtId="3" fontId="23" fillId="0" borderId="57" xfId="45" applyNumberFormat="1" applyFont="1" applyFill="1" applyBorder="1" applyProtection="1">
      <protection locked="0"/>
    </xf>
    <xf numFmtId="0" fontId="23" fillId="0" borderId="12" xfId="45" applyFont="1" applyFill="1" applyBorder="1" applyAlignment="1" applyProtection="1">
      <alignment horizontal="left" indent="1"/>
      <protection locked="0"/>
    </xf>
    <xf numFmtId="0" fontId="23" fillId="0" borderId="10" xfId="45" applyFont="1" applyFill="1" applyBorder="1" applyAlignment="1">
      <alignment horizontal="right" indent="1"/>
    </xf>
    <xf numFmtId="3" fontId="23" fillId="0" borderId="10" xfId="45" applyNumberFormat="1" applyFont="1" applyFill="1" applyBorder="1" applyProtection="1">
      <protection locked="0"/>
    </xf>
    <xf numFmtId="3" fontId="23" fillId="0" borderId="18" xfId="45" applyNumberFormat="1" applyFont="1" applyFill="1" applyBorder="1" applyProtection="1">
      <protection locked="0"/>
    </xf>
    <xf numFmtId="0" fontId="23" fillId="0" borderId="12" xfId="45" applyFont="1" applyFill="1" applyBorder="1" applyProtection="1">
      <protection locked="0"/>
    </xf>
    <xf numFmtId="0" fontId="23" fillId="0" borderId="14" xfId="45" applyFont="1" applyFill="1" applyBorder="1" applyProtection="1">
      <protection locked="0"/>
    </xf>
    <xf numFmtId="0" fontId="23" fillId="0" borderId="11" xfId="45" applyFont="1" applyFill="1" applyBorder="1" applyAlignment="1">
      <alignment horizontal="right" indent="1"/>
    </xf>
    <xf numFmtId="3" fontId="23" fillId="0" borderId="11" xfId="45" applyNumberFormat="1" applyFont="1" applyFill="1" applyBorder="1" applyProtection="1">
      <protection locked="0"/>
    </xf>
    <xf numFmtId="3" fontId="23" fillId="0" borderId="63" xfId="45" applyNumberFormat="1" applyFont="1" applyFill="1" applyBorder="1" applyProtection="1">
      <protection locked="0"/>
    </xf>
    <xf numFmtId="3" fontId="23" fillId="0" borderId="64" xfId="45" applyNumberFormat="1" applyFont="1" applyFill="1" applyBorder="1"/>
    <xf numFmtId="0" fontId="51" fillId="0" borderId="0" xfId="45" applyFont="1" applyFill="1"/>
    <xf numFmtId="0" fontId="52" fillId="0" borderId="17" xfId="45" applyFont="1" applyFill="1" applyBorder="1" applyAlignment="1">
      <alignment horizontal="center" vertical="center"/>
    </xf>
    <xf numFmtId="0" fontId="52" fillId="0" borderId="15" xfId="45" applyFont="1" applyFill="1" applyBorder="1" applyAlignment="1">
      <alignment horizontal="center" vertical="center" wrapText="1"/>
    </xf>
    <xf numFmtId="0" fontId="52" fillId="0" borderId="16" xfId="45" applyFont="1" applyFill="1" applyBorder="1" applyAlignment="1">
      <alignment horizontal="center" vertical="center" wrapText="1"/>
    </xf>
    <xf numFmtId="0" fontId="23" fillId="0" borderId="55" xfId="45" applyFont="1" applyFill="1" applyBorder="1" applyAlignment="1" applyProtection="1">
      <alignment horizontal="left" indent="1"/>
      <protection locked="0"/>
    </xf>
    <xf numFmtId="0" fontId="23" fillId="0" borderId="21" xfId="45" applyFont="1" applyFill="1" applyBorder="1" applyAlignment="1">
      <alignment horizontal="right" indent="1"/>
    </xf>
    <xf numFmtId="3" fontId="23" fillId="0" borderId="21" xfId="45" applyNumberFormat="1" applyFont="1" applyFill="1" applyBorder="1" applyProtection="1">
      <protection locked="0"/>
    </xf>
    <xf numFmtId="3" fontId="23" fillId="0" borderId="22" xfId="45" applyNumberFormat="1" applyFont="1" applyFill="1" applyBorder="1" applyProtection="1">
      <protection locked="0"/>
    </xf>
    <xf numFmtId="0" fontId="51" fillId="0" borderId="0" xfId="0" applyFont="1" applyFill="1"/>
    <xf numFmtId="0" fontId="53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17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38" xfId="0" applyFill="1" applyBorder="1" applyAlignment="1">
      <alignment horizontal="center" vertical="center"/>
    </xf>
    <xf numFmtId="0" fontId="0" fillId="0" borderId="43" xfId="0" applyFill="1" applyBorder="1" applyAlignment="1" applyProtection="1">
      <alignment horizontal="left" vertical="center" wrapText="1" indent="1"/>
      <protection locked="0"/>
    </xf>
    <xf numFmtId="172" fontId="27" fillId="0" borderId="57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54" fillId="0" borderId="10" xfId="0" applyFont="1" applyFill="1" applyBorder="1" applyAlignment="1">
      <alignment horizontal="left" vertical="center" indent="5"/>
    </xf>
    <xf numFmtId="172" fontId="33" fillId="0" borderId="18" xfId="0" applyNumberFormat="1" applyFont="1" applyFill="1" applyBorder="1" applyAlignment="1" applyProtection="1">
      <alignment horizontal="right" vertical="center"/>
      <protection locked="0"/>
    </xf>
    <xf numFmtId="0" fontId="14" fillId="0" borderId="10" xfId="0" applyFont="1" applyFill="1" applyBorder="1" applyAlignment="1">
      <alignment horizontal="left" vertical="center" indent="1"/>
    </xf>
    <xf numFmtId="0" fontId="0" fillId="0" borderId="14" xfId="0" applyFill="1" applyBorder="1" applyAlignment="1">
      <alignment horizontal="center" vertical="center"/>
    </xf>
    <xf numFmtId="0" fontId="14" fillId="0" borderId="11" xfId="0" applyFont="1" applyFill="1" applyBorder="1" applyAlignment="1">
      <alignment horizontal="left" vertical="center" indent="1"/>
    </xf>
    <xf numFmtId="172" fontId="33" fillId="0" borderId="63" xfId="0" applyNumberFormat="1" applyFont="1" applyFill="1" applyBorder="1" applyAlignment="1" applyProtection="1">
      <alignment horizontal="right" vertical="center"/>
      <protection locked="0"/>
    </xf>
    <xf numFmtId="0" fontId="0" fillId="0" borderId="52" xfId="0" applyFill="1" applyBorder="1" applyAlignment="1">
      <alignment horizontal="center" vertical="center"/>
    </xf>
    <xf numFmtId="0" fontId="0" fillId="0" borderId="42" xfId="0" applyFill="1" applyBorder="1" applyAlignment="1" applyProtection="1">
      <alignment horizontal="left" vertical="center" wrapText="1" indent="1"/>
      <protection locked="0"/>
    </xf>
    <xf numFmtId="172" fontId="27" fillId="0" borderId="62" xfId="0" applyNumberFormat="1" applyFont="1" applyFill="1" applyBorder="1" applyAlignment="1" applyProtection="1">
      <alignment horizontal="right" vertical="center"/>
    </xf>
    <xf numFmtId="0" fontId="0" fillId="0" borderId="55" xfId="0" applyFill="1" applyBorder="1" applyAlignment="1">
      <alignment horizontal="center" vertical="center"/>
    </xf>
    <xf numFmtId="0" fontId="54" fillId="0" borderId="21" xfId="0" applyFont="1" applyFill="1" applyBorder="1" applyAlignment="1">
      <alignment horizontal="left" vertical="center" indent="5"/>
    </xf>
    <xf numFmtId="172" fontId="33" fillId="0" borderId="22" xfId="0" applyNumberFormat="1" applyFont="1" applyFill="1" applyBorder="1" applyAlignment="1" applyProtection="1">
      <alignment horizontal="right" vertical="center"/>
      <protection locked="0"/>
    </xf>
    <xf numFmtId="0" fontId="25" fillId="0" borderId="17" xfId="0" applyFont="1" applyFill="1" applyBorder="1" applyAlignment="1">
      <alignment horizontal="right" vertical="center" wrapText="1" indent="1"/>
    </xf>
    <xf numFmtId="0" fontId="25" fillId="0" borderId="15" xfId="0" applyFont="1" applyFill="1" applyBorder="1" applyAlignment="1">
      <alignment vertical="center" wrapText="1"/>
    </xf>
    <xf numFmtId="165" fontId="25" fillId="0" borderId="15" xfId="0" applyNumberFormat="1" applyFont="1" applyFill="1" applyBorder="1" applyAlignment="1">
      <alignment horizontal="right" vertical="center" wrapText="1" indent="2"/>
    </xf>
    <xf numFmtId="165" fontId="25" fillId="0" borderId="1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56" fillId="0" borderId="0" xfId="0" applyFont="1" applyAlignment="1" applyProtection="1">
      <alignment horizontal="right"/>
    </xf>
    <xf numFmtId="0" fontId="57" fillId="0" borderId="0" xfId="0" applyFont="1" applyAlignment="1" applyProtection="1">
      <alignment horizontal="center"/>
    </xf>
    <xf numFmtId="0" fontId="58" fillId="0" borderId="17" xfId="0" applyFont="1" applyBorder="1" applyAlignment="1" applyProtection="1">
      <alignment horizontal="center" vertical="center" wrapText="1"/>
    </xf>
    <xf numFmtId="0" fontId="57" fillId="0" borderId="15" xfId="0" applyFont="1" applyBorder="1" applyAlignment="1" applyProtection="1">
      <alignment horizontal="center" vertical="center" wrapText="1"/>
    </xf>
    <xf numFmtId="0" fontId="57" fillId="0" borderId="16" xfId="0" applyFont="1" applyBorder="1" applyAlignment="1" applyProtection="1">
      <alignment horizontal="center" vertical="center" wrapText="1"/>
    </xf>
    <xf numFmtId="0" fontId="57" fillId="0" borderId="38" xfId="0" applyFont="1" applyBorder="1" applyAlignment="1" applyProtection="1">
      <alignment horizontal="center" vertical="top" wrapText="1"/>
    </xf>
    <xf numFmtId="0" fontId="57" fillId="0" borderId="12" xfId="0" applyFont="1" applyBorder="1" applyAlignment="1" applyProtection="1">
      <alignment horizontal="center" vertical="top" wrapText="1"/>
    </xf>
    <xf numFmtId="0" fontId="57" fillId="0" borderId="14" xfId="0" applyFont="1" applyBorder="1" applyAlignment="1" applyProtection="1">
      <alignment horizontal="center" vertical="top" wrapText="1"/>
    </xf>
    <xf numFmtId="0" fontId="57" fillId="19" borderId="15" xfId="0" applyFont="1" applyFill="1" applyBorder="1" applyAlignment="1" applyProtection="1">
      <alignment horizontal="center" vertical="top" wrapText="1"/>
    </xf>
    <xf numFmtId="0" fontId="59" fillId="0" borderId="43" xfId="0" applyFont="1" applyBorder="1" applyAlignment="1" applyProtection="1">
      <alignment horizontal="left" vertical="top" wrapText="1"/>
      <protection locked="0"/>
    </xf>
    <xf numFmtId="0" fontId="59" fillId="0" borderId="10" xfId="0" applyFont="1" applyBorder="1" applyAlignment="1" applyProtection="1">
      <alignment horizontal="left" vertical="top" wrapText="1"/>
      <protection locked="0"/>
    </xf>
    <xf numFmtId="0" fontId="59" fillId="0" borderId="11" xfId="0" applyFont="1" applyBorder="1" applyAlignment="1" applyProtection="1">
      <alignment horizontal="left" vertical="top" wrapText="1"/>
      <protection locked="0"/>
    </xf>
    <xf numFmtId="9" fontId="59" fillId="0" borderId="43" xfId="50" applyFont="1" applyBorder="1" applyAlignment="1" applyProtection="1">
      <alignment horizontal="center" vertical="center" wrapText="1"/>
      <protection locked="0"/>
    </xf>
    <xf numFmtId="9" fontId="59" fillId="0" borderId="10" xfId="50" applyFont="1" applyBorder="1" applyAlignment="1" applyProtection="1">
      <alignment horizontal="center" vertical="center" wrapText="1"/>
      <protection locked="0"/>
    </xf>
    <xf numFmtId="9" fontId="59" fillId="0" borderId="11" xfId="50" applyFont="1" applyBorder="1" applyAlignment="1" applyProtection="1">
      <alignment horizontal="center" vertical="center" wrapText="1"/>
      <protection locked="0"/>
    </xf>
    <xf numFmtId="167" fontId="59" fillId="0" borderId="43" xfId="32" applyNumberFormat="1" applyFont="1" applyBorder="1" applyAlignment="1" applyProtection="1">
      <alignment horizontal="center" vertical="center" wrapText="1"/>
      <protection locked="0"/>
    </xf>
    <xf numFmtId="167" fontId="59" fillId="0" borderId="10" xfId="32" applyNumberFormat="1" applyFont="1" applyBorder="1" applyAlignment="1" applyProtection="1">
      <alignment horizontal="center" vertical="center" wrapText="1"/>
      <protection locked="0"/>
    </xf>
    <xf numFmtId="167" fontId="59" fillId="0" borderId="11" xfId="32" applyNumberFormat="1" applyFont="1" applyBorder="1" applyAlignment="1" applyProtection="1">
      <alignment horizontal="center" vertical="center" wrapText="1"/>
      <protection locked="0"/>
    </xf>
    <xf numFmtId="167" fontId="59" fillId="0" borderId="15" xfId="32" applyNumberFormat="1" applyFont="1" applyBorder="1" applyAlignment="1" applyProtection="1">
      <alignment horizontal="center" vertical="center" wrapText="1"/>
    </xf>
    <xf numFmtId="167" fontId="59" fillId="0" borderId="57" xfId="32" applyNumberFormat="1" applyFont="1" applyBorder="1" applyAlignment="1" applyProtection="1">
      <alignment horizontal="center" vertical="top" wrapText="1"/>
      <protection locked="0"/>
    </xf>
    <xf numFmtId="167" fontId="59" fillId="0" borderId="18" xfId="32" applyNumberFormat="1" applyFont="1" applyBorder="1" applyAlignment="1" applyProtection="1">
      <alignment horizontal="center" vertical="top" wrapText="1"/>
      <protection locked="0"/>
    </xf>
    <xf numFmtId="167" fontId="59" fillId="0" borderId="63" xfId="32" applyNumberFormat="1" applyFont="1" applyBorder="1" applyAlignment="1" applyProtection="1">
      <alignment horizontal="center" vertical="top" wrapText="1"/>
      <protection locked="0"/>
    </xf>
    <xf numFmtId="167" fontId="59" fillId="0" borderId="16" xfId="32" applyNumberFormat="1" applyFont="1" applyBorder="1" applyAlignment="1" applyProtection="1">
      <alignment horizontal="center" vertical="top" wrapText="1"/>
    </xf>
    <xf numFmtId="1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38" xfId="0" applyFont="1" applyFill="1" applyBorder="1" applyAlignment="1" applyProtection="1">
      <alignment horizontal="right" vertical="center" wrapText="1" indent="1"/>
    </xf>
    <xf numFmtId="0" fontId="18" fillId="0" borderId="43" xfId="0" applyFont="1" applyFill="1" applyBorder="1" applyAlignment="1" applyProtection="1">
      <alignment horizontal="left" vertical="center" wrapText="1"/>
      <protection locked="0"/>
    </xf>
    <xf numFmtId="165" fontId="18" fillId="0" borderId="43" xfId="0" applyNumberFormat="1" applyFont="1" applyFill="1" applyBorder="1" applyAlignment="1" applyProtection="1">
      <alignment vertical="center" wrapText="1"/>
      <protection locked="0"/>
    </xf>
    <xf numFmtId="165" fontId="18" fillId="0" borderId="43" xfId="0" applyNumberFormat="1" applyFont="1" applyFill="1" applyBorder="1" applyAlignment="1" applyProtection="1">
      <alignment vertical="center" wrapText="1"/>
    </xf>
    <xf numFmtId="165" fontId="18" fillId="0" borderId="57" xfId="0" applyNumberFormat="1" applyFont="1" applyFill="1" applyBorder="1" applyAlignment="1" applyProtection="1">
      <alignment vertical="center" wrapText="1"/>
      <protection locked="0"/>
    </xf>
    <xf numFmtId="0" fontId="18" fillId="0" borderId="12" xfId="0" applyFont="1" applyFill="1" applyBorder="1" applyAlignment="1" applyProtection="1">
      <alignment horizontal="right" vertical="center" wrapText="1" indent="1"/>
    </xf>
    <xf numFmtId="0" fontId="18" fillId="0" borderId="10" xfId="0" applyFont="1" applyFill="1" applyBorder="1" applyAlignment="1" applyProtection="1">
      <alignment horizontal="lef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  <protection locked="0"/>
    </xf>
    <xf numFmtId="165" fontId="18" fillId="0" borderId="63" xfId="0" applyNumberFormat="1" applyFont="1" applyFill="1" applyBorder="1" applyAlignment="1" applyProtection="1">
      <alignment vertical="center" wrapText="1"/>
      <protection locked="0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48" fillId="0" borderId="60" xfId="44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5" fontId="27" fillId="0" borderId="0" xfId="43" applyNumberFormat="1" applyFont="1" applyFill="1" applyBorder="1" applyAlignment="1" applyProtection="1">
      <alignment horizontal="right" vertical="center" wrapText="1" indent="1"/>
    </xf>
    <xf numFmtId="0" fontId="24" fillId="0" borderId="15" xfId="0" applyFont="1" applyBorder="1" applyAlignment="1" applyProtection="1">
      <alignment vertical="center" wrapText="1"/>
    </xf>
    <xf numFmtId="165" fontId="18" fillId="0" borderId="65" xfId="43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1" xfId="0" applyFont="1" applyBorder="1" applyAlignment="1" applyProtection="1">
      <alignment vertical="center" wrapText="1"/>
    </xf>
    <xf numFmtId="0" fontId="24" fillId="0" borderId="66" xfId="0" applyFont="1" applyBorder="1" applyAlignment="1" applyProtection="1">
      <alignment vertical="center" wrapText="1"/>
    </xf>
    <xf numFmtId="165" fontId="22" fillId="0" borderId="15" xfId="0" quotePrefix="1" applyNumberFormat="1" applyFont="1" applyBorder="1" applyAlignment="1" applyProtection="1">
      <alignment horizontal="right" vertical="center" wrapText="1" indent="1"/>
    </xf>
    <xf numFmtId="165" fontId="22" fillId="0" borderId="44" xfId="0" quotePrefix="1" applyNumberFormat="1" applyFont="1" applyBorder="1" applyAlignment="1" applyProtection="1">
      <alignment horizontal="right" vertical="center" wrapText="1" indent="1"/>
    </xf>
    <xf numFmtId="165" fontId="24" fillId="0" borderId="44" xfId="0" applyNumberFormat="1" applyFont="1" applyBorder="1" applyAlignment="1" applyProtection="1">
      <alignment horizontal="right" vertical="center" wrapText="1" indent="1"/>
    </xf>
    <xf numFmtId="165" fontId="18" fillId="0" borderId="50" xfId="43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7" xfId="43" applyNumberFormat="1" applyFont="1" applyFill="1" applyBorder="1" applyAlignment="1" applyProtection="1">
      <alignment horizontal="right" vertical="center" wrapText="1" indent="1"/>
    </xf>
    <xf numFmtId="0" fontId="18" fillId="0" borderId="19" xfId="43" applyFont="1" applyFill="1" applyBorder="1" applyAlignment="1" applyProtection="1">
      <alignment horizontal="left" vertical="center" wrapText="1" indent="1"/>
    </xf>
    <xf numFmtId="0" fontId="18" fillId="0" borderId="10" xfId="43" applyFont="1" applyFill="1" applyBorder="1" applyAlignment="1" applyProtection="1">
      <alignment horizontal="left" vertical="center" wrapText="1" indent="1"/>
    </xf>
    <xf numFmtId="0" fontId="18" fillId="0" borderId="43" xfId="43" applyFont="1" applyFill="1" applyBorder="1" applyAlignment="1" applyProtection="1">
      <alignment horizontal="left" vertical="center" wrapText="1" indent="1"/>
    </xf>
    <xf numFmtId="0" fontId="18" fillId="0" borderId="42" xfId="43" applyFont="1" applyFill="1" applyBorder="1" applyAlignment="1" applyProtection="1">
      <alignment horizontal="left" vertical="center" wrapText="1" indent="1"/>
    </xf>
    <xf numFmtId="0" fontId="18" fillId="0" borderId="58" xfId="43" applyFont="1" applyFill="1" applyBorder="1" applyAlignment="1" applyProtection="1">
      <alignment horizontal="left" vertical="center" wrapText="1" indent="1"/>
    </xf>
    <xf numFmtId="0" fontId="18" fillId="0" borderId="11" xfId="43" applyFont="1" applyFill="1" applyBorder="1" applyAlignment="1" applyProtection="1">
      <alignment horizontal="left" vertical="center" wrapText="1" indent="1"/>
    </xf>
    <xf numFmtId="49" fontId="18" fillId="0" borderId="13" xfId="43" applyNumberFormat="1" applyFont="1" applyFill="1" applyBorder="1" applyAlignment="1" applyProtection="1">
      <alignment horizontal="left" vertical="center" wrapText="1" indent="1"/>
    </xf>
    <xf numFmtId="49" fontId="18" fillId="0" borderId="12" xfId="43" applyNumberFormat="1" applyFont="1" applyFill="1" applyBorder="1" applyAlignment="1" applyProtection="1">
      <alignment horizontal="left" vertical="center" wrapText="1" indent="1"/>
    </xf>
    <xf numFmtId="49" fontId="18" fillId="0" borderId="38" xfId="43" applyNumberFormat="1" applyFont="1" applyFill="1" applyBorder="1" applyAlignment="1" applyProtection="1">
      <alignment horizontal="left" vertical="center" wrapText="1" indent="1"/>
    </xf>
    <xf numFmtId="49" fontId="18" fillId="0" borderId="14" xfId="43" applyNumberFormat="1" applyFont="1" applyFill="1" applyBorder="1" applyAlignment="1" applyProtection="1">
      <alignment horizontal="left" vertical="center" wrapText="1" indent="1"/>
    </xf>
    <xf numFmtId="49" fontId="18" fillId="0" borderId="52" xfId="43" applyNumberFormat="1" applyFont="1" applyFill="1" applyBorder="1" applyAlignment="1" applyProtection="1">
      <alignment horizontal="left" vertical="center" wrapText="1" indent="1"/>
    </xf>
    <xf numFmtId="49" fontId="18" fillId="0" borderId="55" xfId="43" applyNumberFormat="1" applyFont="1" applyFill="1" applyBorder="1" applyAlignment="1" applyProtection="1">
      <alignment horizontal="left" vertical="center" wrapText="1" indent="1"/>
    </xf>
    <xf numFmtId="0" fontId="18" fillId="0" borderId="0" xfId="43" applyFont="1" applyFill="1" applyBorder="1" applyAlignment="1" applyProtection="1">
      <alignment horizontal="left" vertical="center" wrapText="1" indent="1"/>
    </xf>
    <xf numFmtId="0" fontId="17" fillId="0" borderId="17" xfId="43" applyFont="1" applyFill="1" applyBorder="1" applyAlignment="1" applyProtection="1">
      <alignment horizontal="left" vertical="center" wrapText="1" indent="1"/>
    </xf>
    <xf numFmtId="0" fontId="17" fillId="0" borderId="15" xfId="43" applyFont="1" applyFill="1" applyBorder="1" applyAlignment="1" applyProtection="1">
      <alignment horizontal="left" vertical="center" wrapText="1" indent="1"/>
    </xf>
    <xf numFmtId="0" fontId="17" fillId="0" borderId="59" xfId="43" applyFont="1" applyFill="1" applyBorder="1" applyAlignment="1" applyProtection="1">
      <alignment horizontal="left" vertical="center" wrapText="1" indent="1"/>
    </xf>
    <xf numFmtId="0" fontId="17" fillId="0" borderId="15" xfId="43" applyFont="1" applyFill="1" applyBorder="1" applyAlignment="1" applyProtection="1">
      <alignment vertical="center" wrapText="1"/>
    </xf>
    <xf numFmtId="0" fontId="17" fillId="0" borderId="60" xfId="43" applyFont="1" applyFill="1" applyBorder="1" applyAlignment="1" applyProtection="1">
      <alignment vertical="center" wrapText="1"/>
    </xf>
    <xf numFmtId="0" fontId="17" fillId="0" borderId="17" xfId="43" applyFont="1" applyFill="1" applyBorder="1" applyAlignment="1" applyProtection="1">
      <alignment horizontal="center" vertical="center" wrapText="1"/>
    </xf>
    <xf numFmtId="0" fontId="17" fillId="0" borderId="15" xfId="43" applyFont="1" applyFill="1" applyBorder="1" applyAlignment="1" applyProtection="1">
      <alignment horizontal="center" vertical="center" wrapText="1"/>
    </xf>
    <xf numFmtId="0" fontId="17" fillId="0" borderId="16" xfId="43" applyFont="1" applyFill="1" applyBorder="1" applyAlignment="1" applyProtection="1">
      <alignment horizontal="center" vertical="center" wrapText="1"/>
    </xf>
    <xf numFmtId="0" fontId="25" fillId="0" borderId="15" xfId="43" applyFont="1" applyFill="1" applyBorder="1" applyAlignment="1" applyProtection="1">
      <alignment horizontal="left" vertical="center" wrapText="1" indent="1"/>
    </xf>
    <xf numFmtId="0" fontId="5" fillId="0" borderId="20" xfId="0" applyFont="1" applyFill="1" applyBorder="1" applyAlignment="1" applyProtection="1">
      <alignment horizontal="right"/>
    </xf>
    <xf numFmtId="165" fontId="31" fillId="0" borderId="20" xfId="43" applyNumberFormat="1" applyFont="1" applyFill="1" applyBorder="1" applyAlignment="1" applyProtection="1">
      <alignment horizontal="left" vertical="center"/>
    </xf>
    <xf numFmtId="0" fontId="18" fillId="0" borderId="10" xfId="43" applyFont="1" applyFill="1" applyBorder="1" applyAlignment="1" applyProtection="1">
      <alignment horizontal="left" indent="6"/>
    </xf>
    <xf numFmtId="0" fontId="18" fillId="0" borderId="10" xfId="43" applyFont="1" applyFill="1" applyBorder="1" applyAlignment="1" applyProtection="1">
      <alignment horizontal="left" vertical="center" wrapText="1" indent="6"/>
    </xf>
    <xf numFmtId="0" fontId="18" fillId="0" borderId="11" xfId="43" applyFont="1" applyFill="1" applyBorder="1" applyAlignment="1" applyProtection="1">
      <alignment horizontal="left" vertical="center" wrapText="1" indent="6"/>
    </xf>
    <xf numFmtId="0" fontId="18" fillId="0" borderId="21" xfId="43" applyFont="1" applyFill="1" applyBorder="1" applyAlignment="1" applyProtection="1">
      <alignment horizontal="left" vertical="center" wrapText="1" indent="6"/>
    </xf>
    <xf numFmtId="165" fontId="17" fillId="0" borderId="44" xfId="43" applyNumberFormat="1" applyFont="1" applyFill="1" applyBorder="1" applyAlignment="1" applyProtection="1">
      <alignment horizontal="right" vertical="center" wrapText="1" indent="1"/>
    </xf>
    <xf numFmtId="165" fontId="18" fillId="0" borderId="46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8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9" xfId="43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6" xfId="43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9" xfId="43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8" xfId="43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5" xfId="0" applyFont="1" applyBorder="1" applyAlignment="1" applyProtection="1">
      <alignment horizontal="left" vertical="center" wrapText="1" indent="1"/>
    </xf>
    <xf numFmtId="0" fontId="23" fillId="0" borderId="10" xfId="0" applyFont="1" applyBorder="1" applyAlignment="1" applyProtection="1">
      <alignment horizontal="left" vertical="center" wrapText="1" indent="1"/>
    </xf>
    <xf numFmtId="0" fontId="23" fillId="0" borderId="11" xfId="0" applyFont="1" applyBorder="1" applyAlignment="1" applyProtection="1">
      <alignment horizontal="left" vertical="center" wrapText="1" indent="1"/>
    </xf>
    <xf numFmtId="0" fontId="24" fillId="0" borderId="70" xfId="0" applyFont="1" applyBorder="1" applyAlignment="1" applyProtection="1">
      <alignment horizontal="left" vertical="center" wrapText="1" indent="1"/>
    </xf>
    <xf numFmtId="165" fontId="17" fillId="0" borderId="16" xfId="43" applyNumberFormat="1" applyFont="1" applyFill="1" applyBorder="1" applyAlignment="1" applyProtection="1">
      <alignment horizontal="right" vertical="center" wrapText="1" indent="1"/>
    </xf>
    <xf numFmtId="0" fontId="5" fillId="0" borderId="20" xfId="0" applyFont="1" applyFill="1" applyBorder="1" applyAlignment="1" applyProtection="1">
      <alignment horizontal="right" vertical="center"/>
    </xf>
    <xf numFmtId="0" fontId="22" fillId="0" borderId="66" xfId="0" applyFont="1" applyBorder="1" applyAlignment="1" applyProtection="1">
      <alignment horizontal="left" vertical="center" wrapText="1" indent="1"/>
    </xf>
    <xf numFmtId="0" fontId="10" fillId="0" borderId="0" xfId="43" applyFont="1" applyFill="1" applyProtection="1"/>
    <xf numFmtId="0" fontId="10" fillId="0" borderId="0" xfId="43" applyFont="1" applyFill="1" applyAlignment="1" applyProtection="1">
      <alignment horizontal="right" vertical="center" indent="1"/>
    </xf>
    <xf numFmtId="165" fontId="17" fillId="0" borderId="60" xfId="43" applyNumberFormat="1" applyFont="1" applyFill="1" applyBorder="1" applyAlignment="1" applyProtection="1">
      <alignment horizontal="right" vertical="center" wrapText="1" indent="1"/>
    </xf>
    <xf numFmtId="165" fontId="17" fillId="0" borderId="15" xfId="43" applyNumberFormat="1" applyFont="1" applyFill="1" applyBorder="1" applyAlignment="1" applyProtection="1">
      <alignment horizontal="right" vertical="center" wrapText="1" indent="1"/>
    </xf>
    <xf numFmtId="165" fontId="18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3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5" xfId="43" applyNumberFormat="1" applyFont="1" applyFill="1" applyBorder="1" applyAlignment="1" applyProtection="1">
      <alignment horizontal="right" vertical="center" wrapText="1" indent="1"/>
    </xf>
    <xf numFmtId="0" fontId="18" fillId="0" borderId="43" xfId="43" applyFont="1" applyFill="1" applyBorder="1" applyAlignment="1" applyProtection="1">
      <alignment horizontal="left" vertical="center" wrapText="1" indent="6"/>
    </xf>
    <xf numFmtId="0" fontId="10" fillId="0" borderId="0" xfId="43" applyFill="1" applyProtection="1"/>
    <xf numFmtId="0" fontId="18" fillId="0" borderId="0" xfId="43" applyFont="1" applyFill="1" applyProtection="1"/>
    <xf numFmtId="0" fontId="13" fillId="0" borderId="0" xfId="43" applyFont="1" applyFill="1" applyProtection="1"/>
    <xf numFmtId="0" fontId="23" fillId="0" borderId="43" xfId="0" applyFont="1" applyBorder="1" applyAlignment="1" applyProtection="1">
      <alignment horizontal="left" wrapText="1" indent="1"/>
    </xf>
    <xf numFmtId="0" fontId="23" fillId="0" borderId="10" xfId="0" applyFont="1" applyBorder="1" applyAlignment="1" applyProtection="1">
      <alignment horizontal="left" wrapText="1" indent="1"/>
    </xf>
    <xf numFmtId="0" fontId="23" fillId="0" borderId="11" xfId="0" applyFont="1" applyBorder="1" applyAlignment="1" applyProtection="1">
      <alignment horizontal="left" wrapText="1" indent="1"/>
    </xf>
    <xf numFmtId="0" fontId="23" fillId="0" borderId="38" xfId="0" applyFont="1" applyBorder="1" applyAlignment="1" applyProtection="1">
      <alignment wrapText="1"/>
    </xf>
    <xf numFmtId="0" fontId="23" fillId="0" borderId="12" xfId="0" applyFont="1" applyBorder="1" applyAlignment="1" applyProtection="1">
      <alignment wrapText="1"/>
    </xf>
    <xf numFmtId="0" fontId="10" fillId="0" borderId="0" xfId="43" applyFill="1" applyAlignment="1" applyProtection="1"/>
    <xf numFmtId="0" fontId="20" fillId="0" borderId="0" xfId="43" applyFont="1" applyFill="1" applyProtection="1"/>
    <xf numFmtId="165" fontId="25" fillId="0" borderId="44" xfId="43" applyNumberFormat="1" applyFont="1" applyFill="1" applyBorder="1" applyAlignment="1" applyProtection="1">
      <alignment horizontal="right" vertical="center" wrapText="1" indent="1"/>
    </xf>
    <xf numFmtId="165" fontId="18" fillId="0" borderId="68" xfId="43" applyNumberFormat="1" applyFont="1" applyFill="1" applyBorder="1" applyAlignment="1" applyProtection="1">
      <alignment horizontal="right" vertical="center" wrapText="1" indent="1"/>
    </xf>
    <xf numFmtId="165" fontId="18" fillId="0" borderId="43" xfId="43" applyNumberFormat="1" applyFont="1" applyFill="1" applyBorder="1" applyAlignment="1" applyProtection="1">
      <alignment horizontal="right" vertical="center" wrapText="1" indent="1"/>
    </xf>
    <xf numFmtId="0" fontId="17" fillId="0" borderId="44" xfId="43" applyFont="1" applyFill="1" applyBorder="1" applyAlignment="1" applyProtection="1">
      <alignment horizontal="center" vertical="center" wrapText="1"/>
    </xf>
    <xf numFmtId="165" fontId="26" fillId="0" borderId="43" xfId="43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7" xfId="0" applyFont="1" applyBorder="1" applyAlignment="1" applyProtection="1">
      <alignment vertical="center" wrapText="1"/>
    </xf>
    <xf numFmtId="0" fontId="23" fillId="0" borderId="14" xfId="0" applyFont="1" applyBorder="1" applyAlignment="1" applyProtection="1">
      <alignment vertical="center" wrapText="1"/>
    </xf>
    <xf numFmtId="0" fontId="24" fillId="0" borderId="70" xfId="0" applyFont="1" applyBorder="1" applyAlignment="1" applyProtection="1">
      <alignment vertical="center" wrapText="1"/>
    </xf>
    <xf numFmtId="165" fontId="17" fillId="0" borderId="15" xfId="43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4" xfId="43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43" applyFill="1" applyAlignment="1" applyProtection="1">
      <alignment horizontal="left" vertical="center" indent="1"/>
    </xf>
    <xf numFmtId="165" fontId="7" fillId="0" borderId="45" xfId="0" applyNumberFormat="1" applyFont="1" applyFill="1" applyBorder="1" applyAlignment="1" applyProtection="1">
      <alignment horizontal="center" vertical="center" wrapText="1"/>
    </xf>
    <xf numFmtId="165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7" xfId="0" applyNumberFormat="1" applyFont="1" applyFill="1" applyBorder="1" applyAlignment="1" applyProtection="1">
      <alignment horizontal="left" vertical="center" wrapText="1" indent="1"/>
    </xf>
    <xf numFmtId="165" fontId="1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5" xfId="0" applyNumberFormat="1" applyFont="1" applyFill="1" applyBorder="1" applyAlignment="1" applyProtection="1">
      <alignment horizontal="right" vertical="center" wrapText="1" indent="1"/>
    </xf>
    <xf numFmtId="165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5" fillId="0" borderId="0" xfId="0" applyNumberFormat="1" applyFont="1" applyFill="1" applyAlignment="1" applyProtection="1">
      <alignment horizontal="center" vertical="center" wrapText="1"/>
    </xf>
    <xf numFmtId="165" fontId="0" fillId="0" borderId="39" xfId="0" applyNumberFormat="1" applyFill="1" applyBorder="1" applyAlignment="1" applyProtection="1">
      <alignment horizontal="left" vertical="center" wrapText="1" indent="1"/>
    </xf>
    <xf numFmtId="165" fontId="18" fillId="0" borderId="38" xfId="0" applyNumberFormat="1" applyFont="1" applyFill="1" applyBorder="1" applyAlignment="1" applyProtection="1">
      <alignment horizontal="left" vertical="center" wrapText="1" indent="1"/>
    </xf>
    <xf numFmtId="165" fontId="0" fillId="0" borderId="33" xfId="0" applyNumberFormat="1" applyFill="1" applyBorder="1" applyAlignment="1" applyProtection="1">
      <alignment horizontal="left" vertical="center" wrapText="1" indent="1"/>
    </xf>
    <xf numFmtId="165" fontId="18" fillId="0" borderId="12" xfId="0" applyNumberFormat="1" applyFont="1" applyFill="1" applyBorder="1" applyAlignment="1" applyProtection="1">
      <alignment horizontal="left" vertical="center" wrapText="1" indent="1"/>
    </xf>
    <xf numFmtId="165" fontId="18" fillId="0" borderId="71" xfId="0" applyNumberFormat="1" applyFont="1" applyFill="1" applyBorder="1" applyAlignment="1" applyProtection="1">
      <alignment horizontal="left" vertical="center" wrapText="1" indent="1"/>
    </xf>
    <xf numFmtId="165" fontId="28" fillId="0" borderId="26" xfId="0" applyNumberFormat="1" applyFont="1" applyFill="1" applyBorder="1" applyAlignment="1" applyProtection="1">
      <alignment horizontal="left" vertical="center" wrapText="1" indent="1"/>
    </xf>
    <xf numFmtId="165" fontId="14" fillId="0" borderId="72" xfId="0" applyNumberFormat="1" applyFont="1" applyFill="1" applyBorder="1" applyAlignment="1" applyProtection="1">
      <alignment horizontal="left" vertical="center" wrapText="1" indent="1"/>
    </xf>
    <xf numFmtId="165" fontId="26" fillId="0" borderId="13" xfId="0" applyNumberFormat="1" applyFont="1" applyFill="1" applyBorder="1" applyAlignment="1" applyProtection="1">
      <alignment horizontal="left" vertical="center" wrapText="1" indent="1"/>
    </xf>
    <xf numFmtId="165" fontId="26" fillId="0" borderId="12" xfId="0" applyNumberFormat="1" applyFont="1" applyFill="1" applyBorder="1" applyAlignment="1" applyProtection="1">
      <alignment horizontal="left" vertical="center" wrapText="1" indent="1"/>
    </xf>
    <xf numFmtId="165" fontId="14" fillId="0" borderId="33" xfId="0" applyNumberFormat="1" applyFont="1" applyFill="1" applyBorder="1" applyAlignment="1" applyProtection="1">
      <alignment horizontal="left" vertical="center" wrapText="1" indent="1"/>
    </xf>
    <xf numFmtId="165" fontId="29" fillId="0" borderId="10" xfId="0" applyNumberFormat="1" applyFont="1" applyFill="1" applyBorder="1" applyAlignment="1" applyProtection="1">
      <alignment horizontal="right" vertical="center" wrapText="1" indent="1"/>
    </xf>
    <xf numFmtId="165" fontId="28" fillId="0" borderId="17" xfId="0" applyNumberFormat="1" applyFont="1" applyFill="1" applyBorder="1" applyAlignment="1" applyProtection="1">
      <alignment horizontal="left" vertical="center" wrapText="1" indent="1"/>
    </xf>
    <xf numFmtId="165" fontId="28" fillId="0" borderId="44" xfId="0" applyNumberFormat="1" applyFont="1" applyFill="1" applyBorder="1" applyAlignment="1" applyProtection="1">
      <alignment horizontal="right" vertical="center" wrapText="1" indent="1"/>
    </xf>
    <xf numFmtId="165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16" xfId="0" applyNumberFormat="1" applyFont="1" applyFill="1" applyBorder="1" applyAlignment="1" applyProtection="1">
      <alignment horizontal="center" vertical="center" wrapText="1"/>
    </xf>
    <xf numFmtId="165" fontId="17" fillId="0" borderId="70" xfId="0" applyNumberFormat="1" applyFont="1" applyFill="1" applyBorder="1" applyAlignment="1" applyProtection="1">
      <alignment horizontal="center" vertical="center" wrapText="1"/>
    </xf>
    <xf numFmtId="165" fontId="17" fillId="0" borderId="66" xfId="0" applyNumberFormat="1" applyFont="1" applyFill="1" applyBorder="1" applyAlignment="1" applyProtection="1">
      <alignment horizontal="center" vertical="center" wrapText="1"/>
    </xf>
    <xf numFmtId="165" fontId="17" fillId="0" borderId="73" xfId="0" applyNumberFormat="1" applyFont="1" applyFill="1" applyBorder="1" applyAlignment="1" applyProtection="1">
      <alignment horizontal="center" vertical="center" wrapText="1"/>
    </xf>
    <xf numFmtId="165" fontId="26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5" fontId="25" fillId="0" borderId="16" xfId="0" applyNumberFormat="1" applyFont="1" applyFill="1" applyBorder="1" applyAlignment="1" applyProtection="1">
      <alignment horizontal="right" vertical="center" wrapText="1" indent="1"/>
    </xf>
    <xf numFmtId="165" fontId="7" fillId="0" borderId="17" xfId="0" applyNumberFormat="1" applyFont="1" applyFill="1" applyBorder="1" applyAlignment="1" applyProtection="1">
      <alignment horizontal="centerContinuous" vertical="center" wrapText="1"/>
    </xf>
    <xf numFmtId="165" fontId="7" fillId="0" borderId="15" xfId="0" applyNumberFormat="1" applyFont="1" applyFill="1" applyBorder="1" applyAlignment="1" applyProtection="1">
      <alignment horizontal="centerContinuous" vertical="center" wrapText="1"/>
    </xf>
    <xf numFmtId="165" fontId="7" fillId="0" borderId="16" xfId="0" applyNumberFormat="1" applyFont="1" applyFill="1" applyBorder="1" applyAlignment="1" applyProtection="1">
      <alignment horizontal="centerContinuous" vertical="center" wrapText="1"/>
    </xf>
    <xf numFmtId="165" fontId="25" fillId="0" borderId="26" xfId="0" applyNumberFormat="1" applyFont="1" applyFill="1" applyBorder="1" applyAlignment="1" applyProtection="1">
      <alignment horizontal="center" vertical="center" wrapText="1"/>
    </xf>
    <xf numFmtId="165" fontId="25" fillId="0" borderId="17" xfId="0" applyNumberFormat="1" applyFont="1" applyFill="1" applyBorder="1" applyAlignment="1" applyProtection="1">
      <alignment horizontal="center" vertical="center" wrapText="1"/>
    </xf>
    <xf numFmtId="165" fontId="25" fillId="0" borderId="15" xfId="0" applyNumberFormat="1" applyFont="1" applyFill="1" applyBorder="1" applyAlignment="1" applyProtection="1">
      <alignment horizontal="center" vertical="center" wrapText="1"/>
    </xf>
    <xf numFmtId="165" fontId="25" fillId="0" borderId="16" xfId="0" applyNumberFormat="1" applyFont="1" applyFill="1" applyBorder="1" applyAlignment="1" applyProtection="1">
      <alignment horizontal="center" vertical="center" wrapText="1"/>
    </xf>
    <xf numFmtId="165" fontId="26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5" fontId="29" fillId="0" borderId="13" xfId="0" applyNumberFormat="1" applyFont="1" applyFill="1" applyBorder="1" applyAlignment="1" applyProtection="1">
      <alignment horizontal="left" vertical="center" wrapText="1" indent="1"/>
    </xf>
    <xf numFmtId="165" fontId="26" fillId="0" borderId="12" xfId="0" applyNumberFormat="1" applyFont="1" applyFill="1" applyBorder="1" applyAlignment="1" applyProtection="1">
      <alignment horizontal="left" vertical="center" wrapText="1" indent="2"/>
    </xf>
    <xf numFmtId="165" fontId="26" fillId="0" borderId="10" xfId="0" applyNumberFormat="1" applyFont="1" applyFill="1" applyBorder="1" applyAlignment="1" applyProtection="1">
      <alignment horizontal="left" vertical="center" wrapText="1" indent="2"/>
    </xf>
    <xf numFmtId="165" fontId="29" fillId="0" borderId="10" xfId="0" applyNumberFormat="1" applyFont="1" applyFill="1" applyBorder="1" applyAlignment="1" applyProtection="1">
      <alignment horizontal="left" vertical="center" wrapText="1" indent="1"/>
    </xf>
    <xf numFmtId="165" fontId="26" fillId="0" borderId="38" xfId="0" applyNumberFormat="1" applyFont="1" applyFill="1" applyBorder="1" applyAlignment="1" applyProtection="1">
      <alignment horizontal="left" vertical="center" wrapText="1" indent="1"/>
    </xf>
    <xf numFmtId="165" fontId="18" fillId="0" borderId="38" xfId="0" applyNumberFormat="1" applyFont="1" applyFill="1" applyBorder="1" applyAlignment="1" applyProtection="1">
      <alignment horizontal="left" vertical="center" wrapText="1" indent="2"/>
    </xf>
    <xf numFmtId="165" fontId="18" fillId="0" borderId="14" xfId="0" applyNumberFormat="1" applyFont="1" applyFill="1" applyBorder="1" applyAlignment="1" applyProtection="1">
      <alignment horizontal="left" vertical="center" wrapText="1" indent="2"/>
    </xf>
    <xf numFmtId="165" fontId="29" fillId="0" borderId="43" xfId="0" applyNumberFormat="1" applyFont="1" applyFill="1" applyBorder="1" applyAlignment="1" applyProtection="1">
      <alignment horizontal="right" vertical="center" wrapText="1" indent="1"/>
    </xf>
    <xf numFmtId="165" fontId="0" fillId="0" borderId="72" xfId="0" applyNumberFormat="1" applyFill="1" applyBorder="1" applyAlignment="1" applyProtection="1">
      <alignment horizontal="left" vertical="center" wrapText="1" indent="1"/>
    </xf>
    <xf numFmtId="165" fontId="18" fillId="0" borderId="13" xfId="0" applyNumberFormat="1" applyFont="1" applyFill="1" applyBorder="1" applyAlignment="1" applyProtection="1">
      <alignment horizontal="left" vertical="center" wrapText="1" indent="1"/>
    </xf>
    <xf numFmtId="165" fontId="18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6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74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6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5" fontId="17" fillId="0" borderId="61" xfId="43" applyNumberFormat="1" applyFont="1" applyFill="1" applyBorder="1" applyAlignment="1" applyProtection="1">
      <alignment horizontal="right" vertical="center" wrapText="1" indent="1"/>
    </xf>
    <xf numFmtId="165" fontId="18" fillId="0" borderId="62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8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7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3" xfId="43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6" xfId="43" applyNumberFormat="1" applyFont="1" applyFill="1" applyBorder="1" applyAlignment="1" applyProtection="1">
      <alignment horizontal="right" vertical="center" wrapText="1" indent="1"/>
    </xf>
    <xf numFmtId="165" fontId="18" fillId="0" borderId="22" xfId="43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6" xfId="0" applyNumberFormat="1" applyFont="1" applyBorder="1" applyAlignment="1" applyProtection="1">
      <alignment horizontal="right" vertical="center" wrapText="1" indent="1"/>
    </xf>
    <xf numFmtId="0" fontId="7" fillId="0" borderId="62" xfId="0" quotePrefix="1" applyFont="1" applyFill="1" applyBorder="1" applyAlignment="1" applyProtection="1">
      <alignment horizontal="right" vertical="center" indent="1"/>
    </xf>
    <xf numFmtId="165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9" xfId="0" applyFont="1" applyFill="1" applyBorder="1" applyAlignment="1" applyProtection="1">
      <alignment horizontal="center" vertical="center" wrapText="1"/>
    </xf>
    <xf numFmtId="0" fontId="17" fillId="0" borderId="59" xfId="43" applyFont="1" applyFill="1" applyBorder="1" applyAlignment="1" applyProtection="1">
      <alignment horizontal="center" vertical="center" wrapText="1"/>
    </xf>
    <xf numFmtId="0" fontId="23" fillId="0" borderId="11" xfId="0" applyFont="1" applyBorder="1" applyAlignment="1" applyProtection="1">
      <alignment wrapText="1"/>
    </xf>
    <xf numFmtId="0" fontId="24" fillId="0" borderId="15" xfId="0" applyFont="1" applyBorder="1" applyAlignment="1" applyProtection="1">
      <alignment wrapText="1"/>
    </xf>
    <xf numFmtId="0" fontId="24" fillId="0" borderId="66" xfId="0" applyFont="1" applyBorder="1" applyAlignment="1" applyProtection="1">
      <alignment wrapText="1"/>
    </xf>
    <xf numFmtId="165" fontId="22" fillId="0" borderId="16" xfId="0" quotePrefix="1" applyNumberFormat="1" applyFont="1" applyBorder="1" applyAlignment="1" applyProtection="1">
      <alignment horizontal="right" vertical="center" wrapText="1" indent="1"/>
    </xf>
    <xf numFmtId="49" fontId="18" fillId="0" borderId="38" xfId="43" applyNumberFormat="1" applyFont="1" applyFill="1" applyBorder="1" applyAlignment="1" applyProtection="1">
      <alignment horizontal="center" vertical="center" wrapText="1"/>
    </xf>
    <xf numFmtId="49" fontId="18" fillId="0" borderId="12" xfId="43" applyNumberFormat="1" applyFont="1" applyFill="1" applyBorder="1" applyAlignment="1" applyProtection="1">
      <alignment horizontal="center" vertical="center" wrapText="1"/>
    </xf>
    <xf numFmtId="49" fontId="18" fillId="0" borderId="14" xfId="43" applyNumberFormat="1" applyFont="1" applyFill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wrapText="1"/>
    </xf>
    <xf numFmtId="0" fontId="23" fillId="0" borderId="38" xfId="0" applyFont="1" applyBorder="1" applyAlignment="1" applyProtection="1">
      <alignment horizontal="center" wrapText="1"/>
    </xf>
    <xf numFmtId="0" fontId="23" fillId="0" borderId="12" xfId="0" applyFont="1" applyBorder="1" applyAlignment="1" applyProtection="1">
      <alignment horizontal="center" wrapText="1"/>
    </xf>
    <xf numFmtId="0" fontId="23" fillId="0" borderId="14" xfId="0" applyFont="1" applyBorder="1" applyAlignment="1" applyProtection="1">
      <alignment horizontal="center" wrapText="1"/>
    </xf>
    <xf numFmtId="0" fontId="24" fillId="0" borderId="70" xfId="0" applyFont="1" applyBorder="1" applyAlignment="1" applyProtection="1">
      <alignment horizontal="center" wrapText="1"/>
    </xf>
    <xf numFmtId="49" fontId="18" fillId="0" borderId="52" xfId="43" applyNumberFormat="1" applyFont="1" applyFill="1" applyBorder="1" applyAlignment="1" applyProtection="1">
      <alignment horizontal="center" vertical="center" wrapText="1"/>
    </xf>
    <xf numFmtId="49" fontId="18" fillId="0" borderId="13" xfId="43" applyNumberFormat="1" applyFont="1" applyFill="1" applyBorder="1" applyAlignment="1" applyProtection="1">
      <alignment horizontal="center" vertical="center" wrapText="1"/>
    </xf>
    <xf numFmtId="49" fontId="18" fillId="0" borderId="55" xfId="43" applyNumberFormat="1" applyFont="1" applyFill="1" applyBorder="1" applyAlignment="1" applyProtection="1">
      <alignment horizontal="center" vertical="center" wrapText="1"/>
    </xf>
    <xf numFmtId="0" fontId="24" fillId="0" borderId="70" xfId="0" applyFont="1" applyBorder="1" applyAlignment="1" applyProtection="1">
      <alignment horizontal="center" vertical="center" wrapText="1"/>
    </xf>
    <xf numFmtId="0" fontId="7" fillId="0" borderId="75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5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66" xfId="43" applyFont="1" applyFill="1" applyBorder="1" applyAlignment="1" applyProtection="1">
      <alignment horizontal="left" vertical="center" wrapText="1" indent="1"/>
    </xf>
    <xf numFmtId="0" fontId="25" fillId="0" borderId="17" xfId="0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 applyProtection="1">
      <alignment horizontal="left" vertical="center" wrapText="1" indent="1"/>
    </xf>
    <xf numFmtId="0" fontId="24" fillId="0" borderId="17" xfId="0" applyFont="1" applyBorder="1" applyAlignment="1" applyProtection="1">
      <alignment horizontal="center" vertical="center" wrapText="1"/>
    </xf>
    <xf numFmtId="0" fontId="34" fillId="0" borderId="45" xfId="0" applyFont="1" applyBorder="1" applyAlignment="1" applyProtection="1">
      <alignment horizontal="left" wrapText="1" indent="1"/>
    </xf>
    <xf numFmtId="0" fontId="7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5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4" xfId="0" applyNumberFormat="1" applyFont="1" applyFill="1" applyBorder="1" applyAlignment="1" applyProtection="1">
      <alignment horizontal="right" vertical="center" wrapText="1" indent="1"/>
    </xf>
    <xf numFmtId="165" fontId="17" fillId="0" borderId="4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62" xfId="0" applyNumberFormat="1" applyFont="1" applyFill="1" applyBorder="1" applyAlignment="1" applyProtection="1">
      <alignment horizontal="right" vertical="center"/>
    </xf>
    <xf numFmtId="49" fontId="7" fillId="0" borderId="74" xfId="0" applyNumberFormat="1" applyFont="1" applyFill="1" applyBorder="1" applyAlignment="1" applyProtection="1">
      <alignment horizontal="right" vertical="center"/>
    </xf>
    <xf numFmtId="49" fontId="26" fillId="0" borderId="52" xfId="0" applyNumberFormat="1" applyFont="1" applyFill="1" applyBorder="1" applyAlignment="1" applyProtection="1">
      <alignment horizontal="center" vertical="center" wrapText="1"/>
    </xf>
    <xf numFmtId="49" fontId="26" fillId="0" borderId="12" xfId="0" applyNumberFormat="1" applyFont="1" applyFill="1" applyBorder="1" applyAlignment="1" applyProtection="1">
      <alignment horizontal="center" vertical="center" wrapText="1"/>
    </xf>
    <xf numFmtId="49" fontId="26" fillId="0" borderId="38" xfId="0" applyNumberFormat="1" applyFont="1" applyFill="1" applyBorder="1" applyAlignment="1" applyProtection="1">
      <alignment horizontal="center" vertical="center" wrapText="1"/>
    </xf>
    <xf numFmtId="0" fontId="26" fillId="0" borderId="43" xfId="43" applyFont="1" applyFill="1" applyBorder="1" applyAlignment="1" applyProtection="1">
      <alignment horizontal="left" vertical="center" wrapText="1" indent="1"/>
    </xf>
    <xf numFmtId="0" fontId="26" fillId="0" borderId="10" xfId="43" applyFont="1" applyFill="1" applyBorder="1" applyAlignment="1" applyProtection="1">
      <alignment horizontal="left" vertical="center" wrapText="1" indent="1"/>
    </xf>
    <xf numFmtId="0" fontId="26" fillId="0" borderId="66" xfId="43" quotePrefix="1" applyFont="1" applyFill="1" applyBorder="1" applyAlignment="1" applyProtection="1">
      <alignment horizontal="left" vertical="center" wrapText="1" indent="1"/>
    </xf>
    <xf numFmtId="165" fontId="26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7" xfId="0" applyFont="1" applyFill="1" applyBorder="1" applyAlignment="1">
      <alignment horizontal="center" vertical="center" wrapText="1"/>
    </xf>
    <xf numFmtId="0" fontId="25" fillId="0" borderId="15" xfId="43" applyFont="1" applyFill="1" applyBorder="1" applyAlignment="1" applyProtection="1">
      <alignment horizontal="left" vertical="center" wrapText="1"/>
    </xf>
    <xf numFmtId="165" fontId="2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6" xfId="0" applyFont="1" applyFill="1" applyBorder="1" applyAlignment="1" applyProtection="1">
      <alignment horizontal="center" vertical="center" wrapText="1"/>
    </xf>
    <xf numFmtId="165" fontId="17" fillId="0" borderId="36" xfId="0" applyNumberFormat="1" applyFont="1" applyFill="1" applyBorder="1" applyAlignment="1" applyProtection="1">
      <alignment horizontal="center" vertical="center" wrapText="1"/>
    </xf>
    <xf numFmtId="165" fontId="17" fillId="0" borderId="54" xfId="0" applyNumberFormat="1" applyFont="1" applyFill="1" applyBorder="1" applyAlignment="1" applyProtection="1">
      <alignment horizontal="center" vertical="center" wrapText="1"/>
    </xf>
    <xf numFmtId="165" fontId="17" fillId="0" borderId="72" xfId="0" applyNumberFormat="1" applyFont="1" applyFill="1" applyBorder="1" applyAlignment="1" applyProtection="1">
      <alignment horizontal="center" vertical="center" wrapText="1"/>
    </xf>
    <xf numFmtId="0" fontId="23" fillId="0" borderId="38" xfId="0" applyFont="1" applyBorder="1" applyAlignment="1" applyProtection="1">
      <alignment vertical="center" wrapText="1"/>
    </xf>
    <xf numFmtId="0" fontId="23" fillId="0" borderId="12" xfId="0" applyFont="1" applyBorder="1" applyAlignment="1" applyProtection="1">
      <alignment vertical="center" wrapText="1"/>
    </xf>
    <xf numFmtId="165" fontId="18" fillId="20" borderId="10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20" borderId="11" xfId="43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5" xfId="0" applyNumberFormat="1" applyFont="1" applyFill="1" applyBorder="1" applyAlignment="1" applyProtection="1">
      <alignment horizontal="right" vertical="center" wrapText="1" indent="1"/>
    </xf>
    <xf numFmtId="165" fontId="18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5" xfId="0" applyNumberFormat="1" applyFont="1" applyFill="1" applyBorder="1" applyAlignment="1" applyProtection="1">
      <alignment horizontal="right" vertical="center" wrapText="1" indent="1"/>
    </xf>
    <xf numFmtId="0" fontId="17" fillId="0" borderId="15" xfId="43" applyFont="1" applyFill="1" applyBorder="1" applyAlignment="1" applyProtection="1">
      <alignment horizontal="left" vertical="center" wrapText="1"/>
    </xf>
    <xf numFmtId="0" fontId="23" fillId="0" borderId="43" xfId="0" applyFont="1" applyBorder="1" applyAlignment="1" applyProtection="1">
      <alignment horizontal="left" vertical="center" wrapText="1"/>
    </xf>
    <xf numFmtId="0" fontId="23" fillId="0" borderId="10" xfId="0" applyFont="1" applyBorder="1" applyAlignment="1" applyProtection="1">
      <alignment horizontal="left" vertical="center" wrapText="1"/>
    </xf>
    <xf numFmtId="0" fontId="23" fillId="0" borderId="11" xfId="0" applyFont="1" applyBorder="1" applyAlignment="1" applyProtection="1">
      <alignment horizontal="left" vertical="center" wrapText="1"/>
    </xf>
    <xf numFmtId="0" fontId="24" fillId="0" borderId="15" xfId="0" applyFont="1" applyBorder="1" applyAlignment="1" applyProtection="1">
      <alignment horizontal="left" vertical="center" wrapText="1"/>
    </xf>
    <xf numFmtId="0" fontId="18" fillId="0" borderId="42" xfId="43" applyFont="1" applyFill="1" applyBorder="1" applyAlignment="1" applyProtection="1">
      <alignment horizontal="left" vertical="center" wrapText="1"/>
    </xf>
    <xf numFmtId="0" fontId="18" fillId="0" borderId="10" xfId="43" applyFont="1" applyFill="1" applyBorder="1" applyAlignment="1" applyProtection="1">
      <alignment horizontal="left" vertical="center" wrapText="1"/>
    </xf>
    <xf numFmtId="0" fontId="18" fillId="0" borderId="58" xfId="43" applyFont="1" applyFill="1" applyBorder="1" applyAlignment="1" applyProtection="1">
      <alignment horizontal="left" vertical="center" wrapText="1"/>
    </xf>
    <xf numFmtId="0" fontId="18" fillId="0" borderId="0" xfId="43" applyFont="1" applyFill="1" applyBorder="1" applyAlignment="1" applyProtection="1">
      <alignment horizontal="left" vertical="center" wrapText="1"/>
    </xf>
    <xf numFmtId="0" fontId="18" fillId="0" borderId="10" xfId="43" applyFont="1" applyFill="1" applyBorder="1" applyAlignment="1" applyProtection="1">
      <alignment horizontal="left" vertical="center"/>
    </xf>
    <xf numFmtId="0" fontId="18" fillId="0" borderId="11" xfId="43" applyFont="1" applyFill="1" applyBorder="1" applyAlignment="1" applyProtection="1">
      <alignment horizontal="left" vertical="center" wrapText="1"/>
    </xf>
    <xf numFmtId="0" fontId="18" fillId="0" borderId="21" xfId="43" applyFont="1" applyFill="1" applyBorder="1" applyAlignment="1" applyProtection="1">
      <alignment horizontal="left" vertical="center" wrapText="1"/>
    </xf>
    <xf numFmtId="0" fontId="18" fillId="0" borderId="43" xfId="43" applyFont="1" applyFill="1" applyBorder="1" applyAlignment="1" applyProtection="1">
      <alignment horizontal="left" vertical="center" wrapText="1"/>
    </xf>
    <xf numFmtId="0" fontId="18" fillId="0" borderId="19" xfId="43" applyFont="1" applyFill="1" applyBorder="1" applyAlignment="1" applyProtection="1">
      <alignment horizontal="left" vertical="center" wrapText="1"/>
    </xf>
    <xf numFmtId="0" fontId="22" fillId="0" borderId="66" xfId="0" applyFont="1" applyBorder="1" applyAlignment="1" applyProtection="1">
      <alignment horizontal="left" vertical="center" wrapText="1"/>
    </xf>
    <xf numFmtId="0" fontId="41" fillId="0" borderId="0" xfId="45" applyFill="1" applyProtection="1"/>
    <xf numFmtId="0" fontId="61" fillId="0" borderId="0" xfId="45" applyFont="1" applyFill="1" applyProtection="1"/>
    <xf numFmtId="0" fontId="39" fillId="0" borderId="55" xfId="45" applyFont="1" applyFill="1" applyBorder="1" applyAlignment="1" applyProtection="1">
      <alignment horizontal="center" vertical="center" wrapText="1"/>
    </xf>
    <xf numFmtId="0" fontId="39" fillId="0" borderId="21" xfId="45" applyFont="1" applyFill="1" applyBorder="1" applyAlignment="1" applyProtection="1">
      <alignment horizontal="center" vertical="center" wrapText="1"/>
    </xf>
    <xf numFmtId="0" fontId="39" fillId="0" borderId="22" xfId="45" applyFont="1" applyFill="1" applyBorder="1" applyAlignment="1" applyProtection="1">
      <alignment horizontal="center" vertical="center" wrapText="1"/>
    </xf>
    <xf numFmtId="0" fontId="41" fillId="0" borderId="0" xfId="45" applyFill="1" applyAlignment="1" applyProtection="1">
      <alignment horizontal="center" vertical="center"/>
    </xf>
    <xf numFmtId="0" fontId="24" fillId="0" borderId="52" xfId="45" applyFont="1" applyFill="1" applyBorder="1" applyAlignment="1" applyProtection="1">
      <alignment vertical="center" wrapText="1"/>
    </xf>
    <xf numFmtId="170" fontId="18" fillId="0" borderId="42" xfId="44" applyNumberFormat="1" applyFont="1" applyFill="1" applyBorder="1" applyAlignment="1" applyProtection="1">
      <alignment horizontal="center" vertical="center"/>
    </xf>
    <xf numFmtId="169" fontId="49" fillId="0" borderId="42" xfId="45" applyNumberFormat="1" applyFont="1" applyFill="1" applyBorder="1" applyAlignment="1" applyProtection="1">
      <alignment horizontal="right" vertical="center" wrapText="1"/>
      <protection locked="0"/>
    </xf>
    <xf numFmtId="169" fontId="49" fillId="0" borderId="62" xfId="45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45" applyFill="1" applyAlignment="1" applyProtection="1">
      <alignment vertical="center"/>
    </xf>
    <xf numFmtId="0" fontId="24" fillId="0" borderId="12" xfId="45" applyFont="1" applyFill="1" applyBorder="1" applyAlignment="1" applyProtection="1">
      <alignment vertical="center" wrapText="1"/>
    </xf>
    <xf numFmtId="169" fontId="49" fillId="0" borderId="10" xfId="45" applyNumberFormat="1" applyFont="1" applyFill="1" applyBorder="1" applyAlignment="1" applyProtection="1">
      <alignment horizontal="right" vertical="center" wrapText="1"/>
    </xf>
    <xf numFmtId="169" fontId="49" fillId="0" borderId="18" xfId="45" applyNumberFormat="1" applyFont="1" applyFill="1" applyBorder="1" applyAlignment="1" applyProtection="1">
      <alignment horizontal="right" vertical="center" wrapText="1"/>
    </xf>
    <xf numFmtId="0" fontId="38" fillId="0" borderId="12" xfId="45" applyFont="1" applyFill="1" applyBorder="1" applyAlignment="1" applyProtection="1">
      <alignment horizontal="left" vertical="center" wrapText="1" indent="1"/>
    </xf>
    <xf numFmtId="169" fontId="50" fillId="0" borderId="18" xfId="45" applyNumberFormat="1" applyFont="1" applyFill="1" applyBorder="1" applyAlignment="1" applyProtection="1">
      <alignment horizontal="right" vertical="center" wrapText="1"/>
      <protection locked="0"/>
    </xf>
    <xf numFmtId="169" fontId="23" fillId="0" borderId="10" xfId="45" applyNumberFormat="1" applyFont="1" applyFill="1" applyBorder="1" applyAlignment="1" applyProtection="1">
      <alignment horizontal="right" vertical="center" wrapText="1"/>
    </xf>
    <xf numFmtId="169" fontId="23" fillId="0" borderId="18" xfId="45" applyNumberFormat="1" applyFont="1" applyFill="1" applyBorder="1" applyAlignment="1" applyProtection="1">
      <alignment horizontal="right" vertical="center" wrapText="1"/>
    </xf>
    <xf numFmtId="0" fontId="24" fillId="0" borderId="55" xfId="45" applyFont="1" applyFill="1" applyBorder="1" applyAlignment="1" applyProtection="1">
      <alignment vertical="center" wrapText="1"/>
    </xf>
    <xf numFmtId="169" fontId="49" fillId="0" borderId="21" xfId="45" applyNumberFormat="1" applyFont="1" applyFill="1" applyBorder="1" applyAlignment="1" applyProtection="1">
      <alignment horizontal="right" vertical="center" wrapText="1"/>
    </xf>
    <xf numFmtId="169" fontId="49" fillId="0" borderId="22" xfId="45" applyNumberFormat="1" applyFont="1" applyFill="1" applyBorder="1" applyAlignment="1" applyProtection="1">
      <alignment horizontal="right" vertical="center" wrapText="1"/>
    </xf>
    <xf numFmtId="0" fontId="23" fillId="0" borderId="0" xfId="45" applyFont="1" applyFill="1" applyProtection="1"/>
    <xf numFmtId="3" fontId="41" fillId="0" borderId="0" xfId="45" applyNumberFormat="1" applyFont="1" applyFill="1" applyProtection="1"/>
    <xf numFmtId="3" fontId="41" fillId="0" borderId="0" xfId="45" applyNumberFormat="1" applyFont="1" applyFill="1" applyAlignment="1" applyProtection="1">
      <alignment horizontal="center"/>
    </xf>
    <xf numFmtId="0" fontId="41" fillId="0" borderId="0" xfId="45" applyFont="1" applyFill="1" applyProtection="1"/>
    <xf numFmtId="0" fontId="41" fillId="0" borderId="0" xfId="45" applyFill="1" applyAlignment="1" applyProtection="1">
      <alignment horizontal="center"/>
    </xf>
    <xf numFmtId="0" fontId="14" fillId="0" borderId="0" xfId="44" applyFill="1" applyAlignment="1" applyProtection="1">
      <alignment vertical="center"/>
    </xf>
    <xf numFmtId="171" fontId="17" fillId="0" borderId="18" xfId="44" applyNumberFormat="1" applyFont="1" applyFill="1" applyBorder="1" applyAlignment="1" applyProtection="1">
      <alignment vertical="center"/>
      <protection locked="0"/>
    </xf>
    <xf numFmtId="0" fontId="13" fillId="0" borderId="0" xfId="44" applyFont="1" applyFill="1" applyAlignment="1" applyProtection="1">
      <alignment vertical="center"/>
    </xf>
    <xf numFmtId="0" fontId="41" fillId="0" borderId="0" xfId="45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2" fillId="0" borderId="0" xfId="0" applyFont="1" applyAlignment="1" applyProtection="1">
      <alignment horizontal="right" vertical="top"/>
    </xf>
    <xf numFmtId="0" fontId="62" fillId="0" borderId="0" xfId="0" applyFont="1" applyAlignment="1" applyProtection="1">
      <alignment horizontal="right" vertical="top"/>
      <protection locked="0"/>
    </xf>
    <xf numFmtId="0" fontId="22" fillId="0" borderId="59" xfId="45" applyFont="1" applyFill="1" applyBorder="1" applyAlignment="1">
      <alignment horizontal="center" vertical="center"/>
    </xf>
    <xf numFmtId="0" fontId="22" fillId="0" borderId="60" xfId="45" applyFont="1" applyFill="1" applyBorder="1" applyAlignment="1">
      <alignment horizontal="center" vertical="center" wrapText="1"/>
    </xf>
    <xf numFmtId="0" fontId="22" fillId="0" borderId="61" xfId="45" applyFont="1" applyFill="1" applyBorder="1" applyAlignment="1">
      <alignment horizontal="center" vertical="center" wrapText="1"/>
    </xf>
    <xf numFmtId="0" fontId="23" fillId="0" borderId="38" xfId="45" applyFont="1" applyFill="1" applyBorder="1" applyProtection="1">
      <protection locked="0"/>
    </xf>
    <xf numFmtId="0" fontId="24" fillId="0" borderId="17" xfId="45" applyFont="1" applyFill="1" applyBorder="1" applyProtection="1">
      <protection locked="0"/>
    </xf>
    <xf numFmtId="0" fontId="23" fillId="0" borderId="15" xfId="45" applyFont="1" applyFill="1" applyBorder="1" applyAlignment="1">
      <alignment horizontal="right" indent="1"/>
    </xf>
    <xf numFmtId="3" fontId="23" fillId="0" borderId="15" xfId="45" applyNumberFormat="1" applyFont="1" applyFill="1" applyBorder="1" applyProtection="1">
      <protection locked="0"/>
    </xf>
    <xf numFmtId="171" fontId="17" fillId="0" borderId="16" xfId="44" applyNumberFormat="1" applyFont="1" applyFill="1" applyBorder="1" applyAlignment="1" applyProtection="1">
      <alignment vertical="center"/>
    </xf>
    <xf numFmtId="0" fontId="62" fillId="0" borderId="0" xfId="45" applyFont="1" applyFill="1"/>
    <xf numFmtId="0" fontId="52" fillId="0" borderId="59" xfId="45" applyFont="1" applyFill="1" applyBorder="1" applyAlignment="1">
      <alignment horizontal="center" vertical="center"/>
    </xf>
    <xf numFmtId="0" fontId="52" fillId="0" borderId="60" xfId="45" applyFont="1" applyFill="1" applyBorder="1" applyAlignment="1">
      <alignment horizontal="center" vertical="center" wrapText="1"/>
    </xf>
    <xf numFmtId="0" fontId="52" fillId="0" borderId="61" xfId="45" applyFont="1" applyFill="1" applyBorder="1" applyAlignment="1">
      <alignment horizontal="center" vertical="center" wrapText="1"/>
    </xf>
    <xf numFmtId="0" fontId="23" fillId="0" borderId="14" xfId="45" applyFont="1" applyFill="1" applyBorder="1" applyAlignment="1" applyProtection="1">
      <alignment horizontal="left" indent="1"/>
      <protection locked="0"/>
    </xf>
    <xf numFmtId="0" fontId="24" fillId="0" borderId="54" xfId="45" applyNumberFormat="1" applyFont="1" applyFill="1" applyBorder="1"/>
    <xf numFmtId="0" fontId="7" fillId="0" borderId="16" xfId="0" applyFont="1" applyFill="1" applyBorder="1" applyAlignment="1" applyProtection="1">
      <alignment horizontal="center" vertical="center" wrapText="1"/>
    </xf>
    <xf numFmtId="49" fontId="10" fillId="0" borderId="0" xfId="43" applyNumberFormat="1" applyFill="1" applyProtection="1"/>
    <xf numFmtId="49" fontId="18" fillId="0" borderId="0" xfId="43" applyNumberFormat="1" applyFont="1" applyFill="1" applyProtection="1"/>
    <xf numFmtId="49" fontId="13" fillId="0" borderId="0" xfId="43" applyNumberFormat="1" applyFont="1" applyFill="1" applyProtection="1"/>
    <xf numFmtId="49" fontId="10" fillId="0" borderId="0" xfId="43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25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vertical="center" wrapText="1"/>
    </xf>
    <xf numFmtId="49" fontId="6" fillId="0" borderId="0" xfId="0" applyNumberFormat="1" applyFont="1" applyFill="1" applyAlignment="1" applyProtection="1">
      <alignment vertical="center"/>
    </xf>
    <xf numFmtId="49" fontId="4" fillId="0" borderId="0" xfId="0" applyNumberFormat="1" applyFont="1" applyFill="1" applyAlignment="1" applyProtection="1">
      <alignment vertical="center"/>
    </xf>
    <xf numFmtId="49" fontId="6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8" fillId="0" borderId="0" xfId="0" applyNumberFormat="1" applyFont="1" applyFill="1" applyAlignment="1" applyProtection="1">
      <alignment vertical="center" wrapText="1"/>
    </xf>
    <xf numFmtId="165" fontId="2" fillId="0" borderId="0" xfId="0" applyNumberFormat="1" applyFont="1" applyFill="1" applyAlignment="1" applyProtection="1">
      <alignment vertical="center" wrapText="1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0" fontId="25" fillId="0" borderId="10" xfId="43" applyFont="1" applyFill="1" applyBorder="1" applyAlignment="1" applyProtection="1">
      <alignment horizontal="left" vertical="center" wrapText="1" indent="1"/>
    </xf>
    <xf numFmtId="165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165" fontId="18" fillId="20" borderId="18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20" borderId="63" xfId="43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8" xfId="43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3" xfId="43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7" xfId="43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6" xfId="43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1" xfId="43" applyNumberFormat="1" applyFont="1" applyFill="1" applyBorder="1" applyAlignment="1" applyProtection="1">
      <alignment horizontal="right" vertical="center" wrapText="1" indent="1"/>
    </xf>
    <xf numFmtId="165" fontId="18" fillId="0" borderId="48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4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5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1" xfId="43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4" xfId="43" applyNumberFormat="1" applyFont="1" applyFill="1" applyBorder="1" applyAlignment="1" applyProtection="1">
      <alignment horizontal="right" vertical="center" wrapText="1" indent="1"/>
    </xf>
    <xf numFmtId="165" fontId="18" fillId="0" borderId="83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84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85" xfId="43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4" xfId="43" applyNumberFormat="1" applyFont="1" applyFill="1" applyBorder="1" applyAlignment="1" applyProtection="1">
      <alignment horizontal="right" vertical="center" wrapText="1" indent="1"/>
    </xf>
    <xf numFmtId="165" fontId="24" fillId="0" borderId="54" xfId="0" applyNumberFormat="1" applyFont="1" applyBorder="1" applyAlignment="1" applyProtection="1">
      <alignment horizontal="right" vertical="center" wrapText="1" indent="1"/>
    </xf>
    <xf numFmtId="165" fontId="22" fillId="0" borderId="54" xfId="0" quotePrefix="1" applyNumberFormat="1" applyFont="1" applyBorder="1" applyAlignment="1" applyProtection="1">
      <alignment horizontal="right" vertical="center" wrapText="1" indent="1"/>
    </xf>
    <xf numFmtId="165" fontId="28" fillId="0" borderId="81" xfId="0" applyNumberFormat="1" applyFont="1" applyFill="1" applyBorder="1" applyAlignment="1" applyProtection="1">
      <alignment horizontal="right" vertical="center" wrapText="1" indent="1"/>
    </xf>
    <xf numFmtId="165" fontId="18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4" xfId="0" applyNumberFormat="1" applyFont="1" applyFill="1" applyBorder="1" applyAlignment="1" applyProtection="1">
      <alignment horizontal="right" vertical="center" wrapText="1" indent="1"/>
    </xf>
    <xf numFmtId="165" fontId="0" fillId="0" borderId="10" xfId="0" applyNumberFormat="1" applyFill="1" applyBorder="1" applyAlignment="1" applyProtection="1">
      <alignment vertical="center" wrapText="1"/>
    </xf>
    <xf numFmtId="165" fontId="18" fillId="0" borderId="83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83" xfId="0" applyNumberFormat="1" applyFont="1" applyFill="1" applyBorder="1" applyAlignment="1" applyProtection="1">
      <alignment horizontal="right" vertical="center" wrapText="1" indent="1"/>
    </xf>
    <xf numFmtId="165" fontId="2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4" xfId="0" applyNumberFormat="1" applyFont="1" applyFill="1" applyBorder="1" applyAlignment="1" applyProtection="1">
      <alignment horizontal="right" vertical="center" wrapText="1" indent="1"/>
    </xf>
    <xf numFmtId="165" fontId="18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7" xfId="43" applyNumberFormat="1" applyFont="1" applyFill="1" applyBorder="1" applyAlignment="1" applyProtection="1">
      <alignment horizontal="right" vertical="center" wrapText="1" indent="1"/>
    </xf>
    <xf numFmtId="165" fontId="18" fillId="0" borderId="58" xfId="43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1" xfId="0" applyNumberFormat="1" applyFont="1" applyBorder="1" applyAlignment="1" applyProtection="1">
      <alignment horizontal="right" vertical="center" wrapText="1" indent="1"/>
    </xf>
    <xf numFmtId="165" fontId="24" fillId="0" borderId="47" xfId="0" applyNumberFormat="1" applyFont="1" applyBorder="1" applyAlignment="1" applyProtection="1">
      <alignment horizontal="right" vertical="center" wrapText="1" indent="1"/>
    </xf>
    <xf numFmtId="165" fontId="18" fillId="0" borderId="17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4" xfId="43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Border="1" applyAlignment="1" applyProtection="1">
      <alignment horizontal="right" vertical="center" wrapText="1" indent="1"/>
    </xf>
    <xf numFmtId="165" fontId="22" fillId="0" borderId="26" xfId="0" quotePrefix="1" applyNumberFormat="1" applyFont="1" applyBorder="1" applyAlignment="1" applyProtection="1">
      <alignment horizontal="right" vertical="center" wrapText="1" indent="1"/>
    </xf>
    <xf numFmtId="0" fontId="8" fillId="0" borderId="71" xfId="0" applyFont="1" applyFill="1" applyBorder="1" applyAlignment="1" applyProtection="1">
      <alignment vertical="center" wrapText="1"/>
    </xf>
    <xf numFmtId="165" fontId="28" fillId="0" borderId="15" xfId="43" applyNumberFormat="1" applyFont="1" applyFill="1" applyBorder="1" applyAlignment="1" applyProtection="1">
      <alignment horizontal="right" vertical="center" wrapText="1" indent="1"/>
    </xf>
    <xf numFmtId="49" fontId="26" fillId="0" borderId="13" xfId="0" applyNumberFormat="1" applyFont="1" applyFill="1" applyBorder="1" applyAlignment="1" applyProtection="1">
      <alignment horizontal="center" vertical="center" wrapText="1"/>
    </xf>
    <xf numFmtId="0" fontId="26" fillId="0" borderId="11" xfId="43" applyFont="1" applyFill="1" applyBorder="1" applyAlignment="1" applyProtection="1">
      <alignment horizontal="left" vertical="center" wrapText="1" indent="1"/>
    </xf>
    <xf numFmtId="165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87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49" fontId="26" fillId="0" borderId="10" xfId="0" applyNumberFormat="1" applyFont="1" applyFill="1" applyBorder="1" applyAlignment="1" applyProtection="1">
      <alignment horizontal="center" vertical="center" wrapText="1"/>
    </xf>
    <xf numFmtId="49" fontId="25" fillId="0" borderId="13" xfId="0" applyNumberFormat="1" applyFont="1" applyFill="1" applyBorder="1" applyAlignment="1" applyProtection="1">
      <alignment horizontal="center" vertical="center" wrapText="1"/>
    </xf>
    <xf numFmtId="0" fontId="25" fillId="0" borderId="19" xfId="43" applyFont="1" applyFill="1" applyBorder="1" applyAlignment="1" applyProtection="1">
      <alignment horizontal="left" vertical="center" wrapText="1" indent="1"/>
    </xf>
    <xf numFmtId="165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8" xfId="0" applyNumberFormat="1" applyFont="1" applyFill="1" applyBorder="1" applyAlignment="1" applyProtection="1">
      <alignment horizontal="right" vertical="center" wrapText="1" indent="1"/>
    </xf>
    <xf numFmtId="1" fontId="28" fillId="18" borderId="43" xfId="0" applyNumberFormat="1" applyFont="1" applyFill="1" applyBorder="1" applyAlignment="1" applyProtection="1">
      <alignment horizontal="center" vertical="center" wrapText="1"/>
    </xf>
    <xf numFmtId="165" fontId="26" fillId="0" borderId="43" xfId="0" applyNumberFormat="1" applyFont="1" applyFill="1" applyBorder="1" applyAlignment="1" applyProtection="1">
      <alignment horizontal="left" vertical="center" wrapText="1" indent="1"/>
    </xf>
    <xf numFmtId="165" fontId="26" fillId="0" borderId="43" xfId="0" applyNumberFormat="1" applyFont="1" applyFill="1" applyBorder="1" applyAlignment="1" applyProtection="1">
      <alignment vertical="center" wrapText="1"/>
    </xf>
    <xf numFmtId="165" fontId="26" fillId="0" borderId="83" xfId="0" applyNumberFormat="1" applyFont="1" applyFill="1" applyBorder="1" applyAlignment="1" applyProtection="1">
      <alignment vertical="center" wrapText="1"/>
    </xf>
    <xf numFmtId="165" fontId="26" fillId="0" borderId="39" xfId="0" applyNumberFormat="1" applyFont="1" applyFill="1" applyBorder="1" applyAlignment="1" applyProtection="1">
      <alignment vertical="center" wrapText="1"/>
    </xf>
    <xf numFmtId="165" fontId="6" fillId="0" borderId="0" xfId="43" applyNumberFormat="1" applyFont="1" applyFill="1" applyBorder="1" applyAlignment="1" applyProtection="1">
      <alignment horizontal="center" vertical="center"/>
    </xf>
    <xf numFmtId="165" fontId="27" fillId="0" borderId="42" xfId="43" applyNumberFormat="1" applyFont="1" applyFill="1" applyBorder="1" applyAlignment="1" applyProtection="1">
      <alignment horizontal="center" vertical="center"/>
    </xf>
    <xf numFmtId="165" fontId="27" fillId="0" borderId="62" xfId="43" applyNumberFormat="1" applyFont="1" applyFill="1" applyBorder="1" applyAlignment="1" applyProtection="1">
      <alignment horizontal="center" vertical="center"/>
    </xf>
    <xf numFmtId="0" fontId="7" fillId="0" borderId="42" xfId="43" applyFont="1" applyFill="1" applyBorder="1" applyAlignment="1" applyProtection="1">
      <alignment horizontal="center" vertical="center" wrapText="1"/>
    </xf>
    <xf numFmtId="0" fontId="7" fillId="0" borderId="21" xfId="43" applyFont="1" applyFill="1" applyBorder="1" applyAlignment="1" applyProtection="1">
      <alignment horizontal="center" vertical="center" wrapText="1"/>
    </xf>
    <xf numFmtId="0" fontId="20" fillId="0" borderId="0" xfId="43" applyFont="1" applyFill="1" applyAlignment="1" applyProtection="1">
      <alignment horizontal="center"/>
    </xf>
    <xf numFmtId="165" fontId="7" fillId="0" borderId="42" xfId="43" applyNumberFormat="1" applyFont="1" applyFill="1" applyBorder="1" applyAlignment="1" applyProtection="1">
      <alignment horizontal="center" vertical="center" wrapText="1"/>
    </xf>
    <xf numFmtId="0" fontId="7" fillId="0" borderId="52" xfId="43" applyFont="1" applyFill="1" applyBorder="1" applyAlignment="1" applyProtection="1">
      <alignment horizontal="center" vertical="center" wrapText="1"/>
    </xf>
    <xf numFmtId="0" fontId="7" fillId="0" borderId="55" xfId="43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center" textRotation="180" wrapText="1"/>
    </xf>
    <xf numFmtId="165" fontId="27" fillId="0" borderId="30" xfId="0" applyNumberFormat="1" applyFont="1" applyFill="1" applyBorder="1" applyAlignment="1" applyProtection="1">
      <alignment horizontal="center" vertical="center" wrapText="1"/>
    </xf>
    <xf numFmtId="165" fontId="27" fillId="0" borderId="28" xfId="0" applyNumberFormat="1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center" textRotation="180" wrapText="1"/>
      <protection locked="0"/>
    </xf>
    <xf numFmtId="165" fontId="27" fillId="0" borderId="31" xfId="0" applyNumberFormat="1" applyFont="1" applyFill="1" applyBorder="1" applyAlignment="1" applyProtection="1">
      <alignment horizontal="center" vertical="center" wrapText="1"/>
    </xf>
    <xf numFmtId="165" fontId="27" fillId="0" borderId="4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5" fontId="20" fillId="0" borderId="0" xfId="0" applyNumberFormat="1" applyFont="1" applyFill="1" applyAlignment="1">
      <alignment horizontal="center" vertical="center" wrapText="1"/>
    </xf>
    <xf numFmtId="165" fontId="5" fillId="0" borderId="20" xfId="0" applyNumberFormat="1" applyFont="1" applyFill="1" applyBorder="1" applyAlignment="1" applyProtection="1">
      <alignment horizontal="right" wrapText="1"/>
    </xf>
    <xf numFmtId="165" fontId="15" fillId="0" borderId="0" xfId="0" applyNumberFormat="1" applyFont="1" applyFill="1" applyAlignment="1">
      <alignment horizontal="center" textRotation="180" wrapText="1"/>
    </xf>
    <xf numFmtId="165" fontId="28" fillId="0" borderId="36" xfId="0" applyNumberFormat="1" applyFont="1" applyFill="1" applyBorder="1" applyAlignment="1">
      <alignment horizontal="center" vertical="center" wrapText="1"/>
    </xf>
    <xf numFmtId="165" fontId="28" fillId="0" borderId="81" xfId="0" applyNumberFormat="1" applyFont="1" applyFill="1" applyBorder="1" applyAlignment="1">
      <alignment horizontal="center" vertical="center" wrapText="1"/>
    </xf>
    <xf numFmtId="165" fontId="17" fillId="0" borderId="26" xfId="0" applyNumberFormat="1" applyFont="1" applyFill="1" applyBorder="1" applyAlignment="1">
      <alignment horizontal="center" vertical="center" wrapText="1"/>
    </xf>
    <xf numFmtId="165" fontId="17" fillId="0" borderId="26" xfId="0" applyNumberFormat="1" applyFont="1" applyFill="1" applyBorder="1" applyAlignment="1">
      <alignment horizontal="center" vertical="center"/>
    </xf>
    <xf numFmtId="165" fontId="7" fillId="0" borderId="30" xfId="0" applyNumberFormat="1" applyFont="1" applyFill="1" applyBorder="1" applyAlignment="1">
      <alignment horizontal="center" vertical="center" wrapText="1"/>
    </xf>
    <xf numFmtId="165" fontId="7" fillId="0" borderId="7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textRotation="180"/>
    </xf>
    <xf numFmtId="168" fontId="6" fillId="0" borderId="0" xfId="0" applyNumberFormat="1" applyFont="1" applyFill="1" applyBorder="1" applyAlignment="1">
      <alignment horizontal="center" vertical="center" wrapText="1"/>
    </xf>
    <xf numFmtId="165" fontId="0" fillId="0" borderId="75" xfId="0" applyNumberFormat="1" applyFill="1" applyBorder="1" applyAlignment="1" applyProtection="1">
      <alignment horizontal="left" vertical="center" wrapText="1"/>
      <protection locked="0"/>
    </xf>
    <xf numFmtId="165" fontId="0" fillId="0" borderId="80" xfId="0" applyNumberFormat="1" applyFill="1" applyBorder="1" applyAlignment="1" applyProtection="1">
      <alignment horizontal="left" vertical="center" wrapText="1"/>
      <protection locked="0"/>
    </xf>
    <xf numFmtId="165" fontId="0" fillId="0" borderId="0" xfId="0" applyNumberFormat="1" applyFill="1" applyAlignment="1" applyProtection="1">
      <alignment horizontal="left" vertical="center" wrapText="1"/>
      <protection locked="0"/>
    </xf>
    <xf numFmtId="165" fontId="28" fillId="0" borderId="36" xfId="0" applyNumberFormat="1" applyFont="1" applyFill="1" applyBorder="1" applyAlignment="1">
      <alignment horizontal="left" vertical="center" wrapText="1" indent="2"/>
    </xf>
    <xf numFmtId="165" fontId="28" fillId="0" borderId="81" xfId="0" applyNumberFormat="1" applyFont="1" applyFill="1" applyBorder="1" applyAlignment="1">
      <alignment horizontal="left" vertical="center" wrapText="1" indent="2"/>
    </xf>
    <xf numFmtId="165" fontId="0" fillId="0" borderId="29" xfId="0" applyNumberFormat="1" applyFill="1" applyBorder="1" applyAlignment="1" applyProtection="1">
      <alignment horizontal="left" vertical="center" wrapText="1"/>
      <protection locked="0"/>
    </xf>
    <xf numFmtId="165" fontId="0" fillId="0" borderId="49" xfId="0" applyNumberFormat="1" applyFill="1" applyBorder="1" applyAlignment="1" applyProtection="1">
      <alignment horizontal="left" vertical="center" wrapText="1"/>
      <protection locked="0"/>
    </xf>
    <xf numFmtId="165" fontId="5" fillId="0" borderId="20" xfId="0" applyNumberFormat="1" applyFont="1" applyFill="1" applyBorder="1" applyAlignment="1">
      <alignment horizontal="right" vertical="center"/>
    </xf>
    <xf numFmtId="168" fontId="39" fillId="0" borderId="37" xfId="0" applyNumberFormat="1" applyFont="1" applyFill="1" applyBorder="1" applyAlignment="1">
      <alignment horizontal="left" vertical="center" wrapText="1"/>
    </xf>
    <xf numFmtId="165" fontId="20" fillId="0" borderId="0" xfId="0" applyNumberFormat="1" applyFont="1" applyFill="1" applyAlignment="1">
      <alignment horizontal="left" vertical="center" wrapText="1"/>
    </xf>
    <xf numFmtId="165" fontId="7" fillId="0" borderId="26" xfId="0" applyNumberFormat="1" applyFont="1" applyFill="1" applyBorder="1" applyAlignment="1">
      <alignment horizontal="center" vertical="center" wrapText="1"/>
    </xf>
    <xf numFmtId="165" fontId="27" fillId="0" borderId="26" xfId="0" applyNumberFormat="1" applyFont="1" applyFill="1" applyBorder="1" applyAlignment="1">
      <alignment horizontal="center" vertical="center" wrapText="1"/>
    </xf>
    <xf numFmtId="165" fontId="7" fillId="0" borderId="82" xfId="0" applyNumberFormat="1" applyFont="1" applyFill="1" applyBorder="1" applyAlignment="1">
      <alignment horizontal="center" vertical="center"/>
    </xf>
    <xf numFmtId="165" fontId="7" fillId="0" borderId="71" xfId="0" applyNumberFormat="1" applyFont="1" applyFill="1" applyBorder="1" applyAlignment="1">
      <alignment horizontal="center" vertical="center"/>
    </xf>
    <xf numFmtId="165" fontId="7" fillId="0" borderId="27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81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/>
    </xf>
    <xf numFmtId="0" fontId="7" fillId="0" borderId="80" xfId="0" applyFont="1" applyFill="1" applyBorder="1" applyAlignment="1" applyProtection="1">
      <alignment horizontal="center" vertical="center"/>
    </xf>
    <xf numFmtId="0" fontId="7" fillId="0" borderId="65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7" fillId="0" borderId="49" xfId="0" applyFont="1" applyFill="1" applyBorder="1" applyAlignment="1" applyProtection="1">
      <alignment horizontal="center" vertical="center"/>
      <protection locked="0"/>
    </xf>
    <xf numFmtId="0" fontId="7" fillId="0" borderId="50" xfId="0" applyFont="1" applyFill="1" applyBorder="1" applyAlignment="1" applyProtection="1">
      <alignment horizontal="center" vertical="center"/>
      <protection locked="0"/>
    </xf>
    <xf numFmtId="0" fontId="7" fillId="0" borderId="80" xfId="0" quotePrefix="1" applyFont="1" applyFill="1" applyBorder="1" applyAlignment="1" applyProtection="1">
      <alignment horizontal="center" vertical="center"/>
    </xf>
    <xf numFmtId="0" fontId="7" fillId="0" borderId="65" xfId="0" quotePrefix="1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left" vertical="center" wrapText="1" indent="1"/>
    </xf>
    <xf numFmtId="0" fontId="7" fillId="0" borderId="45" xfId="0" applyFont="1" applyFill="1" applyBorder="1" applyAlignment="1" applyProtection="1">
      <alignment horizontal="left" vertical="center" wrapText="1" indent="1"/>
    </xf>
    <xf numFmtId="0" fontId="27" fillId="0" borderId="15" xfId="0" applyFont="1" applyFill="1" applyBorder="1" applyAlignment="1" applyProtection="1">
      <alignment horizontal="center" vertical="center" wrapText="1"/>
    </xf>
    <xf numFmtId="0" fontId="27" fillId="0" borderId="16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70" xfId="0" applyFont="1" applyFill="1" applyBorder="1" applyAlignment="1" applyProtection="1">
      <alignment horizontal="center" vertical="center" wrapText="1"/>
    </xf>
    <xf numFmtId="0" fontId="7" fillId="0" borderId="60" xfId="43" applyFont="1" applyFill="1" applyBorder="1" applyAlignment="1" applyProtection="1">
      <alignment horizontal="center" vertical="center" wrapText="1"/>
    </xf>
    <xf numFmtId="0" fontId="7" fillId="0" borderId="66" xfId="43" applyFont="1" applyFill="1" applyBorder="1" applyAlignment="1" applyProtection="1">
      <alignment horizontal="center" vertical="center" wrapText="1"/>
    </xf>
    <xf numFmtId="165" fontId="7" fillId="0" borderId="59" xfId="0" applyNumberFormat="1" applyFont="1" applyFill="1" applyBorder="1" applyAlignment="1" applyProtection="1">
      <alignment horizontal="center" vertical="center" wrapText="1"/>
    </xf>
    <xf numFmtId="165" fontId="7" fillId="0" borderId="70" xfId="0" applyNumberFormat="1" applyFont="1" applyFill="1" applyBorder="1" applyAlignment="1" applyProtection="1">
      <alignment horizontal="center" vertical="center" wrapText="1"/>
    </xf>
    <xf numFmtId="165" fontId="7" fillId="0" borderId="30" xfId="0" applyNumberFormat="1" applyFont="1" applyFill="1" applyBorder="1" applyAlignment="1" applyProtection="1">
      <alignment horizontal="center" vertical="center" wrapText="1"/>
    </xf>
    <xf numFmtId="165" fontId="7" fillId="0" borderId="28" xfId="0" applyNumberFormat="1" applyFont="1" applyFill="1" applyBorder="1" applyAlignment="1" applyProtection="1">
      <alignment horizontal="center" vertical="center" wrapText="1"/>
    </xf>
    <xf numFmtId="165" fontId="7" fillId="0" borderId="60" xfId="0" applyNumberFormat="1" applyFont="1" applyFill="1" applyBorder="1" applyAlignment="1" applyProtection="1">
      <alignment horizontal="center" vertical="center" wrapText="1"/>
    </xf>
    <xf numFmtId="165" fontId="7" fillId="0" borderId="66" xfId="0" applyNumberFormat="1" applyFont="1" applyFill="1" applyBorder="1" applyAlignment="1" applyProtection="1">
      <alignment horizontal="center" vertical="center" wrapText="1"/>
    </xf>
    <xf numFmtId="165" fontId="7" fillId="0" borderId="66" xfId="0" applyNumberFormat="1" applyFont="1" applyFill="1" applyBorder="1" applyAlignment="1" applyProtection="1">
      <alignment horizontal="center" vertical="center"/>
    </xf>
    <xf numFmtId="165" fontId="7" fillId="0" borderId="28" xfId="0" applyNumberFormat="1" applyFont="1" applyFill="1" applyBorder="1" applyAlignment="1">
      <alignment horizontal="center" vertical="center" wrapText="1"/>
    </xf>
    <xf numFmtId="165" fontId="7" fillId="0" borderId="67" xfId="0" applyNumberFormat="1" applyFont="1" applyFill="1" applyBorder="1" applyAlignment="1">
      <alignment horizontal="center" vertical="center" wrapText="1"/>
    </xf>
    <xf numFmtId="165" fontId="7" fillId="0" borderId="74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Alignment="1">
      <alignment horizontal="center" textRotation="180" wrapText="1"/>
    </xf>
    <xf numFmtId="165" fontId="7" fillId="0" borderId="48" xfId="0" applyNumberFormat="1" applyFont="1" applyFill="1" applyBorder="1" applyAlignment="1">
      <alignment horizontal="center" vertical="center" wrapText="1"/>
    </xf>
    <xf numFmtId="165" fontId="7" fillId="0" borderId="77" xfId="0" applyNumberFormat="1" applyFont="1" applyFill="1" applyBorder="1" applyAlignment="1">
      <alignment horizontal="center" vertical="center" wrapText="1"/>
    </xf>
    <xf numFmtId="165" fontId="7" fillId="0" borderId="82" xfId="0" applyNumberFormat="1" applyFont="1" applyFill="1" applyBorder="1" applyAlignment="1">
      <alignment horizontal="center" vertical="center" wrapText="1"/>
    </xf>
    <xf numFmtId="165" fontId="7" fillId="0" borderId="27" xfId="0" applyNumberFormat="1" applyFont="1" applyFill="1" applyBorder="1" applyAlignment="1">
      <alignment horizontal="center" vertical="center" wrapText="1"/>
    </xf>
    <xf numFmtId="165" fontId="7" fillId="0" borderId="28" xfId="0" applyNumberFormat="1" applyFont="1" applyFill="1" applyBorder="1" applyAlignment="1">
      <alignment horizontal="center" vertical="center"/>
    </xf>
    <xf numFmtId="165" fontId="7" fillId="0" borderId="30" xfId="0" applyNumberFormat="1" applyFont="1" applyFill="1" applyBorder="1" applyAlignment="1">
      <alignment horizontal="center" vertical="center"/>
    </xf>
    <xf numFmtId="0" fontId="7" fillId="0" borderId="82" xfId="0" applyFont="1" applyFill="1" applyBorder="1" applyAlignment="1" applyProtection="1">
      <alignment horizontal="left" vertical="center" wrapText="1"/>
    </xf>
    <xf numFmtId="0" fontId="7" fillId="0" borderId="37" xfId="0" applyFont="1" applyFill="1" applyBorder="1" applyAlignment="1" applyProtection="1">
      <alignment horizontal="left" vertical="center" wrapText="1"/>
    </xf>
    <xf numFmtId="0" fontId="7" fillId="0" borderId="67" xfId="0" applyFont="1" applyFill="1" applyBorder="1" applyAlignment="1" applyProtection="1">
      <alignment horizontal="left" vertical="center" wrapText="1"/>
    </xf>
    <xf numFmtId="0" fontId="28" fillId="0" borderId="36" xfId="0" applyFont="1" applyFill="1" applyBorder="1" applyAlignment="1" applyProtection="1">
      <alignment horizontal="left" vertical="center"/>
    </xf>
    <xf numFmtId="0" fontId="28" fillId="0" borderId="45" xfId="0" applyFont="1" applyFill="1" applyBorder="1" applyAlignment="1" applyProtection="1">
      <alignment horizontal="left" vertical="center"/>
    </xf>
    <xf numFmtId="0" fontId="7" fillId="0" borderId="82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7" fillId="0" borderId="67" xfId="0" applyFont="1" applyFill="1" applyBorder="1" applyAlignment="1">
      <alignment horizontal="left" vertical="center" wrapText="1"/>
    </xf>
    <xf numFmtId="0" fontId="25" fillId="0" borderId="36" xfId="0" applyFont="1" applyFill="1" applyBorder="1" applyAlignment="1" applyProtection="1">
      <alignment horizontal="left" vertical="center"/>
    </xf>
    <xf numFmtId="0" fontId="25" fillId="0" borderId="45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7" fillId="0" borderId="61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center" vertical="center" wrapText="1"/>
    </xf>
    <xf numFmtId="0" fontId="27" fillId="0" borderId="54" xfId="0" applyFont="1" applyFill="1" applyBorder="1" applyAlignment="1">
      <alignment horizontal="center"/>
    </xf>
    <xf numFmtId="0" fontId="27" fillId="0" borderId="81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0" fontId="7" fillId="0" borderId="82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right"/>
    </xf>
    <xf numFmtId="0" fontId="26" fillId="0" borderId="37" xfId="0" applyFont="1" applyFill="1" applyBorder="1" applyAlignment="1">
      <alignment horizontal="justify" vertical="center" wrapText="1"/>
    </xf>
    <xf numFmtId="0" fontId="27" fillId="0" borderId="36" xfId="0" applyFont="1" applyFill="1" applyBorder="1" applyAlignment="1">
      <alignment horizontal="left" vertical="center" indent="2"/>
    </xf>
    <xf numFmtId="0" fontId="27" fillId="0" borderId="45" xfId="0" applyFont="1" applyFill="1" applyBorder="1" applyAlignment="1">
      <alignment horizontal="left" vertical="center" indent="2"/>
    </xf>
    <xf numFmtId="0" fontId="41" fillId="0" borderId="0" xfId="45" applyFont="1" applyFill="1" applyAlignment="1" applyProtection="1">
      <alignment horizontal="left"/>
    </xf>
    <xf numFmtId="0" fontId="46" fillId="0" borderId="0" xfId="45" applyFont="1" applyFill="1" applyBorder="1" applyAlignment="1" applyProtection="1">
      <alignment horizontal="right"/>
    </xf>
    <xf numFmtId="0" fontId="47" fillId="0" borderId="59" xfId="45" applyFont="1" applyFill="1" applyBorder="1" applyAlignment="1" applyProtection="1">
      <alignment horizontal="center" vertical="center" wrapText="1"/>
    </xf>
    <xf numFmtId="0" fontId="47" fillId="0" borderId="13" xfId="45" applyFont="1" applyFill="1" applyBorder="1" applyAlignment="1" applyProtection="1">
      <alignment horizontal="center" vertical="center" wrapText="1"/>
    </xf>
    <xf numFmtId="0" fontId="47" fillId="0" borderId="38" xfId="45" applyFont="1" applyFill="1" applyBorder="1" applyAlignment="1" applyProtection="1">
      <alignment horizontal="center" vertical="center" wrapText="1"/>
    </xf>
    <xf numFmtId="0" fontId="46" fillId="0" borderId="42" xfId="45" applyFont="1" applyFill="1" applyBorder="1" applyAlignment="1" applyProtection="1">
      <alignment horizontal="center" vertical="center" wrapText="1"/>
    </xf>
    <xf numFmtId="0" fontId="46" fillId="0" borderId="10" xfId="45" applyFont="1" applyFill="1" applyBorder="1" applyAlignment="1" applyProtection="1">
      <alignment horizontal="center" vertical="center" wrapText="1"/>
    </xf>
    <xf numFmtId="0" fontId="45" fillId="0" borderId="0" xfId="45" applyFont="1" applyFill="1" applyAlignment="1" applyProtection="1">
      <alignment horizontal="center" vertical="center" wrapText="1"/>
    </xf>
    <xf numFmtId="0" fontId="45" fillId="0" borderId="0" xfId="45" applyFont="1" applyFill="1" applyAlignment="1" applyProtection="1">
      <alignment horizontal="center" vertical="center"/>
    </xf>
    <xf numFmtId="0" fontId="46" fillId="0" borderId="10" xfId="45" applyFont="1" applyFill="1" applyBorder="1" applyAlignment="1" applyProtection="1">
      <alignment horizontal="center" wrapText="1"/>
    </xf>
    <xf numFmtId="0" fontId="46" fillId="0" borderId="18" xfId="45" applyFont="1" applyFill="1" applyBorder="1" applyAlignment="1" applyProtection="1">
      <alignment horizontal="center" wrapText="1"/>
    </xf>
    <xf numFmtId="0" fontId="48" fillId="0" borderId="60" xfId="44" applyFont="1" applyFill="1" applyBorder="1" applyAlignment="1" applyProtection="1">
      <alignment horizontal="center" vertical="center" textRotation="90"/>
    </xf>
    <xf numFmtId="0" fontId="48" fillId="0" borderId="19" xfId="44" applyFont="1" applyFill="1" applyBorder="1" applyAlignment="1" applyProtection="1">
      <alignment horizontal="center" vertical="center" textRotation="90"/>
    </xf>
    <xf numFmtId="0" fontId="48" fillId="0" borderId="43" xfId="44" applyFont="1" applyFill="1" applyBorder="1" applyAlignment="1" applyProtection="1">
      <alignment horizontal="center" vertical="center" textRotation="90"/>
    </xf>
    <xf numFmtId="0" fontId="46" fillId="0" borderId="61" xfId="45" applyFont="1" applyFill="1" applyBorder="1" applyAlignment="1" applyProtection="1">
      <alignment horizontal="center" vertical="center" wrapText="1"/>
    </xf>
    <xf numFmtId="0" fontId="46" fillId="0" borderId="57" xfId="45" applyFont="1" applyFill="1" applyBorder="1" applyAlignment="1" applyProtection="1">
      <alignment horizontal="center" vertical="center" wrapText="1"/>
    </xf>
    <xf numFmtId="0" fontId="20" fillId="0" borderId="0" xfId="44" applyFont="1" applyFill="1" applyAlignment="1" applyProtection="1">
      <alignment horizontal="center" vertical="center" wrapText="1"/>
    </xf>
    <xf numFmtId="0" fontId="28" fillId="0" borderId="0" xfId="44" applyFont="1" applyFill="1" applyAlignment="1" applyProtection="1">
      <alignment horizontal="center" vertical="center" wrapText="1"/>
    </xf>
    <xf numFmtId="0" fontId="20" fillId="0" borderId="52" xfId="44" applyFont="1" applyFill="1" applyBorder="1" applyAlignment="1" applyProtection="1">
      <alignment horizontal="center" vertical="center" wrapText="1"/>
    </xf>
    <xf numFmtId="0" fontId="20" fillId="0" borderId="12" xfId="44" applyFont="1" applyFill="1" applyBorder="1" applyAlignment="1" applyProtection="1">
      <alignment horizontal="center" vertical="center" wrapText="1"/>
    </xf>
    <xf numFmtId="0" fontId="41" fillId="0" borderId="0" xfId="45" applyFont="1" applyFill="1" applyAlignment="1" applyProtection="1">
      <alignment horizontal="center"/>
    </xf>
    <xf numFmtId="0" fontId="5" fillId="0" borderId="62" xfId="44" applyFont="1" applyFill="1" applyBorder="1" applyAlignment="1" applyProtection="1">
      <alignment horizontal="center" vertical="center" wrapText="1"/>
    </xf>
    <xf numFmtId="0" fontId="5" fillId="0" borderId="18" xfId="44" applyFont="1" applyFill="1" applyBorder="1" applyAlignment="1" applyProtection="1">
      <alignment horizontal="center" vertical="center"/>
    </xf>
    <xf numFmtId="0" fontId="48" fillId="0" borderId="42" xfId="44" applyFont="1" applyFill="1" applyBorder="1" applyAlignment="1" applyProtection="1">
      <alignment horizontal="center" vertical="center" textRotation="90"/>
    </xf>
    <xf numFmtId="0" fontId="48" fillId="0" borderId="10" xfId="44" applyFont="1" applyFill="1" applyBorder="1" applyAlignment="1" applyProtection="1">
      <alignment horizontal="center" vertical="center" textRotation="90"/>
    </xf>
    <xf numFmtId="0" fontId="31" fillId="0" borderId="0" xfId="44" applyFont="1" applyFill="1" applyBorder="1" applyAlignment="1" applyProtection="1">
      <alignment horizontal="right" vertical="center"/>
    </xf>
    <xf numFmtId="3" fontId="41" fillId="0" borderId="0" xfId="45" applyNumberFormat="1" applyFont="1" applyFill="1" applyAlignment="1">
      <alignment horizontal="center"/>
    </xf>
    <xf numFmtId="0" fontId="45" fillId="0" borderId="0" xfId="45" applyFont="1" applyFill="1" applyAlignment="1">
      <alignment horizontal="center" vertical="center" wrapText="1"/>
    </xf>
    <xf numFmtId="0" fontId="45" fillId="0" borderId="0" xfId="45" applyFont="1" applyFill="1" applyAlignment="1">
      <alignment horizontal="center" vertical="center"/>
    </xf>
    <xf numFmtId="0" fontId="22" fillId="0" borderId="36" xfId="45" applyFont="1" applyFill="1" applyBorder="1" applyAlignment="1">
      <alignment horizontal="left"/>
    </xf>
    <xf numFmtId="0" fontId="22" fillId="0" borderId="45" xfId="45" applyFont="1" applyFill="1" applyBorder="1" applyAlignment="1">
      <alignment horizontal="left"/>
    </xf>
    <xf numFmtId="0" fontId="45" fillId="0" borderId="0" xfId="45" applyFont="1" applyFill="1" applyAlignment="1">
      <alignment horizontal="center" wrapText="1"/>
    </xf>
    <xf numFmtId="0" fontId="45" fillId="0" borderId="0" xfId="45" applyFont="1" applyFill="1" applyAlignment="1">
      <alignment horizontal="center"/>
    </xf>
    <xf numFmtId="0" fontId="22" fillId="0" borderId="36" xfId="45" applyFont="1" applyFill="1" applyBorder="1" applyAlignment="1">
      <alignment horizontal="left" indent="1"/>
    </xf>
    <xf numFmtId="0" fontId="22" fillId="0" borderId="45" xfId="45" applyFont="1" applyFill="1" applyBorder="1" applyAlignment="1">
      <alignment horizontal="left" indent="1"/>
    </xf>
    <xf numFmtId="0" fontId="60" fillId="0" borderId="0" xfId="0" applyFont="1" applyAlignment="1" applyProtection="1">
      <alignment horizontal="center" vertical="center" wrapText="1"/>
      <protection locked="0"/>
    </xf>
    <xf numFmtId="0" fontId="57" fillId="0" borderId="17" xfId="0" applyFont="1" applyBorder="1" applyAlignment="1" applyProtection="1">
      <alignment wrapText="1"/>
    </xf>
    <xf numFmtId="0" fontId="57" fillId="0" borderId="15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51">
    <cellStyle name="1. jelölőszín�" xfId="1" xr:uid="{00000000-0005-0000-0000-000000000000}"/>
    <cellStyle name="2. jelölőszín�" xfId="2" xr:uid="{00000000-0005-0000-0000-000001000000}"/>
    <cellStyle name="20% - 1. jelölőszín�" xfId="3" xr:uid="{00000000-0005-0000-0000-000002000000}"/>
    <cellStyle name="20% - 2. jelölőszín�" xfId="4" xr:uid="{00000000-0005-0000-0000-000003000000}"/>
    <cellStyle name="20% - 3. jelölőszín�" xfId="5" xr:uid="{00000000-0005-0000-0000-000004000000}"/>
    <cellStyle name="20% - 4. jelölőszín�" xfId="6" xr:uid="{00000000-0005-0000-0000-000005000000}"/>
    <cellStyle name="20% - 5. jelölőszín�" xfId="7" xr:uid="{00000000-0005-0000-0000-000006000000}"/>
    <cellStyle name="20% - 6. jelölőszín�" xfId="8" xr:uid="{00000000-0005-0000-0000-000007000000}"/>
    <cellStyle name="3. jelölőszín�" xfId="9" xr:uid="{00000000-0005-0000-0000-000008000000}"/>
    <cellStyle name="4. jelölőszín�" xfId="10" xr:uid="{00000000-0005-0000-0000-000009000000}"/>
    <cellStyle name="40% - 1. jelölőszín�" xfId="11" xr:uid="{00000000-0005-0000-0000-00000A000000}"/>
    <cellStyle name="40% - 2. jelölőszín�" xfId="12" xr:uid="{00000000-0005-0000-0000-00000B000000}"/>
    <cellStyle name="40% - 3. jelölőszín�" xfId="13" xr:uid="{00000000-0005-0000-0000-00000C000000}"/>
    <cellStyle name="40% - 4. jelölőszín�" xfId="14" xr:uid="{00000000-0005-0000-0000-00000D000000}"/>
    <cellStyle name="40% - 5. jelölőszín�" xfId="15" xr:uid="{00000000-0005-0000-0000-00000E000000}"/>
    <cellStyle name="40% - 6. jelölőszín�" xfId="16" xr:uid="{00000000-0005-0000-0000-00000F000000}"/>
    <cellStyle name="5. jelölőszín�" xfId="17" xr:uid="{00000000-0005-0000-0000-000010000000}"/>
    <cellStyle name="6. jelölőszín�" xfId="18" xr:uid="{00000000-0005-0000-0000-000011000000}"/>
    <cellStyle name="60% - 1. jelölőszín�" xfId="19" xr:uid="{00000000-0005-0000-0000-000012000000}"/>
    <cellStyle name="60% - 2. jelölőszín�" xfId="20" xr:uid="{00000000-0005-0000-0000-000013000000}"/>
    <cellStyle name="60% - 3. jelölőszín�" xfId="21" xr:uid="{00000000-0005-0000-0000-000014000000}"/>
    <cellStyle name="60% - 4. jelölőszín�" xfId="22" xr:uid="{00000000-0005-0000-0000-000015000000}"/>
    <cellStyle name="60% - 5. jelölőszín�" xfId="23" xr:uid="{00000000-0005-0000-0000-000016000000}"/>
    <cellStyle name="60% - 6. jelölőszín�" xfId="24" xr:uid="{00000000-0005-0000-0000-000017000000}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 xr:uid="{00000000-0005-0000-0000-00001E000000}"/>
    <cellStyle name="Ezres" xfId="32" builtinId="3"/>
    <cellStyle name="Ezres 2" xfId="33" xr:uid="{00000000-0005-0000-0000-000020000000}"/>
    <cellStyle name="Ezres 3" xfId="34" xr:uid="{00000000-0005-0000-0000-000021000000}"/>
    <cellStyle name="Figyelmeztetés" xfId="35" builtinId="11" customBuiltin="1"/>
    <cellStyle name="Hiperhivatkozás" xfId="36" xr:uid="{00000000-0005-0000-0000-000023000000}"/>
    <cellStyle name="Hivatkozott cella" xfId="37" builtinId="24" customBuiltin="1"/>
    <cellStyle name="Jegyzet" xfId="38" builtinId="10" customBuiltin="1"/>
    <cellStyle name="Jó" xfId="39" builtinId="26" customBuiltin="1"/>
    <cellStyle name="Kimenet" xfId="40" builtinId="21" customBuiltin="1"/>
    <cellStyle name="Magyarázó szöveg" xfId="41" builtinId="53" customBuiltin="1"/>
    <cellStyle name="Már látott hiperhivatkozás" xfId="42" xr:uid="{00000000-0005-0000-0000-000029000000}"/>
    <cellStyle name="Normál" xfId="0" builtinId="0"/>
    <cellStyle name="Normál_KVRENMUNKA" xfId="43" xr:uid="{00000000-0005-0000-0000-00002B000000}"/>
    <cellStyle name="Normál_VAGYONK" xfId="44" xr:uid="{00000000-0005-0000-0000-00002C000000}"/>
    <cellStyle name="Normál_VAGYONKIM" xfId="45" xr:uid="{00000000-0005-0000-0000-00002D000000}"/>
    <cellStyle name="Összesen" xfId="46" builtinId="25" customBuiltin="1"/>
    <cellStyle name="Rossz" xfId="47" builtinId="27" customBuiltin="1"/>
    <cellStyle name="Semleges" xfId="48" builtinId="28" customBuiltin="1"/>
    <cellStyle name="Számítás" xfId="49" builtinId="22" customBuiltin="1"/>
    <cellStyle name="Százalék" xfId="50" builtinId="5"/>
  </cellStyles>
  <dxfs count="2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B38"/>
  <sheetViews>
    <sheetView workbookViewId="0">
      <selection activeCell="A9" sqref="A9"/>
    </sheetView>
  </sheetViews>
  <sheetFormatPr defaultRowHeight="12.75" x14ac:dyDescent="0.2"/>
  <cols>
    <col min="1" max="1" width="46.33203125" style="315" customWidth="1"/>
    <col min="2" max="2" width="66.1640625" style="315" customWidth="1"/>
    <col min="3" max="16384" width="9.33203125" style="315"/>
  </cols>
  <sheetData>
    <row r="1" spans="1:2" ht="18.75" x14ac:dyDescent="0.3">
      <c r="A1" s="504" t="s">
        <v>111</v>
      </c>
    </row>
    <row r="3" spans="1:2" x14ac:dyDescent="0.2">
      <c r="A3" s="505"/>
      <c r="B3" s="505"/>
    </row>
    <row r="4" spans="1:2" ht="15.75" x14ac:dyDescent="0.25">
      <c r="A4" s="479" t="s">
        <v>841</v>
      </c>
      <c r="B4" s="506"/>
    </row>
    <row r="5" spans="1:2" s="507" customFormat="1" x14ac:dyDescent="0.2">
      <c r="A5" s="505"/>
      <c r="B5" s="505"/>
    </row>
    <row r="6" spans="1:2" x14ac:dyDescent="0.2">
      <c r="A6" s="505" t="s">
        <v>515</v>
      </c>
      <c r="B6" s="505" t="s">
        <v>516</v>
      </c>
    </row>
    <row r="7" spans="1:2" x14ac:dyDescent="0.2">
      <c r="A7" s="505" t="s">
        <v>517</v>
      </c>
      <c r="B7" s="505" t="s">
        <v>518</v>
      </c>
    </row>
    <row r="8" spans="1:2" x14ac:dyDescent="0.2">
      <c r="A8" s="505" t="s">
        <v>519</v>
      </c>
      <c r="B8" s="505" t="s">
        <v>520</v>
      </c>
    </row>
    <row r="9" spans="1:2" x14ac:dyDescent="0.2">
      <c r="A9" s="505"/>
      <c r="B9" s="505"/>
    </row>
    <row r="10" spans="1:2" ht="15.75" x14ac:dyDescent="0.25">
      <c r="A10" s="479" t="str">
        <f>+CONCATENATE(LEFT(A4,4),". évi módosított előirányzat BEVÉTELEK")</f>
        <v>2018. évi módosított előirányzat BEVÉTELEK</v>
      </c>
      <c r="B10" s="506"/>
    </row>
    <row r="11" spans="1:2" x14ac:dyDescent="0.2">
      <c r="A11" s="505"/>
      <c r="B11" s="505"/>
    </row>
    <row r="12" spans="1:2" s="507" customFormat="1" x14ac:dyDescent="0.2">
      <c r="A12" s="505" t="s">
        <v>521</v>
      </c>
      <c r="B12" s="505" t="s">
        <v>527</v>
      </c>
    </row>
    <row r="13" spans="1:2" x14ac:dyDescent="0.2">
      <c r="A13" s="505" t="s">
        <v>522</v>
      </c>
      <c r="B13" s="505" t="s">
        <v>528</v>
      </c>
    </row>
    <row r="14" spans="1:2" x14ac:dyDescent="0.2">
      <c r="A14" s="505" t="s">
        <v>523</v>
      </c>
      <c r="B14" s="505" t="s">
        <v>529</v>
      </c>
    </row>
    <row r="15" spans="1:2" x14ac:dyDescent="0.2">
      <c r="A15" s="505"/>
      <c r="B15" s="505"/>
    </row>
    <row r="16" spans="1:2" ht="14.25" x14ac:dyDescent="0.2">
      <c r="A16" s="508" t="str">
        <f>+CONCATENATE(LEFT(A4,4),". évi teljesítés BEVÉTELEK")</f>
        <v>2018. évi teljesítés BEVÉTELEK</v>
      </c>
      <c r="B16" s="506"/>
    </row>
    <row r="17" spans="1:2" x14ac:dyDescent="0.2">
      <c r="A17" s="505"/>
      <c r="B17" s="505"/>
    </row>
    <row r="18" spans="1:2" x14ac:dyDescent="0.2">
      <c r="A18" s="505" t="s">
        <v>524</v>
      </c>
      <c r="B18" s="505" t="s">
        <v>530</v>
      </c>
    </row>
    <row r="19" spans="1:2" x14ac:dyDescent="0.2">
      <c r="A19" s="505" t="s">
        <v>525</v>
      </c>
      <c r="B19" s="505" t="s">
        <v>531</v>
      </c>
    </row>
    <row r="20" spans="1:2" x14ac:dyDescent="0.2">
      <c r="A20" s="505" t="s">
        <v>526</v>
      </c>
      <c r="B20" s="505" t="s">
        <v>532</v>
      </c>
    </row>
    <row r="21" spans="1:2" x14ac:dyDescent="0.2">
      <c r="A21" s="505"/>
      <c r="B21" s="505"/>
    </row>
    <row r="22" spans="1:2" ht="15.75" x14ac:dyDescent="0.25">
      <c r="A22" s="479" t="str">
        <f>+CONCATENATE(LEFT(A4,4),". évi eredeti előirányzat KIADÁSOK")</f>
        <v>2018. évi eredeti előirányzat KIADÁSOK</v>
      </c>
      <c r="B22" s="506"/>
    </row>
    <row r="23" spans="1:2" x14ac:dyDescent="0.2">
      <c r="A23" s="505"/>
      <c r="B23" s="505"/>
    </row>
    <row r="24" spans="1:2" x14ac:dyDescent="0.2">
      <c r="A24" s="505" t="s">
        <v>533</v>
      </c>
      <c r="B24" s="505" t="s">
        <v>539</v>
      </c>
    </row>
    <row r="25" spans="1:2" x14ac:dyDescent="0.2">
      <c r="A25" s="505" t="s">
        <v>512</v>
      </c>
      <c r="B25" s="505" t="s">
        <v>540</v>
      </c>
    </row>
    <row r="26" spans="1:2" x14ac:dyDescent="0.2">
      <c r="A26" s="505" t="s">
        <v>534</v>
      </c>
      <c r="B26" s="505" t="s">
        <v>541</v>
      </c>
    </row>
    <row r="27" spans="1:2" x14ac:dyDescent="0.2">
      <c r="A27" s="505"/>
      <c r="B27" s="505"/>
    </row>
    <row r="28" spans="1:2" ht="15.75" x14ac:dyDescent="0.25">
      <c r="A28" s="479" t="str">
        <f>+CONCATENATE(LEFT(A4,4),". évi módosított előirányzat KIADÁSOK")</f>
        <v>2018. évi módosított előirányzat KIADÁSOK</v>
      </c>
      <c r="B28" s="506"/>
    </row>
    <row r="29" spans="1:2" x14ac:dyDescent="0.2">
      <c r="A29" s="505"/>
      <c r="B29" s="505"/>
    </row>
    <row r="30" spans="1:2" x14ac:dyDescent="0.2">
      <c r="A30" s="505" t="s">
        <v>535</v>
      </c>
      <c r="B30" s="505" t="s">
        <v>546</v>
      </c>
    </row>
    <row r="31" spans="1:2" x14ac:dyDescent="0.2">
      <c r="A31" s="505" t="s">
        <v>513</v>
      </c>
      <c r="B31" s="505" t="s">
        <v>543</v>
      </c>
    </row>
    <row r="32" spans="1:2" x14ac:dyDescent="0.2">
      <c r="A32" s="505" t="s">
        <v>536</v>
      </c>
      <c r="B32" s="505" t="s">
        <v>542</v>
      </c>
    </row>
    <row r="33" spans="1:2" x14ac:dyDescent="0.2">
      <c r="A33" s="505"/>
      <c r="B33" s="505"/>
    </row>
    <row r="34" spans="1:2" ht="15.75" x14ac:dyDescent="0.25">
      <c r="A34" s="509" t="str">
        <f>+CONCATENATE(LEFT(A4,4),". évi teljesítés KIADÁSOK")</f>
        <v>2018. évi teljesítés KIADÁSOK</v>
      </c>
      <c r="B34" s="506"/>
    </row>
    <row r="35" spans="1:2" x14ac:dyDescent="0.2">
      <c r="A35" s="505"/>
      <c r="B35" s="505"/>
    </row>
    <row r="36" spans="1:2" x14ac:dyDescent="0.2">
      <c r="A36" s="505" t="s">
        <v>537</v>
      </c>
      <c r="B36" s="505" t="s">
        <v>547</v>
      </c>
    </row>
    <row r="37" spans="1:2" x14ac:dyDescent="0.2">
      <c r="A37" s="505" t="s">
        <v>514</v>
      </c>
      <c r="B37" s="505" t="s">
        <v>545</v>
      </c>
    </row>
    <row r="38" spans="1:2" x14ac:dyDescent="0.2">
      <c r="A38" s="505" t="s">
        <v>538</v>
      </c>
      <c r="B38" s="505" t="s">
        <v>544</v>
      </c>
    </row>
  </sheetData>
  <phoneticPr fontId="0" type="noConversion"/>
  <pageMargins left="1.0629921259842521" right="1.0236220472440944" top="0.78740157480314965" bottom="0.78740157480314965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H24"/>
  <sheetViews>
    <sheetView zoomScaleSheetLayoutView="130" workbookViewId="0">
      <selection activeCell="H1" sqref="H1:H24"/>
    </sheetView>
  </sheetViews>
  <sheetFormatPr defaultRowHeight="12.75" x14ac:dyDescent="0.2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 x14ac:dyDescent="0.2">
      <c r="A1" s="772" t="s">
        <v>2</v>
      </c>
      <c r="B1" s="772"/>
      <c r="C1" s="772"/>
      <c r="D1" s="772"/>
      <c r="E1" s="772"/>
      <c r="F1" s="772"/>
      <c r="G1" s="772"/>
      <c r="H1" s="774" t="str">
        <f>+CONCATENATE("4. melléklet a 3/",LEFT(ÖSSZEFÜGGÉSEK!A4,4)+1,". (IV.24.) önkormányzati rendelethez")</f>
        <v>4. melléklet a 3/2019. (IV.24.) önkormányzati rendelethez</v>
      </c>
    </row>
    <row r="2" spans="1:8" ht="23.25" customHeight="1" thickBot="1" x14ac:dyDescent="0.3">
      <c r="A2" s="26"/>
      <c r="B2" s="10"/>
      <c r="C2" s="10"/>
      <c r="D2" s="10"/>
      <c r="E2" s="10"/>
      <c r="F2" s="773" t="s">
        <v>821</v>
      </c>
      <c r="G2" s="773"/>
      <c r="H2" s="774"/>
    </row>
    <row r="3" spans="1:8" s="6" customFormat="1" ht="48.75" customHeight="1" thickBot="1" x14ac:dyDescent="0.25">
      <c r="A3" s="27" t="s">
        <v>59</v>
      </c>
      <c r="B3" s="28" t="s">
        <v>57</v>
      </c>
      <c r="C3" s="28" t="s">
        <v>58</v>
      </c>
      <c r="D3" s="28" t="str">
        <f>+'3.sz.mell.'!D3</f>
        <v>Felhasználás 2017". XII.31-ig</v>
      </c>
      <c r="E3" s="28" t="str">
        <f>+'3.sz.mell.'!E3</f>
        <v>2018. évi módosított előirányzat</v>
      </c>
      <c r="F3" s="105" t="str">
        <f>+'3.sz.mell.'!F3</f>
        <v>Teljesítés 2018. évben</v>
      </c>
      <c r="G3" s="104" t="str">
        <f>+'3.sz.mell.'!G3</f>
        <v>Összes teljesítés 2018. dec. 31-ig</v>
      </c>
      <c r="H3" s="774"/>
    </row>
    <row r="4" spans="1:8" s="10" customFormat="1" ht="15" customHeight="1" thickBot="1" x14ac:dyDescent="0.25">
      <c r="A4" s="472" t="s">
        <v>422</v>
      </c>
      <c r="B4" s="473" t="s">
        <v>423</v>
      </c>
      <c r="C4" s="473" t="s">
        <v>424</v>
      </c>
      <c r="D4" s="473" t="s">
        <v>425</v>
      </c>
      <c r="E4" s="473" t="s">
        <v>426</v>
      </c>
      <c r="F4" s="49" t="s">
        <v>502</v>
      </c>
      <c r="G4" s="474" t="s">
        <v>548</v>
      </c>
      <c r="H4" s="774"/>
    </row>
    <row r="5" spans="1:8" ht="15.95" customHeight="1" x14ac:dyDescent="0.2">
      <c r="A5" s="17" t="s">
        <v>847</v>
      </c>
      <c r="B5" s="2">
        <v>1250000</v>
      </c>
      <c r="C5" s="339">
        <v>2018</v>
      </c>
      <c r="D5" s="2"/>
      <c r="E5" s="2">
        <v>1250000</v>
      </c>
      <c r="F5" s="50">
        <v>1250000</v>
      </c>
      <c r="G5" s="51">
        <f t="shared" ref="G5:G23" si="0">+D5+F5</f>
        <v>1250000</v>
      </c>
      <c r="H5" s="774"/>
    </row>
    <row r="6" spans="1:8" ht="15.95" customHeight="1" x14ac:dyDescent="0.2">
      <c r="A6" s="17"/>
      <c r="B6" s="2"/>
      <c r="C6" s="339"/>
      <c r="D6" s="2"/>
      <c r="E6" s="2"/>
      <c r="F6" s="50"/>
      <c r="G6" s="51">
        <f t="shared" si="0"/>
        <v>0</v>
      </c>
      <c r="H6" s="774"/>
    </row>
    <row r="7" spans="1:8" ht="15.95" customHeight="1" x14ac:dyDescent="0.2">
      <c r="A7" s="17"/>
      <c r="B7" s="2"/>
      <c r="C7" s="339"/>
      <c r="D7" s="2"/>
      <c r="E7" s="2"/>
      <c r="F7" s="50"/>
      <c r="G7" s="51">
        <f t="shared" si="0"/>
        <v>0</v>
      </c>
      <c r="H7" s="774"/>
    </row>
    <row r="8" spans="1:8" ht="15.95" customHeight="1" x14ac:dyDescent="0.2">
      <c r="A8" s="17"/>
      <c r="B8" s="2"/>
      <c r="C8" s="339"/>
      <c r="D8" s="2"/>
      <c r="E8" s="2"/>
      <c r="F8" s="50"/>
      <c r="G8" s="51">
        <f t="shared" si="0"/>
        <v>0</v>
      </c>
      <c r="H8" s="774"/>
    </row>
    <row r="9" spans="1:8" ht="15.95" customHeight="1" x14ac:dyDescent="0.2">
      <c r="A9" s="17"/>
      <c r="B9" s="2"/>
      <c r="C9" s="339"/>
      <c r="D9" s="2"/>
      <c r="E9" s="2"/>
      <c r="F9" s="50"/>
      <c r="G9" s="51">
        <f t="shared" si="0"/>
        <v>0</v>
      </c>
      <c r="H9" s="774"/>
    </row>
    <row r="10" spans="1:8" ht="15.95" customHeight="1" x14ac:dyDescent="0.2">
      <c r="A10" s="17"/>
      <c r="B10" s="2"/>
      <c r="C10" s="339"/>
      <c r="D10" s="2"/>
      <c r="E10" s="2"/>
      <c r="F10" s="50"/>
      <c r="G10" s="51">
        <f t="shared" si="0"/>
        <v>0</v>
      </c>
      <c r="H10" s="774"/>
    </row>
    <row r="11" spans="1:8" ht="15.95" customHeight="1" x14ac:dyDescent="0.2">
      <c r="A11" s="17"/>
      <c r="B11" s="2"/>
      <c r="C11" s="339"/>
      <c r="D11" s="2"/>
      <c r="E11" s="2"/>
      <c r="F11" s="50"/>
      <c r="G11" s="51">
        <f t="shared" si="0"/>
        <v>0</v>
      </c>
      <c r="H11" s="774"/>
    </row>
    <row r="12" spans="1:8" ht="15.95" customHeight="1" x14ac:dyDescent="0.2">
      <c r="A12" s="17"/>
      <c r="B12" s="2"/>
      <c r="C12" s="339"/>
      <c r="D12" s="2"/>
      <c r="E12" s="2"/>
      <c r="F12" s="50"/>
      <c r="G12" s="51">
        <f t="shared" si="0"/>
        <v>0</v>
      </c>
      <c r="H12" s="774"/>
    </row>
    <row r="13" spans="1:8" ht="15.95" customHeight="1" x14ac:dyDescent="0.2">
      <c r="A13" s="17"/>
      <c r="B13" s="2"/>
      <c r="C13" s="339"/>
      <c r="D13" s="2"/>
      <c r="E13" s="2"/>
      <c r="F13" s="50"/>
      <c r="G13" s="51">
        <f t="shared" si="0"/>
        <v>0</v>
      </c>
      <c r="H13" s="774"/>
    </row>
    <row r="14" spans="1:8" ht="15.95" customHeight="1" x14ac:dyDescent="0.2">
      <c r="A14" s="17"/>
      <c r="B14" s="2"/>
      <c r="C14" s="339"/>
      <c r="D14" s="2"/>
      <c r="E14" s="2"/>
      <c r="F14" s="50"/>
      <c r="G14" s="51">
        <f t="shared" si="0"/>
        <v>0</v>
      </c>
      <c r="H14" s="774"/>
    </row>
    <row r="15" spans="1:8" ht="15.95" customHeight="1" x14ac:dyDescent="0.2">
      <c r="A15" s="17"/>
      <c r="B15" s="2"/>
      <c r="C15" s="339"/>
      <c r="D15" s="2"/>
      <c r="E15" s="2"/>
      <c r="F15" s="50"/>
      <c r="G15" s="51">
        <f t="shared" si="0"/>
        <v>0</v>
      </c>
      <c r="H15" s="774"/>
    </row>
    <row r="16" spans="1:8" ht="15.95" customHeight="1" x14ac:dyDescent="0.2">
      <c r="A16" s="17"/>
      <c r="B16" s="2"/>
      <c r="C16" s="339"/>
      <c r="D16" s="2"/>
      <c r="E16" s="2"/>
      <c r="F16" s="50"/>
      <c r="G16" s="51">
        <f t="shared" si="0"/>
        <v>0</v>
      </c>
      <c r="H16" s="774"/>
    </row>
    <row r="17" spans="1:8" ht="15.95" customHeight="1" x14ac:dyDescent="0.2">
      <c r="A17" s="17"/>
      <c r="B17" s="2"/>
      <c r="C17" s="339"/>
      <c r="D17" s="2"/>
      <c r="E17" s="2"/>
      <c r="F17" s="50"/>
      <c r="G17" s="51">
        <f t="shared" si="0"/>
        <v>0</v>
      </c>
      <c r="H17" s="774"/>
    </row>
    <row r="18" spans="1:8" ht="15.95" customHeight="1" x14ac:dyDescent="0.2">
      <c r="A18" s="17"/>
      <c r="B18" s="2"/>
      <c r="C18" s="339"/>
      <c r="D18" s="2"/>
      <c r="E18" s="2"/>
      <c r="F18" s="50"/>
      <c r="G18" s="51">
        <f t="shared" si="0"/>
        <v>0</v>
      </c>
      <c r="H18" s="774"/>
    </row>
    <row r="19" spans="1:8" ht="15.95" customHeight="1" x14ac:dyDescent="0.2">
      <c r="A19" s="17"/>
      <c r="B19" s="2"/>
      <c r="C19" s="339"/>
      <c r="D19" s="2"/>
      <c r="E19" s="2"/>
      <c r="F19" s="50"/>
      <c r="G19" s="51">
        <f t="shared" si="0"/>
        <v>0</v>
      </c>
      <c r="H19" s="774"/>
    </row>
    <row r="20" spans="1:8" ht="15.95" customHeight="1" x14ac:dyDescent="0.2">
      <c r="A20" s="17"/>
      <c r="B20" s="2"/>
      <c r="C20" s="339"/>
      <c r="D20" s="2"/>
      <c r="E20" s="2"/>
      <c r="F20" s="50"/>
      <c r="G20" s="51">
        <f t="shared" si="0"/>
        <v>0</v>
      </c>
      <c r="H20" s="774"/>
    </row>
    <row r="21" spans="1:8" ht="15.95" customHeight="1" x14ac:dyDescent="0.2">
      <c r="A21" s="17"/>
      <c r="B21" s="2"/>
      <c r="C21" s="339"/>
      <c r="D21" s="2"/>
      <c r="E21" s="2"/>
      <c r="F21" s="50"/>
      <c r="G21" s="51">
        <f t="shared" si="0"/>
        <v>0</v>
      </c>
      <c r="H21" s="774"/>
    </row>
    <row r="22" spans="1:8" ht="15.95" customHeight="1" x14ac:dyDescent="0.2">
      <c r="A22" s="17"/>
      <c r="B22" s="2"/>
      <c r="C22" s="339"/>
      <c r="D22" s="2"/>
      <c r="E22" s="2"/>
      <c r="F22" s="50"/>
      <c r="G22" s="51">
        <f t="shared" si="0"/>
        <v>0</v>
      </c>
      <c r="H22" s="774"/>
    </row>
    <row r="23" spans="1:8" ht="15.95" customHeight="1" thickBot="1" x14ac:dyDescent="0.25">
      <c r="A23" s="18"/>
      <c r="B23" s="3"/>
      <c r="C23" s="340"/>
      <c r="D23" s="3"/>
      <c r="E23" s="3"/>
      <c r="F23" s="52"/>
      <c r="G23" s="51">
        <f t="shared" si="0"/>
        <v>0</v>
      </c>
      <c r="H23" s="774"/>
    </row>
    <row r="24" spans="1:8" s="16" customFormat="1" ht="18" customHeight="1" thickBot="1" x14ac:dyDescent="0.25">
      <c r="A24" s="29" t="s">
        <v>55</v>
      </c>
      <c r="B24" s="14">
        <f>SUM(B5:B23)</f>
        <v>1250000</v>
      </c>
      <c r="C24" s="21"/>
      <c r="D24" s="14">
        <f>SUM(D5:D23)</f>
        <v>0</v>
      </c>
      <c r="E24" s="14">
        <f>SUM(E5:E23)</f>
        <v>1250000</v>
      </c>
      <c r="F24" s="14">
        <f>SUM(F5:F23)</f>
        <v>1250000</v>
      </c>
      <c r="G24" s="15">
        <f>SUM(G5:G23)</f>
        <v>1250000</v>
      </c>
      <c r="H24" s="774"/>
    </row>
  </sheetData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0"/>
  </sheetPr>
  <dimension ref="A1:N48"/>
  <sheetViews>
    <sheetView topLeftCell="A10" zoomScale="130" zoomScaleNormal="130" zoomScaleSheetLayoutView="100" workbookViewId="0">
      <selection activeCell="N1" sqref="N1:N33"/>
    </sheetView>
  </sheetViews>
  <sheetFormatPr defaultRowHeight="12.75" x14ac:dyDescent="0.2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 x14ac:dyDescent="0.2">
      <c r="A1" s="792" t="s">
        <v>0</v>
      </c>
      <c r="B1" s="792"/>
      <c r="C1" s="792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1" t="str">
        <f>+CONCATENATE("5. melléklet a 3/",LEFT(ÖSSZEFÜGGÉSEK!A4,4)+1,". (IV.24.) önkormányzati rendelethez    ")</f>
        <v xml:space="preserve">5. melléklet a 3/2019. (IV.24.) önkormányzati rendelethez    </v>
      </c>
    </row>
    <row r="2" spans="1:14" ht="15.75" thickBo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790" t="s">
        <v>821</v>
      </c>
      <c r="M2" s="790"/>
      <c r="N2" s="781"/>
    </row>
    <row r="3" spans="1:14" ht="13.5" thickBot="1" x14ac:dyDescent="0.25">
      <c r="A3" s="795" t="s">
        <v>93</v>
      </c>
      <c r="B3" s="794" t="s">
        <v>183</v>
      </c>
      <c r="C3" s="794"/>
      <c r="D3" s="794"/>
      <c r="E3" s="794"/>
      <c r="F3" s="794"/>
      <c r="G3" s="794"/>
      <c r="H3" s="794"/>
      <c r="I3" s="794"/>
      <c r="J3" s="779" t="s">
        <v>185</v>
      </c>
      <c r="K3" s="779"/>
      <c r="L3" s="779"/>
      <c r="M3" s="779"/>
      <c r="N3" s="781"/>
    </row>
    <row r="4" spans="1:14" ht="15" customHeight="1" thickBot="1" x14ac:dyDescent="0.25">
      <c r="A4" s="796"/>
      <c r="B4" s="778" t="s">
        <v>186</v>
      </c>
      <c r="C4" s="777" t="s">
        <v>187</v>
      </c>
      <c r="D4" s="793" t="s">
        <v>181</v>
      </c>
      <c r="E4" s="793"/>
      <c r="F4" s="793"/>
      <c r="G4" s="793"/>
      <c r="H4" s="793"/>
      <c r="I4" s="793"/>
      <c r="J4" s="780"/>
      <c r="K4" s="780"/>
      <c r="L4" s="780"/>
      <c r="M4" s="780"/>
      <c r="N4" s="781"/>
    </row>
    <row r="5" spans="1:14" ht="21.75" thickBot="1" x14ac:dyDescent="0.25">
      <c r="A5" s="796"/>
      <c r="B5" s="778"/>
      <c r="C5" s="777"/>
      <c r="D5" s="54" t="s">
        <v>186</v>
      </c>
      <c r="E5" s="54" t="s">
        <v>187</v>
      </c>
      <c r="F5" s="54" t="s">
        <v>186</v>
      </c>
      <c r="G5" s="54" t="s">
        <v>187</v>
      </c>
      <c r="H5" s="54" t="s">
        <v>186</v>
      </c>
      <c r="I5" s="54" t="s">
        <v>187</v>
      </c>
      <c r="J5" s="780"/>
      <c r="K5" s="780"/>
      <c r="L5" s="780"/>
      <c r="M5" s="780"/>
      <c r="N5" s="781"/>
    </row>
    <row r="6" spans="1:14" ht="32.25" thickBot="1" x14ac:dyDescent="0.25">
      <c r="A6" s="797"/>
      <c r="B6" s="777" t="s">
        <v>182</v>
      </c>
      <c r="C6" s="777"/>
      <c r="D6" s="777" t="str">
        <f>+CONCATENATE(LEFT(ÖSSZEFÜGGÉSEK!A4,4),". előtt")</f>
        <v>2018. előtt</v>
      </c>
      <c r="E6" s="777"/>
      <c r="F6" s="777" t="str">
        <f>+CONCATENATE(LEFT(ÖSSZEFÜGGÉSEK!A4,4),". évi")</f>
        <v>2018. évi</v>
      </c>
      <c r="G6" s="777"/>
      <c r="H6" s="778" t="str">
        <f>+CONCATENATE(LEFT(ÖSSZEFÜGGÉSEK!A4,4),". után")</f>
        <v>2018. után</v>
      </c>
      <c r="I6" s="778"/>
      <c r="J6" s="53" t="str">
        <f>+D6</f>
        <v>2018. előtt</v>
      </c>
      <c r="K6" s="54" t="str">
        <f>+F6</f>
        <v>2018. évi</v>
      </c>
      <c r="L6" s="53" t="s">
        <v>39</v>
      </c>
      <c r="M6" s="54" t="str">
        <f>+CONCATENATE("Teljesítés %-a ",LEFT(ÖSSZEFÜGGÉSEK!A4,4),". XII. 31-ig")</f>
        <v>Teljesítés %-a 2018. XII. 31-ig</v>
      </c>
      <c r="N6" s="781"/>
    </row>
    <row r="7" spans="1:14" ht="13.5" thickBot="1" x14ac:dyDescent="0.25">
      <c r="A7" s="55" t="s">
        <v>422</v>
      </c>
      <c r="B7" s="53" t="s">
        <v>423</v>
      </c>
      <c r="C7" s="53" t="s">
        <v>424</v>
      </c>
      <c r="D7" s="56" t="s">
        <v>425</v>
      </c>
      <c r="E7" s="54" t="s">
        <v>426</v>
      </c>
      <c r="F7" s="54" t="s">
        <v>502</v>
      </c>
      <c r="G7" s="54" t="s">
        <v>503</v>
      </c>
      <c r="H7" s="53" t="s">
        <v>504</v>
      </c>
      <c r="I7" s="56" t="s">
        <v>505</v>
      </c>
      <c r="J7" s="56" t="s">
        <v>549</v>
      </c>
      <c r="K7" s="56" t="s">
        <v>550</v>
      </c>
      <c r="L7" s="56" t="s">
        <v>551</v>
      </c>
      <c r="M7" s="57" t="s">
        <v>552</v>
      </c>
      <c r="N7" s="781"/>
    </row>
    <row r="8" spans="1:14" x14ac:dyDescent="0.2">
      <c r="A8" s="58" t="s">
        <v>94</v>
      </c>
      <c r="B8" s="59"/>
      <c r="C8" s="79"/>
      <c r="D8" s="79"/>
      <c r="E8" s="90"/>
      <c r="F8" s="79"/>
      <c r="G8" s="79"/>
      <c r="H8" s="79"/>
      <c r="I8" s="79"/>
      <c r="J8" s="79"/>
      <c r="K8" s="79"/>
      <c r="L8" s="60">
        <f t="shared" ref="L8:L14" si="0">+J8+K8</f>
        <v>0</v>
      </c>
      <c r="M8" s="94" t="str">
        <f t="shared" ref="M8:M15" si="1">IF((C8&lt;&gt;0),ROUND((L8/C8)*100,1),"")</f>
        <v/>
      </c>
      <c r="N8" s="781"/>
    </row>
    <row r="9" spans="1:14" x14ac:dyDescent="0.2">
      <c r="A9" s="61" t="s">
        <v>106</v>
      </c>
      <c r="B9" s="62"/>
      <c r="C9" s="63"/>
      <c r="D9" s="63"/>
      <c r="E9" s="63"/>
      <c r="F9" s="63"/>
      <c r="G9" s="63"/>
      <c r="H9" s="63"/>
      <c r="I9" s="63"/>
      <c r="J9" s="63"/>
      <c r="K9" s="63"/>
      <c r="L9" s="64">
        <f t="shared" si="0"/>
        <v>0</v>
      </c>
      <c r="M9" s="95" t="str">
        <f t="shared" si="1"/>
        <v/>
      </c>
      <c r="N9" s="781"/>
    </row>
    <row r="10" spans="1:14" x14ac:dyDescent="0.2">
      <c r="A10" s="65" t="s">
        <v>95</v>
      </c>
      <c r="B10" s="66"/>
      <c r="C10" s="82"/>
      <c r="D10" s="82"/>
      <c r="E10" s="82"/>
      <c r="F10" s="82"/>
      <c r="G10" s="82"/>
      <c r="H10" s="82"/>
      <c r="I10" s="82"/>
      <c r="J10" s="82"/>
      <c r="K10" s="82"/>
      <c r="L10" s="64">
        <f t="shared" si="0"/>
        <v>0</v>
      </c>
      <c r="M10" s="95" t="str">
        <f t="shared" si="1"/>
        <v/>
      </c>
      <c r="N10" s="781"/>
    </row>
    <row r="11" spans="1:14" x14ac:dyDescent="0.2">
      <c r="A11" s="65" t="s">
        <v>107</v>
      </c>
      <c r="B11" s="66"/>
      <c r="C11" s="82"/>
      <c r="D11" s="82"/>
      <c r="E11" s="82"/>
      <c r="F11" s="82"/>
      <c r="G11" s="82"/>
      <c r="H11" s="82"/>
      <c r="I11" s="82"/>
      <c r="J11" s="82"/>
      <c r="K11" s="82"/>
      <c r="L11" s="64">
        <f t="shared" si="0"/>
        <v>0</v>
      </c>
      <c r="M11" s="95" t="str">
        <f t="shared" si="1"/>
        <v/>
      </c>
      <c r="N11" s="781"/>
    </row>
    <row r="12" spans="1:14" x14ac:dyDescent="0.2">
      <c r="A12" s="65" t="s">
        <v>96</v>
      </c>
      <c r="B12" s="66"/>
      <c r="C12" s="82"/>
      <c r="D12" s="82"/>
      <c r="E12" s="82"/>
      <c r="F12" s="82"/>
      <c r="G12" s="82"/>
      <c r="H12" s="82"/>
      <c r="I12" s="82"/>
      <c r="J12" s="82"/>
      <c r="K12" s="82"/>
      <c r="L12" s="64">
        <f t="shared" si="0"/>
        <v>0</v>
      </c>
      <c r="M12" s="95" t="str">
        <f t="shared" si="1"/>
        <v/>
      </c>
      <c r="N12" s="781"/>
    </row>
    <row r="13" spans="1:14" x14ac:dyDescent="0.2">
      <c r="A13" s="65" t="s">
        <v>97</v>
      </c>
      <c r="B13" s="66"/>
      <c r="C13" s="82"/>
      <c r="D13" s="82"/>
      <c r="E13" s="82"/>
      <c r="F13" s="82"/>
      <c r="G13" s="82"/>
      <c r="H13" s="82"/>
      <c r="I13" s="82"/>
      <c r="J13" s="82"/>
      <c r="K13" s="82"/>
      <c r="L13" s="64">
        <f t="shared" si="0"/>
        <v>0</v>
      </c>
      <c r="M13" s="95" t="str">
        <f t="shared" si="1"/>
        <v/>
      </c>
      <c r="N13" s="781"/>
    </row>
    <row r="14" spans="1:14" ht="15" customHeight="1" thickBot="1" x14ac:dyDescent="0.25">
      <c r="A14" s="67"/>
      <c r="B14" s="68"/>
      <c r="C14" s="86"/>
      <c r="D14" s="86"/>
      <c r="E14" s="86"/>
      <c r="F14" s="86"/>
      <c r="G14" s="86"/>
      <c r="H14" s="86"/>
      <c r="I14" s="86"/>
      <c r="J14" s="86"/>
      <c r="K14" s="86"/>
      <c r="L14" s="64">
        <f t="shared" si="0"/>
        <v>0</v>
      </c>
      <c r="M14" s="96" t="str">
        <f t="shared" si="1"/>
        <v/>
      </c>
      <c r="N14" s="781"/>
    </row>
    <row r="15" spans="1:14" ht="13.5" thickBot="1" x14ac:dyDescent="0.25">
      <c r="A15" s="69" t="s">
        <v>99</v>
      </c>
      <c r="B15" s="70">
        <f t="shared" ref="B15:L15" si="2">B8+SUM(B10:B14)</f>
        <v>0</v>
      </c>
      <c r="C15" s="70">
        <f t="shared" si="2"/>
        <v>0</v>
      </c>
      <c r="D15" s="70">
        <f t="shared" si="2"/>
        <v>0</v>
      </c>
      <c r="E15" s="70">
        <f t="shared" si="2"/>
        <v>0</v>
      </c>
      <c r="F15" s="70">
        <f t="shared" si="2"/>
        <v>0</v>
      </c>
      <c r="G15" s="70">
        <f t="shared" si="2"/>
        <v>0</v>
      </c>
      <c r="H15" s="70">
        <f t="shared" si="2"/>
        <v>0</v>
      </c>
      <c r="I15" s="70">
        <f t="shared" si="2"/>
        <v>0</v>
      </c>
      <c r="J15" s="70">
        <f t="shared" si="2"/>
        <v>0</v>
      </c>
      <c r="K15" s="70">
        <f t="shared" si="2"/>
        <v>0</v>
      </c>
      <c r="L15" s="70">
        <f t="shared" si="2"/>
        <v>0</v>
      </c>
      <c r="M15" s="71" t="str">
        <f t="shared" si="1"/>
        <v/>
      </c>
      <c r="N15" s="781"/>
    </row>
    <row r="16" spans="1:14" x14ac:dyDescent="0.2">
      <c r="A16" s="72"/>
      <c r="B16" s="73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81"/>
    </row>
    <row r="17" spans="1:14" ht="13.5" thickBot="1" x14ac:dyDescent="0.25">
      <c r="A17" s="75" t="s">
        <v>98</v>
      </c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81"/>
    </row>
    <row r="18" spans="1:14" x14ac:dyDescent="0.2">
      <c r="A18" s="78" t="s">
        <v>102</v>
      </c>
      <c r="B18" s="59"/>
      <c r="C18" s="79"/>
      <c r="D18" s="79"/>
      <c r="E18" s="90"/>
      <c r="F18" s="79"/>
      <c r="G18" s="79"/>
      <c r="H18" s="79"/>
      <c r="I18" s="79"/>
      <c r="J18" s="79"/>
      <c r="K18" s="79"/>
      <c r="L18" s="80">
        <f t="shared" ref="L18:L23" si="3">+J18+K18</f>
        <v>0</v>
      </c>
      <c r="M18" s="94" t="str">
        <f t="shared" ref="M18:M24" si="4">IF((C18&lt;&gt;0),ROUND((L18/C18)*100,1),"")</f>
        <v/>
      </c>
      <c r="N18" s="781"/>
    </row>
    <row r="19" spans="1:14" x14ac:dyDescent="0.2">
      <c r="A19" s="81" t="s">
        <v>103</v>
      </c>
      <c r="B19" s="62"/>
      <c r="C19" s="82"/>
      <c r="D19" s="82"/>
      <c r="E19" s="82"/>
      <c r="F19" s="82"/>
      <c r="G19" s="82"/>
      <c r="H19" s="82"/>
      <c r="I19" s="82"/>
      <c r="J19" s="82"/>
      <c r="K19" s="82"/>
      <c r="L19" s="83">
        <f t="shared" si="3"/>
        <v>0</v>
      </c>
      <c r="M19" s="95" t="str">
        <f t="shared" si="4"/>
        <v/>
      </c>
      <c r="N19" s="781"/>
    </row>
    <row r="20" spans="1:14" x14ac:dyDescent="0.2">
      <c r="A20" s="81" t="s">
        <v>104</v>
      </c>
      <c r="B20" s="66"/>
      <c r="C20" s="82"/>
      <c r="D20" s="82"/>
      <c r="E20" s="82"/>
      <c r="F20" s="82"/>
      <c r="G20" s="82"/>
      <c r="H20" s="82"/>
      <c r="I20" s="82"/>
      <c r="J20" s="82"/>
      <c r="K20" s="82"/>
      <c r="L20" s="83">
        <f t="shared" si="3"/>
        <v>0</v>
      </c>
      <c r="M20" s="95" t="str">
        <f t="shared" si="4"/>
        <v/>
      </c>
      <c r="N20" s="781"/>
    </row>
    <row r="21" spans="1:14" x14ac:dyDescent="0.2">
      <c r="A21" s="81" t="s">
        <v>105</v>
      </c>
      <c r="B21" s="66"/>
      <c r="C21" s="82"/>
      <c r="D21" s="82"/>
      <c r="E21" s="82"/>
      <c r="F21" s="82"/>
      <c r="G21" s="82"/>
      <c r="H21" s="82"/>
      <c r="I21" s="82"/>
      <c r="J21" s="82"/>
      <c r="K21" s="82"/>
      <c r="L21" s="83">
        <f t="shared" si="3"/>
        <v>0</v>
      </c>
      <c r="M21" s="95" t="str">
        <f t="shared" si="4"/>
        <v/>
      </c>
      <c r="N21" s="781"/>
    </row>
    <row r="22" spans="1:14" x14ac:dyDescent="0.2">
      <c r="A22" s="84"/>
      <c r="B22" s="66"/>
      <c r="C22" s="82"/>
      <c r="D22" s="82"/>
      <c r="E22" s="82"/>
      <c r="F22" s="82"/>
      <c r="G22" s="82"/>
      <c r="H22" s="82"/>
      <c r="I22" s="82"/>
      <c r="J22" s="82"/>
      <c r="K22" s="82"/>
      <c r="L22" s="83">
        <f t="shared" si="3"/>
        <v>0</v>
      </c>
      <c r="M22" s="95" t="str">
        <f t="shared" si="4"/>
        <v/>
      </c>
      <c r="N22" s="781"/>
    </row>
    <row r="23" spans="1:14" ht="13.5" thickBot="1" x14ac:dyDescent="0.25">
      <c r="A23" s="85"/>
      <c r="B23" s="68"/>
      <c r="C23" s="86"/>
      <c r="D23" s="86"/>
      <c r="E23" s="86"/>
      <c r="F23" s="86"/>
      <c r="G23" s="86"/>
      <c r="H23" s="86"/>
      <c r="I23" s="86"/>
      <c r="J23" s="86"/>
      <c r="K23" s="86"/>
      <c r="L23" s="83">
        <f t="shared" si="3"/>
        <v>0</v>
      </c>
      <c r="M23" s="96" t="str">
        <f t="shared" si="4"/>
        <v/>
      </c>
      <c r="N23" s="781"/>
    </row>
    <row r="24" spans="1:14" ht="13.5" thickBot="1" x14ac:dyDescent="0.25">
      <c r="A24" s="87" t="s">
        <v>83</v>
      </c>
      <c r="B24" s="70">
        <f t="shared" ref="B24:L24" si="5">SUM(B18:B23)</f>
        <v>0</v>
      </c>
      <c r="C24" s="70">
        <f t="shared" si="5"/>
        <v>0</v>
      </c>
      <c r="D24" s="70">
        <f t="shared" si="5"/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1" t="str">
        <f t="shared" si="4"/>
        <v/>
      </c>
      <c r="N24" s="781"/>
    </row>
    <row r="25" spans="1:14" x14ac:dyDescent="0.2">
      <c r="A25" s="791" t="s">
        <v>180</v>
      </c>
      <c r="B25" s="791"/>
      <c r="C25" s="791"/>
      <c r="D25" s="791"/>
      <c r="E25" s="791"/>
      <c r="F25" s="791"/>
      <c r="G25" s="791"/>
      <c r="H25" s="791"/>
      <c r="I25" s="791"/>
      <c r="J25" s="791"/>
      <c r="K25" s="791"/>
      <c r="L25" s="791"/>
      <c r="M25" s="791"/>
      <c r="N25" s="781"/>
    </row>
    <row r="26" spans="1:14" ht="5.2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781"/>
    </row>
    <row r="27" spans="1:14" ht="15.75" x14ac:dyDescent="0.2">
      <c r="A27" s="782" t="str">
        <f>+CONCATENATE("Önkormányzaton kívüli EU-s projekthez történő hozzájárulás ",LEFT(ÖSSZEFÜGGÉSEK!A4,4),". évi előirányzata és teljesítése")</f>
        <v>Önkormányzaton kívüli EU-s projekthez történő hozzájárulás 2018. évi előirányzata és teljesítése</v>
      </c>
      <c r="B27" s="782"/>
      <c r="C27" s="782"/>
      <c r="D27" s="782"/>
      <c r="E27" s="782"/>
      <c r="F27" s="782"/>
      <c r="G27" s="782"/>
      <c r="H27" s="782"/>
      <c r="I27" s="782"/>
      <c r="J27" s="782"/>
      <c r="K27" s="782"/>
      <c r="L27" s="782"/>
      <c r="M27" s="782"/>
      <c r="N27" s="781"/>
    </row>
    <row r="28" spans="1:14" ht="12" customHeight="1" thickBo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90" t="s">
        <v>52</v>
      </c>
      <c r="M28" s="790"/>
      <c r="N28" s="781"/>
    </row>
    <row r="29" spans="1:14" ht="21.75" thickBot="1" x14ac:dyDescent="0.25">
      <c r="A29" s="775" t="s">
        <v>100</v>
      </c>
      <c r="B29" s="776"/>
      <c r="C29" s="776"/>
      <c r="D29" s="776"/>
      <c r="E29" s="776"/>
      <c r="F29" s="776"/>
      <c r="G29" s="776"/>
      <c r="H29" s="776"/>
      <c r="I29" s="776"/>
      <c r="J29" s="776"/>
      <c r="K29" s="89" t="s">
        <v>671</v>
      </c>
      <c r="L29" s="89" t="s">
        <v>670</v>
      </c>
      <c r="M29" s="89" t="s">
        <v>185</v>
      </c>
      <c r="N29" s="781"/>
    </row>
    <row r="30" spans="1:14" x14ac:dyDescent="0.2">
      <c r="A30" s="788"/>
      <c r="B30" s="789"/>
      <c r="C30" s="789"/>
      <c r="D30" s="789"/>
      <c r="E30" s="789"/>
      <c r="F30" s="789"/>
      <c r="G30" s="789"/>
      <c r="H30" s="789"/>
      <c r="I30" s="789"/>
      <c r="J30" s="789"/>
      <c r="K30" s="90"/>
      <c r="L30" s="91"/>
      <c r="M30" s="91"/>
      <c r="N30" s="781"/>
    </row>
    <row r="31" spans="1:14" ht="13.5" thickBot="1" x14ac:dyDescent="0.25">
      <c r="A31" s="783"/>
      <c r="B31" s="784"/>
      <c r="C31" s="784"/>
      <c r="D31" s="784"/>
      <c r="E31" s="784"/>
      <c r="F31" s="784"/>
      <c r="G31" s="784"/>
      <c r="H31" s="784"/>
      <c r="I31" s="784"/>
      <c r="J31" s="784"/>
      <c r="K31" s="92"/>
      <c r="L31" s="86"/>
      <c r="M31" s="86"/>
      <c r="N31" s="781"/>
    </row>
    <row r="32" spans="1:14" ht="13.5" thickBot="1" x14ac:dyDescent="0.25">
      <c r="A32" s="786" t="s">
        <v>40</v>
      </c>
      <c r="B32" s="787"/>
      <c r="C32" s="787"/>
      <c r="D32" s="787"/>
      <c r="E32" s="787"/>
      <c r="F32" s="787"/>
      <c r="G32" s="787"/>
      <c r="H32" s="787"/>
      <c r="I32" s="787"/>
      <c r="J32" s="787"/>
      <c r="K32" s="93">
        <f>SUM(K30:K31)</f>
        <v>0</v>
      </c>
      <c r="L32" s="93">
        <f>SUM(L30:L31)</f>
        <v>0</v>
      </c>
      <c r="M32" s="93">
        <f>SUM(M30:M31)</f>
        <v>0</v>
      </c>
      <c r="N32" s="781"/>
    </row>
    <row r="33" spans="1:14" x14ac:dyDescent="0.2">
      <c r="N33" s="781"/>
    </row>
    <row r="48" spans="1:14" x14ac:dyDescent="0.2">
      <c r="A48" s="9"/>
    </row>
  </sheetData>
  <mergeCells count="21">
    <mergeCell ref="F6:G6"/>
    <mergeCell ref="B3:I3"/>
    <mergeCell ref="A3:A6"/>
    <mergeCell ref="D6:E6"/>
    <mergeCell ref="H6:I6"/>
    <mergeCell ref="A29:J29"/>
    <mergeCell ref="C4:C5"/>
    <mergeCell ref="B4:B5"/>
    <mergeCell ref="J3:M5"/>
    <mergeCell ref="N1:N33"/>
    <mergeCell ref="A27:M27"/>
    <mergeCell ref="A31:J31"/>
    <mergeCell ref="B6:C6"/>
    <mergeCell ref="D1:M1"/>
    <mergeCell ref="A32:J32"/>
    <mergeCell ref="A30:J30"/>
    <mergeCell ref="L2:M2"/>
    <mergeCell ref="L28:M28"/>
    <mergeCell ref="A25:M25"/>
    <mergeCell ref="A1:C1"/>
    <mergeCell ref="D4:I4"/>
  </mergeCells>
  <phoneticPr fontId="0" type="noConversion"/>
  <printOptions horizontalCentered="1"/>
  <pageMargins left="0.78740157480314965" right="0.78740157480314965" top="1.3779527559055118" bottom="0.78740157480314965" header="0.51181102362204722" footer="0.51181102362204722"/>
  <pageSetup paperSize="9" scale="85" orientation="landscape" verticalDpi="0" r:id="rId1"/>
  <headerFooter alignWithMargins="0">
    <oddHeader>&amp;C&amp;12Európai uniós támogatással megvalósuló projektek 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50"/>
  </sheetPr>
  <dimension ref="A1:K154"/>
  <sheetViews>
    <sheetView zoomScaleSheetLayoutView="100" workbookViewId="0">
      <selection activeCell="E1" sqref="E1"/>
    </sheetView>
  </sheetViews>
  <sheetFormatPr defaultRowHeight="12.75" x14ac:dyDescent="0.2"/>
  <cols>
    <col min="1" max="1" width="14.83203125" style="544" customWidth="1"/>
    <col min="2" max="2" width="65.33203125" style="545" customWidth="1"/>
    <col min="3" max="5" width="17" style="546" customWidth="1"/>
    <col min="6" max="6" width="9.33203125" style="685" hidden="1" customWidth="1"/>
    <col min="7" max="16384" width="9.33203125" style="32"/>
  </cols>
  <sheetData>
    <row r="1" spans="1:6" s="520" customFormat="1" ht="16.5" customHeight="1" thickBot="1" x14ac:dyDescent="0.25">
      <c r="A1" s="519"/>
      <c r="B1" s="521"/>
      <c r="C1" s="566"/>
      <c r="D1" s="531"/>
      <c r="E1" s="566" t="str">
        <f>+CONCATENATE("6.1. melléklet a 3/",LEFT(ÖSSZEFÜGGÉSEK!A4,4)+1,". (IV.24.) önkormányzati rendelethez")</f>
        <v>6.1. melléklet a 3/2019. (IV.24.) önkormányzati rendelethez</v>
      </c>
      <c r="F1" s="688"/>
    </row>
    <row r="2" spans="1:6" s="567" customFormat="1" ht="15.75" customHeight="1" x14ac:dyDescent="0.2">
      <c r="A2" s="547" t="s">
        <v>53</v>
      </c>
      <c r="B2" s="804" t="s">
        <v>835</v>
      </c>
      <c r="C2" s="805"/>
      <c r="D2" s="806"/>
      <c r="E2" s="540" t="s">
        <v>41</v>
      </c>
      <c r="F2" s="689"/>
    </row>
    <row r="3" spans="1:6" s="567" customFormat="1" ht="24.75" thickBot="1" x14ac:dyDescent="0.25">
      <c r="A3" s="565" t="s">
        <v>554</v>
      </c>
      <c r="B3" s="801" t="s">
        <v>553</v>
      </c>
      <c r="C3" s="802"/>
      <c r="D3" s="803"/>
      <c r="E3" s="515" t="s">
        <v>41</v>
      </c>
      <c r="F3" s="689"/>
    </row>
    <row r="4" spans="1:6" s="568" customFormat="1" ht="15.95" customHeight="1" thickBot="1" x14ac:dyDescent="0.3">
      <c r="A4" s="522"/>
      <c r="B4" s="522"/>
      <c r="C4" s="523"/>
      <c r="D4" s="523"/>
      <c r="E4" s="523" t="s">
        <v>821</v>
      </c>
      <c r="F4" s="690"/>
    </row>
    <row r="5" spans="1:6" ht="24.75" thickBot="1" x14ac:dyDescent="0.25">
      <c r="A5" s="353" t="s">
        <v>149</v>
      </c>
      <c r="B5" s="354" t="s">
        <v>43</v>
      </c>
      <c r="C5" s="97" t="s">
        <v>179</v>
      </c>
      <c r="D5" s="97" t="s">
        <v>184</v>
      </c>
      <c r="E5" s="524" t="s">
        <v>185</v>
      </c>
    </row>
    <row r="6" spans="1:6" s="569" customFormat="1" ht="12.95" customHeight="1" thickBot="1" x14ac:dyDescent="0.25">
      <c r="A6" s="517" t="s">
        <v>422</v>
      </c>
      <c r="B6" s="518" t="s">
        <v>423</v>
      </c>
      <c r="C6" s="518" t="s">
        <v>424</v>
      </c>
      <c r="D6" s="111" t="s">
        <v>425</v>
      </c>
      <c r="E6" s="109" t="s">
        <v>426</v>
      </c>
      <c r="F6" s="691"/>
    </row>
    <row r="7" spans="1:6" s="569" customFormat="1" ht="15.95" customHeight="1" thickBot="1" x14ac:dyDescent="0.25">
      <c r="A7" s="798" t="s">
        <v>44</v>
      </c>
      <c r="B7" s="799"/>
      <c r="C7" s="799"/>
      <c r="D7" s="799"/>
      <c r="E7" s="800"/>
      <c r="F7" s="691"/>
    </row>
    <row r="8" spans="1:6" s="569" customFormat="1" ht="12" customHeight="1" thickBot="1" x14ac:dyDescent="0.25">
      <c r="A8" s="385" t="s">
        <v>7</v>
      </c>
      <c r="B8" s="381" t="s">
        <v>306</v>
      </c>
      <c r="C8" s="412">
        <f>SUM(C9:C14)</f>
        <v>37470032</v>
      </c>
      <c r="D8" s="406">
        <f>SUM(D9:D14)</f>
        <v>44898734</v>
      </c>
      <c r="E8" s="412">
        <f t="shared" ref="E8" si="0">SUM(E9:E14)</f>
        <v>44497696</v>
      </c>
      <c r="F8" s="691" t="s">
        <v>728</v>
      </c>
    </row>
    <row r="9" spans="1:6" s="543" customFormat="1" ht="12" customHeight="1" x14ac:dyDescent="0.2">
      <c r="A9" s="553" t="s">
        <v>72</v>
      </c>
      <c r="B9" s="423" t="s">
        <v>307</v>
      </c>
      <c r="C9" s="414">
        <v>17796854</v>
      </c>
      <c r="D9" s="535">
        <v>17828574</v>
      </c>
      <c r="E9" s="397">
        <v>17828574</v>
      </c>
      <c r="F9" s="691" t="s">
        <v>729</v>
      </c>
    </row>
    <row r="10" spans="1:6" s="570" customFormat="1" ht="12" customHeight="1" x14ac:dyDescent="0.2">
      <c r="A10" s="554" t="s">
        <v>73</v>
      </c>
      <c r="B10" s="424" t="s">
        <v>308</v>
      </c>
      <c r="C10" s="413"/>
      <c r="D10" s="534"/>
      <c r="E10" s="396">
        <v>0</v>
      </c>
      <c r="F10" s="691" t="s">
        <v>730</v>
      </c>
    </row>
    <row r="11" spans="1:6" s="570" customFormat="1" ht="12" customHeight="1" x14ac:dyDescent="0.2">
      <c r="A11" s="554" t="s">
        <v>74</v>
      </c>
      <c r="B11" s="424" t="s">
        <v>309</v>
      </c>
      <c r="C11" s="413">
        <v>17873178</v>
      </c>
      <c r="D11" s="534">
        <v>17873178</v>
      </c>
      <c r="E11" s="396">
        <v>17472140</v>
      </c>
      <c r="F11" s="691" t="s">
        <v>731</v>
      </c>
    </row>
    <row r="12" spans="1:6" s="570" customFormat="1" ht="12" customHeight="1" x14ac:dyDescent="0.2">
      <c r="A12" s="554" t="s">
        <v>75</v>
      </c>
      <c r="B12" s="424" t="s">
        <v>310</v>
      </c>
      <c r="C12" s="413">
        <v>1800000</v>
      </c>
      <c r="D12" s="534">
        <v>1800000</v>
      </c>
      <c r="E12" s="396">
        <v>1800000</v>
      </c>
      <c r="F12" s="691" t="s">
        <v>732</v>
      </c>
    </row>
    <row r="13" spans="1:6" s="570" customFormat="1" ht="12" customHeight="1" x14ac:dyDescent="0.2">
      <c r="A13" s="554" t="s">
        <v>108</v>
      </c>
      <c r="B13" s="424" t="s">
        <v>815</v>
      </c>
      <c r="C13" s="608">
        <v>0</v>
      </c>
      <c r="D13" s="701">
        <v>7184822</v>
      </c>
      <c r="E13" s="396">
        <v>7184822</v>
      </c>
      <c r="F13" s="691" t="s">
        <v>733</v>
      </c>
    </row>
    <row r="14" spans="1:6" s="543" customFormat="1" ht="12" customHeight="1" thickBot="1" x14ac:dyDescent="0.25">
      <c r="A14" s="555" t="s">
        <v>76</v>
      </c>
      <c r="B14" s="404" t="s">
        <v>812</v>
      </c>
      <c r="C14" s="609"/>
      <c r="D14" s="702">
        <v>212160</v>
      </c>
      <c r="E14" s="398">
        <v>212160</v>
      </c>
      <c r="F14" s="691" t="s">
        <v>734</v>
      </c>
    </row>
    <row r="15" spans="1:6" s="543" customFormat="1" ht="12" customHeight="1" thickBot="1" x14ac:dyDescent="0.25">
      <c r="A15" s="385" t="s">
        <v>8</v>
      </c>
      <c r="B15" s="402" t="s">
        <v>313</v>
      </c>
      <c r="C15" s="412">
        <f>SUM(C16:C20)</f>
        <v>72032994</v>
      </c>
      <c r="D15" s="412">
        <f>SUM(D16:D20)</f>
        <v>110745707</v>
      </c>
      <c r="E15" s="412">
        <f>SUM(E16:E20)</f>
        <v>93220736</v>
      </c>
      <c r="F15" s="691" t="s">
        <v>735</v>
      </c>
    </row>
    <row r="16" spans="1:6" s="543" customFormat="1" ht="12" customHeight="1" x14ac:dyDescent="0.2">
      <c r="A16" s="553" t="s">
        <v>78</v>
      </c>
      <c r="B16" s="423" t="s">
        <v>314</v>
      </c>
      <c r="C16" s="414"/>
      <c r="D16" s="535"/>
      <c r="E16" s="397"/>
      <c r="F16" s="691" t="s">
        <v>736</v>
      </c>
    </row>
    <row r="17" spans="1:6" s="543" customFormat="1" ht="12" customHeight="1" x14ac:dyDescent="0.2">
      <c r="A17" s="554" t="s">
        <v>79</v>
      </c>
      <c r="B17" s="424" t="s">
        <v>315</v>
      </c>
      <c r="C17" s="413"/>
      <c r="D17" s="534"/>
      <c r="E17" s="396">
        <v>0</v>
      </c>
      <c r="F17" s="691" t="s">
        <v>737</v>
      </c>
    </row>
    <row r="18" spans="1:6" s="543" customFormat="1" ht="12" customHeight="1" x14ac:dyDescent="0.2">
      <c r="A18" s="554" t="s">
        <v>80</v>
      </c>
      <c r="B18" s="424" t="s">
        <v>316</v>
      </c>
      <c r="C18" s="413"/>
      <c r="D18" s="534"/>
      <c r="E18" s="396">
        <v>0</v>
      </c>
      <c r="F18" s="691" t="s">
        <v>738</v>
      </c>
    </row>
    <row r="19" spans="1:6" s="543" customFormat="1" ht="12" customHeight="1" x14ac:dyDescent="0.2">
      <c r="A19" s="554" t="s">
        <v>81</v>
      </c>
      <c r="B19" s="424" t="s">
        <v>317</v>
      </c>
      <c r="C19" s="413"/>
      <c r="D19" s="534"/>
      <c r="E19" s="396">
        <v>0</v>
      </c>
      <c r="F19" s="691" t="s">
        <v>739</v>
      </c>
    </row>
    <row r="20" spans="1:6" s="543" customFormat="1" ht="12" customHeight="1" x14ac:dyDescent="0.2">
      <c r="A20" s="554" t="s">
        <v>82</v>
      </c>
      <c r="B20" s="424" t="s">
        <v>318</v>
      </c>
      <c r="C20" s="413">
        <v>72032994</v>
      </c>
      <c r="D20" s="534">
        <v>110745707</v>
      </c>
      <c r="E20" s="396">
        <v>93220736</v>
      </c>
      <c r="F20" s="691" t="s">
        <v>740</v>
      </c>
    </row>
    <row r="21" spans="1:6" s="570" customFormat="1" ht="12" customHeight="1" thickBot="1" x14ac:dyDescent="0.25">
      <c r="A21" s="555" t="s">
        <v>89</v>
      </c>
      <c r="B21" s="404" t="s">
        <v>319</v>
      </c>
      <c r="C21" s="415"/>
      <c r="D21" s="536"/>
      <c r="E21" s="398">
        <v>0</v>
      </c>
      <c r="F21" s="691" t="s">
        <v>741</v>
      </c>
    </row>
    <row r="22" spans="1:6" s="570" customFormat="1" ht="12" customHeight="1" thickBot="1" x14ac:dyDescent="0.25">
      <c r="A22" s="385" t="s">
        <v>9</v>
      </c>
      <c r="B22" s="381" t="s">
        <v>320</v>
      </c>
      <c r="C22" s="412">
        <f>SUM(C23:C27)</f>
        <v>48319850</v>
      </c>
      <c r="D22" s="412">
        <f>SUM(D23:D27)</f>
        <v>3152733</v>
      </c>
      <c r="E22" s="395">
        <f>SUM(E23:E28)</f>
        <v>3152733</v>
      </c>
      <c r="F22" s="691" t="s">
        <v>742</v>
      </c>
    </row>
    <row r="23" spans="1:6" s="570" customFormat="1" ht="12" customHeight="1" x14ac:dyDescent="0.2">
      <c r="A23" s="553" t="s">
        <v>61</v>
      </c>
      <c r="B23" s="423" t="s">
        <v>321</v>
      </c>
      <c r="C23" s="414"/>
      <c r="D23" s="535"/>
      <c r="E23" s="397"/>
      <c r="F23" s="691" t="s">
        <v>743</v>
      </c>
    </row>
    <row r="24" spans="1:6" s="543" customFormat="1" ht="12" customHeight="1" x14ac:dyDescent="0.2">
      <c r="A24" s="554" t="s">
        <v>62</v>
      </c>
      <c r="B24" s="424" t="s">
        <v>322</v>
      </c>
      <c r="C24" s="413"/>
      <c r="D24" s="534"/>
      <c r="E24" s="396">
        <v>0</v>
      </c>
      <c r="F24" s="691" t="s">
        <v>744</v>
      </c>
    </row>
    <row r="25" spans="1:6" s="570" customFormat="1" ht="12" customHeight="1" x14ac:dyDescent="0.2">
      <c r="A25" s="554" t="s">
        <v>63</v>
      </c>
      <c r="B25" s="424" t="s">
        <v>323</v>
      </c>
      <c r="C25" s="413"/>
      <c r="D25" s="534"/>
      <c r="E25" s="396">
        <v>0</v>
      </c>
      <c r="F25" s="691" t="s">
        <v>745</v>
      </c>
    </row>
    <row r="26" spans="1:6" s="570" customFormat="1" ht="12" customHeight="1" x14ac:dyDescent="0.2">
      <c r="A26" s="554" t="s">
        <v>64</v>
      </c>
      <c r="B26" s="424" t="s">
        <v>324</v>
      </c>
      <c r="C26" s="413"/>
      <c r="D26" s="534"/>
      <c r="E26" s="396">
        <v>0</v>
      </c>
      <c r="F26" s="691" t="s">
        <v>746</v>
      </c>
    </row>
    <row r="27" spans="1:6" s="570" customFormat="1" ht="12" customHeight="1" x14ac:dyDescent="0.2">
      <c r="A27" s="554" t="s">
        <v>122</v>
      </c>
      <c r="B27" s="424" t="s">
        <v>325</v>
      </c>
      <c r="C27" s="413">
        <v>48319850</v>
      </c>
      <c r="D27" s="534">
        <v>3152733</v>
      </c>
      <c r="E27" s="396">
        <v>3152733</v>
      </c>
      <c r="F27" s="691" t="s">
        <v>747</v>
      </c>
    </row>
    <row r="28" spans="1:6" s="570" customFormat="1" ht="12" customHeight="1" thickBot="1" x14ac:dyDescent="0.25">
      <c r="A28" s="555" t="s">
        <v>123</v>
      </c>
      <c r="B28" s="425" t="s">
        <v>326</v>
      </c>
      <c r="C28" s="415"/>
      <c r="D28" s="536"/>
      <c r="E28" s="398"/>
      <c r="F28" s="691" t="s">
        <v>748</v>
      </c>
    </row>
    <row r="29" spans="1:6" s="570" customFormat="1" ht="12" customHeight="1" thickBot="1" x14ac:dyDescent="0.25">
      <c r="A29" s="385" t="s">
        <v>124</v>
      </c>
      <c r="B29" s="381" t="s">
        <v>327</v>
      </c>
      <c r="C29" s="739">
        <f>C35+C34+C33+C30</f>
        <v>1690000</v>
      </c>
      <c r="D29" s="739">
        <f>D35+D34+D33+D30</f>
        <v>6195169</v>
      </c>
      <c r="E29" s="739">
        <f>E35+E34+E33+E30</f>
        <v>2984592</v>
      </c>
      <c r="F29" s="691" t="s">
        <v>749</v>
      </c>
    </row>
    <row r="30" spans="1:6" s="570" customFormat="1" ht="12" customHeight="1" x14ac:dyDescent="0.2">
      <c r="A30" s="553" t="s">
        <v>328</v>
      </c>
      <c r="B30" s="423" t="s">
        <v>329</v>
      </c>
      <c r="C30" s="432">
        <f>SUM(C31:C32)</f>
        <v>1030000</v>
      </c>
      <c r="D30" s="432">
        <f>SUM(D31:D32)</f>
        <v>3935169</v>
      </c>
      <c r="E30" s="431">
        <f>SUM(E31:E32)</f>
        <v>1916910</v>
      </c>
      <c r="F30" s="691" t="s">
        <v>750</v>
      </c>
    </row>
    <row r="31" spans="1:6" s="570" customFormat="1" ht="12" customHeight="1" x14ac:dyDescent="0.2">
      <c r="A31" s="554" t="s">
        <v>330</v>
      </c>
      <c r="B31" s="424" t="s">
        <v>331</v>
      </c>
      <c r="C31" s="413">
        <v>350000</v>
      </c>
      <c r="D31" s="534">
        <v>1100000</v>
      </c>
      <c r="E31" s="396">
        <v>425597</v>
      </c>
      <c r="F31" s="691" t="s">
        <v>751</v>
      </c>
    </row>
    <row r="32" spans="1:6" s="570" customFormat="1" ht="12" customHeight="1" x14ac:dyDescent="0.2">
      <c r="A32" s="554" t="s">
        <v>332</v>
      </c>
      <c r="B32" s="424" t="s">
        <v>333</v>
      </c>
      <c r="C32" s="413">
        <v>680000</v>
      </c>
      <c r="D32" s="534">
        <v>2835169</v>
      </c>
      <c r="E32" s="396">
        <v>1491313</v>
      </c>
      <c r="F32" s="691" t="s">
        <v>752</v>
      </c>
    </row>
    <row r="33" spans="1:6" s="570" customFormat="1" ht="12" customHeight="1" x14ac:dyDescent="0.2">
      <c r="A33" s="554" t="s">
        <v>334</v>
      </c>
      <c r="B33" s="424" t="s">
        <v>335</v>
      </c>
      <c r="C33" s="413">
        <v>660000</v>
      </c>
      <c r="D33" s="534">
        <v>1160000</v>
      </c>
      <c r="E33" s="396">
        <v>999488</v>
      </c>
      <c r="F33" s="691" t="s">
        <v>753</v>
      </c>
    </row>
    <row r="34" spans="1:6" s="570" customFormat="1" ht="12" customHeight="1" x14ac:dyDescent="0.2">
      <c r="A34" s="554" t="s">
        <v>336</v>
      </c>
      <c r="B34" s="424" t="s">
        <v>337</v>
      </c>
      <c r="C34" s="413"/>
      <c r="D34" s="534"/>
      <c r="E34" s="396">
        <v>0</v>
      </c>
      <c r="F34" s="691" t="s">
        <v>754</v>
      </c>
    </row>
    <row r="35" spans="1:6" s="570" customFormat="1" ht="12" customHeight="1" thickBot="1" x14ac:dyDescent="0.25">
      <c r="A35" s="555" t="s">
        <v>338</v>
      </c>
      <c r="B35" s="425" t="s">
        <v>339</v>
      </c>
      <c r="C35" s="415"/>
      <c r="D35" s="536">
        <v>1100000</v>
      </c>
      <c r="E35" s="398">
        <v>68194</v>
      </c>
      <c r="F35" s="691" t="s">
        <v>755</v>
      </c>
    </row>
    <row r="36" spans="1:6" s="570" customFormat="1" ht="12" customHeight="1" thickBot="1" x14ac:dyDescent="0.25">
      <c r="A36" s="385" t="s">
        <v>11</v>
      </c>
      <c r="B36" s="381" t="s">
        <v>340</v>
      </c>
      <c r="C36" s="412">
        <f>SUM(C37:C46)</f>
        <v>11167800</v>
      </c>
      <c r="D36" s="412">
        <f>SUM(D37:D46)</f>
        <v>22991016</v>
      </c>
      <c r="E36" s="395">
        <f>SUM(E37:E46)</f>
        <v>17881467</v>
      </c>
      <c r="F36" s="691" t="s">
        <v>756</v>
      </c>
    </row>
    <row r="37" spans="1:6" s="570" customFormat="1" ht="12" customHeight="1" x14ac:dyDescent="0.2">
      <c r="A37" s="553" t="s">
        <v>65</v>
      </c>
      <c r="B37" s="423" t="s">
        <v>341</v>
      </c>
      <c r="C37" s="414">
        <v>2653543</v>
      </c>
      <c r="D37" s="535">
        <v>6653543</v>
      </c>
      <c r="E37" s="397">
        <v>5421523</v>
      </c>
      <c r="F37" s="691" t="s">
        <v>757</v>
      </c>
    </row>
    <row r="38" spans="1:6" s="570" customFormat="1" ht="12" customHeight="1" x14ac:dyDescent="0.2">
      <c r="A38" s="554" t="s">
        <v>66</v>
      </c>
      <c r="B38" s="424" t="s">
        <v>342</v>
      </c>
      <c r="C38" s="413">
        <v>6140000</v>
      </c>
      <c r="D38" s="534">
        <v>11762364</v>
      </c>
      <c r="E38" s="396">
        <v>8015364</v>
      </c>
      <c r="F38" s="691" t="s">
        <v>758</v>
      </c>
    </row>
    <row r="39" spans="1:6" s="570" customFormat="1" ht="12" customHeight="1" x14ac:dyDescent="0.2">
      <c r="A39" s="554" t="s">
        <v>67</v>
      </c>
      <c r="B39" s="424" t="s">
        <v>343</v>
      </c>
      <c r="C39" s="413"/>
      <c r="D39" s="534">
        <v>1000000</v>
      </c>
      <c r="E39" s="396">
        <v>811599</v>
      </c>
      <c r="F39" s="691" t="s">
        <v>759</v>
      </c>
    </row>
    <row r="40" spans="1:6" s="570" customFormat="1" ht="12" customHeight="1" x14ac:dyDescent="0.2">
      <c r="A40" s="554" t="s">
        <v>126</v>
      </c>
      <c r="B40" s="424" t="s">
        <v>344</v>
      </c>
      <c r="C40" s="413"/>
      <c r="D40" s="534"/>
      <c r="E40" s="396">
        <v>0</v>
      </c>
      <c r="F40" s="691" t="s">
        <v>760</v>
      </c>
    </row>
    <row r="41" spans="1:6" s="570" customFormat="1" ht="12" customHeight="1" x14ac:dyDescent="0.2">
      <c r="A41" s="554" t="s">
        <v>127</v>
      </c>
      <c r="B41" s="424" t="s">
        <v>345</v>
      </c>
      <c r="C41" s="413"/>
      <c r="D41" s="534"/>
      <c r="E41" s="396"/>
      <c r="F41" s="691" t="s">
        <v>761</v>
      </c>
    </row>
    <row r="42" spans="1:6" s="570" customFormat="1" ht="12" customHeight="1" x14ac:dyDescent="0.2">
      <c r="A42" s="554" t="s">
        <v>128</v>
      </c>
      <c r="B42" s="424" t="s">
        <v>346</v>
      </c>
      <c r="C42" s="413">
        <v>2374257</v>
      </c>
      <c r="D42" s="534">
        <v>3563897</v>
      </c>
      <c r="E42" s="396">
        <v>3563897</v>
      </c>
      <c r="F42" s="691" t="s">
        <v>762</v>
      </c>
    </row>
    <row r="43" spans="1:6" s="570" customFormat="1" ht="12" customHeight="1" x14ac:dyDescent="0.2">
      <c r="A43" s="554" t="s">
        <v>129</v>
      </c>
      <c r="B43" s="424" t="s">
        <v>347</v>
      </c>
      <c r="C43" s="413"/>
      <c r="D43" s="534"/>
      <c r="E43" s="396">
        <v>0</v>
      </c>
      <c r="F43" s="691" t="s">
        <v>763</v>
      </c>
    </row>
    <row r="44" spans="1:6" s="570" customFormat="1" ht="12" customHeight="1" x14ac:dyDescent="0.2">
      <c r="A44" s="554" t="s">
        <v>130</v>
      </c>
      <c r="B44" s="424" t="s">
        <v>348</v>
      </c>
      <c r="C44" s="413"/>
      <c r="D44" s="534">
        <v>5000</v>
      </c>
      <c r="E44" s="396">
        <v>3807</v>
      </c>
      <c r="F44" s="691" t="s">
        <v>764</v>
      </c>
    </row>
    <row r="45" spans="1:6" s="570" customFormat="1" ht="12" customHeight="1" x14ac:dyDescent="0.2">
      <c r="A45" s="554" t="s">
        <v>349</v>
      </c>
      <c r="B45" s="424" t="s">
        <v>350</v>
      </c>
      <c r="C45" s="416"/>
      <c r="D45" s="703"/>
      <c r="E45" s="399"/>
      <c r="F45" s="691" t="s">
        <v>765</v>
      </c>
    </row>
    <row r="46" spans="1:6" s="543" customFormat="1" ht="12" customHeight="1" thickBot="1" x14ac:dyDescent="0.25">
      <c r="A46" s="555" t="s">
        <v>351</v>
      </c>
      <c r="B46" s="425" t="s">
        <v>352</v>
      </c>
      <c r="C46" s="417"/>
      <c r="D46" s="704">
        <v>6212</v>
      </c>
      <c r="E46" s="400">
        <v>65277</v>
      </c>
      <c r="F46" s="691" t="s">
        <v>766</v>
      </c>
    </row>
    <row r="47" spans="1:6" s="570" customFormat="1" ht="12" customHeight="1" thickBot="1" x14ac:dyDescent="0.25">
      <c r="A47" s="385" t="s">
        <v>12</v>
      </c>
      <c r="B47" s="381" t="s">
        <v>353</v>
      </c>
      <c r="C47" s="412">
        <f>SUM(C48:C52)</f>
        <v>0</v>
      </c>
      <c r="D47" s="412">
        <f>SUM(D48:D52)</f>
        <v>1417323</v>
      </c>
      <c r="E47" s="412">
        <f>SUM(E48:E52)</f>
        <v>1417323</v>
      </c>
      <c r="F47" s="691" t="s">
        <v>767</v>
      </c>
    </row>
    <row r="48" spans="1:6" s="570" customFormat="1" ht="12" customHeight="1" x14ac:dyDescent="0.2">
      <c r="A48" s="553" t="s">
        <v>68</v>
      </c>
      <c r="B48" s="423" t="s">
        <v>354</v>
      </c>
      <c r="C48" s="434"/>
      <c r="D48" s="705"/>
      <c r="E48" s="401">
        <v>0</v>
      </c>
      <c r="F48" s="691" t="s">
        <v>768</v>
      </c>
    </row>
    <row r="49" spans="1:6" s="570" customFormat="1" ht="12" customHeight="1" x14ac:dyDescent="0.2">
      <c r="A49" s="554" t="s">
        <v>69</v>
      </c>
      <c r="B49" s="424" t="s">
        <v>355</v>
      </c>
      <c r="C49" s="416"/>
      <c r="D49" s="703"/>
      <c r="E49" s="399">
        <v>0</v>
      </c>
      <c r="F49" s="691" t="s">
        <v>769</v>
      </c>
    </row>
    <row r="50" spans="1:6" s="570" customFormat="1" ht="12" customHeight="1" x14ac:dyDescent="0.2">
      <c r="A50" s="554" t="s">
        <v>356</v>
      </c>
      <c r="B50" s="424" t="s">
        <v>357</v>
      </c>
      <c r="C50" s="416"/>
      <c r="D50" s="703">
        <v>1417323</v>
      </c>
      <c r="E50" s="399">
        <v>1417323</v>
      </c>
      <c r="F50" s="691" t="s">
        <v>770</v>
      </c>
    </row>
    <row r="51" spans="1:6" s="570" customFormat="1" ht="12" customHeight="1" x14ac:dyDescent="0.2">
      <c r="A51" s="554" t="s">
        <v>358</v>
      </c>
      <c r="B51" s="424" t="s">
        <v>359</v>
      </c>
      <c r="C51" s="416"/>
      <c r="D51" s="703"/>
      <c r="E51" s="399">
        <v>0</v>
      </c>
      <c r="F51" s="691" t="s">
        <v>771</v>
      </c>
    </row>
    <row r="52" spans="1:6" s="570" customFormat="1" ht="12" customHeight="1" thickBot="1" x14ac:dyDescent="0.25">
      <c r="A52" s="555" t="s">
        <v>360</v>
      </c>
      <c r="B52" s="425" t="s">
        <v>361</v>
      </c>
      <c r="C52" s="417"/>
      <c r="D52" s="704"/>
      <c r="E52" s="400">
        <v>0</v>
      </c>
      <c r="F52" s="691" t="s">
        <v>772</v>
      </c>
    </row>
    <row r="53" spans="1:6" s="570" customFormat="1" ht="12" customHeight="1" thickBot="1" x14ac:dyDescent="0.25">
      <c r="A53" s="385" t="s">
        <v>131</v>
      </c>
      <c r="B53" s="381" t="s">
        <v>362</v>
      </c>
      <c r="C53" s="412">
        <f>SUM(C54:C56)</f>
        <v>0</v>
      </c>
      <c r="D53" s="412">
        <f>SUM(D54:D56)</f>
        <v>0</v>
      </c>
      <c r="E53" s="395">
        <f>SUM(E54:E57)</f>
        <v>0</v>
      </c>
      <c r="F53" s="691" t="s">
        <v>773</v>
      </c>
    </row>
    <row r="54" spans="1:6" s="543" customFormat="1" ht="12" customHeight="1" x14ac:dyDescent="0.2">
      <c r="A54" s="553" t="s">
        <v>70</v>
      </c>
      <c r="B54" s="423" t="s">
        <v>363</v>
      </c>
      <c r="C54" s="414"/>
      <c r="D54" s="535"/>
      <c r="E54" s="397">
        <v>0</v>
      </c>
      <c r="F54" s="691" t="s">
        <v>774</v>
      </c>
    </row>
    <row r="55" spans="1:6" s="543" customFormat="1" ht="12" customHeight="1" x14ac:dyDescent="0.2">
      <c r="A55" s="554" t="s">
        <v>71</v>
      </c>
      <c r="B55" s="424" t="s">
        <v>364</v>
      </c>
      <c r="C55" s="413"/>
      <c r="D55" s="534"/>
      <c r="E55" s="396">
        <v>0</v>
      </c>
      <c r="F55" s="691" t="s">
        <v>775</v>
      </c>
    </row>
    <row r="56" spans="1:6" s="543" customFormat="1" ht="12" customHeight="1" x14ac:dyDescent="0.2">
      <c r="A56" s="554" t="s">
        <v>365</v>
      </c>
      <c r="B56" s="424" t="s">
        <v>366</v>
      </c>
      <c r="C56" s="413">
        <v>0</v>
      </c>
      <c r="D56" s="534"/>
      <c r="E56" s="396"/>
      <c r="F56" s="691" t="s">
        <v>776</v>
      </c>
    </row>
    <row r="57" spans="1:6" s="543" customFormat="1" ht="12" customHeight="1" thickBot="1" x14ac:dyDescent="0.25">
      <c r="A57" s="555" t="s">
        <v>367</v>
      </c>
      <c r="B57" s="425" t="s">
        <v>368</v>
      </c>
      <c r="C57" s="415"/>
      <c r="D57" s="536"/>
      <c r="E57" s="398"/>
      <c r="F57" s="691" t="s">
        <v>777</v>
      </c>
    </row>
    <row r="58" spans="1:6" s="570" customFormat="1" ht="12" customHeight="1" thickBot="1" x14ac:dyDescent="0.25">
      <c r="A58" s="385" t="s">
        <v>14</v>
      </c>
      <c r="B58" s="402" t="s">
        <v>369</v>
      </c>
      <c r="C58" s="412">
        <f>SUM(C59:C61)</f>
        <v>0</v>
      </c>
      <c r="D58" s="406">
        <f>SUM(D59:D61)</f>
        <v>0</v>
      </c>
      <c r="E58" s="395">
        <v>0</v>
      </c>
      <c r="F58" s="691" t="s">
        <v>778</v>
      </c>
    </row>
    <row r="59" spans="1:6" s="570" customFormat="1" ht="12" customHeight="1" x14ac:dyDescent="0.2">
      <c r="A59" s="553" t="s">
        <v>132</v>
      </c>
      <c r="B59" s="423" t="s">
        <v>370</v>
      </c>
      <c r="C59" s="416"/>
      <c r="D59" s="703"/>
      <c r="E59" s="399">
        <v>0</v>
      </c>
      <c r="F59" s="691" t="s">
        <v>779</v>
      </c>
    </row>
    <row r="60" spans="1:6" s="570" customFormat="1" ht="12" customHeight="1" x14ac:dyDescent="0.2">
      <c r="A60" s="554" t="s">
        <v>133</v>
      </c>
      <c r="B60" s="424" t="s">
        <v>557</v>
      </c>
      <c r="C60" s="416"/>
      <c r="D60" s="703"/>
      <c r="E60" s="399">
        <v>0</v>
      </c>
      <c r="F60" s="691" t="s">
        <v>780</v>
      </c>
    </row>
    <row r="61" spans="1:6" s="570" customFormat="1" ht="12" customHeight="1" x14ac:dyDescent="0.2">
      <c r="A61" s="554" t="s">
        <v>158</v>
      </c>
      <c r="B61" s="424" t="s">
        <v>372</v>
      </c>
      <c r="C61" s="416"/>
      <c r="D61" s="703"/>
      <c r="E61" s="399">
        <v>0</v>
      </c>
      <c r="F61" s="691" t="s">
        <v>781</v>
      </c>
    </row>
    <row r="62" spans="1:6" s="570" customFormat="1" ht="12" customHeight="1" thickBot="1" x14ac:dyDescent="0.25">
      <c r="A62" s="555" t="s">
        <v>373</v>
      </c>
      <c r="B62" s="425" t="s">
        <v>374</v>
      </c>
      <c r="C62" s="416"/>
      <c r="D62" s="703"/>
      <c r="E62" s="399">
        <v>0</v>
      </c>
      <c r="F62" s="691" t="s">
        <v>782</v>
      </c>
    </row>
    <row r="63" spans="1:6" s="570" customFormat="1" ht="12" customHeight="1" thickBot="1" x14ac:dyDescent="0.25">
      <c r="A63" s="385" t="s">
        <v>15</v>
      </c>
      <c r="B63" s="381" t="s">
        <v>375</v>
      </c>
      <c r="C63" s="418">
        <f>+C8+C15+C22+C29+C36+C47+C53+C58</f>
        <v>170680676</v>
      </c>
      <c r="D63" s="537">
        <f>+D8+D15+D22+D29+D36+D47+D53+D58</f>
        <v>189400682</v>
      </c>
      <c r="E63" s="430">
        <f>SUM(E8+E15+E22+E29+E36+E47+E53+E58)</f>
        <v>163154547</v>
      </c>
      <c r="F63" s="691" t="s">
        <v>783</v>
      </c>
    </row>
    <row r="64" spans="1:6" s="570" customFormat="1" ht="12" customHeight="1" thickBot="1" x14ac:dyDescent="0.2">
      <c r="A64" s="556" t="s">
        <v>555</v>
      </c>
      <c r="B64" s="402" t="s">
        <v>377</v>
      </c>
      <c r="C64" s="412">
        <f>SUM(C65:C67)</f>
        <v>0</v>
      </c>
      <c r="D64" s="406">
        <f>SUM(D65:D67)</f>
        <v>0</v>
      </c>
      <c r="E64" s="395">
        <v>0</v>
      </c>
      <c r="F64" s="691" t="s">
        <v>784</v>
      </c>
    </row>
    <row r="65" spans="1:6" s="570" customFormat="1" ht="12" customHeight="1" x14ac:dyDescent="0.2">
      <c r="A65" s="553" t="s">
        <v>378</v>
      </c>
      <c r="B65" s="423" t="s">
        <v>379</v>
      </c>
      <c r="C65" s="416"/>
      <c r="D65" s="703"/>
      <c r="E65" s="399">
        <v>0</v>
      </c>
      <c r="F65" s="691" t="s">
        <v>785</v>
      </c>
    </row>
    <row r="66" spans="1:6" s="570" customFormat="1" ht="12" customHeight="1" x14ac:dyDescent="0.2">
      <c r="A66" s="554" t="s">
        <v>380</v>
      </c>
      <c r="B66" s="424" t="s">
        <v>381</v>
      </c>
      <c r="C66" s="416"/>
      <c r="D66" s="703"/>
      <c r="E66" s="399">
        <v>0</v>
      </c>
      <c r="F66" s="691" t="s">
        <v>786</v>
      </c>
    </row>
    <row r="67" spans="1:6" s="570" customFormat="1" ht="12" customHeight="1" thickBot="1" x14ac:dyDescent="0.25">
      <c r="A67" s="555" t="s">
        <v>382</v>
      </c>
      <c r="B67" s="549" t="s">
        <v>383</v>
      </c>
      <c r="C67" s="416"/>
      <c r="D67" s="703"/>
      <c r="E67" s="399">
        <v>0</v>
      </c>
      <c r="F67" s="691" t="s">
        <v>787</v>
      </c>
    </row>
    <row r="68" spans="1:6" s="570" customFormat="1" ht="12" customHeight="1" thickBot="1" x14ac:dyDescent="0.2">
      <c r="A68" s="556" t="s">
        <v>384</v>
      </c>
      <c r="B68" s="402" t="s">
        <v>385</v>
      </c>
      <c r="C68" s="412">
        <f>SUM(C69:C72)</f>
        <v>0</v>
      </c>
      <c r="D68" s="406">
        <f>SUM(D69:D72)</f>
        <v>0</v>
      </c>
      <c r="E68" s="395">
        <v>0</v>
      </c>
      <c r="F68" s="691" t="s">
        <v>788</v>
      </c>
    </row>
    <row r="69" spans="1:6" s="570" customFormat="1" ht="12" customHeight="1" x14ac:dyDescent="0.2">
      <c r="A69" s="553" t="s">
        <v>109</v>
      </c>
      <c r="B69" s="423" t="s">
        <v>386</v>
      </c>
      <c r="C69" s="416"/>
      <c r="D69" s="703"/>
      <c r="E69" s="399">
        <v>0</v>
      </c>
      <c r="F69" s="691" t="s">
        <v>789</v>
      </c>
    </row>
    <row r="70" spans="1:6" s="570" customFormat="1" ht="12" customHeight="1" x14ac:dyDescent="0.2">
      <c r="A70" s="554" t="s">
        <v>110</v>
      </c>
      <c r="B70" s="424" t="s">
        <v>387</v>
      </c>
      <c r="C70" s="416"/>
      <c r="D70" s="703"/>
      <c r="E70" s="399">
        <v>0</v>
      </c>
      <c r="F70" s="691" t="s">
        <v>790</v>
      </c>
    </row>
    <row r="71" spans="1:6" s="570" customFormat="1" ht="12" customHeight="1" x14ac:dyDescent="0.2">
      <c r="A71" s="554" t="s">
        <v>388</v>
      </c>
      <c r="B71" s="424" t="s">
        <v>389</v>
      </c>
      <c r="C71" s="416"/>
      <c r="D71" s="703"/>
      <c r="E71" s="399">
        <v>0</v>
      </c>
      <c r="F71" s="691" t="s">
        <v>791</v>
      </c>
    </row>
    <row r="72" spans="1:6" s="570" customFormat="1" ht="12" customHeight="1" thickBot="1" x14ac:dyDescent="0.25">
      <c r="A72" s="555" t="s">
        <v>390</v>
      </c>
      <c r="B72" s="425" t="s">
        <v>391</v>
      </c>
      <c r="C72" s="416"/>
      <c r="D72" s="703"/>
      <c r="E72" s="399">
        <v>0</v>
      </c>
      <c r="F72" s="691" t="s">
        <v>792</v>
      </c>
    </row>
    <row r="73" spans="1:6" s="570" customFormat="1" ht="12" customHeight="1" thickBot="1" x14ac:dyDescent="0.2">
      <c r="A73" s="556" t="s">
        <v>392</v>
      </c>
      <c r="B73" s="402" t="s">
        <v>393</v>
      </c>
      <c r="C73" s="412">
        <f>SUM(C74:C75)</f>
        <v>17610885</v>
      </c>
      <c r="D73" s="412">
        <f>SUM(D74:D75)</f>
        <v>35547953</v>
      </c>
      <c r="E73" s="395">
        <f>SUM(E74:E75)</f>
        <v>35547953</v>
      </c>
      <c r="F73" s="691" t="s">
        <v>793</v>
      </c>
    </row>
    <row r="74" spans="1:6" s="570" customFormat="1" ht="12" customHeight="1" x14ac:dyDescent="0.2">
      <c r="A74" s="553" t="s">
        <v>394</v>
      </c>
      <c r="B74" s="423" t="s">
        <v>395</v>
      </c>
      <c r="C74" s="416">
        <v>17610885</v>
      </c>
      <c r="D74" s="703">
        <v>35547953</v>
      </c>
      <c r="E74" s="399">
        <v>35547953</v>
      </c>
      <c r="F74" s="691" t="s">
        <v>794</v>
      </c>
    </row>
    <row r="75" spans="1:6" s="570" customFormat="1" ht="12" customHeight="1" thickBot="1" x14ac:dyDescent="0.25">
      <c r="A75" s="555" t="s">
        <v>396</v>
      </c>
      <c r="B75" s="425" t="s">
        <v>397</v>
      </c>
      <c r="C75" s="416"/>
      <c r="D75" s="703"/>
      <c r="E75" s="399"/>
      <c r="F75" s="691" t="s">
        <v>795</v>
      </c>
    </row>
    <row r="76" spans="1:6" s="570" customFormat="1" ht="12" customHeight="1" thickBot="1" x14ac:dyDescent="0.2">
      <c r="A76" s="556" t="s">
        <v>398</v>
      </c>
      <c r="B76" s="402" t="s">
        <v>399</v>
      </c>
      <c r="C76" s="412">
        <f>SUM(C77:C79)</f>
        <v>0</v>
      </c>
      <c r="D76" s="412">
        <f>SUM(D77:D79)</f>
        <v>2817269</v>
      </c>
      <c r="E76" s="395">
        <f>SUM(E77:E79)</f>
        <v>2817269</v>
      </c>
      <c r="F76" s="691" t="s">
        <v>796</v>
      </c>
    </row>
    <row r="77" spans="1:6" s="570" customFormat="1" ht="12" customHeight="1" x14ac:dyDescent="0.2">
      <c r="A77" s="553" t="s">
        <v>400</v>
      </c>
      <c r="B77" s="423" t="s">
        <v>401</v>
      </c>
      <c r="C77" s="416"/>
      <c r="D77" s="703">
        <v>2817269</v>
      </c>
      <c r="E77" s="399">
        <v>2817269</v>
      </c>
      <c r="F77" s="691" t="s">
        <v>797</v>
      </c>
    </row>
    <row r="78" spans="1:6" s="570" customFormat="1" ht="12" customHeight="1" x14ac:dyDescent="0.2">
      <c r="A78" s="554" t="s">
        <v>402</v>
      </c>
      <c r="B78" s="424" t="s">
        <v>403</v>
      </c>
      <c r="C78" s="416"/>
      <c r="D78" s="703"/>
      <c r="E78" s="399">
        <v>0</v>
      </c>
      <c r="F78" s="691" t="s">
        <v>798</v>
      </c>
    </row>
    <row r="79" spans="1:6" s="570" customFormat="1" ht="12" customHeight="1" thickBot="1" x14ac:dyDescent="0.25">
      <c r="A79" s="555" t="s">
        <v>404</v>
      </c>
      <c r="B79" s="425" t="s">
        <v>405</v>
      </c>
      <c r="C79" s="416"/>
      <c r="D79" s="703"/>
      <c r="E79" s="399">
        <v>0</v>
      </c>
      <c r="F79" s="691" t="s">
        <v>799</v>
      </c>
    </row>
    <row r="80" spans="1:6" s="570" customFormat="1" ht="12" customHeight="1" thickBot="1" x14ac:dyDescent="0.2">
      <c r="A80" s="556" t="s">
        <v>406</v>
      </c>
      <c r="B80" s="402" t="s">
        <v>407</v>
      </c>
      <c r="C80" s="412">
        <f>SUM(C81:C84)</f>
        <v>0</v>
      </c>
      <c r="D80" s="406">
        <f>SUM(D81:D84)</f>
        <v>0</v>
      </c>
      <c r="E80" s="395">
        <v>0</v>
      </c>
      <c r="F80" s="691" t="s">
        <v>800</v>
      </c>
    </row>
    <row r="81" spans="1:6" s="570" customFormat="1" ht="12" customHeight="1" x14ac:dyDescent="0.2">
      <c r="A81" s="557" t="s">
        <v>408</v>
      </c>
      <c r="B81" s="423" t="s">
        <v>409</v>
      </c>
      <c r="C81" s="416"/>
      <c r="D81" s="703"/>
      <c r="E81" s="399">
        <v>0</v>
      </c>
      <c r="F81" s="691" t="s">
        <v>801</v>
      </c>
    </row>
    <row r="82" spans="1:6" s="570" customFormat="1" ht="12" customHeight="1" x14ac:dyDescent="0.2">
      <c r="A82" s="558" t="s">
        <v>410</v>
      </c>
      <c r="B82" s="424" t="s">
        <v>411</v>
      </c>
      <c r="C82" s="416"/>
      <c r="D82" s="703"/>
      <c r="E82" s="399">
        <v>0</v>
      </c>
      <c r="F82" s="691" t="s">
        <v>802</v>
      </c>
    </row>
    <row r="83" spans="1:6" s="570" customFormat="1" ht="12" customHeight="1" x14ac:dyDescent="0.2">
      <c r="A83" s="558" t="s">
        <v>412</v>
      </c>
      <c r="B83" s="424" t="s">
        <v>413</v>
      </c>
      <c r="C83" s="416"/>
      <c r="D83" s="703"/>
      <c r="E83" s="399">
        <v>0</v>
      </c>
      <c r="F83" s="691" t="s">
        <v>803</v>
      </c>
    </row>
    <row r="84" spans="1:6" s="570" customFormat="1" ht="12" customHeight="1" thickBot="1" x14ac:dyDescent="0.25">
      <c r="A84" s="559" t="s">
        <v>414</v>
      </c>
      <c r="B84" s="425" t="s">
        <v>415</v>
      </c>
      <c r="C84" s="416"/>
      <c r="D84" s="703"/>
      <c r="E84" s="399">
        <v>0</v>
      </c>
      <c r="F84" s="691" t="s">
        <v>804</v>
      </c>
    </row>
    <row r="85" spans="1:6" s="570" customFormat="1" ht="12" customHeight="1" thickBot="1" x14ac:dyDescent="0.2">
      <c r="A85" s="556" t="s">
        <v>416</v>
      </c>
      <c r="B85" s="402" t="s">
        <v>417</v>
      </c>
      <c r="C85" s="438"/>
      <c r="D85" s="706"/>
      <c r="E85" s="439">
        <v>0</v>
      </c>
      <c r="F85" s="691" t="s">
        <v>805</v>
      </c>
    </row>
    <row r="86" spans="1:6" s="570" customFormat="1" ht="12" customHeight="1" thickBot="1" x14ac:dyDescent="0.2">
      <c r="A86" s="556" t="s">
        <v>418</v>
      </c>
      <c r="B86" s="550" t="s">
        <v>419</v>
      </c>
      <c r="C86" s="418">
        <f>+C64+C68+C73+C76+C80+C85</f>
        <v>17610885</v>
      </c>
      <c r="D86" s="537">
        <f>+D64+D68+D73+D76+D80+D85</f>
        <v>38365222</v>
      </c>
      <c r="E86" s="430">
        <f>SUM(E73+E76)</f>
        <v>38365222</v>
      </c>
      <c r="F86" s="691" t="s">
        <v>806</v>
      </c>
    </row>
    <row r="87" spans="1:6" s="570" customFormat="1" ht="12" customHeight="1" thickBot="1" x14ac:dyDescent="0.2">
      <c r="A87" s="560" t="s">
        <v>420</v>
      </c>
      <c r="B87" s="551" t="s">
        <v>556</v>
      </c>
      <c r="C87" s="418">
        <f>+C63+C86</f>
        <v>188291561</v>
      </c>
      <c r="D87" s="537">
        <f>+D63+D86</f>
        <v>227765904</v>
      </c>
      <c r="E87" s="430">
        <f>SUM(E63+E86)</f>
        <v>201519769</v>
      </c>
      <c r="F87" s="691" t="s">
        <v>807</v>
      </c>
    </row>
    <row r="88" spans="1:6" s="570" customFormat="1" ht="15" customHeight="1" x14ac:dyDescent="0.2">
      <c r="A88" s="525"/>
      <c r="B88" s="526"/>
      <c r="C88" s="357"/>
      <c r="D88" s="357"/>
      <c r="E88" s="357"/>
      <c r="F88" s="692"/>
    </row>
    <row r="89" spans="1:6" ht="13.5" thickBot="1" x14ac:dyDescent="0.25">
      <c r="A89" s="527"/>
      <c r="B89" s="528"/>
      <c r="C89" s="542"/>
      <c r="D89" s="542"/>
      <c r="E89" s="542"/>
    </row>
    <row r="90" spans="1:6" s="569" customFormat="1" ht="16.5" customHeight="1" thickBot="1" x14ac:dyDescent="0.25">
      <c r="A90" s="798" t="s">
        <v>45</v>
      </c>
      <c r="B90" s="799"/>
      <c r="C90" s="799"/>
      <c r="D90" s="799"/>
      <c r="E90" s="800"/>
      <c r="F90" s="691"/>
    </row>
    <row r="91" spans="1:6" s="343" customFormat="1" ht="12" customHeight="1" thickBot="1" x14ac:dyDescent="0.25">
      <c r="A91" s="548" t="s">
        <v>7</v>
      </c>
      <c r="B91" s="384" t="s">
        <v>428</v>
      </c>
      <c r="C91" s="707">
        <f>SUM(C92:C96)</f>
        <v>126217202</v>
      </c>
      <c r="D91" s="707">
        <f>SUM(D92:D96)</f>
        <v>161229318</v>
      </c>
      <c r="E91" s="366">
        <f>SUM(E92:E96)</f>
        <v>144302195</v>
      </c>
      <c r="F91" s="693" t="s">
        <v>728</v>
      </c>
    </row>
    <row r="92" spans="1:6" ht="12" customHeight="1" x14ac:dyDescent="0.2">
      <c r="A92" s="561" t="s">
        <v>72</v>
      </c>
      <c r="B92" s="370" t="s">
        <v>37</v>
      </c>
      <c r="C92" s="708">
        <v>66169449</v>
      </c>
      <c r="D92" s="533">
        <v>84306517</v>
      </c>
      <c r="E92" s="365">
        <v>81198972</v>
      </c>
      <c r="F92" s="693" t="s">
        <v>729</v>
      </c>
    </row>
    <row r="93" spans="1:6" ht="12" customHeight="1" x14ac:dyDescent="0.2">
      <c r="A93" s="554" t="s">
        <v>73</v>
      </c>
      <c r="B93" s="368" t="s">
        <v>134</v>
      </c>
      <c r="C93" s="709">
        <v>7657746</v>
      </c>
      <c r="D93" s="534">
        <v>10657746</v>
      </c>
      <c r="E93" s="396">
        <v>9734064</v>
      </c>
      <c r="F93" s="693" t="s">
        <v>730</v>
      </c>
    </row>
    <row r="94" spans="1:6" ht="12" customHeight="1" x14ac:dyDescent="0.2">
      <c r="A94" s="554" t="s">
        <v>74</v>
      </c>
      <c r="B94" s="368" t="s">
        <v>101</v>
      </c>
      <c r="C94" s="710">
        <v>33236007</v>
      </c>
      <c r="D94" s="536">
        <v>45696055</v>
      </c>
      <c r="E94" s="398">
        <v>37648888</v>
      </c>
      <c r="F94" s="693" t="s">
        <v>731</v>
      </c>
    </row>
    <row r="95" spans="1:6" ht="12" customHeight="1" x14ac:dyDescent="0.2">
      <c r="A95" s="554" t="s">
        <v>75</v>
      </c>
      <c r="B95" s="371" t="s">
        <v>135</v>
      </c>
      <c r="C95" s="710">
        <v>12554000</v>
      </c>
      <c r="D95" s="536">
        <v>13269000</v>
      </c>
      <c r="E95" s="398">
        <v>10854595</v>
      </c>
      <c r="F95" s="693" t="s">
        <v>732</v>
      </c>
    </row>
    <row r="96" spans="1:6" ht="12" customHeight="1" x14ac:dyDescent="0.2">
      <c r="A96" s="554" t="s">
        <v>84</v>
      </c>
      <c r="B96" s="379" t="s">
        <v>136</v>
      </c>
      <c r="C96" s="710">
        <v>6600000</v>
      </c>
      <c r="D96" s="536">
        <v>7300000</v>
      </c>
      <c r="E96" s="398">
        <v>4865676</v>
      </c>
      <c r="F96" s="693" t="s">
        <v>733</v>
      </c>
    </row>
    <row r="97" spans="1:6" ht="12" customHeight="1" x14ac:dyDescent="0.2">
      <c r="A97" s="554" t="s">
        <v>76</v>
      </c>
      <c r="B97" s="368" t="s">
        <v>429</v>
      </c>
      <c r="C97" s="710"/>
      <c r="D97" s="536"/>
      <c r="E97" s="398">
        <v>0</v>
      </c>
      <c r="F97" s="693" t="s">
        <v>734</v>
      </c>
    </row>
    <row r="98" spans="1:6" ht="12" customHeight="1" x14ac:dyDescent="0.2">
      <c r="A98" s="554" t="s">
        <v>77</v>
      </c>
      <c r="B98" s="391" t="s">
        <v>430</v>
      </c>
      <c r="C98" s="710"/>
      <c r="D98" s="536"/>
      <c r="E98" s="398">
        <v>0</v>
      </c>
      <c r="F98" s="693" t="s">
        <v>735</v>
      </c>
    </row>
    <row r="99" spans="1:6" ht="12" customHeight="1" x14ac:dyDescent="0.2">
      <c r="A99" s="554" t="s">
        <v>85</v>
      </c>
      <c r="B99" s="392" t="s">
        <v>431</v>
      </c>
      <c r="C99" s="710"/>
      <c r="D99" s="536"/>
      <c r="E99" s="398">
        <v>0</v>
      </c>
      <c r="F99" s="693" t="s">
        <v>736</v>
      </c>
    </row>
    <row r="100" spans="1:6" ht="12" customHeight="1" x14ac:dyDescent="0.2">
      <c r="A100" s="554" t="s">
        <v>86</v>
      </c>
      <c r="B100" s="392" t="s">
        <v>432</v>
      </c>
      <c r="C100" s="710"/>
      <c r="D100" s="536"/>
      <c r="E100" s="398">
        <v>0</v>
      </c>
      <c r="F100" s="693" t="s">
        <v>737</v>
      </c>
    </row>
    <row r="101" spans="1:6" ht="12" customHeight="1" x14ac:dyDescent="0.2">
      <c r="A101" s="554" t="s">
        <v>87</v>
      </c>
      <c r="B101" s="391" t="s">
        <v>433</v>
      </c>
      <c r="C101" s="710">
        <v>5900000</v>
      </c>
      <c r="D101" s="536">
        <v>5900000</v>
      </c>
      <c r="E101" s="398">
        <v>3535940</v>
      </c>
      <c r="F101" s="693" t="s">
        <v>738</v>
      </c>
    </row>
    <row r="102" spans="1:6" ht="12" customHeight="1" x14ac:dyDescent="0.2">
      <c r="A102" s="554" t="s">
        <v>88</v>
      </c>
      <c r="B102" s="391" t="s">
        <v>434</v>
      </c>
      <c r="C102" s="710"/>
      <c r="D102" s="536"/>
      <c r="E102" s="398">
        <v>0</v>
      </c>
      <c r="F102" s="693" t="s">
        <v>739</v>
      </c>
    </row>
    <row r="103" spans="1:6" ht="12" customHeight="1" x14ac:dyDescent="0.2">
      <c r="A103" s="554" t="s">
        <v>90</v>
      </c>
      <c r="B103" s="392" t="s">
        <v>435</v>
      </c>
      <c r="C103" s="710"/>
      <c r="D103" s="536"/>
      <c r="E103" s="398">
        <v>0</v>
      </c>
      <c r="F103" s="693" t="s">
        <v>740</v>
      </c>
    </row>
    <row r="104" spans="1:6" ht="12" customHeight="1" x14ac:dyDescent="0.2">
      <c r="A104" s="562" t="s">
        <v>137</v>
      </c>
      <c r="B104" s="393" t="s">
        <v>436</v>
      </c>
      <c r="C104" s="710"/>
      <c r="D104" s="536"/>
      <c r="E104" s="398">
        <v>0</v>
      </c>
      <c r="F104" s="693" t="s">
        <v>741</v>
      </c>
    </row>
    <row r="105" spans="1:6" ht="12" customHeight="1" x14ac:dyDescent="0.2">
      <c r="A105" s="554" t="s">
        <v>437</v>
      </c>
      <c r="B105" s="393" t="s">
        <v>438</v>
      </c>
      <c r="C105" s="710"/>
      <c r="D105" s="536"/>
      <c r="E105" s="398">
        <v>0</v>
      </c>
      <c r="F105" s="693" t="s">
        <v>742</v>
      </c>
    </row>
    <row r="106" spans="1:6" s="343" customFormat="1" ht="12" customHeight="1" thickBot="1" x14ac:dyDescent="0.25">
      <c r="A106" s="563" t="s">
        <v>439</v>
      </c>
      <c r="B106" s="394" t="s">
        <v>440</v>
      </c>
      <c r="C106" s="711">
        <v>700000</v>
      </c>
      <c r="D106" s="538">
        <v>1400000</v>
      </c>
      <c r="E106" s="359">
        <v>1329736</v>
      </c>
      <c r="F106" s="693" t="s">
        <v>743</v>
      </c>
    </row>
    <row r="107" spans="1:6" ht="12" customHeight="1" thickBot="1" x14ac:dyDescent="0.25">
      <c r="A107" s="385" t="s">
        <v>8</v>
      </c>
      <c r="B107" s="383" t="s">
        <v>441</v>
      </c>
      <c r="C107" s="712">
        <f>SUM(C108+C109+C110+C111+C112)</f>
        <v>48319850</v>
      </c>
      <c r="D107" s="712">
        <f>SUM(D108:D112)</f>
        <v>51366850</v>
      </c>
      <c r="E107" s="395">
        <f>SUM(E108:E112)</f>
        <v>12878290</v>
      </c>
      <c r="F107" s="693" t="s">
        <v>744</v>
      </c>
    </row>
    <row r="108" spans="1:6" ht="12" customHeight="1" x14ac:dyDescent="0.2">
      <c r="A108" s="553" t="s">
        <v>78</v>
      </c>
      <c r="B108" s="368" t="s">
        <v>157</v>
      </c>
      <c r="C108" s="713">
        <v>2669210</v>
      </c>
      <c r="D108" s="535">
        <v>12766210</v>
      </c>
      <c r="E108" s="397">
        <v>11628290</v>
      </c>
      <c r="F108" s="693" t="s">
        <v>745</v>
      </c>
    </row>
    <row r="109" spans="1:6" ht="12" customHeight="1" x14ac:dyDescent="0.2">
      <c r="A109" s="553" t="s">
        <v>79</v>
      </c>
      <c r="B109" s="372" t="s">
        <v>442</v>
      </c>
      <c r="C109" s="713"/>
      <c r="D109" s="535"/>
      <c r="E109" s="397">
        <v>0</v>
      </c>
      <c r="F109" s="693" t="s">
        <v>746</v>
      </c>
    </row>
    <row r="110" spans="1:6" ht="12" customHeight="1" x14ac:dyDescent="0.2">
      <c r="A110" s="553" t="s">
        <v>80</v>
      </c>
      <c r="B110" s="372" t="s">
        <v>138</v>
      </c>
      <c r="C110" s="709">
        <v>45650640</v>
      </c>
      <c r="D110" s="534">
        <v>38600640</v>
      </c>
      <c r="E110" s="396">
        <v>1250000</v>
      </c>
      <c r="F110" s="693" t="s">
        <v>747</v>
      </c>
    </row>
    <row r="111" spans="1:6" ht="12" customHeight="1" x14ac:dyDescent="0.2">
      <c r="A111" s="553" t="s">
        <v>81</v>
      </c>
      <c r="B111" s="372" t="s">
        <v>443</v>
      </c>
      <c r="C111" s="714"/>
      <c r="D111" s="534"/>
      <c r="E111" s="396">
        <v>0</v>
      </c>
      <c r="F111" s="693" t="s">
        <v>748</v>
      </c>
    </row>
    <row r="112" spans="1:6" ht="12" customHeight="1" x14ac:dyDescent="0.2">
      <c r="A112" s="553" t="s">
        <v>82</v>
      </c>
      <c r="B112" s="404" t="s">
        <v>159</v>
      </c>
      <c r="C112" s="714"/>
      <c r="D112" s="714"/>
      <c r="E112" s="396"/>
      <c r="F112" s="693" t="s">
        <v>749</v>
      </c>
    </row>
    <row r="113" spans="1:6" ht="12" customHeight="1" x14ac:dyDescent="0.2">
      <c r="A113" s="553" t="s">
        <v>89</v>
      </c>
      <c r="B113" s="403" t="s">
        <v>444</v>
      </c>
      <c r="C113" s="714"/>
      <c r="D113" s="534"/>
      <c r="E113" s="396">
        <v>0</v>
      </c>
      <c r="F113" s="693" t="s">
        <v>750</v>
      </c>
    </row>
    <row r="114" spans="1:6" ht="12" customHeight="1" x14ac:dyDescent="0.2">
      <c r="A114" s="553" t="s">
        <v>91</v>
      </c>
      <c r="B114" s="419" t="s">
        <v>445</v>
      </c>
      <c r="C114" s="714"/>
      <c r="D114" s="534"/>
      <c r="E114" s="396">
        <v>0</v>
      </c>
      <c r="F114" s="693" t="s">
        <v>751</v>
      </c>
    </row>
    <row r="115" spans="1:6" ht="12" customHeight="1" x14ac:dyDescent="0.2">
      <c r="A115" s="553" t="s">
        <v>139</v>
      </c>
      <c r="B115" s="392" t="s">
        <v>432</v>
      </c>
      <c r="C115" s="714"/>
      <c r="D115" s="534"/>
      <c r="E115" s="396">
        <v>0</v>
      </c>
      <c r="F115" s="693" t="s">
        <v>752</v>
      </c>
    </row>
    <row r="116" spans="1:6" ht="12" customHeight="1" x14ac:dyDescent="0.2">
      <c r="A116" s="553" t="s">
        <v>140</v>
      </c>
      <c r="B116" s="392" t="s">
        <v>446</v>
      </c>
      <c r="C116" s="714"/>
      <c r="D116" s="534"/>
      <c r="E116" s="396">
        <v>0</v>
      </c>
      <c r="F116" s="693" t="s">
        <v>753</v>
      </c>
    </row>
    <row r="117" spans="1:6" ht="12" customHeight="1" x14ac:dyDescent="0.2">
      <c r="A117" s="553" t="s">
        <v>141</v>
      </c>
      <c r="B117" s="392" t="s">
        <v>447</v>
      </c>
      <c r="C117" s="714"/>
      <c r="D117" s="534"/>
      <c r="E117" s="396">
        <v>0</v>
      </c>
      <c r="F117" s="693" t="s">
        <v>754</v>
      </c>
    </row>
    <row r="118" spans="1:6" ht="12" customHeight="1" x14ac:dyDescent="0.2">
      <c r="A118" s="553" t="s">
        <v>448</v>
      </c>
      <c r="B118" s="392" t="s">
        <v>435</v>
      </c>
      <c r="C118" s="714"/>
      <c r="D118" s="534"/>
      <c r="E118" s="396">
        <v>0</v>
      </c>
      <c r="F118" s="693" t="s">
        <v>755</v>
      </c>
    </row>
    <row r="119" spans="1:6" ht="12" customHeight="1" x14ac:dyDescent="0.2">
      <c r="A119" s="553" t="s">
        <v>449</v>
      </c>
      <c r="B119" s="392" t="s">
        <v>450</v>
      </c>
      <c r="C119" s="714"/>
      <c r="D119" s="534"/>
      <c r="E119" s="396">
        <v>0</v>
      </c>
      <c r="F119" s="693" t="s">
        <v>756</v>
      </c>
    </row>
    <row r="120" spans="1:6" ht="12" customHeight="1" thickBot="1" x14ac:dyDescent="0.25">
      <c r="A120" s="562" t="s">
        <v>451</v>
      </c>
      <c r="B120" s="392" t="s">
        <v>452</v>
      </c>
      <c r="C120" s="715"/>
      <c r="D120" s="536"/>
      <c r="E120" s="398">
        <v>0</v>
      </c>
      <c r="F120" s="693" t="s">
        <v>757</v>
      </c>
    </row>
    <row r="121" spans="1:6" ht="12" customHeight="1" thickBot="1" x14ac:dyDescent="0.25">
      <c r="A121" s="385" t="s">
        <v>9</v>
      </c>
      <c r="B121" s="388" t="s">
        <v>453</v>
      </c>
      <c r="C121" s="712">
        <f>SUM(C122:C123)</f>
        <v>0</v>
      </c>
      <c r="D121" s="712">
        <f>SUM(D122:D123)</f>
        <v>0</v>
      </c>
      <c r="E121" s="395">
        <v>0</v>
      </c>
      <c r="F121" s="693" t="s">
        <v>758</v>
      </c>
    </row>
    <row r="122" spans="1:6" ht="12" customHeight="1" x14ac:dyDescent="0.2">
      <c r="A122" s="553" t="s">
        <v>61</v>
      </c>
      <c r="B122" s="369" t="s">
        <v>47</v>
      </c>
      <c r="C122" s="713"/>
      <c r="D122" s="535"/>
      <c r="E122" s="397">
        <v>0</v>
      </c>
      <c r="F122" s="693" t="s">
        <v>759</v>
      </c>
    </row>
    <row r="123" spans="1:6" ht="12" customHeight="1" thickBot="1" x14ac:dyDescent="0.25">
      <c r="A123" s="555" t="s">
        <v>62</v>
      </c>
      <c r="B123" s="372" t="s">
        <v>48</v>
      </c>
      <c r="C123" s="710"/>
      <c r="D123" s="536"/>
      <c r="E123" s="398">
        <v>0</v>
      </c>
      <c r="F123" s="693" t="s">
        <v>760</v>
      </c>
    </row>
    <row r="124" spans="1:6" ht="12" customHeight="1" thickBot="1" x14ac:dyDescent="0.25">
      <c r="A124" s="385" t="s">
        <v>10</v>
      </c>
      <c r="B124" s="388" t="s">
        <v>454</v>
      </c>
      <c r="C124" s="712">
        <f>+C91+C107+C121</f>
        <v>174537052</v>
      </c>
      <c r="D124" s="406">
        <f>SUM(D91+D107)</f>
        <v>212596168</v>
      </c>
      <c r="E124" s="395">
        <f>SUM(E91+E107)</f>
        <v>157180485</v>
      </c>
      <c r="F124" s="693" t="s">
        <v>761</v>
      </c>
    </row>
    <row r="125" spans="1:6" ht="12" customHeight="1" thickBot="1" x14ac:dyDescent="0.25">
      <c r="A125" s="385" t="s">
        <v>11</v>
      </c>
      <c r="B125" s="388" t="s">
        <v>558</v>
      </c>
      <c r="C125" s="712">
        <f>+C126+C127+C128</f>
        <v>0</v>
      </c>
      <c r="D125" s="406">
        <f>+D126+D127+D128</f>
        <v>0</v>
      </c>
      <c r="E125" s="395">
        <v>0</v>
      </c>
      <c r="F125" s="693" t="s">
        <v>762</v>
      </c>
    </row>
    <row r="126" spans="1:6" ht="12" customHeight="1" x14ac:dyDescent="0.2">
      <c r="A126" s="553" t="s">
        <v>65</v>
      </c>
      <c r="B126" s="369" t="s">
        <v>456</v>
      </c>
      <c r="C126" s="714"/>
      <c r="D126" s="534"/>
      <c r="E126" s="396">
        <v>0</v>
      </c>
      <c r="F126" s="693" t="s">
        <v>763</v>
      </c>
    </row>
    <row r="127" spans="1:6" ht="12" customHeight="1" x14ac:dyDescent="0.2">
      <c r="A127" s="553" t="s">
        <v>66</v>
      </c>
      <c r="B127" s="369" t="s">
        <v>457</v>
      </c>
      <c r="C127" s="714"/>
      <c r="D127" s="534"/>
      <c r="E127" s="396">
        <v>0</v>
      </c>
      <c r="F127" s="693" t="s">
        <v>764</v>
      </c>
    </row>
    <row r="128" spans="1:6" ht="12" customHeight="1" thickBot="1" x14ac:dyDescent="0.25">
      <c r="A128" s="562" t="s">
        <v>67</v>
      </c>
      <c r="B128" s="367" t="s">
        <v>458</v>
      </c>
      <c r="C128" s="714"/>
      <c r="D128" s="534"/>
      <c r="E128" s="396">
        <v>0</v>
      </c>
      <c r="F128" s="693" t="s">
        <v>765</v>
      </c>
    </row>
    <row r="129" spans="1:11" ht="12" customHeight="1" thickBot="1" x14ac:dyDescent="0.25">
      <c r="A129" s="385" t="s">
        <v>12</v>
      </c>
      <c r="B129" s="388" t="s">
        <v>459</v>
      </c>
      <c r="C129" s="712">
        <f>+C130+C131+C132+C133</f>
        <v>0</v>
      </c>
      <c r="D129" s="406">
        <f>+D130+D131+D132+D133</f>
        <v>0</v>
      </c>
      <c r="E129" s="395">
        <v>0</v>
      </c>
      <c r="F129" s="693" t="s">
        <v>766</v>
      </c>
    </row>
    <row r="130" spans="1:11" ht="12" customHeight="1" x14ac:dyDescent="0.2">
      <c r="A130" s="553" t="s">
        <v>68</v>
      </c>
      <c r="B130" s="369" t="s">
        <v>460</v>
      </c>
      <c r="C130" s="714"/>
      <c r="D130" s="534"/>
      <c r="E130" s="396">
        <v>0</v>
      </c>
      <c r="F130" s="693" t="s">
        <v>767</v>
      </c>
    </row>
    <row r="131" spans="1:11" ht="12" customHeight="1" x14ac:dyDescent="0.2">
      <c r="A131" s="553" t="s">
        <v>69</v>
      </c>
      <c r="B131" s="369" t="s">
        <v>461</v>
      </c>
      <c r="C131" s="714"/>
      <c r="D131" s="534"/>
      <c r="E131" s="396">
        <v>0</v>
      </c>
      <c r="F131" s="693" t="s">
        <v>768</v>
      </c>
    </row>
    <row r="132" spans="1:11" ht="12" customHeight="1" x14ac:dyDescent="0.2">
      <c r="A132" s="553" t="s">
        <v>356</v>
      </c>
      <c r="B132" s="369" t="s">
        <v>462</v>
      </c>
      <c r="C132" s="714"/>
      <c r="D132" s="534"/>
      <c r="E132" s="396">
        <v>0</v>
      </c>
      <c r="F132" s="693" t="s">
        <v>769</v>
      </c>
    </row>
    <row r="133" spans="1:11" s="343" customFormat="1" ht="12" customHeight="1" thickBot="1" x14ac:dyDescent="0.25">
      <c r="A133" s="562" t="s">
        <v>358</v>
      </c>
      <c r="B133" s="367" t="s">
        <v>463</v>
      </c>
      <c r="C133" s="714"/>
      <c r="D133" s="534"/>
      <c r="E133" s="396">
        <v>0</v>
      </c>
      <c r="F133" s="693" t="s">
        <v>770</v>
      </c>
    </row>
    <row r="134" spans="1:11" ht="13.5" thickBot="1" x14ac:dyDescent="0.25">
      <c r="A134" s="385" t="s">
        <v>13</v>
      </c>
      <c r="B134" s="388" t="s">
        <v>674</v>
      </c>
      <c r="C134" s="716">
        <f>+C135+C136+C137+C138</f>
        <v>13754509</v>
      </c>
      <c r="D134" s="537">
        <f>SUM(D135:D138)</f>
        <v>15169736</v>
      </c>
      <c r="E134" s="430">
        <f>SUM(E135+E136+E137+E138)</f>
        <v>14479226</v>
      </c>
      <c r="F134" s="693" t="s">
        <v>771</v>
      </c>
      <c r="K134" s="516"/>
    </row>
    <row r="135" spans="1:11" x14ac:dyDescent="0.2">
      <c r="A135" s="553" t="s">
        <v>70</v>
      </c>
      <c r="B135" s="369" t="s">
        <v>465</v>
      </c>
      <c r="C135" s="714"/>
      <c r="D135" s="534"/>
      <c r="E135" s="396">
        <v>0</v>
      </c>
      <c r="F135" s="693" t="s">
        <v>772</v>
      </c>
    </row>
    <row r="136" spans="1:11" ht="12" customHeight="1" x14ac:dyDescent="0.2">
      <c r="A136" s="553" t="s">
        <v>71</v>
      </c>
      <c r="B136" s="369" t="s">
        <v>466</v>
      </c>
      <c r="C136" s="714">
        <v>1498802</v>
      </c>
      <c r="D136" s="534">
        <v>2914029</v>
      </c>
      <c r="E136" s="396">
        <v>2914029</v>
      </c>
      <c r="F136" s="693" t="s">
        <v>773</v>
      </c>
    </row>
    <row r="137" spans="1:11" s="343" customFormat="1" ht="12" customHeight="1" x14ac:dyDescent="0.2">
      <c r="A137" s="553" t="s">
        <v>365</v>
      </c>
      <c r="B137" s="369" t="s">
        <v>673</v>
      </c>
      <c r="C137" s="714">
        <v>12255707</v>
      </c>
      <c r="D137" s="534">
        <v>12255707</v>
      </c>
      <c r="E137" s="396">
        <v>11565197</v>
      </c>
      <c r="F137" s="693" t="s">
        <v>774</v>
      </c>
    </row>
    <row r="138" spans="1:11" s="343" customFormat="1" ht="12" customHeight="1" thickBot="1" x14ac:dyDescent="0.25">
      <c r="A138" s="553" t="s">
        <v>367</v>
      </c>
      <c r="B138" s="369" t="s">
        <v>467</v>
      </c>
      <c r="C138" s="714"/>
      <c r="D138" s="534"/>
      <c r="E138" s="396"/>
      <c r="F138" s="693" t="s">
        <v>775</v>
      </c>
    </row>
    <row r="139" spans="1:11" s="343" customFormat="1" ht="12" customHeight="1" thickBot="1" x14ac:dyDescent="0.25">
      <c r="A139" s="562" t="s">
        <v>672</v>
      </c>
      <c r="B139" s="367" t="s">
        <v>468</v>
      </c>
      <c r="C139" s="717">
        <f>+C140+C141+C142+C143</f>
        <v>0</v>
      </c>
      <c r="D139" s="539">
        <f>+D140+D141+D142+D143</f>
        <v>0</v>
      </c>
      <c r="E139" s="364">
        <v>0</v>
      </c>
      <c r="F139" s="693" t="s">
        <v>776</v>
      </c>
    </row>
    <row r="140" spans="1:11" s="343" customFormat="1" ht="12" customHeight="1" thickBot="1" x14ac:dyDescent="0.25">
      <c r="A140" s="385" t="s">
        <v>14</v>
      </c>
      <c r="B140" s="388" t="s">
        <v>559</v>
      </c>
      <c r="C140" s="714"/>
      <c r="D140" s="534"/>
      <c r="E140" s="396">
        <v>0</v>
      </c>
      <c r="F140" s="693" t="s">
        <v>777</v>
      </c>
    </row>
    <row r="141" spans="1:11" s="343" customFormat="1" ht="12" customHeight="1" x14ac:dyDescent="0.2">
      <c r="A141" s="553" t="s">
        <v>132</v>
      </c>
      <c r="B141" s="369" t="s">
        <v>470</v>
      </c>
      <c r="C141" s="714"/>
      <c r="D141" s="534"/>
      <c r="E141" s="396">
        <v>0</v>
      </c>
      <c r="F141" s="693" t="s">
        <v>778</v>
      </c>
    </row>
    <row r="142" spans="1:11" s="343" customFormat="1" ht="12" customHeight="1" x14ac:dyDescent="0.2">
      <c r="A142" s="553" t="s">
        <v>133</v>
      </c>
      <c r="B142" s="369" t="s">
        <v>471</v>
      </c>
      <c r="C142" s="714"/>
      <c r="D142" s="534"/>
      <c r="E142" s="396">
        <v>0</v>
      </c>
      <c r="F142" s="693" t="s">
        <v>779</v>
      </c>
    </row>
    <row r="143" spans="1:11" s="343" customFormat="1" ht="12" customHeight="1" thickBot="1" x14ac:dyDescent="0.25">
      <c r="A143" s="553" t="s">
        <v>158</v>
      </c>
      <c r="B143" s="369" t="s">
        <v>472</v>
      </c>
      <c r="C143" s="714"/>
      <c r="D143" s="534"/>
      <c r="E143" s="396">
        <v>0</v>
      </c>
      <c r="F143" s="693" t="s">
        <v>780</v>
      </c>
    </row>
    <row r="144" spans="1:11" ht="12.75" customHeight="1" thickBot="1" x14ac:dyDescent="0.25">
      <c r="A144" s="553" t="s">
        <v>373</v>
      </c>
      <c r="B144" s="369" t="s">
        <v>473</v>
      </c>
      <c r="C144" s="718"/>
      <c r="D144" s="552"/>
      <c r="E144" s="363"/>
      <c r="F144" s="693" t="s">
        <v>781</v>
      </c>
    </row>
    <row r="145" spans="1:6" ht="12" customHeight="1" thickBot="1" x14ac:dyDescent="0.25">
      <c r="A145" s="385" t="s">
        <v>15</v>
      </c>
      <c r="B145" s="388" t="s">
        <v>474</v>
      </c>
      <c r="C145" s="718">
        <f>SUM(C134)</f>
        <v>13754509</v>
      </c>
      <c r="D145" s="552">
        <f>SUM(D134)</f>
        <v>15169736</v>
      </c>
      <c r="E145" s="363">
        <f>SUM(E134)</f>
        <v>14479226</v>
      </c>
      <c r="F145" s="693" t="s">
        <v>782</v>
      </c>
    </row>
    <row r="146" spans="1:6" ht="15" customHeight="1" thickBot="1" x14ac:dyDescent="0.25">
      <c r="A146" s="564" t="s">
        <v>16</v>
      </c>
      <c r="B146" s="408" t="s">
        <v>475</v>
      </c>
      <c r="C146" s="552">
        <f>+C124+C145</f>
        <v>188291561</v>
      </c>
      <c r="D146" s="718">
        <f>+D124+D145</f>
        <v>227765904</v>
      </c>
      <c r="E146" s="737">
        <f>SUM(E124+E145)</f>
        <v>171659711</v>
      </c>
      <c r="F146" s="693" t="s">
        <v>783</v>
      </c>
    </row>
    <row r="147" spans="1:6" ht="13.5" thickBot="1" x14ac:dyDescent="0.25">
      <c r="A147" s="42"/>
      <c r="B147" s="43"/>
      <c r="C147" s="44"/>
      <c r="D147" s="44"/>
      <c r="E147" s="44"/>
    </row>
    <row r="148" spans="1:6" ht="15" customHeight="1" thickBot="1" x14ac:dyDescent="0.25">
      <c r="A148" s="529" t="s">
        <v>675</v>
      </c>
      <c r="B148" s="530"/>
      <c r="C148" s="112">
        <v>76</v>
      </c>
      <c r="D148" s="113">
        <v>76</v>
      </c>
      <c r="E148" s="110">
        <v>71</v>
      </c>
    </row>
    <row r="149" spans="1:6" ht="14.25" customHeight="1" thickBot="1" x14ac:dyDescent="0.25">
      <c r="A149" s="529" t="s">
        <v>150</v>
      </c>
      <c r="B149" s="530"/>
      <c r="C149" s="112">
        <v>74</v>
      </c>
      <c r="D149" s="113">
        <v>74</v>
      </c>
      <c r="E149" s="110">
        <v>63</v>
      </c>
    </row>
    <row r="151" spans="1:6" x14ac:dyDescent="0.2">
      <c r="E151" s="736"/>
    </row>
    <row r="154" spans="1:6" x14ac:dyDescent="0.2">
      <c r="D154" s="589" t="s">
        <v>816</v>
      </c>
    </row>
  </sheetData>
  <mergeCells count="4">
    <mergeCell ref="A90:E90"/>
    <mergeCell ref="B3:D3"/>
    <mergeCell ref="B2:D2"/>
    <mergeCell ref="A7:E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in="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50"/>
  </sheetPr>
  <dimension ref="A1:K149"/>
  <sheetViews>
    <sheetView zoomScaleSheetLayoutView="100" workbookViewId="0">
      <selection activeCell="E1" sqref="E1"/>
    </sheetView>
  </sheetViews>
  <sheetFormatPr defaultRowHeight="12.75" x14ac:dyDescent="0.2"/>
  <cols>
    <col min="1" max="1" width="12.5" style="544" customWidth="1"/>
    <col min="2" max="2" width="56.83203125" style="545" customWidth="1"/>
    <col min="3" max="3" width="19.5" style="546" customWidth="1"/>
    <col min="4" max="4" width="19.6640625" style="546" customWidth="1"/>
    <col min="5" max="5" width="19.83203125" style="546" customWidth="1"/>
    <col min="6" max="6" width="0" style="685" hidden="1" customWidth="1"/>
    <col min="7" max="16384" width="9.33203125" style="32"/>
  </cols>
  <sheetData>
    <row r="1" spans="1:6" s="520" customFormat="1" ht="16.5" customHeight="1" thickBot="1" x14ac:dyDescent="0.25">
      <c r="A1" s="519"/>
      <c r="B1" s="521"/>
      <c r="C1" s="566"/>
      <c r="D1" s="531"/>
      <c r="E1" s="664" t="str">
        <f>+CONCATENATE("6.2. melléklet a 3/",LEFT(ÖSSZEFÜGGÉSEK!A4,4)+1,". (IV.24.) önkormányzati rendelethez")</f>
        <v>6.2. melléklet a 3/2019. (IV.24.) önkormányzati rendelethez</v>
      </c>
      <c r="F1" s="688"/>
    </row>
    <row r="2" spans="1:6" s="567" customFormat="1" ht="15.75" customHeight="1" x14ac:dyDescent="0.2">
      <c r="A2" s="547" t="s">
        <v>53</v>
      </c>
      <c r="B2" s="804" t="s">
        <v>835</v>
      </c>
      <c r="C2" s="805"/>
      <c r="D2" s="806"/>
      <c r="E2" s="540" t="s">
        <v>41</v>
      </c>
      <c r="F2" s="689"/>
    </row>
    <row r="3" spans="1:6" s="567" customFormat="1" ht="36.75" thickBot="1" x14ac:dyDescent="0.25">
      <c r="A3" s="565" t="s">
        <v>554</v>
      </c>
      <c r="B3" s="801" t="s">
        <v>676</v>
      </c>
      <c r="C3" s="802"/>
      <c r="D3" s="803"/>
      <c r="E3" s="515" t="s">
        <v>49</v>
      </c>
      <c r="F3" s="689"/>
    </row>
    <row r="4" spans="1:6" s="568" customFormat="1" ht="15.95" customHeight="1" thickBot="1" x14ac:dyDescent="0.3">
      <c r="A4" s="522"/>
      <c r="B4" s="522"/>
      <c r="C4" s="523"/>
      <c r="D4" s="523"/>
      <c r="E4" s="523" t="s">
        <v>821</v>
      </c>
      <c r="F4" s="690"/>
    </row>
    <row r="5" spans="1:6" ht="24.75" thickBot="1" x14ac:dyDescent="0.25">
      <c r="A5" s="353" t="s">
        <v>149</v>
      </c>
      <c r="B5" s="354" t="s">
        <v>43</v>
      </c>
      <c r="C5" s="97" t="s">
        <v>179</v>
      </c>
      <c r="D5" s="97" t="s">
        <v>184</v>
      </c>
      <c r="E5" s="524" t="s">
        <v>185</v>
      </c>
    </row>
    <row r="6" spans="1:6" s="569" customFormat="1" ht="12.95" customHeight="1" thickBot="1" x14ac:dyDescent="0.25">
      <c r="A6" s="517" t="s">
        <v>422</v>
      </c>
      <c r="B6" s="518" t="s">
        <v>423</v>
      </c>
      <c r="C6" s="518" t="s">
        <v>424</v>
      </c>
      <c r="D6" s="111" t="s">
        <v>425</v>
      </c>
      <c r="E6" s="109" t="s">
        <v>426</v>
      </c>
      <c r="F6" s="691"/>
    </row>
    <row r="7" spans="1:6" s="569" customFormat="1" ht="15.95" customHeight="1" thickBot="1" x14ac:dyDescent="0.25">
      <c r="A7" s="798" t="s">
        <v>44</v>
      </c>
      <c r="B7" s="799"/>
      <c r="C7" s="799"/>
      <c r="D7" s="799"/>
      <c r="E7" s="800"/>
      <c r="F7" s="691"/>
    </row>
    <row r="8" spans="1:6" s="569" customFormat="1" ht="12" customHeight="1" thickBot="1" x14ac:dyDescent="0.25">
      <c r="A8" s="385" t="s">
        <v>7</v>
      </c>
      <c r="B8" s="381" t="s">
        <v>306</v>
      </c>
      <c r="C8" s="412">
        <f>SUM(C9:C14)</f>
        <v>37470032</v>
      </c>
      <c r="D8" s="406">
        <f>SUM(D9:D14)</f>
        <v>44898734</v>
      </c>
      <c r="E8" s="412">
        <f t="shared" ref="E8" si="0">SUM(E9:E14)</f>
        <v>44497696</v>
      </c>
      <c r="F8" s="691" t="s">
        <v>728</v>
      </c>
    </row>
    <row r="9" spans="1:6" s="543" customFormat="1" ht="12" customHeight="1" x14ac:dyDescent="0.2">
      <c r="A9" s="553" t="s">
        <v>72</v>
      </c>
      <c r="B9" s="423" t="s">
        <v>307</v>
      </c>
      <c r="C9" s="414">
        <v>17796854</v>
      </c>
      <c r="D9" s="535">
        <v>17828574</v>
      </c>
      <c r="E9" s="397">
        <v>17828574</v>
      </c>
      <c r="F9" s="691" t="s">
        <v>729</v>
      </c>
    </row>
    <row r="10" spans="1:6" s="570" customFormat="1" ht="12" customHeight="1" x14ac:dyDescent="0.2">
      <c r="A10" s="554" t="s">
        <v>73</v>
      </c>
      <c r="B10" s="424" t="s">
        <v>308</v>
      </c>
      <c r="C10" s="413"/>
      <c r="D10" s="534"/>
      <c r="E10" s="396">
        <v>0</v>
      </c>
      <c r="F10" s="691" t="s">
        <v>730</v>
      </c>
    </row>
    <row r="11" spans="1:6" s="570" customFormat="1" ht="12" customHeight="1" x14ac:dyDescent="0.2">
      <c r="A11" s="554" t="s">
        <v>74</v>
      </c>
      <c r="B11" s="424" t="s">
        <v>309</v>
      </c>
      <c r="C11" s="413">
        <v>17873178</v>
      </c>
      <c r="D11" s="534">
        <v>17873178</v>
      </c>
      <c r="E11" s="396">
        <v>17472140</v>
      </c>
      <c r="F11" s="691" t="s">
        <v>731</v>
      </c>
    </row>
    <row r="12" spans="1:6" s="570" customFormat="1" ht="12" customHeight="1" x14ac:dyDescent="0.2">
      <c r="A12" s="554" t="s">
        <v>75</v>
      </c>
      <c r="B12" s="424" t="s">
        <v>310</v>
      </c>
      <c r="C12" s="413">
        <v>1800000</v>
      </c>
      <c r="D12" s="534">
        <v>1800000</v>
      </c>
      <c r="E12" s="396">
        <v>1800000</v>
      </c>
      <c r="F12" s="691" t="s">
        <v>732</v>
      </c>
    </row>
    <row r="13" spans="1:6" s="570" customFormat="1" ht="12" customHeight="1" x14ac:dyDescent="0.2">
      <c r="A13" s="554" t="s">
        <v>108</v>
      </c>
      <c r="B13" s="424" t="s">
        <v>815</v>
      </c>
      <c r="C13" s="608">
        <v>0</v>
      </c>
      <c r="D13" s="701">
        <v>7184822</v>
      </c>
      <c r="E13" s="396">
        <v>7184822</v>
      </c>
      <c r="F13" s="691" t="s">
        <v>733</v>
      </c>
    </row>
    <row r="14" spans="1:6" s="543" customFormat="1" ht="12" customHeight="1" thickBot="1" x14ac:dyDescent="0.25">
      <c r="A14" s="555" t="s">
        <v>76</v>
      </c>
      <c r="B14" s="404" t="s">
        <v>812</v>
      </c>
      <c r="C14" s="609"/>
      <c r="D14" s="702">
        <v>212160</v>
      </c>
      <c r="E14" s="398">
        <v>212160</v>
      </c>
      <c r="F14" s="691" t="s">
        <v>734</v>
      </c>
    </row>
    <row r="15" spans="1:6" s="543" customFormat="1" ht="12" customHeight="1" thickBot="1" x14ac:dyDescent="0.25">
      <c r="A15" s="385" t="s">
        <v>8</v>
      </c>
      <c r="B15" s="402" t="s">
        <v>313</v>
      </c>
      <c r="C15" s="412">
        <f>SUM(C16:C20)</f>
        <v>72032994</v>
      </c>
      <c r="D15" s="412">
        <f>SUM(D16:D20)</f>
        <v>110745707</v>
      </c>
      <c r="E15" s="412">
        <f>SUM(E16:E20)</f>
        <v>93220736</v>
      </c>
      <c r="F15" s="691" t="s">
        <v>735</v>
      </c>
    </row>
    <row r="16" spans="1:6" s="543" customFormat="1" ht="12" customHeight="1" x14ac:dyDescent="0.2">
      <c r="A16" s="553" t="s">
        <v>78</v>
      </c>
      <c r="B16" s="423" t="s">
        <v>314</v>
      </c>
      <c r="C16" s="414"/>
      <c r="D16" s="535"/>
      <c r="E16" s="397"/>
      <c r="F16" s="691" t="s">
        <v>736</v>
      </c>
    </row>
    <row r="17" spans="1:6" s="543" customFormat="1" ht="12" customHeight="1" x14ac:dyDescent="0.2">
      <c r="A17" s="554" t="s">
        <v>79</v>
      </c>
      <c r="B17" s="424" t="s">
        <v>315</v>
      </c>
      <c r="C17" s="413"/>
      <c r="D17" s="534"/>
      <c r="E17" s="396">
        <v>0</v>
      </c>
      <c r="F17" s="691" t="s">
        <v>737</v>
      </c>
    </row>
    <row r="18" spans="1:6" s="543" customFormat="1" ht="12" customHeight="1" x14ac:dyDescent="0.2">
      <c r="A18" s="554" t="s">
        <v>80</v>
      </c>
      <c r="B18" s="424" t="s">
        <v>316</v>
      </c>
      <c r="C18" s="413"/>
      <c r="D18" s="534"/>
      <c r="E18" s="396">
        <v>0</v>
      </c>
      <c r="F18" s="691" t="s">
        <v>738</v>
      </c>
    </row>
    <row r="19" spans="1:6" s="543" customFormat="1" ht="12" customHeight="1" x14ac:dyDescent="0.2">
      <c r="A19" s="554" t="s">
        <v>81</v>
      </c>
      <c r="B19" s="424" t="s">
        <v>317</v>
      </c>
      <c r="C19" s="413"/>
      <c r="D19" s="534"/>
      <c r="E19" s="396">
        <v>0</v>
      </c>
      <c r="F19" s="691" t="s">
        <v>739</v>
      </c>
    </row>
    <row r="20" spans="1:6" s="543" customFormat="1" ht="12" customHeight="1" x14ac:dyDescent="0.2">
      <c r="A20" s="554" t="s">
        <v>82</v>
      </c>
      <c r="B20" s="424" t="s">
        <v>318</v>
      </c>
      <c r="C20" s="413">
        <v>72032994</v>
      </c>
      <c r="D20" s="534">
        <v>110745707</v>
      </c>
      <c r="E20" s="396">
        <v>93220736</v>
      </c>
      <c r="F20" s="691" t="s">
        <v>740</v>
      </c>
    </row>
    <row r="21" spans="1:6" s="570" customFormat="1" ht="12" customHeight="1" thickBot="1" x14ac:dyDescent="0.25">
      <c r="A21" s="555" t="s">
        <v>89</v>
      </c>
      <c r="B21" s="425" t="s">
        <v>319</v>
      </c>
      <c r="C21" s="415"/>
      <c r="D21" s="536"/>
      <c r="E21" s="398">
        <v>0</v>
      </c>
      <c r="F21" s="691" t="s">
        <v>741</v>
      </c>
    </row>
    <row r="22" spans="1:6" s="570" customFormat="1" ht="12" customHeight="1" thickBot="1" x14ac:dyDescent="0.25">
      <c r="A22" s="385" t="s">
        <v>9</v>
      </c>
      <c r="B22" s="381" t="s">
        <v>320</v>
      </c>
      <c r="C22" s="412">
        <f>SUM(C23:C27)</f>
        <v>48319850</v>
      </c>
      <c r="D22" s="412">
        <f>SUM(D23:D27)</f>
        <v>3152733</v>
      </c>
      <c r="E22" s="395">
        <f>SUM(E23:E28)</f>
        <v>3152733</v>
      </c>
      <c r="F22" s="691" t="s">
        <v>742</v>
      </c>
    </row>
    <row r="23" spans="1:6" s="570" customFormat="1" ht="12" customHeight="1" x14ac:dyDescent="0.2">
      <c r="A23" s="553" t="s">
        <v>61</v>
      </c>
      <c r="B23" s="423" t="s">
        <v>321</v>
      </c>
      <c r="C23" s="414"/>
      <c r="D23" s="535"/>
      <c r="E23" s="397"/>
      <c r="F23" s="691" t="s">
        <v>743</v>
      </c>
    </row>
    <row r="24" spans="1:6" s="543" customFormat="1" ht="12" customHeight="1" x14ac:dyDescent="0.2">
      <c r="A24" s="554" t="s">
        <v>62</v>
      </c>
      <c r="B24" s="424" t="s">
        <v>322</v>
      </c>
      <c r="C24" s="413"/>
      <c r="D24" s="534"/>
      <c r="E24" s="396">
        <v>0</v>
      </c>
      <c r="F24" s="691" t="s">
        <v>744</v>
      </c>
    </row>
    <row r="25" spans="1:6" s="570" customFormat="1" ht="12" customHeight="1" x14ac:dyDescent="0.2">
      <c r="A25" s="554" t="s">
        <v>63</v>
      </c>
      <c r="B25" s="424" t="s">
        <v>323</v>
      </c>
      <c r="C25" s="413"/>
      <c r="D25" s="534"/>
      <c r="E25" s="396">
        <v>0</v>
      </c>
      <c r="F25" s="691" t="s">
        <v>745</v>
      </c>
    </row>
    <row r="26" spans="1:6" s="570" customFormat="1" ht="12" customHeight="1" x14ac:dyDescent="0.2">
      <c r="A26" s="554" t="s">
        <v>64</v>
      </c>
      <c r="B26" s="424" t="s">
        <v>324</v>
      </c>
      <c r="C26" s="413"/>
      <c r="D26" s="534"/>
      <c r="E26" s="396">
        <v>0</v>
      </c>
      <c r="F26" s="691" t="s">
        <v>746</v>
      </c>
    </row>
    <row r="27" spans="1:6" s="570" customFormat="1" ht="12" customHeight="1" x14ac:dyDescent="0.2">
      <c r="A27" s="554" t="s">
        <v>122</v>
      </c>
      <c r="B27" s="424" t="s">
        <v>325</v>
      </c>
      <c r="C27" s="413">
        <v>48319850</v>
      </c>
      <c r="D27" s="534">
        <v>3152733</v>
      </c>
      <c r="E27" s="396">
        <v>3152733</v>
      </c>
      <c r="F27" s="691" t="s">
        <v>747</v>
      </c>
    </row>
    <row r="28" spans="1:6" s="570" customFormat="1" ht="12" customHeight="1" thickBot="1" x14ac:dyDescent="0.25">
      <c r="A28" s="555" t="s">
        <v>123</v>
      </c>
      <c r="B28" s="425" t="s">
        <v>326</v>
      </c>
      <c r="C28" s="415"/>
      <c r="D28" s="536"/>
      <c r="E28" s="398"/>
      <c r="F28" s="691" t="s">
        <v>748</v>
      </c>
    </row>
    <row r="29" spans="1:6" s="570" customFormat="1" ht="12" customHeight="1" thickBot="1" x14ac:dyDescent="0.25">
      <c r="A29" s="385" t="s">
        <v>124</v>
      </c>
      <c r="B29" s="381" t="s">
        <v>327</v>
      </c>
      <c r="C29" s="739">
        <f>C35+C34+C33+C30</f>
        <v>1690000</v>
      </c>
      <c r="D29" s="739">
        <f>D35+D34+D33+D30</f>
        <v>6195169</v>
      </c>
      <c r="E29" s="739">
        <f>E35+E34+E33+E30</f>
        <v>2984592</v>
      </c>
      <c r="F29" s="691" t="s">
        <v>749</v>
      </c>
    </row>
    <row r="30" spans="1:6" s="570" customFormat="1" ht="12" customHeight="1" x14ac:dyDescent="0.2">
      <c r="A30" s="553" t="s">
        <v>328</v>
      </c>
      <c r="B30" s="423" t="s">
        <v>329</v>
      </c>
      <c r="C30" s="432">
        <f>SUM(C31:C32)</f>
        <v>1030000</v>
      </c>
      <c r="D30" s="432">
        <f>SUM(D31:D32)</f>
        <v>3935169</v>
      </c>
      <c r="E30" s="431">
        <f>SUM(E31:E32)</f>
        <v>1916910</v>
      </c>
      <c r="F30" s="691" t="s">
        <v>750</v>
      </c>
    </row>
    <row r="31" spans="1:6" s="570" customFormat="1" ht="12" customHeight="1" x14ac:dyDescent="0.2">
      <c r="A31" s="554" t="s">
        <v>330</v>
      </c>
      <c r="B31" s="424" t="s">
        <v>331</v>
      </c>
      <c r="C31" s="413">
        <v>350000</v>
      </c>
      <c r="D31" s="534">
        <v>1100000</v>
      </c>
      <c r="E31" s="396">
        <v>425597</v>
      </c>
      <c r="F31" s="691" t="s">
        <v>751</v>
      </c>
    </row>
    <row r="32" spans="1:6" s="570" customFormat="1" ht="12" customHeight="1" x14ac:dyDescent="0.2">
      <c r="A32" s="554" t="s">
        <v>332</v>
      </c>
      <c r="B32" s="424" t="s">
        <v>333</v>
      </c>
      <c r="C32" s="413">
        <v>680000</v>
      </c>
      <c r="D32" s="534">
        <v>2835169</v>
      </c>
      <c r="E32" s="396">
        <v>1491313</v>
      </c>
      <c r="F32" s="691" t="s">
        <v>752</v>
      </c>
    </row>
    <row r="33" spans="1:6" s="570" customFormat="1" ht="12" customHeight="1" x14ac:dyDescent="0.2">
      <c r="A33" s="554" t="s">
        <v>334</v>
      </c>
      <c r="B33" s="424" t="s">
        <v>335</v>
      </c>
      <c r="C33" s="413">
        <v>660000</v>
      </c>
      <c r="D33" s="534">
        <v>1160000</v>
      </c>
      <c r="E33" s="396">
        <v>999488</v>
      </c>
      <c r="F33" s="691" t="s">
        <v>753</v>
      </c>
    </row>
    <row r="34" spans="1:6" s="570" customFormat="1" ht="12" customHeight="1" x14ac:dyDescent="0.2">
      <c r="A34" s="554" t="s">
        <v>336</v>
      </c>
      <c r="B34" s="424" t="s">
        <v>337</v>
      </c>
      <c r="C34" s="413"/>
      <c r="D34" s="534"/>
      <c r="E34" s="396">
        <v>0</v>
      </c>
      <c r="F34" s="691" t="s">
        <v>754</v>
      </c>
    </row>
    <row r="35" spans="1:6" s="570" customFormat="1" ht="12" customHeight="1" thickBot="1" x14ac:dyDescent="0.25">
      <c r="A35" s="555" t="s">
        <v>338</v>
      </c>
      <c r="B35" s="425" t="s">
        <v>339</v>
      </c>
      <c r="C35" s="415"/>
      <c r="D35" s="536">
        <v>1100000</v>
      </c>
      <c r="E35" s="398">
        <v>68194</v>
      </c>
      <c r="F35" s="691" t="s">
        <v>755</v>
      </c>
    </row>
    <row r="36" spans="1:6" s="570" customFormat="1" ht="12" customHeight="1" thickBot="1" x14ac:dyDescent="0.25">
      <c r="A36" s="385" t="s">
        <v>11</v>
      </c>
      <c r="B36" s="381" t="s">
        <v>340</v>
      </c>
      <c r="C36" s="412">
        <f>SUM(C37:C46)</f>
        <v>11167800</v>
      </c>
      <c r="D36" s="412">
        <f>SUM(D37:D46)</f>
        <v>22991016</v>
      </c>
      <c r="E36" s="395">
        <f>SUM(E37:E46)</f>
        <v>17881467</v>
      </c>
      <c r="F36" s="691" t="s">
        <v>756</v>
      </c>
    </row>
    <row r="37" spans="1:6" s="570" customFormat="1" ht="12" customHeight="1" x14ac:dyDescent="0.2">
      <c r="A37" s="553" t="s">
        <v>65</v>
      </c>
      <c r="B37" s="423" t="s">
        <v>341</v>
      </c>
      <c r="C37" s="414">
        <v>2653543</v>
      </c>
      <c r="D37" s="535">
        <v>6653543</v>
      </c>
      <c r="E37" s="397">
        <v>5421523</v>
      </c>
      <c r="F37" s="691" t="s">
        <v>757</v>
      </c>
    </row>
    <row r="38" spans="1:6" s="570" customFormat="1" ht="12" customHeight="1" x14ac:dyDescent="0.2">
      <c r="A38" s="554" t="s">
        <v>66</v>
      </c>
      <c r="B38" s="424" t="s">
        <v>342</v>
      </c>
      <c r="C38" s="413">
        <v>6140000</v>
      </c>
      <c r="D38" s="534">
        <v>11762364</v>
      </c>
      <c r="E38" s="396">
        <v>8015364</v>
      </c>
      <c r="F38" s="691" t="s">
        <v>758</v>
      </c>
    </row>
    <row r="39" spans="1:6" s="570" customFormat="1" ht="12" customHeight="1" x14ac:dyDescent="0.2">
      <c r="A39" s="554" t="s">
        <v>67</v>
      </c>
      <c r="B39" s="424" t="s">
        <v>343</v>
      </c>
      <c r="C39" s="413"/>
      <c r="D39" s="534">
        <v>1000000</v>
      </c>
      <c r="E39" s="396">
        <v>811599</v>
      </c>
      <c r="F39" s="691" t="s">
        <v>759</v>
      </c>
    </row>
    <row r="40" spans="1:6" s="570" customFormat="1" ht="12" customHeight="1" x14ac:dyDescent="0.2">
      <c r="A40" s="554" t="s">
        <v>126</v>
      </c>
      <c r="B40" s="424" t="s">
        <v>344</v>
      </c>
      <c r="C40" s="413"/>
      <c r="D40" s="534"/>
      <c r="E40" s="396">
        <v>0</v>
      </c>
      <c r="F40" s="691" t="s">
        <v>760</v>
      </c>
    </row>
    <row r="41" spans="1:6" s="570" customFormat="1" ht="12" customHeight="1" x14ac:dyDescent="0.2">
      <c r="A41" s="554" t="s">
        <v>127</v>
      </c>
      <c r="B41" s="424" t="s">
        <v>345</v>
      </c>
      <c r="C41" s="413"/>
      <c r="D41" s="534"/>
      <c r="E41" s="396"/>
      <c r="F41" s="691" t="s">
        <v>761</v>
      </c>
    </row>
    <row r="42" spans="1:6" s="570" customFormat="1" ht="12" customHeight="1" x14ac:dyDescent="0.2">
      <c r="A42" s="554" t="s">
        <v>128</v>
      </c>
      <c r="B42" s="424" t="s">
        <v>346</v>
      </c>
      <c r="C42" s="413">
        <v>2374257</v>
      </c>
      <c r="D42" s="534">
        <v>3563897</v>
      </c>
      <c r="E42" s="396">
        <v>3563897</v>
      </c>
      <c r="F42" s="691" t="s">
        <v>762</v>
      </c>
    </row>
    <row r="43" spans="1:6" s="570" customFormat="1" ht="12" customHeight="1" x14ac:dyDescent="0.2">
      <c r="A43" s="554" t="s">
        <v>129</v>
      </c>
      <c r="B43" s="424" t="s">
        <v>347</v>
      </c>
      <c r="C43" s="413"/>
      <c r="D43" s="534"/>
      <c r="E43" s="396">
        <v>0</v>
      </c>
      <c r="F43" s="691" t="s">
        <v>763</v>
      </c>
    </row>
    <row r="44" spans="1:6" s="570" customFormat="1" ht="12" customHeight="1" x14ac:dyDescent="0.2">
      <c r="A44" s="554" t="s">
        <v>130</v>
      </c>
      <c r="B44" s="424" t="s">
        <v>348</v>
      </c>
      <c r="C44" s="413"/>
      <c r="D44" s="534">
        <v>5000</v>
      </c>
      <c r="E44" s="396">
        <v>3807</v>
      </c>
      <c r="F44" s="691" t="s">
        <v>764</v>
      </c>
    </row>
    <row r="45" spans="1:6" s="570" customFormat="1" ht="12" customHeight="1" x14ac:dyDescent="0.2">
      <c r="A45" s="554" t="s">
        <v>349</v>
      </c>
      <c r="B45" s="424" t="s">
        <v>350</v>
      </c>
      <c r="C45" s="416"/>
      <c r="D45" s="703"/>
      <c r="E45" s="399"/>
      <c r="F45" s="691" t="s">
        <v>765</v>
      </c>
    </row>
    <row r="46" spans="1:6" s="543" customFormat="1" ht="12" customHeight="1" thickBot="1" x14ac:dyDescent="0.25">
      <c r="A46" s="555" t="s">
        <v>351</v>
      </c>
      <c r="B46" s="425" t="s">
        <v>352</v>
      </c>
      <c r="C46" s="417"/>
      <c r="D46" s="704">
        <v>6212</v>
      </c>
      <c r="E46" s="400">
        <v>65277</v>
      </c>
      <c r="F46" s="691" t="s">
        <v>766</v>
      </c>
    </row>
    <row r="47" spans="1:6" s="570" customFormat="1" ht="12" customHeight="1" thickBot="1" x14ac:dyDescent="0.25">
      <c r="A47" s="385" t="s">
        <v>12</v>
      </c>
      <c r="B47" s="381" t="s">
        <v>353</v>
      </c>
      <c r="C47" s="412">
        <f>SUM(C48:C52)</f>
        <v>0</v>
      </c>
      <c r="D47" s="412">
        <f>SUM(D48:D52)</f>
        <v>1417323</v>
      </c>
      <c r="E47" s="412">
        <f>SUM(E48:E52)</f>
        <v>1417323</v>
      </c>
      <c r="F47" s="691" t="s">
        <v>767</v>
      </c>
    </row>
    <row r="48" spans="1:6" s="570" customFormat="1" ht="12" customHeight="1" x14ac:dyDescent="0.2">
      <c r="A48" s="553" t="s">
        <v>68</v>
      </c>
      <c r="B48" s="423" t="s">
        <v>354</v>
      </c>
      <c r="C48" s="434"/>
      <c r="D48" s="705"/>
      <c r="E48" s="401">
        <v>0</v>
      </c>
      <c r="F48" s="691" t="s">
        <v>768</v>
      </c>
    </row>
    <row r="49" spans="1:6" s="570" customFormat="1" ht="12" customHeight="1" x14ac:dyDescent="0.2">
      <c r="A49" s="554" t="s">
        <v>69</v>
      </c>
      <c r="B49" s="424" t="s">
        <v>355</v>
      </c>
      <c r="C49" s="416"/>
      <c r="D49" s="703"/>
      <c r="E49" s="399">
        <v>0</v>
      </c>
      <c r="F49" s="691" t="s">
        <v>769</v>
      </c>
    </row>
    <row r="50" spans="1:6" s="570" customFormat="1" ht="12" customHeight="1" x14ac:dyDescent="0.2">
      <c r="A50" s="554" t="s">
        <v>356</v>
      </c>
      <c r="B50" s="424" t="s">
        <v>357</v>
      </c>
      <c r="C50" s="416"/>
      <c r="D50" s="703">
        <v>1417323</v>
      </c>
      <c r="E50" s="399">
        <v>1417323</v>
      </c>
      <c r="F50" s="691" t="s">
        <v>770</v>
      </c>
    </row>
    <row r="51" spans="1:6" s="570" customFormat="1" ht="12" customHeight="1" x14ac:dyDescent="0.2">
      <c r="A51" s="554" t="s">
        <v>358</v>
      </c>
      <c r="B51" s="424" t="s">
        <v>359</v>
      </c>
      <c r="C51" s="416"/>
      <c r="D51" s="703"/>
      <c r="E51" s="399">
        <v>0</v>
      </c>
      <c r="F51" s="691" t="s">
        <v>771</v>
      </c>
    </row>
    <row r="52" spans="1:6" s="570" customFormat="1" ht="12" customHeight="1" thickBot="1" x14ac:dyDescent="0.25">
      <c r="A52" s="555" t="s">
        <v>360</v>
      </c>
      <c r="B52" s="425" t="s">
        <v>361</v>
      </c>
      <c r="C52" s="417"/>
      <c r="D52" s="704"/>
      <c r="E52" s="400">
        <v>0</v>
      </c>
      <c r="F52" s="691" t="s">
        <v>772</v>
      </c>
    </row>
    <row r="53" spans="1:6" s="570" customFormat="1" ht="12" customHeight="1" thickBot="1" x14ac:dyDescent="0.25">
      <c r="A53" s="385" t="s">
        <v>131</v>
      </c>
      <c r="B53" s="381" t="s">
        <v>362</v>
      </c>
      <c r="C53" s="412">
        <f>SUM(C54:C56)</f>
        <v>0</v>
      </c>
      <c r="D53" s="412">
        <f>SUM(D54:D56)</f>
        <v>0</v>
      </c>
      <c r="E53" s="395">
        <f>SUM(E54:E57)</f>
        <v>0</v>
      </c>
      <c r="F53" s="691" t="s">
        <v>773</v>
      </c>
    </row>
    <row r="54" spans="1:6" s="543" customFormat="1" ht="12" customHeight="1" x14ac:dyDescent="0.2">
      <c r="A54" s="553" t="s">
        <v>70</v>
      </c>
      <c r="B54" s="423" t="s">
        <v>363</v>
      </c>
      <c r="C54" s="414"/>
      <c r="D54" s="535"/>
      <c r="E54" s="397">
        <v>0</v>
      </c>
      <c r="F54" s="691" t="s">
        <v>774</v>
      </c>
    </row>
    <row r="55" spans="1:6" s="543" customFormat="1" ht="12" customHeight="1" x14ac:dyDescent="0.2">
      <c r="A55" s="554" t="s">
        <v>71</v>
      </c>
      <c r="B55" s="424" t="s">
        <v>364</v>
      </c>
      <c r="C55" s="413"/>
      <c r="D55" s="534"/>
      <c r="E55" s="396">
        <v>0</v>
      </c>
      <c r="F55" s="691" t="s">
        <v>775</v>
      </c>
    </row>
    <row r="56" spans="1:6" s="543" customFormat="1" ht="12" customHeight="1" x14ac:dyDescent="0.2">
      <c r="A56" s="554" t="s">
        <v>365</v>
      </c>
      <c r="B56" s="424" t="s">
        <v>366</v>
      </c>
      <c r="C56" s="413">
        <v>0</v>
      </c>
      <c r="D56" s="534"/>
      <c r="E56" s="396"/>
      <c r="F56" s="691" t="s">
        <v>776</v>
      </c>
    </row>
    <row r="57" spans="1:6" s="543" customFormat="1" ht="12" customHeight="1" thickBot="1" x14ac:dyDescent="0.25">
      <c r="A57" s="555" t="s">
        <v>367</v>
      </c>
      <c r="B57" s="425" t="s">
        <v>368</v>
      </c>
      <c r="C57" s="415"/>
      <c r="D57" s="536"/>
      <c r="E57" s="398"/>
      <c r="F57" s="691" t="s">
        <v>777</v>
      </c>
    </row>
    <row r="58" spans="1:6" s="570" customFormat="1" ht="12" customHeight="1" thickBot="1" x14ac:dyDescent="0.25">
      <c r="A58" s="385" t="s">
        <v>14</v>
      </c>
      <c r="B58" s="402" t="s">
        <v>369</v>
      </c>
      <c r="C58" s="412">
        <f>SUM(C59:C61)</f>
        <v>0</v>
      </c>
      <c r="D58" s="406">
        <f>SUM(D59:D61)</f>
        <v>0</v>
      </c>
      <c r="E58" s="395">
        <v>0</v>
      </c>
      <c r="F58" s="691" t="s">
        <v>778</v>
      </c>
    </row>
    <row r="59" spans="1:6" s="570" customFormat="1" ht="12" customHeight="1" x14ac:dyDescent="0.2">
      <c r="A59" s="553" t="s">
        <v>132</v>
      </c>
      <c r="B59" s="423" t="s">
        <v>370</v>
      </c>
      <c r="C59" s="416"/>
      <c r="D59" s="703"/>
      <c r="E59" s="399">
        <v>0</v>
      </c>
      <c r="F59" s="691" t="s">
        <v>779</v>
      </c>
    </row>
    <row r="60" spans="1:6" s="570" customFormat="1" ht="12" customHeight="1" x14ac:dyDescent="0.2">
      <c r="A60" s="554" t="s">
        <v>133</v>
      </c>
      <c r="B60" s="424" t="s">
        <v>557</v>
      </c>
      <c r="C60" s="416"/>
      <c r="D60" s="703"/>
      <c r="E60" s="399">
        <v>0</v>
      </c>
      <c r="F60" s="691" t="s">
        <v>780</v>
      </c>
    </row>
    <row r="61" spans="1:6" s="570" customFormat="1" ht="12" customHeight="1" x14ac:dyDescent="0.2">
      <c r="A61" s="554" t="s">
        <v>158</v>
      </c>
      <c r="B61" s="424" t="s">
        <v>372</v>
      </c>
      <c r="C61" s="416"/>
      <c r="D61" s="703"/>
      <c r="E61" s="399">
        <v>0</v>
      </c>
      <c r="F61" s="691" t="s">
        <v>781</v>
      </c>
    </row>
    <row r="62" spans="1:6" s="570" customFormat="1" ht="12" customHeight="1" thickBot="1" x14ac:dyDescent="0.25">
      <c r="A62" s="555" t="s">
        <v>373</v>
      </c>
      <c r="B62" s="425" t="s">
        <v>374</v>
      </c>
      <c r="C62" s="416"/>
      <c r="D62" s="703"/>
      <c r="E62" s="399">
        <v>0</v>
      </c>
      <c r="F62" s="691" t="s">
        <v>782</v>
      </c>
    </row>
    <row r="63" spans="1:6" s="570" customFormat="1" ht="12" customHeight="1" thickBot="1" x14ac:dyDescent="0.25">
      <c r="A63" s="385" t="s">
        <v>15</v>
      </c>
      <c r="B63" s="381" t="s">
        <v>375</v>
      </c>
      <c r="C63" s="418">
        <f>+C8+C15+C22+C29+C36+C47+C53+C58</f>
        <v>170680676</v>
      </c>
      <c r="D63" s="537">
        <f>+D8+D15+D22+D29+D36+D47+D53+D58</f>
        <v>189400682</v>
      </c>
      <c r="E63" s="430">
        <f>SUM(E8+E15+E22+E29+E36+E47+E53+E58)</f>
        <v>163154547</v>
      </c>
      <c r="F63" s="691" t="s">
        <v>783</v>
      </c>
    </row>
    <row r="64" spans="1:6" s="570" customFormat="1" ht="12" customHeight="1" thickBot="1" x14ac:dyDescent="0.2">
      <c r="A64" s="556" t="s">
        <v>555</v>
      </c>
      <c r="B64" s="402" t="s">
        <v>377</v>
      </c>
      <c r="C64" s="412">
        <f>SUM(C65:C67)</f>
        <v>0</v>
      </c>
      <c r="D64" s="406">
        <f>SUM(D65:D67)</f>
        <v>0</v>
      </c>
      <c r="E64" s="395">
        <v>0</v>
      </c>
      <c r="F64" s="691" t="s">
        <v>784</v>
      </c>
    </row>
    <row r="65" spans="1:6" s="570" customFormat="1" ht="12" customHeight="1" x14ac:dyDescent="0.2">
      <c r="A65" s="553" t="s">
        <v>378</v>
      </c>
      <c r="B65" s="423" t="s">
        <v>379</v>
      </c>
      <c r="C65" s="416"/>
      <c r="D65" s="703"/>
      <c r="E65" s="399">
        <v>0</v>
      </c>
      <c r="F65" s="691" t="s">
        <v>785</v>
      </c>
    </row>
    <row r="66" spans="1:6" s="570" customFormat="1" ht="12" customHeight="1" x14ac:dyDescent="0.2">
      <c r="A66" s="554" t="s">
        <v>380</v>
      </c>
      <c r="B66" s="424" t="s">
        <v>381</v>
      </c>
      <c r="C66" s="416"/>
      <c r="D66" s="703"/>
      <c r="E66" s="399">
        <v>0</v>
      </c>
      <c r="F66" s="691" t="s">
        <v>786</v>
      </c>
    </row>
    <row r="67" spans="1:6" s="570" customFormat="1" ht="12" customHeight="1" thickBot="1" x14ac:dyDescent="0.25">
      <c r="A67" s="555" t="s">
        <v>382</v>
      </c>
      <c r="B67" s="549" t="s">
        <v>383</v>
      </c>
      <c r="C67" s="416"/>
      <c r="D67" s="703"/>
      <c r="E67" s="399">
        <v>0</v>
      </c>
      <c r="F67" s="691" t="s">
        <v>787</v>
      </c>
    </row>
    <row r="68" spans="1:6" s="570" customFormat="1" ht="12" customHeight="1" thickBot="1" x14ac:dyDescent="0.2">
      <c r="A68" s="556" t="s">
        <v>384</v>
      </c>
      <c r="B68" s="402" t="s">
        <v>385</v>
      </c>
      <c r="C68" s="412">
        <f>SUM(C69:C72)</f>
        <v>0</v>
      </c>
      <c r="D68" s="406">
        <f>SUM(D69:D72)</f>
        <v>0</v>
      </c>
      <c r="E68" s="395">
        <v>0</v>
      </c>
      <c r="F68" s="691" t="s">
        <v>788</v>
      </c>
    </row>
    <row r="69" spans="1:6" s="570" customFormat="1" ht="12" customHeight="1" x14ac:dyDescent="0.2">
      <c r="A69" s="553" t="s">
        <v>109</v>
      </c>
      <c r="B69" s="423" t="s">
        <v>386</v>
      </c>
      <c r="C69" s="416"/>
      <c r="D69" s="703"/>
      <c r="E69" s="399">
        <v>0</v>
      </c>
      <c r="F69" s="691" t="s">
        <v>789</v>
      </c>
    </row>
    <row r="70" spans="1:6" s="570" customFormat="1" ht="12" customHeight="1" x14ac:dyDescent="0.2">
      <c r="A70" s="554" t="s">
        <v>110</v>
      </c>
      <c r="B70" s="424" t="s">
        <v>387</v>
      </c>
      <c r="C70" s="416"/>
      <c r="D70" s="703"/>
      <c r="E70" s="399">
        <v>0</v>
      </c>
      <c r="F70" s="691" t="s">
        <v>790</v>
      </c>
    </row>
    <row r="71" spans="1:6" s="570" customFormat="1" ht="12" customHeight="1" x14ac:dyDescent="0.2">
      <c r="A71" s="554" t="s">
        <v>388</v>
      </c>
      <c r="B71" s="424" t="s">
        <v>389</v>
      </c>
      <c r="C71" s="416"/>
      <c r="D71" s="703"/>
      <c r="E71" s="399">
        <v>0</v>
      </c>
      <c r="F71" s="691" t="s">
        <v>791</v>
      </c>
    </row>
    <row r="72" spans="1:6" s="570" customFormat="1" ht="12" customHeight="1" thickBot="1" x14ac:dyDescent="0.25">
      <c r="A72" s="555" t="s">
        <v>390</v>
      </c>
      <c r="B72" s="425" t="s">
        <v>391</v>
      </c>
      <c r="C72" s="416"/>
      <c r="D72" s="703"/>
      <c r="E72" s="399">
        <v>0</v>
      </c>
      <c r="F72" s="691" t="s">
        <v>792</v>
      </c>
    </row>
    <row r="73" spans="1:6" s="570" customFormat="1" ht="12" customHeight="1" thickBot="1" x14ac:dyDescent="0.2">
      <c r="A73" s="556" t="s">
        <v>392</v>
      </c>
      <c r="B73" s="402" t="s">
        <v>393</v>
      </c>
      <c r="C73" s="412">
        <f>SUM(C74:C75)</f>
        <v>17610885</v>
      </c>
      <c r="D73" s="412">
        <f>SUM(D74:D75)</f>
        <v>35547953</v>
      </c>
      <c r="E73" s="395">
        <f>SUM(E74:E75)</f>
        <v>35547953</v>
      </c>
      <c r="F73" s="691" t="s">
        <v>793</v>
      </c>
    </row>
    <row r="74" spans="1:6" s="570" customFormat="1" ht="12" customHeight="1" x14ac:dyDescent="0.2">
      <c r="A74" s="553" t="s">
        <v>394</v>
      </c>
      <c r="B74" s="423" t="s">
        <v>395</v>
      </c>
      <c r="C74" s="416">
        <v>17610885</v>
      </c>
      <c r="D74" s="703">
        <v>35547953</v>
      </c>
      <c r="E74" s="399">
        <v>35547953</v>
      </c>
      <c r="F74" s="691" t="s">
        <v>794</v>
      </c>
    </row>
    <row r="75" spans="1:6" s="570" customFormat="1" ht="12" customHeight="1" thickBot="1" x14ac:dyDescent="0.25">
      <c r="A75" s="555" t="s">
        <v>396</v>
      </c>
      <c r="B75" s="425" t="s">
        <v>397</v>
      </c>
      <c r="C75" s="416"/>
      <c r="D75" s="703"/>
      <c r="E75" s="399"/>
      <c r="F75" s="691" t="s">
        <v>795</v>
      </c>
    </row>
    <row r="76" spans="1:6" s="570" customFormat="1" ht="12" customHeight="1" thickBot="1" x14ac:dyDescent="0.2">
      <c r="A76" s="556" t="s">
        <v>398</v>
      </c>
      <c r="B76" s="402" t="s">
        <v>399</v>
      </c>
      <c r="C76" s="412">
        <f>SUM(C77:C79)</f>
        <v>0</v>
      </c>
      <c r="D76" s="412">
        <f>SUM(D77:D79)</f>
        <v>2817269</v>
      </c>
      <c r="E76" s="395">
        <f>SUM(E77:E79)</f>
        <v>2817269</v>
      </c>
      <c r="F76" s="691" t="s">
        <v>796</v>
      </c>
    </row>
    <row r="77" spans="1:6" s="570" customFormat="1" ht="12" customHeight="1" x14ac:dyDescent="0.2">
      <c r="A77" s="553" t="s">
        <v>400</v>
      </c>
      <c r="B77" s="423" t="s">
        <v>401</v>
      </c>
      <c r="C77" s="416"/>
      <c r="D77" s="703">
        <v>2817269</v>
      </c>
      <c r="E77" s="399">
        <v>2817269</v>
      </c>
      <c r="F77" s="691" t="s">
        <v>797</v>
      </c>
    </row>
    <row r="78" spans="1:6" s="570" customFormat="1" ht="12" customHeight="1" x14ac:dyDescent="0.2">
      <c r="A78" s="554" t="s">
        <v>402</v>
      </c>
      <c r="B78" s="424" t="s">
        <v>403</v>
      </c>
      <c r="C78" s="416"/>
      <c r="D78" s="703"/>
      <c r="E78" s="399">
        <v>0</v>
      </c>
      <c r="F78" s="691" t="s">
        <v>798</v>
      </c>
    </row>
    <row r="79" spans="1:6" s="570" customFormat="1" ht="12" customHeight="1" thickBot="1" x14ac:dyDescent="0.25">
      <c r="A79" s="555" t="s">
        <v>404</v>
      </c>
      <c r="B79" s="425" t="s">
        <v>405</v>
      </c>
      <c r="C79" s="416"/>
      <c r="D79" s="703"/>
      <c r="E79" s="399">
        <v>0</v>
      </c>
      <c r="F79" s="691" t="s">
        <v>799</v>
      </c>
    </row>
    <row r="80" spans="1:6" s="570" customFormat="1" ht="12" customHeight="1" thickBot="1" x14ac:dyDescent="0.2">
      <c r="A80" s="556" t="s">
        <v>406</v>
      </c>
      <c r="B80" s="402" t="s">
        <v>407</v>
      </c>
      <c r="C80" s="412">
        <f>SUM(C81:C84)</f>
        <v>0</v>
      </c>
      <c r="D80" s="406">
        <f>SUM(D81:D84)</f>
        <v>0</v>
      </c>
      <c r="E80" s="395">
        <v>0</v>
      </c>
      <c r="F80" s="691" t="s">
        <v>800</v>
      </c>
    </row>
    <row r="81" spans="1:6" s="570" customFormat="1" ht="12" customHeight="1" x14ac:dyDescent="0.2">
      <c r="A81" s="557" t="s">
        <v>408</v>
      </c>
      <c r="B81" s="423" t="s">
        <v>409</v>
      </c>
      <c r="C81" s="416"/>
      <c r="D81" s="703"/>
      <c r="E81" s="399">
        <v>0</v>
      </c>
      <c r="F81" s="691" t="s">
        <v>801</v>
      </c>
    </row>
    <row r="82" spans="1:6" s="570" customFormat="1" ht="12" customHeight="1" x14ac:dyDescent="0.2">
      <c r="A82" s="558" t="s">
        <v>410</v>
      </c>
      <c r="B82" s="424" t="s">
        <v>411</v>
      </c>
      <c r="C82" s="416"/>
      <c r="D82" s="703"/>
      <c r="E82" s="399">
        <v>0</v>
      </c>
      <c r="F82" s="691" t="s">
        <v>802</v>
      </c>
    </row>
    <row r="83" spans="1:6" s="570" customFormat="1" ht="12" customHeight="1" x14ac:dyDescent="0.2">
      <c r="A83" s="558" t="s">
        <v>412</v>
      </c>
      <c r="B83" s="424" t="s">
        <v>413</v>
      </c>
      <c r="C83" s="416"/>
      <c r="D83" s="703"/>
      <c r="E83" s="399">
        <v>0</v>
      </c>
      <c r="F83" s="691" t="s">
        <v>803</v>
      </c>
    </row>
    <row r="84" spans="1:6" s="570" customFormat="1" ht="12" customHeight="1" thickBot="1" x14ac:dyDescent="0.25">
      <c r="A84" s="559" t="s">
        <v>414</v>
      </c>
      <c r="B84" s="425" t="s">
        <v>415</v>
      </c>
      <c r="C84" s="416"/>
      <c r="D84" s="703"/>
      <c r="E84" s="399">
        <v>0</v>
      </c>
      <c r="F84" s="691" t="s">
        <v>804</v>
      </c>
    </row>
    <row r="85" spans="1:6" s="570" customFormat="1" ht="12" customHeight="1" thickBot="1" x14ac:dyDescent="0.2">
      <c r="A85" s="556" t="s">
        <v>416</v>
      </c>
      <c r="B85" s="402" t="s">
        <v>417</v>
      </c>
      <c r="C85" s="438"/>
      <c r="D85" s="706"/>
      <c r="E85" s="439">
        <v>0</v>
      </c>
      <c r="F85" s="691" t="s">
        <v>805</v>
      </c>
    </row>
    <row r="86" spans="1:6" s="570" customFormat="1" ht="12" customHeight="1" thickBot="1" x14ac:dyDescent="0.2">
      <c r="A86" s="556" t="s">
        <v>418</v>
      </c>
      <c r="B86" s="550" t="s">
        <v>419</v>
      </c>
      <c r="C86" s="418">
        <f>+C64+C68+C73+C76+C80+C85</f>
        <v>17610885</v>
      </c>
      <c r="D86" s="537">
        <f>+D64+D68+D73+D76+D80+D85</f>
        <v>38365222</v>
      </c>
      <c r="E86" s="430">
        <f>SUM(E73+E76)</f>
        <v>38365222</v>
      </c>
      <c r="F86" s="691" t="s">
        <v>806</v>
      </c>
    </row>
    <row r="87" spans="1:6" s="570" customFormat="1" ht="12" customHeight="1" thickBot="1" x14ac:dyDescent="0.2">
      <c r="A87" s="560" t="s">
        <v>420</v>
      </c>
      <c r="B87" s="551" t="s">
        <v>556</v>
      </c>
      <c r="C87" s="418">
        <f>+C63+C86</f>
        <v>188291561</v>
      </c>
      <c r="D87" s="537">
        <f>+D63+D86</f>
        <v>227765904</v>
      </c>
      <c r="E87" s="430">
        <f>SUM(E63+E86)</f>
        <v>201519769</v>
      </c>
      <c r="F87" s="691" t="s">
        <v>807</v>
      </c>
    </row>
    <row r="88" spans="1:6" s="570" customFormat="1" ht="15" customHeight="1" x14ac:dyDescent="0.2">
      <c r="A88" s="525"/>
      <c r="B88" s="526"/>
      <c r="C88" s="357"/>
      <c r="D88" s="357"/>
      <c r="E88" s="357"/>
      <c r="F88" s="692"/>
    </row>
    <row r="89" spans="1:6" ht="13.5" thickBot="1" x14ac:dyDescent="0.25">
      <c r="A89" s="527"/>
      <c r="B89" s="528"/>
      <c r="C89" s="542"/>
      <c r="D89" s="542"/>
      <c r="E89" s="542"/>
    </row>
    <row r="90" spans="1:6" s="569" customFormat="1" ht="16.5" customHeight="1" thickBot="1" x14ac:dyDescent="0.25">
      <c r="A90" s="798" t="s">
        <v>45</v>
      </c>
      <c r="B90" s="799"/>
      <c r="C90" s="799"/>
      <c r="D90" s="799"/>
      <c r="E90" s="800"/>
      <c r="F90" s="691"/>
    </row>
    <row r="91" spans="1:6" s="343" customFormat="1" ht="12" customHeight="1" thickBot="1" x14ac:dyDescent="0.25">
      <c r="A91" s="548" t="s">
        <v>7</v>
      </c>
      <c r="B91" s="384" t="s">
        <v>428</v>
      </c>
      <c r="C91" s="707">
        <f>SUM(C92:C96)</f>
        <v>126217202</v>
      </c>
      <c r="D91" s="707">
        <f>SUM(D92:D96)</f>
        <v>161229318</v>
      </c>
      <c r="E91" s="366">
        <f>SUM(E92:E96)</f>
        <v>144302195</v>
      </c>
      <c r="F91" s="693" t="s">
        <v>728</v>
      </c>
    </row>
    <row r="92" spans="1:6" ht="12" customHeight="1" x14ac:dyDescent="0.2">
      <c r="A92" s="561" t="s">
        <v>72</v>
      </c>
      <c r="B92" s="370" t="s">
        <v>37</v>
      </c>
      <c r="C92" s="708">
        <v>66169449</v>
      </c>
      <c r="D92" s="533">
        <v>84306517</v>
      </c>
      <c r="E92" s="365">
        <v>81198972</v>
      </c>
      <c r="F92" s="693" t="s">
        <v>729</v>
      </c>
    </row>
    <row r="93" spans="1:6" ht="12" customHeight="1" x14ac:dyDescent="0.2">
      <c r="A93" s="554" t="s">
        <v>73</v>
      </c>
      <c r="B93" s="368" t="s">
        <v>134</v>
      </c>
      <c r="C93" s="709">
        <v>7657746</v>
      </c>
      <c r="D93" s="534">
        <v>10657746</v>
      </c>
      <c r="E93" s="396">
        <v>9734064</v>
      </c>
      <c r="F93" s="693" t="s">
        <v>730</v>
      </c>
    </row>
    <row r="94" spans="1:6" ht="12" customHeight="1" x14ac:dyDescent="0.2">
      <c r="A94" s="554" t="s">
        <v>74</v>
      </c>
      <c r="B94" s="368" t="s">
        <v>101</v>
      </c>
      <c r="C94" s="710">
        <v>33236007</v>
      </c>
      <c r="D94" s="536">
        <v>45696055</v>
      </c>
      <c r="E94" s="398">
        <v>37648888</v>
      </c>
      <c r="F94" s="693" t="s">
        <v>731</v>
      </c>
    </row>
    <row r="95" spans="1:6" ht="12" customHeight="1" x14ac:dyDescent="0.2">
      <c r="A95" s="554" t="s">
        <v>75</v>
      </c>
      <c r="B95" s="371" t="s">
        <v>135</v>
      </c>
      <c r="C95" s="710">
        <v>12554000</v>
      </c>
      <c r="D95" s="536">
        <v>13269000</v>
      </c>
      <c r="E95" s="398">
        <v>10854595</v>
      </c>
      <c r="F95" s="693" t="s">
        <v>732</v>
      </c>
    </row>
    <row r="96" spans="1:6" ht="12" customHeight="1" x14ac:dyDescent="0.2">
      <c r="A96" s="554" t="s">
        <v>84</v>
      </c>
      <c r="B96" s="379" t="s">
        <v>136</v>
      </c>
      <c r="C96" s="710">
        <v>6600000</v>
      </c>
      <c r="D96" s="536">
        <v>7300000</v>
      </c>
      <c r="E96" s="398">
        <v>4865676</v>
      </c>
      <c r="F96" s="693" t="s">
        <v>733</v>
      </c>
    </row>
    <row r="97" spans="1:6" ht="12" customHeight="1" x14ac:dyDescent="0.2">
      <c r="A97" s="554" t="s">
        <v>76</v>
      </c>
      <c r="B97" s="368" t="s">
        <v>429</v>
      </c>
      <c r="C97" s="710"/>
      <c r="D97" s="536"/>
      <c r="E97" s="398">
        <v>0</v>
      </c>
      <c r="F97" s="693" t="s">
        <v>734</v>
      </c>
    </row>
    <row r="98" spans="1:6" ht="12" customHeight="1" x14ac:dyDescent="0.2">
      <c r="A98" s="554" t="s">
        <v>77</v>
      </c>
      <c r="B98" s="391" t="s">
        <v>430</v>
      </c>
      <c r="C98" s="710"/>
      <c r="D98" s="536"/>
      <c r="E98" s="398">
        <v>0</v>
      </c>
      <c r="F98" s="693" t="s">
        <v>735</v>
      </c>
    </row>
    <row r="99" spans="1:6" ht="12" customHeight="1" x14ac:dyDescent="0.2">
      <c r="A99" s="554" t="s">
        <v>85</v>
      </c>
      <c r="B99" s="392" t="s">
        <v>431</v>
      </c>
      <c r="C99" s="710"/>
      <c r="D99" s="536"/>
      <c r="E99" s="398">
        <v>0</v>
      </c>
      <c r="F99" s="693" t="s">
        <v>736</v>
      </c>
    </row>
    <row r="100" spans="1:6" ht="12" customHeight="1" x14ac:dyDescent="0.2">
      <c r="A100" s="554" t="s">
        <v>86</v>
      </c>
      <c r="B100" s="392" t="s">
        <v>432</v>
      </c>
      <c r="C100" s="710"/>
      <c r="D100" s="536"/>
      <c r="E100" s="398">
        <v>0</v>
      </c>
      <c r="F100" s="693" t="s">
        <v>737</v>
      </c>
    </row>
    <row r="101" spans="1:6" ht="12" customHeight="1" x14ac:dyDescent="0.2">
      <c r="A101" s="554" t="s">
        <v>87</v>
      </c>
      <c r="B101" s="391" t="s">
        <v>433</v>
      </c>
      <c r="C101" s="710">
        <v>5900000</v>
      </c>
      <c r="D101" s="536">
        <v>5900000</v>
      </c>
      <c r="E101" s="398">
        <v>3535940</v>
      </c>
      <c r="F101" s="693" t="s">
        <v>738</v>
      </c>
    </row>
    <row r="102" spans="1:6" ht="12" customHeight="1" x14ac:dyDescent="0.2">
      <c r="A102" s="554" t="s">
        <v>88</v>
      </c>
      <c r="B102" s="391" t="s">
        <v>434</v>
      </c>
      <c r="C102" s="710"/>
      <c r="D102" s="536"/>
      <c r="E102" s="398">
        <v>0</v>
      </c>
      <c r="F102" s="693" t="s">
        <v>739</v>
      </c>
    </row>
    <row r="103" spans="1:6" ht="12" customHeight="1" x14ac:dyDescent="0.2">
      <c r="A103" s="554" t="s">
        <v>90</v>
      </c>
      <c r="B103" s="392" t="s">
        <v>435</v>
      </c>
      <c r="C103" s="710"/>
      <c r="D103" s="536"/>
      <c r="E103" s="398">
        <v>0</v>
      </c>
      <c r="F103" s="693" t="s">
        <v>740</v>
      </c>
    </row>
    <row r="104" spans="1:6" ht="12" customHeight="1" x14ac:dyDescent="0.2">
      <c r="A104" s="562" t="s">
        <v>137</v>
      </c>
      <c r="B104" s="393" t="s">
        <v>436</v>
      </c>
      <c r="C104" s="710"/>
      <c r="D104" s="536"/>
      <c r="E104" s="398">
        <v>0</v>
      </c>
      <c r="F104" s="693" t="s">
        <v>741</v>
      </c>
    </row>
    <row r="105" spans="1:6" ht="12" customHeight="1" x14ac:dyDescent="0.2">
      <c r="A105" s="554" t="s">
        <v>437</v>
      </c>
      <c r="B105" s="393" t="s">
        <v>438</v>
      </c>
      <c r="C105" s="710"/>
      <c r="D105" s="536"/>
      <c r="E105" s="398">
        <v>0</v>
      </c>
      <c r="F105" s="693" t="s">
        <v>742</v>
      </c>
    </row>
    <row r="106" spans="1:6" s="343" customFormat="1" ht="12" customHeight="1" thickBot="1" x14ac:dyDescent="0.25">
      <c r="A106" s="563" t="s">
        <v>439</v>
      </c>
      <c r="B106" s="394" t="s">
        <v>440</v>
      </c>
      <c r="C106" s="711">
        <v>700000</v>
      </c>
      <c r="D106" s="538">
        <v>1400000</v>
      </c>
      <c r="E106" s="359">
        <v>1329736</v>
      </c>
      <c r="F106" s="693" t="s">
        <v>743</v>
      </c>
    </row>
    <row r="107" spans="1:6" ht="12" customHeight="1" thickBot="1" x14ac:dyDescent="0.25">
      <c r="A107" s="385" t="s">
        <v>8</v>
      </c>
      <c r="B107" s="383" t="s">
        <v>441</v>
      </c>
      <c r="C107" s="712">
        <f>SUM(C108+C109+C110+C111+C112)</f>
        <v>48319850</v>
      </c>
      <c r="D107" s="712">
        <f>SUM(D108:D112)</f>
        <v>51366850</v>
      </c>
      <c r="E107" s="395">
        <f>SUM(E108:E112)</f>
        <v>12878290</v>
      </c>
      <c r="F107" s="693" t="s">
        <v>744</v>
      </c>
    </row>
    <row r="108" spans="1:6" ht="12" customHeight="1" x14ac:dyDescent="0.2">
      <c r="A108" s="553" t="s">
        <v>78</v>
      </c>
      <c r="B108" s="368" t="s">
        <v>157</v>
      </c>
      <c r="C108" s="713">
        <v>2669210</v>
      </c>
      <c r="D108" s="535">
        <v>12766210</v>
      </c>
      <c r="E108" s="397">
        <v>11628290</v>
      </c>
      <c r="F108" s="693" t="s">
        <v>745</v>
      </c>
    </row>
    <row r="109" spans="1:6" ht="12" customHeight="1" x14ac:dyDescent="0.2">
      <c r="A109" s="553" t="s">
        <v>79</v>
      </c>
      <c r="B109" s="372" t="s">
        <v>442</v>
      </c>
      <c r="C109" s="713"/>
      <c r="D109" s="535"/>
      <c r="E109" s="397">
        <v>0</v>
      </c>
      <c r="F109" s="693" t="s">
        <v>746</v>
      </c>
    </row>
    <row r="110" spans="1:6" ht="12" customHeight="1" x14ac:dyDescent="0.2">
      <c r="A110" s="553" t="s">
        <v>80</v>
      </c>
      <c r="B110" s="372" t="s">
        <v>138</v>
      </c>
      <c r="C110" s="709">
        <v>45650640</v>
      </c>
      <c r="D110" s="534">
        <v>38600640</v>
      </c>
      <c r="E110" s="396">
        <v>1250000</v>
      </c>
      <c r="F110" s="693" t="s">
        <v>747</v>
      </c>
    </row>
    <row r="111" spans="1:6" ht="12" customHeight="1" x14ac:dyDescent="0.2">
      <c r="A111" s="553" t="s">
        <v>81</v>
      </c>
      <c r="B111" s="372" t="s">
        <v>443</v>
      </c>
      <c r="C111" s="714"/>
      <c r="D111" s="534"/>
      <c r="E111" s="396">
        <v>0</v>
      </c>
      <c r="F111" s="693" t="s">
        <v>748</v>
      </c>
    </row>
    <row r="112" spans="1:6" ht="12" customHeight="1" x14ac:dyDescent="0.2">
      <c r="A112" s="553" t="s">
        <v>82</v>
      </c>
      <c r="B112" s="404" t="s">
        <v>159</v>
      </c>
      <c r="C112" s="714"/>
      <c r="D112" s="714"/>
      <c r="E112" s="396"/>
      <c r="F112" s="693" t="s">
        <v>749</v>
      </c>
    </row>
    <row r="113" spans="1:6" ht="12" customHeight="1" x14ac:dyDescent="0.2">
      <c r="A113" s="553" t="s">
        <v>89</v>
      </c>
      <c r="B113" s="403" t="s">
        <v>444</v>
      </c>
      <c r="C113" s="714"/>
      <c r="D113" s="534"/>
      <c r="E113" s="396">
        <v>0</v>
      </c>
      <c r="F113" s="693" t="s">
        <v>750</v>
      </c>
    </row>
    <row r="114" spans="1:6" ht="12" customHeight="1" x14ac:dyDescent="0.2">
      <c r="A114" s="553" t="s">
        <v>91</v>
      </c>
      <c r="B114" s="419" t="s">
        <v>445</v>
      </c>
      <c r="C114" s="714"/>
      <c r="D114" s="534"/>
      <c r="E114" s="396">
        <v>0</v>
      </c>
      <c r="F114" s="693" t="s">
        <v>751</v>
      </c>
    </row>
    <row r="115" spans="1:6" ht="12" customHeight="1" x14ac:dyDescent="0.2">
      <c r="A115" s="553" t="s">
        <v>139</v>
      </c>
      <c r="B115" s="392" t="s">
        <v>432</v>
      </c>
      <c r="C115" s="714"/>
      <c r="D115" s="534"/>
      <c r="E115" s="396">
        <v>0</v>
      </c>
      <c r="F115" s="693" t="s">
        <v>752</v>
      </c>
    </row>
    <row r="116" spans="1:6" ht="12" customHeight="1" x14ac:dyDescent="0.2">
      <c r="A116" s="553" t="s">
        <v>140</v>
      </c>
      <c r="B116" s="392" t="s">
        <v>446</v>
      </c>
      <c r="C116" s="714"/>
      <c r="D116" s="534"/>
      <c r="E116" s="396">
        <v>0</v>
      </c>
      <c r="F116" s="693" t="s">
        <v>753</v>
      </c>
    </row>
    <row r="117" spans="1:6" ht="12" customHeight="1" x14ac:dyDescent="0.2">
      <c r="A117" s="553" t="s">
        <v>141</v>
      </c>
      <c r="B117" s="392" t="s">
        <v>447</v>
      </c>
      <c r="C117" s="714"/>
      <c r="D117" s="534"/>
      <c r="E117" s="396">
        <v>0</v>
      </c>
      <c r="F117" s="693" t="s">
        <v>754</v>
      </c>
    </row>
    <row r="118" spans="1:6" ht="12" customHeight="1" x14ac:dyDescent="0.2">
      <c r="A118" s="553" t="s">
        <v>448</v>
      </c>
      <c r="B118" s="392" t="s">
        <v>435</v>
      </c>
      <c r="C118" s="714"/>
      <c r="D118" s="534"/>
      <c r="E118" s="396">
        <v>0</v>
      </c>
      <c r="F118" s="693" t="s">
        <v>755</v>
      </c>
    </row>
    <row r="119" spans="1:6" ht="12" customHeight="1" x14ac:dyDescent="0.2">
      <c r="A119" s="553" t="s">
        <v>449</v>
      </c>
      <c r="B119" s="392" t="s">
        <v>450</v>
      </c>
      <c r="C119" s="714"/>
      <c r="D119" s="534"/>
      <c r="E119" s="396">
        <v>0</v>
      </c>
      <c r="F119" s="693" t="s">
        <v>756</v>
      </c>
    </row>
    <row r="120" spans="1:6" ht="12" customHeight="1" thickBot="1" x14ac:dyDescent="0.25">
      <c r="A120" s="562" t="s">
        <v>451</v>
      </c>
      <c r="B120" s="392" t="s">
        <v>452</v>
      </c>
      <c r="C120" s="715"/>
      <c r="D120" s="536"/>
      <c r="E120" s="398">
        <v>0</v>
      </c>
      <c r="F120" s="693" t="s">
        <v>757</v>
      </c>
    </row>
    <row r="121" spans="1:6" ht="12" customHeight="1" thickBot="1" x14ac:dyDescent="0.25">
      <c r="A121" s="385" t="s">
        <v>9</v>
      </c>
      <c r="B121" s="388" t="s">
        <v>453</v>
      </c>
      <c r="C121" s="712">
        <f>SUM(C122:C123)</f>
        <v>0</v>
      </c>
      <c r="D121" s="712">
        <f>SUM(D122:D123)</f>
        <v>0</v>
      </c>
      <c r="E121" s="395">
        <v>0</v>
      </c>
      <c r="F121" s="693" t="s">
        <v>758</v>
      </c>
    </row>
    <row r="122" spans="1:6" ht="12" customHeight="1" x14ac:dyDescent="0.2">
      <c r="A122" s="553" t="s">
        <v>61</v>
      </c>
      <c r="B122" s="369" t="s">
        <v>47</v>
      </c>
      <c r="C122" s="713"/>
      <c r="D122" s="535"/>
      <c r="E122" s="397">
        <v>0</v>
      </c>
      <c r="F122" s="693" t="s">
        <v>759</v>
      </c>
    </row>
    <row r="123" spans="1:6" ht="12" customHeight="1" thickBot="1" x14ac:dyDescent="0.25">
      <c r="A123" s="555" t="s">
        <v>62</v>
      </c>
      <c r="B123" s="372" t="s">
        <v>48</v>
      </c>
      <c r="C123" s="710"/>
      <c r="D123" s="536"/>
      <c r="E123" s="398">
        <v>0</v>
      </c>
      <c r="F123" s="693" t="s">
        <v>760</v>
      </c>
    </row>
    <row r="124" spans="1:6" ht="12" customHeight="1" thickBot="1" x14ac:dyDescent="0.25">
      <c r="A124" s="385" t="s">
        <v>10</v>
      </c>
      <c r="B124" s="388" t="s">
        <v>454</v>
      </c>
      <c r="C124" s="712">
        <f>+C91+C107+C121</f>
        <v>174537052</v>
      </c>
      <c r="D124" s="406">
        <f>SUM(D91+D107)</f>
        <v>212596168</v>
      </c>
      <c r="E124" s="395">
        <f>SUM(E91+E107)</f>
        <v>157180485</v>
      </c>
      <c r="F124" s="693" t="s">
        <v>761</v>
      </c>
    </row>
    <row r="125" spans="1:6" ht="12" customHeight="1" thickBot="1" x14ac:dyDescent="0.25">
      <c r="A125" s="385" t="s">
        <v>11</v>
      </c>
      <c r="B125" s="388" t="s">
        <v>558</v>
      </c>
      <c r="C125" s="712">
        <f>+C126+C127+C128</f>
        <v>0</v>
      </c>
      <c r="D125" s="406">
        <f>+D126+D127+D128</f>
        <v>0</v>
      </c>
      <c r="E125" s="395">
        <v>0</v>
      </c>
      <c r="F125" s="693" t="s">
        <v>762</v>
      </c>
    </row>
    <row r="126" spans="1:6" ht="12" customHeight="1" x14ac:dyDescent="0.2">
      <c r="A126" s="553" t="s">
        <v>65</v>
      </c>
      <c r="B126" s="369" t="s">
        <v>456</v>
      </c>
      <c r="C126" s="714"/>
      <c r="D126" s="534"/>
      <c r="E126" s="396">
        <v>0</v>
      </c>
      <c r="F126" s="693" t="s">
        <v>763</v>
      </c>
    </row>
    <row r="127" spans="1:6" ht="12" customHeight="1" x14ac:dyDescent="0.2">
      <c r="A127" s="553" t="s">
        <v>66</v>
      </c>
      <c r="B127" s="369" t="s">
        <v>457</v>
      </c>
      <c r="C127" s="714"/>
      <c r="D127" s="534"/>
      <c r="E127" s="396">
        <v>0</v>
      </c>
      <c r="F127" s="693" t="s">
        <v>764</v>
      </c>
    </row>
    <row r="128" spans="1:6" ht="12" customHeight="1" thickBot="1" x14ac:dyDescent="0.25">
      <c r="A128" s="562" t="s">
        <v>67</v>
      </c>
      <c r="B128" s="367" t="s">
        <v>458</v>
      </c>
      <c r="C128" s="714"/>
      <c r="D128" s="534"/>
      <c r="E128" s="396">
        <v>0</v>
      </c>
      <c r="F128" s="693" t="s">
        <v>765</v>
      </c>
    </row>
    <row r="129" spans="1:11" ht="12" customHeight="1" thickBot="1" x14ac:dyDescent="0.25">
      <c r="A129" s="385" t="s">
        <v>12</v>
      </c>
      <c r="B129" s="388" t="s">
        <v>459</v>
      </c>
      <c r="C129" s="712">
        <f>+C130+C131+C132+C133</f>
        <v>0</v>
      </c>
      <c r="D129" s="406">
        <f>+D130+D131+D132+D133</f>
        <v>0</v>
      </c>
      <c r="E129" s="395">
        <v>0</v>
      </c>
      <c r="F129" s="693" t="s">
        <v>766</v>
      </c>
    </row>
    <row r="130" spans="1:11" ht="12" customHeight="1" x14ac:dyDescent="0.2">
      <c r="A130" s="553" t="s">
        <v>68</v>
      </c>
      <c r="B130" s="369" t="s">
        <v>460</v>
      </c>
      <c r="C130" s="714"/>
      <c r="D130" s="534"/>
      <c r="E130" s="396">
        <v>0</v>
      </c>
      <c r="F130" s="693" t="s">
        <v>767</v>
      </c>
    </row>
    <row r="131" spans="1:11" ht="12" customHeight="1" x14ac:dyDescent="0.2">
      <c r="A131" s="553" t="s">
        <v>69</v>
      </c>
      <c r="B131" s="369" t="s">
        <v>461</v>
      </c>
      <c r="C131" s="714"/>
      <c r="D131" s="534"/>
      <c r="E131" s="396">
        <v>0</v>
      </c>
      <c r="F131" s="693" t="s">
        <v>768</v>
      </c>
    </row>
    <row r="132" spans="1:11" ht="12" customHeight="1" x14ac:dyDescent="0.2">
      <c r="A132" s="553" t="s">
        <v>356</v>
      </c>
      <c r="B132" s="369" t="s">
        <v>462</v>
      </c>
      <c r="C132" s="714"/>
      <c r="D132" s="534"/>
      <c r="E132" s="396">
        <v>0</v>
      </c>
      <c r="F132" s="693" t="s">
        <v>769</v>
      </c>
    </row>
    <row r="133" spans="1:11" s="343" customFormat="1" ht="12" customHeight="1" thickBot="1" x14ac:dyDescent="0.25">
      <c r="A133" s="562" t="s">
        <v>358</v>
      </c>
      <c r="B133" s="367" t="s">
        <v>463</v>
      </c>
      <c r="C133" s="714"/>
      <c r="D133" s="534"/>
      <c r="E133" s="396">
        <v>0</v>
      </c>
      <c r="F133" s="693" t="s">
        <v>770</v>
      </c>
    </row>
    <row r="134" spans="1:11" ht="13.5" thickBot="1" x14ac:dyDescent="0.25">
      <c r="A134" s="385" t="s">
        <v>13</v>
      </c>
      <c r="B134" s="388" t="s">
        <v>674</v>
      </c>
      <c r="C134" s="716">
        <f>+C135+C136+C137+C138</f>
        <v>13754509</v>
      </c>
      <c r="D134" s="537">
        <f>SUM(D135:D138)</f>
        <v>15169736</v>
      </c>
      <c r="E134" s="430">
        <f>SUM(E135+E136+E137+E138)</f>
        <v>14479226</v>
      </c>
      <c r="F134" s="693" t="s">
        <v>771</v>
      </c>
      <c r="K134" s="516"/>
    </row>
    <row r="135" spans="1:11" x14ac:dyDescent="0.2">
      <c r="A135" s="553" t="s">
        <v>70</v>
      </c>
      <c r="B135" s="369" t="s">
        <v>465</v>
      </c>
      <c r="C135" s="714"/>
      <c r="D135" s="534"/>
      <c r="E135" s="396">
        <v>0</v>
      </c>
      <c r="F135" s="693" t="s">
        <v>772</v>
      </c>
    </row>
    <row r="136" spans="1:11" ht="12" customHeight="1" x14ac:dyDescent="0.2">
      <c r="A136" s="553" t="s">
        <v>71</v>
      </c>
      <c r="B136" s="369" t="s">
        <v>466</v>
      </c>
      <c r="C136" s="714">
        <v>1498802</v>
      </c>
      <c r="D136" s="534">
        <v>2914029</v>
      </c>
      <c r="E136" s="396">
        <v>2914029</v>
      </c>
      <c r="F136" s="693" t="s">
        <v>773</v>
      </c>
    </row>
    <row r="137" spans="1:11" ht="12" customHeight="1" x14ac:dyDescent="0.2">
      <c r="A137" s="553" t="s">
        <v>365</v>
      </c>
      <c r="B137" s="369" t="s">
        <v>673</v>
      </c>
      <c r="C137" s="714">
        <v>12255707</v>
      </c>
      <c r="D137" s="534">
        <v>12255707</v>
      </c>
      <c r="E137" s="396">
        <v>11565197</v>
      </c>
      <c r="F137" s="693" t="s">
        <v>774</v>
      </c>
    </row>
    <row r="138" spans="1:11" s="343" customFormat="1" ht="12" customHeight="1" thickBot="1" x14ac:dyDescent="0.25">
      <c r="A138" s="553" t="s">
        <v>367</v>
      </c>
      <c r="B138" s="369" t="s">
        <v>467</v>
      </c>
      <c r="C138" s="714"/>
      <c r="D138" s="534"/>
      <c r="E138" s="396"/>
      <c r="F138" s="693" t="s">
        <v>775</v>
      </c>
    </row>
    <row r="139" spans="1:11" s="343" customFormat="1" ht="12" customHeight="1" thickBot="1" x14ac:dyDescent="0.25">
      <c r="A139" s="562" t="s">
        <v>672</v>
      </c>
      <c r="B139" s="367" t="s">
        <v>468</v>
      </c>
      <c r="C139" s="717">
        <f>+C140+C141+C142+C143</f>
        <v>0</v>
      </c>
      <c r="D139" s="539">
        <f>+D140+D141+D142+D143</f>
        <v>0</v>
      </c>
      <c r="E139" s="364">
        <v>0</v>
      </c>
      <c r="F139" s="693" t="s">
        <v>776</v>
      </c>
      <c r="G139" s="738"/>
    </row>
    <row r="140" spans="1:11" s="343" customFormat="1" ht="12" customHeight="1" thickBot="1" x14ac:dyDescent="0.25">
      <c r="A140" s="385" t="s">
        <v>14</v>
      </c>
      <c r="B140" s="388" t="s">
        <v>559</v>
      </c>
      <c r="C140" s="714"/>
      <c r="D140" s="534"/>
      <c r="E140" s="396">
        <v>0</v>
      </c>
      <c r="F140" s="693" t="s">
        <v>777</v>
      </c>
    </row>
    <row r="141" spans="1:11" s="343" customFormat="1" ht="12" customHeight="1" x14ac:dyDescent="0.2">
      <c r="A141" s="553" t="s">
        <v>132</v>
      </c>
      <c r="B141" s="369" t="s">
        <v>470</v>
      </c>
      <c r="C141" s="714"/>
      <c r="D141" s="534"/>
      <c r="E141" s="396">
        <v>0</v>
      </c>
      <c r="F141" s="693" t="s">
        <v>778</v>
      </c>
    </row>
    <row r="142" spans="1:11" s="343" customFormat="1" ht="12" customHeight="1" x14ac:dyDescent="0.2">
      <c r="A142" s="553" t="s">
        <v>133</v>
      </c>
      <c r="B142" s="369" t="s">
        <v>471</v>
      </c>
      <c r="C142" s="714"/>
      <c r="D142" s="534"/>
      <c r="E142" s="396">
        <v>0</v>
      </c>
      <c r="F142" s="693" t="s">
        <v>779</v>
      </c>
    </row>
    <row r="143" spans="1:11" s="343" customFormat="1" ht="12" customHeight="1" thickBot="1" x14ac:dyDescent="0.25">
      <c r="A143" s="553" t="s">
        <v>158</v>
      </c>
      <c r="B143" s="369" t="s">
        <v>472</v>
      </c>
      <c r="C143" s="714"/>
      <c r="D143" s="534"/>
      <c r="E143" s="396">
        <v>0</v>
      </c>
      <c r="F143" s="693" t="s">
        <v>780</v>
      </c>
    </row>
    <row r="144" spans="1:11" ht="12.75" customHeight="1" thickBot="1" x14ac:dyDescent="0.25">
      <c r="A144" s="553" t="s">
        <v>373</v>
      </c>
      <c r="B144" s="369" t="s">
        <v>473</v>
      </c>
      <c r="C144" s="718"/>
      <c r="D144" s="552"/>
      <c r="E144" s="363"/>
      <c r="F144" s="693" t="s">
        <v>781</v>
      </c>
    </row>
    <row r="145" spans="1:6" ht="12" customHeight="1" thickBot="1" x14ac:dyDescent="0.25">
      <c r="A145" s="385" t="s">
        <v>15</v>
      </c>
      <c r="B145" s="388" t="s">
        <v>474</v>
      </c>
      <c r="C145" s="718">
        <f>SUM(C134)</f>
        <v>13754509</v>
      </c>
      <c r="D145" s="552">
        <f>SUM(D134)</f>
        <v>15169736</v>
      </c>
      <c r="E145" s="363">
        <f>SUM(E134)</f>
        <v>14479226</v>
      </c>
      <c r="F145" s="693" t="s">
        <v>782</v>
      </c>
    </row>
    <row r="146" spans="1:6" ht="15" customHeight="1" thickBot="1" x14ac:dyDescent="0.25">
      <c r="A146" s="564" t="s">
        <v>16</v>
      </c>
      <c r="B146" s="408" t="s">
        <v>475</v>
      </c>
      <c r="C146" s="552">
        <f>+C124+C145</f>
        <v>188291561</v>
      </c>
      <c r="D146" s="718">
        <f>+D124+D145</f>
        <v>227765904</v>
      </c>
      <c r="E146" s="737">
        <f>SUM(E124+E145)</f>
        <v>171659711</v>
      </c>
      <c r="F146" s="693" t="s">
        <v>783</v>
      </c>
    </row>
    <row r="147" spans="1:6" ht="13.5" thickBot="1" x14ac:dyDescent="0.25">
      <c r="A147" s="42"/>
      <c r="B147" s="43"/>
      <c r="C147" s="44"/>
      <c r="D147" s="44"/>
      <c r="E147" s="44"/>
    </row>
    <row r="148" spans="1:6" ht="15" customHeight="1" thickBot="1" x14ac:dyDescent="0.25">
      <c r="A148" s="529" t="s">
        <v>677</v>
      </c>
      <c r="B148" s="530"/>
      <c r="C148" s="112">
        <v>76</v>
      </c>
      <c r="D148" s="113">
        <v>76</v>
      </c>
      <c r="E148" s="110">
        <v>71</v>
      </c>
    </row>
    <row r="149" spans="1:6" ht="14.25" customHeight="1" thickBot="1" x14ac:dyDescent="0.25">
      <c r="A149" s="529" t="s">
        <v>150</v>
      </c>
      <c r="B149" s="530"/>
      <c r="C149" s="112">
        <v>74</v>
      </c>
      <c r="D149" s="113">
        <v>74</v>
      </c>
      <c r="E149" s="110">
        <v>63</v>
      </c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50"/>
  </sheetPr>
  <dimension ref="A1:K149"/>
  <sheetViews>
    <sheetView zoomScaleSheetLayoutView="100" workbookViewId="0">
      <selection activeCell="E1" sqref="E1"/>
    </sheetView>
  </sheetViews>
  <sheetFormatPr defaultRowHeight="12.75" x14ac:dyDescent="0.2"/>
  <cols>
    <col min="1" max="1" width="8.6640625" style="544" customWidth="1"/>
    <col min="2" max="2" width="45.6640625" style="545" customWidth="1"/>
    <col min="3" max="3" width="12.5" style="546" customWidth="1"/>
    <col min="4" max="4" width="11.33203125" style="546" customWidth="1"/>
    <col min="5" max="5" width="11.83203125" style="546" customWidth="1"/>
    <col min="6" max="16384" width="9.33203125" style="32"/>
  </cols>
  <sheetData>
    <row r="1" spans="1:5" s="520" customFormat="1" ht="16.5" customHeight="1" thickBot="1" x14ac:dyDescent="0.25">
      <c r="A1" s="519"/>
      <c r="B1" s="521"/>
      <c r="C1" s="566"/>
      <c r="D1" s="531"/>
      <c r="E1" s="566" t="str">
        <f>+CONCATENATE("6.3. melléklet a 3/",LEFT(ÖSSZEFÜGGÉSEK!A4,4)+1,". (IV.24.) önkormányzati rendelethez")</f>
        <v>6.3. melléklet a 3/2019. (IV.24.) önkormányzati rendelethez</v>
      </c>
    </row>
    <row r="2" spans="1:5" s="567" customFormat="1" ht="15.75" customHeight="1" x14ac:dyDescent="0.2">
      <c r="A2" s="547" t="s">
        <v>53</v>
      </c>
      <c r="B2" s="804" t="s">
        <v>835</v>
      </c>
      <c r="C2" s="805"/>
      <c r="D2" s="806"/>
      <c r="E2" s="540" t="s">
        <v>41</v>
      </c>
    </row>
    <row r="3" spans="1:5" s="567" customFormat="1" ht="36.75" thickBot="1" x14ac:dyDescent="0.25">
      <c r="A3" s="565" t="s">
        <v>554</v>
      </c>
      <c r="B3" s="801" t="s">
        <v>678</v>
      </c>
      <c r="C3" s="802"/>
      <c r="D3" s="803"/>
      <c r="E3" s="515" t="s">
        <v>50</v>
      </c>
    </row>
    <row r="4" spans="1:5" s="568" customFormat="1" ht="15.95" customHeight="1" thickBot="1" x14ac:dyDescent="0.3">
      <c r="A4" s="522"/>
      <c r="B4" s="522"/>
      <c r="C4" s="523"/>
      <c r="D4" s="523"/>
      <c r="E4" s="523" t="s">
        <v>42</v>
      </c>
    </row>
    <row r="5" spans="1:5" ht="24.75" thickBot="1" x14ac:dyDescent="0.25">
      <c r="A5" s="353" t="s">
        <v>149</v>
      </c>
      <c r="B5" s="354" t="s">
        <v>43</v>
      </c>
      <c r="C5" s="97" t="s">
        <v>179</v>
      </c>
      <c r="D5" s="97" t="s">
        <v>184</v>
      </c>
      <c r="E5" s="524" t="s">
        <v>185</v>
      </c>
    </row>
    <row r="6" spans="1:5" s="569" customFormat="1" ht="12.95" customHeight="1" thickBot="1" x14ac:dyDescent="0.25">
      <c r="A6" s="517" t="s">
        <v>422</v>
      </c>
      <c r="B6" s="518" t="s">
        <v>423</v>
      </c>
      <c r="C6" s="518" t="s">
        <v>424</v>
      </c>
      <c r="D6" s="111" t="s">
        <v>425</v>
      </c>
      <c r="E6" s="109" t="s">
        <v>426</v>
      </c>
    </row>
    <row r="7" spans="1:5" s="569" customFormat="1" ht="15.95" customHeight="1" thickBot="1" x14ac:dyDescent="0.25">
      <c r="A7" s="798" t="s">
        <v>44</v>
      </c>
      <c r="B7" s="799"/>
      <c r="C7" s="799"/>
      <c r="D7" s="799"/>
      <c r="E7" s="800"/>
    </row>
    <row r="8" spans="1:5" s="569" customFormat="1" ht="12" customHeight="1" thickBot="1" x14ac:dyDescent="0.25">
      <c r="A8" s="385" t="s">
        <v>7</v>
      </c>
      <c r="B8" s="381" t="s">
        <v>306</v>
      </c>
      <c r="C8" s="412">
        <f>SUM(C9:C14)</f>
        <v>0</v>
      </c>
      <c r="D8" s="412">
        <f>SUM(D9:D14)</f>
        <v>0</v>
      </c>
      <c r="E8" s="395">
        <f>SUM(E9:E14)</f>
        <v>0</v>
      </c>
    </row>
    <row r="9" spans="1:5" s="543" customFormat="1" ht="12" customHeight="1" x14ac:dyDescent="0.2">
      <c r="A9" s="553" t="s">
        <v>72</v>
      </c>
      <c r="B9" s="423" t="s">
        <v>307</v>
      </c>
      <c r="C9" s="414"/>
      <c r="D9" s="414"/>
      <c r="E9" s="397"/>
    </row>
    <row r="10" spans="1:5" s="570" customFormat="1" ht="12" customHeight="1" x14ac:dyDescent="0.2">
      <c r="A10" s="554" t="s">
        <v>73</v>
      </c>
      <c r="B10" s="424" t="s">
        <v>308</v>
      </c>
      <c r="C10" s="413"/>
      <c r="D10" s="413"/>
      <c r="E10" s="396"/>
    </row>
    <row r="11" spans="1:5" s="570" customFormat="1" ht="12" customHeight="1" x14ac:dyDescent="0.2">
      <c r="A11" s="554" t="s">
        <v>74</v>
      </c>
      <c r="B11" s="424" t="s">
        <v>309</v>
      </c>
      <c r="C11" s="413"/>
      <c r="D11" s="413"/>
      <c r="E11" s="396"/>
    </row>
    <row r="12" spans="1:5" s="570" customFormat="1" ht="12" customHeight="1" x14ac:dyDescent="0.2">
      <c r="A12" s="554" t="s">
        <v>75</v>
      </c>
      <c r="B12" s="424" t="s">
        <v>310</v>
      </c>
      <c r="C12" s="413"/>
      <c r="D12" s="413"/>
      <c r="E12" s="396"/>
    </row>
    <row r="13" spans="1:5" s="570" customFormat="1" ht="12" customHeight="1" x14ac:dyDescent="0.2">
      <c r="A13" s="554" t="s">
        <v>108</v>
      </c>
      <c r="B13" s="424" t="s">
        <v>311</v>
      </c>
      <c r="C13" s="413"/>
      <c r="D13" s="413"/>
      <c r="E13" s="396"/>
    </row>
    <row r="14" spans="1:5" s="543" customFormat="1" ht="12" customHeight="1" thickBot="1" x14ac:dyDescent="0.25">
      <c r="A14" s="555" t="s">
        <v>76</v>
      </c>
      <c r="B14" s="425" t="s">
        <v>312</v>
      </c>
      <c r="C14" s="415"/>
      <c r="D14" s="415"/>
      <c r="E14" s="398"/>
    </row>
    <row r="15" spans="1:5" s="543" customFormat="1" ht="12" customHeight="1" thickBot="1" x14ac:dyDescent="0.25">
      <c r="A15" s="385" t="s">
        <v>8</v>
      </c>
      <c r="B15" s="402" t="s">
        <v>313</v>
      </c>
      <c r="C15" s="412">
        <f>SUM(C16:C20)</f>
        <v>0</v>
      </c>
      <c r="D15" s="412">
        <f>SUM(D16:D20)</f>
        <v>0</v>
      </c>
      <c r="E15" s="395">
        <f>SUM(E16:E20)</f>
        <v>0</v>
      </c>
    </row>
    <row r="16" spans="1:5" s="543" customFormat="1" ht="12" customHeight="1" x14ac:dyDescent="0.2">
      <c r="A16" s="553" t="s">
        <v>78</v>
      </c>
      <c r="B16" s="423" t="s">
        <v>314</v>
      </c>
      <c r="C16" s="414"/>
      <c r="D16" s="414"/>
      <c r="E16" s="397"/>
    </row>
    <row r="17" spans="1:5" s="543" customFormat="1" ht="12" customHeight="1" x14ac:dyDescent="0.2">
      <c r="A17" s="554" t="s">
        <v>79</v>
      </c>
      <c r="B17" s="424" t="s">
        <v>315</v>
      </c>
      <c r="C17" s="413"/>
      <c r="D17" s="413"/>
      <c r="E17" s="396"/>
    </row>
    <row r="18" spans="1:5" s="543" customFormat="1" ht="12" customHeight="1" x14ac:dyDescent="0.2">
      <c r="A18" s="554" t="s">
        <v>80</v>
      </c>
      <c r="B18" s="424" t="s">
        <v>316</v>
      </c>
      <c r="C18" s="413"/>
      <c r="D18" s="413"/>
      <c r="E18" s="396"/>
    </row>
    <row r="19" spans="1:5" s="543" customFormat="1" ht="12" customHeight="1" x14ac:dyDescent="0.2">
      <c r="A19" s="554" t="s">
        <v>81</v>
      </c>
      <c r="B19" s="424" t="s">
        <v>317</v>
      </c>
      <c r="C19" s="413"/>
      <c r="D19" s="413"/>
      <c r="E19" s="396"/>
    </row>
    <row r="20" spans="1:5" s="543" customFormat="1" ht="12" customHeight="1" x14ac:dyDescent="0.2">
      <c r="A20" s="554" t="s">
        <v>82</v>
      </c>
      <c r="B20" s="424" t="s">
        <v>318</v>
      </c>
      <c r="C20" s="413"/>
      <c r="D20" s="413"/>
      <c r="E20" s="396"/>
    </row>
    <row r="21" spans="1:5" s="570" customFormat="1" ht="12" customHeight="1" thickBot="1" x14ac:dyDescent="0.25">
      <c r="A21" s="555" t="s">
        <v>89</v>
      </c>
      <c r="B21" s="425" t="s">
        <v>319</v>
      </c>
      <c r="C21" s="415"/>
      <c r="D21" s="415"/>
      <c r="E21" s="398"/>
    </row>
    <row r="22" spans="1:5" s="570" customFormat="1" ht="12" customHeight="1" thickBot="1" x14ac:dyDescent="0.25">
      <c r="A22" s="385" t="s">
        <v>9</v>
      </c>
      <c r="B22" s="381" t="s">
        <v>320</v>
      </c>
      <c r="C22" s="412">
        <f>SUM(C23:C27)</f>
        <v>0</v>
      </c>
      <c r="D22" s="412">
        <f>SUM(D23:D27)</f>
        <v>0</v>
      </c>
      <c r="E22" s="395">
        <f>SUM(E23:E27)</f>
        <v>0</v>
      </c>
    </row>
    <row r="23" spans="1:5" s="570" customFormat="1" ht="12" customHeight="1" x14ac:dyDescent="0.2">
      <c r="A23" s="553" t="s">
        <v>61</v>
      </c>
      <c r="B23" s="423" t="s">
        <v>321</v>
      </c>
      <c r="C23" s="414"/>
      <c r="D23" s="414"/>
      <c r="E23" s="397"/>
    </row>
    <row r="24" spans="1:5" s="543" customFormat="1" ht="12" customHeight="1" x14ac:dyDescent="0.2">
      <c r="A24" s="554" t="s">
        <v>62</v>
      </c>
      <c r="B24" s="424" t="s">
        <v>322</v>
      </c>
      <c r="C24" s="413"/>
      <c r="D24" s="413"/>
      <c r="E24" s="396"/>
    </row>
    <row r="25" spans="1:5" s="570" customFormat="1" ht="12" customHeight="1" x14ac:dyDescent="0.2">
      <c r="A25" s="554" t="s">
        <v>63</v>
      </c>
      <c r="B25" s="424" t="s">
        <v>323</v>
      </c>
      <c r="C25" s="413"/>
      <c r="D25" s="413"/>
      <c r="E25" s="396"/>
    </row>
    <row r="26" spans="1:5" s="570" customFormat="1" ht="12" customHeight="1" x14ac:dyDescent="0.2">
      <c r="A26" s="554" t="s">
        <v>64</v>
      </c>
      <c r="B26" s="424" t="s">
        <v>324</v>
      </c>
      <c r="C26" s="413"/>
      <c r="D26" s="413"/>
      <c r="E26" s="396"/>
    </row>
    <row r="27" spans="1:5" s="570" customFormat="1" ht="12" customHeight="1" x14ac:dyDescent="0.2">
      <c r="A27" s="554" t="s">
        <v>122</v>
      </c>
      <c r="B27" s="424" t="s">
        <v>325</v>
      </c>
      <c r="C27" s="413"/>
      <c r="D27" s="413"/>
      <c r="E27" s="396"/>
    </row>
    <row r="28" spans="1:5" s="570" customFormat="1" ht="12" customHeight="1" thickBot="1" x14ac:dyDescent="0.25">
      <c r="A28" s="555" t="s">
        <v>123</v>
      </c>
      <c r="B28" s="425" t="s">
        <v>326</v>
      </c>
      <c r="C28" s="415"/>
      <c r="D28" s="415"/>
      <c r="E28" s="398"/>
    </row>
    <row r="29" spans="1:5" s="570" customFormat="1" ht="12" customHeight="1" thickBot="1" x14ac:dyDescent="0.25">
      <c r="A29" s="385" t="s">
        <v>124</v>
      </c>
      <c r="B29" s="381" t="s">
        <v>327</v>
      </c>
      <c r="C29" s="418">
        <f>+C30+C33+C34+C35</f>
        <v>0</v>
      </c>
      <c r="D29" s="418">
        <f>+D30+D33+D34+D35</f>
        <v>0</v>
      </c>
      <c r="E29" s="430">
        <f>+E30+E33+E34+E35</f>
        <v>0</v>
      </c>
    </row>
    <row r="30" spans="1:5" s="570" customFormat="1" ht="12" customHeight="1" x14ac:dyDescent="0.2">
      <c r="A30" s="553" t="s">
        <v>328</v>
      </c>
      <c r="B30" s="423" t="s">
        <v>329</v>
      </c>
      <c r="C30" s="432">
        <f>+C31+C32</f>
        <v>0</v>
      </c>
      <c r="D30" s="432">
        <f>+D31+D32</f>
        <v>0</v>
      </c>
      <c r="E30" s="431">
        <f>+E31+E32</f>
        <v>0</v>
      </c>
    </row>
    <row r="31" spans="1:5" s="570" customFormat="1" ht="12" customHeight="1" x14ac:dyDescent="0.2">
      <c r="A31" s="554" t="s">
        <v>330</v>
      </c>
      <c r="B31" s="424" t="s">
        <v>331</v>
      </c>
      <c r="C31" s="413"/>
      <c r="D31" s="413"/>
      <c r="E31" s="396"/>
    </row>
    <row r="32" spans="1:5" s="570" customFormat="1" ht="12" customHeight="1" x14ac:dyDescent="0.2">
      <c r="A32" s="554" t="s">
        <v>332</v>
      </c>
      <c r="B32" s="424" t="s">
        <v>333</v>
      </c>
      <c r="C32" s="413"/>
      <c r="D32" s="413"/>
      <c r="E32" s="396"/>
    </row>
    <row r="33" spans="1:5" s="570" customFormat="1" ht="12" customHeight="1" x14ac:dyDescent="0.2">
      <c r="A33" s="554" t="s">
        <v>334</v>
      </c>
      <c r="B33" s="424" t="s">
        <v>335</v>
      </c>
      <c r="C33" s="413"/>
      <c r="D33" s="413"/>
      <c r="E33" s="396"/>
    </row>
    <row r="34" spans="1:5" s="570" customFormat="1" ht="12" customHeight="1" x14ac:dyDescent="0.2">
      <c r="A34" s="554" t="s">
        <v>336</v>
      </c>
      <c r="B34" s="424" t="s">
        <v>337</v>
      </c>
      <c r="C34" s="413"/>
      <c r="D34" s="413"/>
      <c r="E34" s="396"/>
    </row>
    <row r="35" spans="1:5" s="570" customFormat="1" ht="12" customHeight="1" thickBot="1" x14ac:dyDescent="0.25">
      <c r="A35" s="555" t="s">
        <v>338</v>
      </c>
      <c r="B35" s="425" t="s">
        <v>339</v>
      </c>
      <c r="C35" s="415"/>
      <c r="D35" s="415"/>
      <c r="E35" s="398"/>
    </row>
    <row r="36" spans="1:5" s="570" customFormat="1" ht="12" customHeight="1" thickBot="1" x14ac:dyDescent="0.25">
      <c r="A36" s="385" t="s">
        <v>11</v>
      </c>
      <c r="B36" s="381" t="s">
        <v>340</v>
      </c>
      <c r="C36" s="412">
        <f>SUM(C37:C46)</f>
        <v>0</v>
      </c>
      <c r="D36" s="412">
        <f>SUM(D37:D46)</f>
        <v>0</v>
      </c>
      <c r="E36" s="395">
        <f>SUM(E37:E46)</f>
        <v>0</v>
      </c>
    </row>
    <row r="37" spans="1:5" s="570" customFormat="1" ht="12" customHeight="1" x14ac:dyDescent="0.2">
      <c r="A37" s="553" t="s">
        <v>65</v>
      </c>
      <c r="B37" s="423" t="s">
        <v>341</v>
      </c>
      <c r="C37" s="414"/>
      <c r="D37" s="414"/>
      <c r="E37" s="397"/>
    </row>
    <row r="38" spans="1:5" s="570" customFormat="1" ht="12" customHeight="1" x14ac:dyDescent="0.2">
      <c r="A38" s="554" t="s">
        <v>66</v>
      </c>
      <c r="B38" s="424" t="s">
        <v>342</v>
      </c>
      <c r="C38" s="413"/>
      <c r="D38" s="413"/>
      <c r="E38" s="396"/>
    </row>
    <row r="39" spans="1:5" s="570" customFormat="1" ht="12" customHeight="1" x14ac:dyDescent="0.2">
      <c r="A39" s="554" t="s">
        <v>67</v>
      </c>
      <c r="B39" s="424" t="s">
        <v>343</v>
      </c>
      <c r="C39" s="413"/>
      <c r="D39" s="413"/>
      <c r="E39" s="396"/>
    </row>
    <row r="40" spans="1:5" s="570" customFormat="1" ht="12" customHeight="1" x14ac:dyDescent="0.2">
      <c r="A40" s="554" t="s">
        <v>126</v>
      </c>
      <c r="B40" s="424" t="s">
        <v>344</v>
      </c>
      <c r="C40" s="413"/>
      <c r="D40" s="413"/>
      <c r="E40" s="396"/>
    </row>
    <row r="41" spans="1:5" s="570" customFormat="1" ht="12" customHeight="1" x14ac:dyDescent="0.2">
      <c r="A41" s="554" t="s">
        <v>127</v>
      </c>
      <c r="B41" s="424" t="s">
        <v>345</v>
      </c>
      <c r="C41" s="413"/>
      <c r="D41" s="413"/>
      <c r="E41" s="396"/>
    </row>
    <row r="42" spans="1:5" s="570" customFormat="1" ht="12" customHeight="1" x14ac:dyDescent="0.2">
      <c r="A42" s="554" t="s">
        <v>128</v>
      </c>
      <c r="B42" s="424" t="s">
        <v>346</v>
      </c>
      <c r="C42" s="413"/>
      <c r="D42" s="413"/>
      <c r="E42" s="396"/>
    </row>
    <row r="43" spans="1:5" s="570" customFormat="1" ht="12" customHeight="1" x14ac:dyDescent="0.2">
      <c r="A43" s="554" t="s">
        <v>129</v>
      </c>
      <c r="B43" s="424" t="s">
        <v>347</v>
      </c>
      <c r="C43" s="413"/>
      <c r="D43" s="413"/>
      <c r="E43" s="396"/>
    </row>
    <row r="44" spans="1:5" s="570" customFormat="1" ht="12" customHeight="1" x14ac:dyDescent="0.2">
      <c r="A44" s="554" t="s">
        <v>130</v>
      </c>
      <c r="B44" s="424" t="s">
        <v>348</v>
      </c>
      <c r="C44" s="413"/>
      <c r="D44" s="413"/>
      <c r="E44" s="396"/>
    </row>
    <row r="45" spans="1:5" s="570" customFormat="1" ht="12" customHeight="1" x14ac:dyDescent="0.2">
      <c r="A45" s="554" t="s">
        <v>349</v>
      </c>
      <c r="B45" s="424" t="s">
        <v>350</v>
      </c>
      <c r="C45" s="416"/>
      <c r="D45" s="416"/>
      <c r="E45" s="399"/>
    </row>
    <row r="46" spans="1:5" s="543" customFormat="1" ht="12" customHeight="1" thickBot="1" x14ac:dyDescent="0.25">
      <c r="A46" s="555" t="s">
        <v>351</v>
      </c>
      <c r="B46" s="425" t="s">
        <v>352</v>
      </c>
      <c r="C46" s="417"/>
      <c r="D46" s="417"/>
      <c r="E46" s="400"/>
    </row>
    <row r="47" spans="1:5" s="570" customFormat="1" ht="12" customHeight="1" thickBot="1" x14ac:dyDescent="0.25">
      <c r="A47" s="385" t="s">
        <v>12</v>
      </c>
      <c r="B47" s="381" t="s">
        <v>353</v>
      </c>
      <c r="C47" s="412">
        <f>SUM(C48:C52)</f>
        <v>0</v>
      </c>
      <c r="D47" s="412">
        <f>SUM(D48:D52)</f>
        <v>0</v>
      </c>
      <c r="E47" s="395">
        <f>SUM(E48:E52)</f>
        <v>0</v>
      </c>
    </row>
    <row r="48" spans="1:5" s="570" customFormat="1" ht="12" customHeight="1" x14ac:dyDescent="0.2">
      <c r="A48" s="553" t="s">
        <v>68</v>
      </c>
      <c r="B48" s="423" t="s">
        <v>354</v>
      </c>
      <c r="C48" s="434"/>
      <c r="D48" s="434"/>
      <c r="E48" s="401"/>
    </row>
    <row r="49" spans="1:5" s="570" customFormat="1" ht="12" customHeight="1" x14ac:dyDescent="0.2">
      <c r="A49" s="554" t="s">
        <v>69</v>
      </c>
      <c r="B49" s="424" t="s">
        <v>355</v>
      </c>
      <c r="C49" s="416"/>
      <c r="D49" s="416"/>
      <c r="E49" s="399"/>
    </row>
    <row r="50" spans="1:5" s="570" customFormat="1" ht="12" customHeight="1" x14ac:dyDescent="0.2">
      <c r="A50" s="554" t="s">
        <v>356</v>
      </c>
      <c r="B50" s="424" t="s">
        <v>357</v>
      </c>
      <c r="C50" s="416"/>
      <c r="D50" s="416"/>
      <c r="E50" s="399"/>
    </row>
    <row r="51" spans="1:5" s="570" customFormat="1" ht="12" customHeight="1" x14ac:dyDescent="0.2">
      <c r="A51" s="554" t="s">
        <v>358</v>
      </c>
      <c r="B51" s="424" t="s">
        <v>359</v>
      </c>
      <c r="C51" s="416"/>
      <c r="D51" s="416"/>
      <c r="E51" s="399"/>
    </row>
    <row r="52" spans="1:5" s="570" customFormat="1" ht="12" customHeight="1" thickBot="1" x14ac:dyDescent="0.25">
      <c r="A52" s="555" t="s">
        <v>360</v>
      </c>
      <c r="B52" s="425" t="s">
        <v>361</v>
      </c>
      <c r="C52" s="417"/>
      <c r="D52" s="417"/>
      <c r="E52" s="400"/>
    </row>
    <row r="53" spans="1:5" s="570" customFormat="1" ht="12" customHeight="1" thickBot="1" x14ac:dyDescent="0.25">
      <c r="A53" s="385" t="s">
        <v>131</v>
      </c>
      <c r="B53" s="381" t="s">
        <v>362</v>
      </c>
      <c r="C53" s="412">
        <f>SUM(C54:C56)</f>
        <v>0</v>
      </c>
      <c r="D53" s="412">
        <f>SUM(D54:D56)</f>
        <v>0</v>
      </c>
      <c r="E53" s="395">
        <f>SUM(E54:E56)</f>
        <v>0</v>
      </c>
    </row>
    <row r="54" spans="1:5" s="543" customFormat="1" ht="12" customHeight="1" x14ac:dyDescent="0.2">
      <c r="A54" s="553" t="s">
        <v>70</v>
      </c>
      <c r="B54" s="423" t="s">
        <v>363</v>
      </c>
      <c r="C54" s="414"/>
      <c r="D54" s="414"/>
      <c r="E54" s="397"/>
    </row>
    <row r="55" spans="1:5" s="543" customFormat="1" ht="12" customHeight="1" x14ac:dyDescent="0.2">
      <c r="A55" s="554" t="s">
        <v>71</v>
      </c>
      <c r="B55" s="424" t="s">
        <v>364</v>
      </c>
      <c r="C55" s="413"/>
      <c r="D55" s="413"/>
      <c r="E55" s="396"/>
    </row>
    <row r="56" spans="1:5" s="543" customFormat="1" ht="12" customHeight="1" x14ac:dyDescent="0.2">
      <c r="A56" s="554" t="s">
        <v>365</v>
      </c>
      <c r="B56" s="424" t="s">
        <v>366</v>
      </c>
      <c r="C56" s="413"/>
      <c r="D56" s="413"/>
      <c r="E56" s="396"/>
    </row>
    <row r="57" spans="1:5" s="543" customFormat="1" ht="12" customHeight="1" thickBot="1" x14ac:dyDescent="0.25">
      <c r="A57" s="555" t="s">
        <v>367</v>
      </c>
      <c r="B57" s="425" t="s">
        <v>368</v>
      </c>
      <c r="C57" s="415"/>
      <c r="D57" s="415"/>
      <c r="E57" s="398"/>
    </row>
    <row r="58" spans="1:5" s="570" customFormat="1" ht="12" customHeight="1" thickBot="1" x14ac:dyDescent="0.25">
      <c r="A58" s="385" t="s">
        <v>14</v>
      </c>
      <c r="B58" s="402" t="s">
        <v>369</v>
      </c>
      <c r="C58" s="412">
        <f>SUM(C59:C61)</f>
        <v>0</v>
      </c>
      <c r="D58" s="412">
        <f>SUM(D59:D61)</f>
        <v>0</v>
      </c>
      <c r="E58" s="395">
        <f>SUM(E59:E61)</f>
        <v>0</v>
      </c>
    </row>
    <row r="59" spans="1:5" s="570" customFormat="1" ht="12" customHeight="1" x14ac:dyDescent="0.2">
      <c r="A59" s="553" t="s">
        <v>132</v>
      </c>
      <c r="B59" s="423" t="s">
        <v>370</v>
      </c>
      <c r="C59" s="416"/>
      <c r="D59" s="416"/>
      <c r="E59" s="399"/>
    </row>
    <row r="60" spans="1:5" s="570" customFormat="1" ht="12" customHeight="1" x14ac:dyDescent="0.2">
      <c r="A60" s="554" t="s">
        <v>133</v>
      </c>
      <c r="B60" s="424" t="s">
        <v>557</v>
      </c>
      <c r="C60" s="416"/>
      <c r="D60" s="416"/>
      <c r="E60" s="399"/>
    </row>
    <row r="61" spans="1:5" s="570" customFormat="1" ht="12" customHeight="1" x14ac:dyDescent="0.2">
      <c r="A61" s="554" t="s">
        <v>158</v>
      </c>
      <c r="B61" s="424" t="s">
        <v>372</v>
      </c>
      <c r="C61" s="416"/>
      <c r="D61" s="416"/>
      <c r="E61" s="399"/>
    </row>
    <row r="62" spans="1:5" s="570" customFormat="1" ht="12" customHeight="1" thickBot="1" x14ac:dyDescent="0.25">
      <c r="A62" s="555" t="s">
        <v>373</v>
      </c>
      <c r="B62" s="425" t="s">
        <v>374</v>
      </c>
      <c r="C62" s="416"/>
      <c r="D62" s="416"/>
      <c r="E62" s="399"/>
    </row>
    <row r="63" spans="1:5" s="570" customFormat="1" ht="12" customHeight="1" thickBot="1" x14ac:dyDescent="0.25">
      <c r="A63" s="385" t="s">
        <v>15</v>
      </c>
      <c r="B63" s="381" t="s">
        <v>375</v>
      </c>
      <c r="C63" s="418">
        <f>+C8+C15+C22+C29+C36+C47+C53+C58</f>
        <v>0</v>
      </c>
      <c r="D63" s="418">
        <f>+D8+D15+D22+D29+D36+D47+D53+D58</f>
        <v>0</v>
      </c>
      <c r="E63" s="430">
        <f>+E8+E15+E22+E29+E36+E47+E53+E58</f>
        <v>0</v>
      </c>
    </row>
    <row r="64" spans="1:5" s="570" customFormat="1" ht="12" customHeight="1" thickBot="1" x14ac:dyDescent="0.2">
      <c r="A64" s="556" t="s">
        <v>555</v>
      </c>
      <c r="B64" s="402" t="s">
        <v>377</v>
      </c>
      <c r="C64" s="412">
        <f>SUM(C65:C67)</f>
        <v>0</v>
      </c>
      <c r="D64" s="412">
        <f>SUM(D65:D67)</f>
        <v>0</v>
      </c>
      <c r="E64" s="395">
        <f>SUM(E65:E67)</f>
        <v>0</v>
      </c>
    </row>
    <row r="65" spans="1:5" s="570" customFormat="1" ht="12" customHeight="1" x14ac:dyDescent="0.2">
      <c r="A65" s="553" t="s">
        <v>378</v>
      </c>
      <c r="B65" s="423" t="s">
        <v>379</v>
      </c>
      <c r="C65" s="416"/>
      <c r="D65" s="416"/>
      <c r="E65" s="399"/>
    </row>
    <row r="66" spans="1:5" s="570" customFormat="1" ht="12" customHeight="1" x14ac:dyDescent="0.2">
      <c r="A66" s="554" t="s">
        <v>380</v>
      </c>
      <c r="B66" s="424" t="s">
        <v>381</v>
      </c>
      <c r="C66" s="416"/>
      <c r="D66" s="416"/>
      <c r="E66" s="399"/>
    </row>
    <row r="67" spans="1:5" s="570" customFormat="1" ht="12" customHeight="1" thickBot="1" x14ac:dyDescent="0.25">
      <c r="A67" s="555" t="s">
        <v>382</v>
      </c>
      <c r="B67" s="549" t="s">
        <v>383</v>
      </c>
      <c r="C67" s="416"/>
      <c r="D67" s="416"/>
      <c r="E67" s="399"/>
    </row>
    <row r="68" spans="1:5" s="570" customFormat="1" ht="12" customHeight="1" thickBot="1" x14ac:dyDescent="0.2">
      <c r="A68" s="556" t="s">
        <v>384</v>
      </c>
      <c r="B68" s="402" t="s">
        <v>385</v>
      </c>
      <c r="C68" s="412">
        <f>SUM(C69:C72)</f>
        <v>0</v>
      </c>
      <c r="D68" s="412">
        <f>SUM(D69:D72)</f>
        <v>0</v>
      </c>
      <c r="E68" s="395">
        <f>SUM(E69:E72)</f>
        <v>0</v>
      </c>
    </row>
    <row r="69" spans="1:5" s="570" customFormat="1" ht="12" customHeight="1" x14ac:dyDescent="0.2">
      <c r="A69" s="553" t="s">
        <v>109</v>
      </c>
      <c r="B69" s="423" t="s">
        <v>386</v>
      </c>
      <c r="C69" s="416"/>
      <c r="D69" s="416"/>
      <c r="E69" s="399"/>
    </row>
    <row r="70" spans="1:5" s="570" customFormat="1" ht="12" customHeight="1" x14ac:dyDescent="0.2">
      <c r="A70" s="554" t="s">
        <v>110</v>
      </c>
      <c r="B70" s="424" t="s">
        <v>387</v>
      </c>
      <c r="C70" s="416"/>
      <c r="D70" s="416"/>
      <c r="E70" s="399"/>
    </row>
    <row r="71" spans="1:5" s="570" customFormat="1" ht="12" customHeight="1" x14ac:dyDescent="0.2">
      <c r="A71" s="554" t="s">
        <v>388</v>
      </c>
      <c r="B71" s="424" t="s">
        <v>389</v>
      </c>
      <c r="C71" s="416"/>
      <c r="D71" s="416"/>
      <c r="E71" s="399"/>
    </row>
    <row r="72" spans="1:5" s="570" customFormat="1" ht="12" customHeight="1" thickBot="1" x14ac:dyDescent="0.25">
      <c r="A72" s="555" t="s">
        <v>390</v>
      </c>
      <c r="B72" s="425" t="s">
        <v>391</v>
      </c>
      <c r="C72" s="416"/>
      <c r="D72" s="416"/>
      <c r="E72" s="399"/>
    </row>
    <row r="73" spans="1:5" s="570" customFormat="1" ht="12" customHeight="1" thickBot="1" x14ac:dyDescent="0.2">
      <c r="A73" s="556" t="s">
        <v>392</v>
      </c>
      <c r="B73" s="402" t="s">
        <v>393</v>
      </c>
      <c r="C73" s="412">
        <f>SUM(C74:C75)</f>
        <v>0</v>
      </c>
      <c r="D73" s="412">
        <f>SUM(D74:D75)</f>
        <v>0</v>
      </c>
      <c r="E73" s="395">
        <f>SUM(E74:E75)</f>
        <v>0</v>
      </c>
    </row>
    <row r="74" spans="1:5" s="570" customFormat="1" ht="12" customHeight="1" x14ac:dyDescent="0.2">
      <c r="A74" s="553" t="s">
        <v>394</v>
      </c>
      <c r="B74" s="423" t="s">
        <v>395</v>
      </c>
      <c r="C74" s="416"/>
      <c r="D74" s="416"/>
      <c r="E74" s="399"/>
    </row>
    <row r="75" spans="1:5" s="570" customFormat="1" ht="12" customHeight="1" thickBot="1" x14ac:dyDescent="0.25">
      <c r="A75" s="555" t="s">
        <v>396</v>
      </c>
      <c r="B75" s="425" t="s">
        <v>397</v>
      </c>
      <c r="C75" s="416"/>
      <c r="D75" s="416"/>
      <c r="E75" s="399"/>
    </row>
    <row r="76" spans="1:5" s="570" customFormat="1" ht="12" customHeight="1" thickBot="1" x14ac:dyDescent="0.2">
      <c r="A76" s="556" t="s">
        <v>398</v>
      </c>
      <c r="B76" s="402" t="s">
        <v>399</v>
      </c>
      <c r="C76" s="412">
        <f>SUM(C77:C79)</f>
        <v>0</v>
      </c>
      <c r="D76" s="412">
        <f>SUM(D77:D79)</f>
        <v>0</v>
      </c>
      <c r="E76" s="395">
        <f>SUM(E77:E79)</f>
        <v>0</v>
      </c>
    </row>
    <row r="77" spans="1:5" s="570" customFormat="1" ht="12" customHeight="1" x14ac:dyDescent="0.2">
      <c r="A77" s="553" t="s">
        <v>400</v>
      </c>
      <c r="B77" s="423" t="s">
        <v>401</v>
      </c>
      <c r="C77" s="416"/>
      <c r="D77" s="416"/>
      <c r="E77" s="399"/>
    </row>
    <row r="78" spans="1:5" s="570" customFormat="1" ht="12" customHeight="1" x14ac:dyDescent="0.2">
      <c r="A78" s="554" t="s">
        <v>402</v>
      </c>
      <c r="B78" s="424" t="s">
        <v>403</v>
      </c>
      <c r="C78" s="416"/>
      <c r="D78" s="416"/>
      <c r="E78" s="399"/>
    </row>
    <row r="79" spans="1:5" s="570" customFormat="1" ht="12" customHeight="1" thickBot="1" x14ac:dyDescent="0.25">
      <c r="A79" s="555" t="s">
        <v>404</v>
      </c>
      <c r="B79" s="425" t="s">
        <v>405</v>
      </c>
      <c r="C79" s="416"/>
      <c r="D79" s="416"/>
      <c r="E79" s="399"/>
    </row>
    <row r="80" spans="1:5" s="570" customFormat="1" ht="12" customHeight="1" thickBot="1" x14ac:dyDescent="0.2">
      <c r="A80" s="556" t="s">
        <v>406</v>
      </c>
      <c r="B80" s="402" t="s">
        <v>407</v>
      </c>
      <c r="C80" s="412">
        <f>SUM(C81:C84)</f>
        <v>0</v>
      </c>
      <c r="D80" s="412">
        <f>SUM(D81:D84)</f>
        <v>0</v>
      </c>
      <c r="E80" s="395">
        <f>SUM(E81:E84)</f>
        <v>0</v>
      </c>
    </row>
    <row r="81" spans="1:5" s="570" customFormat="1" ht="12" customHeight="1" x14ac:dyDescent="0.2">
      <c r="A81" s="557" t="s">
        <v>408</v>
      </c>
      <c r="B81" s="423" t="s">
        <v>409</v>
      </c>
      <c r="C81" s="416"/>
      <c r="D81" s="416"/>
      <c r="E81" s="399"/>
    </row>
    <row r="82" spans="1:5" s="570" customFormat="1" ht="12" customHeight="1" x14ac:dyDescent="0.2">
      <c r="A82" s="558" t="s">
        <v>410</v>
      </c>
      <c r="B82" s="424" t="s">
        <v>411</v>
      </c>
      <c r="C82" s="416"/>
      <c r="D82" s="416"/>
      <c r="E82" s="399"/>
    </row>
    <row r="83" spans="1:5" s="570" customFormat="1" ht="12" customHeight="1" x14ac:dyDescent="0.2">
      <c r="A83" s="558" t="s">
        <v>412</v>
      </c>
      <c r="B83" s="424" t="s">
        <v>413</v>
      </c>
      <c r="C83" s="416"/>
      <c r="D83" s="416"/>
      <c r="E83" s="399"/>
    </row>
    <row r="84" spans="1:5" s="570" customFormat="1" ht="12" customHeight="1" thickBot="1" x14ac:dyDescent="0.25">
      <c r="A84" s="559" t="s">
        <v>414</v>
      </c>
      <c r="B84" s="425" t="s">
        <v>415</v>
      </c>
      <c r="C84" s="416"/>
      <c r="D84" s="416"/>
      <c r="E84" s="399"/>
    </row>
    <row r="85" spans="1:5" s="570" customFormat="1" ht="12" customHeight="1" thickBot="1" x14ac:dyDescent="0.2">
      <c r="A85" s="556" t="s">
        <v>416</v>
      </c>
      <c r="B85" s="402" t="s">
        <v>417</v>
      </c>
      <c r="C85" s="438"/>
      <c r="D85" s="438"/>
      <c r="E85" s="439"/>
    </row>
    <row r="86" spans="1:5" s="570" customFormat="1" ht="12" customHeight="1" thickBot="1" x14ac:dyDescent="0.2">
      <c r="A86" s="556" t="s">
        <v>418</v>
      </c>
      <c r="B86" s="550" t="s">
        <v>419</v>
      </c>
      <c r="C86" s="418">
        <f>+C64+C68+C73+C76+C80+C85</f>
        <v>0</v>
      </c>
      <c r="D86" s="418">
        <f>+D64+D68+D73+D76+D80+D85</f>
        <v>0</v>
      </c>
      <c r="E86" s="430">
        <f>+E64+E68+E73+E76+E80+E85</f>
        <v>0</v>
      </c>
    </row>
    <row r="87" spans="1:5" s="570" customFormat="1" ht="12" customHeight="1" thickBot="1" x14ac:dyDescent="0.2">
      <c r="A87" s="560" t="s">
        <v>420</v>
      </c>
      <c r="B87" s="551" t="s">
        <v>556</v>
      </c>
      <c r="C87" s="418">
        <f>+C63+C86</f>
        <v>0</v>
      </c>
      <c r="D87" s="418">
        <f>+D63+D86</f>
        <v>0</v>
      </c>
      <c r="E87" s="430">
        <f>+E63+E86</f>
        <v>0</v>
      </c>
    </row>
    <row r="88" spans="1:5" s="570" customFormat="1" ht="15" customHeight="1" x14ac:dyDescent="0.2">
      <c r="A88" s="525"/>
      <c r="B88" s="526"/>
      <c r="C88" s="541"/>
      <c r="D88" s="541"/>
      <c r="E88" s="541"/>
    </row>
    <row r="89" spans="1:5" ht="13.5" thickBot="1" x14ac:dyDescent="0.25">
      <c r="A89" s="527"/>
      <c r="B89" s="528"/>
      <c r="C89" s="542"/>
      <c r="D89" s="542"/>
      <c r="E89" s="542"/>
    </row>
    <row r="90" spans="1:5" s="569" customFormat="1" ht="16.5" customHeight="1" thickBot="1" x14ac:dyDescent="0.25">
      <c r="A90" s="798" t="s">
        <v>45</v>
      </c>
      <c r="B90" s="799"/>
      <c r="C90" s="799"/>
      <c r="D90" s="799"/>
      <c r="E90" s="800"/>
    </row>
    <row r="91" spans="1:5" s="343" customFormat="1" ht="12" customHeight="1" thickBot="1" x14ac:dyDescent="0.25">
      <c r="A91" s="548" t="s">
        <v>7</v>
      </c>
      <c r="B91" s="384" t="s">
        <v>428</v>
      </c>
      <c r="C91" s="532">
        <f>SUM(C92:C96)</f>
        <v>0</v>
      </c>
      <c r="D91" s="532">
        <f>SUM(D92:D96)</f>
        <v>0</v>
      </c>
      <c r="E91" s="532">
        <f>SUM(E92:E96)</f>
        <v>0</v>
      </c>
    </row>
    <row r="92" spans="1:5" ht="12" customHeight="1" x14ac:dyDescent="0.2">
      <c r="A92" s="561" t="s">
        <v>72</v>
      </c>
      <c r="B92" s="370" t="s">
        <v>37</v>
      </c>
      <c r="C92" s="533"/>
      <c r="D92" s="533"/>
      <c r="E92" s="533"/>
    </row>
    <row r="93" spans="1:5" ht="12" customHeight="1" x14ac:dyDescent="0.2">
      <c r="A93" s="554" t="s">
        <v>73</v>
      </c>
      <c r="B93" s="368" t="s">
        <v>134</v>
      </c>
      <c r="C93" s="534"/>
      <c r="D93" s="534"/>
      <c r="E93" s="534"/>
    </row>
    <row r="94" spans="1:5" ht="12" customHeight="1" x14ac:dyDescent="0.2">
      <c r="A94" s="554" t="s">
        <v>74</v>
      </c>
      <c r="B94" s="368" t="s">
        <v>101</v>
      </c>
      <c r="C94" s="536"/>
      <c r="D94" s="536"/>
      <c r="E94" s="536"/>
    </row>
    <row r="95" spans="1:5" ht="12" customHeight="1" x14ac:dyDescent="0.2">
      <c r="A95" s="554" t="s">
        <v>75</v>
      </c>
      <c r="B95" s="371" t="s">
        <v>135</v>
      </c>
      <c r="C95" s="536"/>
      <c r="D95" s="536"/>
      <c r="E95" s="536"/>
    </row>
    <row r="96" spans="1:5" ht="12" customHeight="1" x14ac:dyDescent="0.2">
      <c r="A96" s="554" t="s">
        <v>84</v>
      </c>
      <c r="B96" s="379" t="s">
        <v>136</v>
      </c>
      <c r="C96" s="536"/>
      <c r="D96" s="536"/>
      <c r="E96" s="536"/>
    </row>
    <row r="97" spans="1:5" ht="12" customHeight="1" x14ac:dyDescent="0.2">
      <c r="A97" s="554" t="s">
        <v>76</v>
      </c>
      <c r="B97" s="368" t="s">
        <v>429</v>
      </c>
      <c r="C97" s="536"/>
      <c r="D97" s="536"/>
      <c r="E97" s="536"/>
    </row>
    <row r="98" spans="1:5" ht="12" customHeight="1" x14ac:dyDescent="0.2">
      <c r="A98" s="554" t="s">
        <v>77</v>
      </c>
      <c r="B98" s="391" t="s">
        <v>430</v>
      </c>
      <c r="C98" s="536"/>
      <c r="D98" s="536"/>
      <c r="E98" s="536"/>
    </row>
    <row r="99" spans="1:5" ht="12" customHeight="1" x14ac:dyDescent="0.2">
      <c r="A99" s="554" t="s">
        <v>85</v>
      </c>
      <c r="B99" s="392" t="s">
        <v>431</v>
      </c>
      <c r="C99" s="536"/>
      <c r="D99" s="536"/>
      <c r="E99" s="536"/>
    </row>
    <row r="100" spans="1:5" ht="12" customHeight="1" x14ac:dyDescent="0.2">
      <c r="A100" s="554" t="s">
        <v>86</v>
      </c>
      <c r="B100" s="392" t="s">
        <v>432</v>
      </c>
      <c r="C100" s="536"/>
      <c r="D100" s="536"/>
      <c r="E100" s="536"/>
    </row>
    <row r="101" spans="1:5" ht="12" customHeight="1" x14ac:dyDescent="0.2">
      <c r="A101" s="554" t="s">
        <v>87</v>
      </c>
      <c r="B101" s="391" t="s">
        <v>433</v>
      </c>
      <c r="C101" s="536"/>
      <c r="D101" s="536"/>
      <c r="E101" s="536"/>
    </row>
    <row r="102" spans="1:5" ht="12" customHeight="1" x14ac:dyDescent="0.2">
      <c r="A102" s="554" t="s">
        <v>88</v>
      </c>
      <c r="B102" s="391" t="s">
        <v>434</v>
      </c>
      <c r="C102" s="536"/>
      <c r="D102" s="536"/>
      <c r="E102" s="536"/>
    </row>
    <row r="103" spans="1:5" ht="12" customHeight="1" x14ac:dyDescent="0.2">
      <c r="A103" s="554" t="s">
        <v>90</v>
      </c>
      <c r="B103" s="392" t="s">
        <v>435</v>
      </c>
      <c r="C103" s="536"/>
      <c r="D103" s="536"/>
      <c r="E103" s="536"/>
    </row>
    <row r="104" spans="1:5" ht="12" customHeight="1" x14ac:dyDescent="0.2">
      <c r="A104" s="562" t="s">
        <v>137</v>
      </c>
      <c r="B104" s="393" t="s">
        <v>436</v>
      </c>
      <c r="C104" s="536"/>
      <c r="D104" s="536"/>
      <c r="E104" s="536"/>
    </row>
    <row r="105" spans="1:5" ht="12" customHeight="1" x14ac:dyDescent="0.2">
      <c r="A105" s="554" t="s">
        <v>437</v>
      </c>
      <c r="B105" s="393" t="s">
        <v>438</v>
      </c>
      <c r="C105" s="536"/>
      <c r="D105" s="536"/>
      <c r="E105" s="536"/>
    </row>
    <row r="106" spans="1:5" s="343" customFormat="1" ht="12" customHeight="1" thickBot="1" x14ac:dyDescent="0.25">
      <c r="A106" s="563" t="s">
        <v>439</v>
      </c>
      <c r="B106" s="394" t="s">
        <v>440</v>
      </c>
      <c r="C106" s="538"/>
      <c r="D106" s="538"/>
      <c r="E106" s="538"/>
    </row>
    <row r="107" spans="1:5" ht="12" customHeight="1" thickBot="1" x14ac:dyDescent="0.25">
      <c r="A107" s="385" t="s">
        <v>8</v>
      </c>
      <c r="B107" s="383" t="s">
        <v>441</v>
      </c>
      <c r="C107" s="406">
        <f>+C108+C110+C112</f>
        <v>0</v>
      </c>
      <c r="D107" s="406">
        <f>+D108+D110+D112</f>
        <v>0</v>
      </c>
      <c r="E107" s="406">
        <f>+E108+E110+E112</f>
        <v>0</v>
      </c>
    </row>
    <row r="108" spans="1:5" ht="12" customHeight="1" x14ac:dyDescent="0.2">
      <c r="A108" s="553" t="s">
        <v>78</v>
      </c>
      <c r="B108" s="368" t="s">
        <v>157</v>
      </c>
      <c r="C108" s="535"/>
      <c r="D108" s="535"/>
      <c r="E108" s="535"/>
    </row>
    <row r="109" spans="1:5" ht="12" customHeight="1" x14ac:dyDescent="0.2">
      <c r="A109" s="553" t="s">
        <v>79</v>
      </c>
      <c r="B109" s="372" t="s">
        <v>442</v>
      </c>
      <c r="C109" s="535"/>
      <c r="D109" s="535"/>
      <c r="E109" s="535"/>
    </row>
    <row r="110" spans="1:5" ht="12" customHeight="1" x14ac:dyDescent="0.2">
      <c r="A110" s="553" t="s">
        <v>80</v>
      </c>
      <c r="B110" s="372" t="s">
        <v>138</v>
      </c>
      <c r="C110" s="534"/>
      <c r="D110" s="534"/>
      <c r="E110" s="534"/>
    </row>
    <row r="111" spans="1:5" ht="12" customHeight="1" x14ac:dyDescent="0.2">
      <c r="A111" s="553" t="s">
        <v>81</v>
      </c>
      <c r="B111" s="372" t="s">
        <v>443</v>
      </c>
      <c r="C111" s="396"/>
      <c r="D111" s="396"/>
      <c r="E111" s="396"/>
    </row>
    <row r="112" spans="1:5" ht="12" customHeight="1" x14ac:dyDescent="0.2">
      <c r="A112" s="553" t="s">
        <v>82</v>
      </c>
      <c r="B112" s="404" t="s">
        <v>159</v>
      </c>
      <c r="C112" s="396"/>
      <c r="D112" s="396"/>
      <c r="E112" s="396"/>
    </row>
    <row r="113" spans="1:5" ht="12" customHeight="1" x14ac:dyDescent="0.2">
      <c r="A113" s="553" t="s">
        <v>89</v>
      </c>
      <c r="B113" s="403" t="s">
        <v>444</v>
      </c>
      <c r="C113" s="396"/>
      <c r="D113" s="396"/>
      <c r="E113" s="396"/>
    </row>
    <row r="114" spans="1:5" ht="12" customHeight="1" x14ac:dyDescent="0.2">
      <c r="A114" s="553" t="s">
        <v>91</v>
      </c>
      <c r="B114" s="419" t="s">
        <v>445</v>
      </c>
      <c r="C114" s="396"/>
      <c r="D114" s="396"/>
      <c r="E114" s="396"/>
    </row>
    <row r="115" spans="1:5" ht="12" customHeight="1" x14ac:dyDescent="0.2">
      <c r="A115" s="553" t="s">
        <v>139</v>
      </c>
      <c r="B115" s="392" t="s">
        <v>432</v>
      </c>
      <c r="C115" s="396"/>
      <c r="D115" s="396"/>
      <c r="E115" s="396"/>
    </row>
    <row r="116" spans="1:5" ht="12" customHeight="1" x14ac:dyDescent="0.2">
      <c r="A116" s="553" t="s">
        <v>140</v>
      </c>
      <c r="B116" s="392" t="s">
        <v>446</v>
      </c>
      <c r="C116" s="396"/>
      <c r="D116" s="396"/>
      <c r="E116" s="396"/>
    </row>
    <row r="117" spans="1:5" ht="12" customHeight="1" x14ac:dyDescent="0.2">
      <c r="A117" s="553" t="s">
        <v>141</v>
      </c>
      <c r="B117" s="392" t="s">
        <v>447</v>
      </c>
      <c r="C117" s="396"/>
      <c r="D117" s="396"/>
      <c r="E117" s="396"/>
    </row>
    <row r="118" spans="1:5" ht="12" customHeight="1" x14ac:dyDescent="0.2">
      <c r="A118" s="553" t="s">
        <v>448</v>
      </c>
      <c r="B118" s="392" t="s">
        <v>435</v>
      </c>
      <c r="C118" s="396"/>
      <c r="D118" s="396"/>
      <c r="E118" s="396"/>
    </row>
    <row r="119" spans="1:5" ht="12" customHeight="1" x14ac:dyDescent="0.2">
      <c r="A119" s="553" t="s">
        <v>449</v>
      </c>
      <c r="B119" s="392" t="s">
        <v>450</v>
      </c>
      <c r="C119" s="396"/>
      <c r="D119" s="396"/>
      <c r="E119" s="396"/>
    </row>
    <row r="120" spans="1:5" ht="12" customHeight="1" thickBot="1" x14ac:dyDescent="0.25">
      <c r="A120" s="562" t="s">
        <v>451</v>
      </c>
      <c r="B120" s="392" t="s">
        <v>452</v>
      </c>
      <c r="C120" s="398"/>
      <c r="D120" s="398"/>
      <c r="E120" s="398"/>
    </row>
    <row r="121" spans="1:5" ht="12" customHeight="1" thickBot="1" x14ac:dyDescent="0.25">
      <c r="A121" s="385" t="s">
        <v>9</v>
      </c>
      <c r="B121" s="388" t="s">
        <v>453</v>
      </c>
      <c r="C121" s="406">
        <f>+C122+C123</f>
        <v>0</v>
      </c>
      <c r="D121" s="406">
        <f>+D122+D123</f>
        <v>0</v>
      </c>
      <c r="E121" s="406">
        <f>+E122+E123</f>
        <v>0</v>
      </c>
    </row>
    <row r="122" spans="1:5" ht="12" customHeight="1" x14ac:dyDescent="0.2">
      <c r="A122" s="553" t="s">
        <v>61</v>
      </c>
      <c r="B122" s="369" t="s">
        <v>47</v>
      </c>
      <c r="C122" s="535"/>
      <c r="D122" s="535"/>
      <c r="E122" s="535"/>
    </row>
    <row r="123" spans="1:5" ht="12" customHeight="1" thickBot="1" x14ac:dyDescent="0.25">
      <c r="A123" s="555" t="s">
        <v>62</v>
      </c>
      <c r="B123" s="372" t="s">
        <v>48</v>
      </c>
      <c r="C123" s="536"/>
      <c r="D123" s="536"/>
      <c r="E123" s="536"/>
    </row>
    <row r="124" spans="1:5" ht="12" customHeight="1" thickBot="1" x14ac:dyDescent="0.25">
      <c r="A124" s="385" t="s">
        <v>10</v>
      </c>
      <c r="B124" s="388" t="s">
        <v>454</v>
      </c>
      <c r="C124" s="406">
        <f>+C91+C107+C121</f>
        <v>0</v>
      </c>
      <c r="D124" s="406">
        <f>+D91+D107+D121</f>
        <v>0</v>
      </c>
      <c r="E124" s="406">
        <f>+E91+E107+E121</f>
        <v>0</v>
      </c>
    </row>
    <row r="125" spans="1:5" ht="12" customHeight="1" thickBot="1" x14ac:dyDescent="0.25">
      <c r="A125" s="385" t="s">
        <v>11</v>
      </c>
      <c r="B125" s="388" t="s">
        <v>558</v>
      </c>
      <c r="C125" s="406">
        <f>+C126+C127+C128</f>
        <v>0</v>
      </c>
      <c r="D125" s="406">
        <f>+D126+D127+D128</f>
        <v>0</v>
      </c>
      <c r="E125" s="406">
        <f>+E126+E127+E128</f>
        <v>0</v>
      </c>
    </row>
    <row r="126" spans="1:5" ht="12" customHeight="1" x14ac:dyDescent="0.2">
      <c r="A126" s="553" t="s">
        <v>65</v>
      </c>
      <c r="B126" s="369" t="s">
        <v>456</v>
      </c>
      <c r="C126" s="396"/>
      <c r="D126" s="396"/>
      <c r="E126" s="396"/>
    </row>
    <row r="127" spans="1:5" ht="12" customHeight="1" x14ac:dyDescent="0.2">
      <c r="A127" s="553" t="s">
        <v>66</v>
      </c>
      <c r="B127" s="369" t="s">
        <v>457</v>
      </c>
      <c r="C127" s="396"/>
      <c r="D127" s="396"/>
      <c r="E127" s="396"/>
    </row>
    <row r="128" spans="1:5" ht="12" customHeight="1" thickBot="1" x14ac:dyDescent="0.25">
      <c r="A128" s="562" t="s">
        <v>67</v>
      </c>
      <c r="B128" s="367" t="s">
        <v>458</v>
      </c>
      <c r="C128" s="396"/>
      <c r="D128" s="396"/>
      <c r="E128" s="396"/>
    </row>
    <row r="129" spans="1:11" ht="12" customHeight="1" thickBot="1" x14ac:dyDescent="0.25">
      <c r="A129" s="385" t="s">
        <v>12</v>
      </c>
      <c r="B129" s="388" t="s">
        <v>459</v>
      </c>
      <c r="C129" s="406">
        <f>+C130+C131+C132+C133</f>
        <v>0</v>
      </c>
      <c r="D129" s="406">
        <f>+D130+D131+D132+D133</f>
        <v>0</v>
      </c>
      <c r="E129" s="406">
        <f>+E130+E131+E132+E133</f>
        <v>0</v>
      </c>
    </row>
    <row r="130" spans="1:11" ht="12" customHeight="1" x14ac:dyDescent="0.2">
      <c r="A130" s="553" t="s">
        <v>68</v>
      </c>
      <c r="B130" s="369" t="s">
        <v>460</v>
      </c>
      <c r="C130" s="396"/>
      <c r="D130" s="396"/>
      <c r="E130" s="396"/>
    </row>
    <row r="131" spans="1:11" ht="12" customHeight="1" x14ac:dyDescent="0.2">
      <c r="A131" s="553" t="s">
        <v>69</v>
      </c>
      <c r="B131" s="369" t="s">
        <v>461</v>
      </c>
      <c r="C131" s="396"/>
      <c r="D131" s="396"/>
      <c r="E131" s="396"/>
    </row>
    <row r="132" spans="1:11" ht="12" customHeight="1" x14ac:dyDescent="0.2">
      <c r="A132" s="553" t="s">
        <v>356</v>
      </c>
      <c r="B132" s="369" t="s">
        <v>462</v>
      </c>
      <c r="C132" s="396"/>
      <c r="D132" s="396"/>
      <c r="E132" s="396"/>
    </row>
    <row r="133" spans="1:11" s="343" customFormat="1" ht="12" customHeight="1" thickBot="1" x14ac:dyDescent="0.25">
      <c r="A133" s="562" t="s">
        <v>358</v>
      </c>
      <c r="B133" s="367" t="s">
        <v>463</v>
      </c>
      <c r="C133" s="396"/>
      <c r="D133" s="396"/>
      <c r="E133" s="396"/>
    </row>
    <row r="134" spans="1:11" ht="13.5" thickBot="1" x14ac:dyDescent="0.25">
      <c r="A134" s="385" t="s">
        <v>13</v>
      </c>
      <c r="B134" s="388" t="s">
        <v>674</v>
      </c>
      <c r="C134" s="537">
        <f>+C135+C136+C138+C139+C137</f>
        <v>0</v>
      </c>
      <c r="D134" s="537">
        <f>+D135+D136+D138+D139+D137</f>
        <v>0</v>
      </c>
      <c r="E134" s="537">
        <f>+E135+E136+E138+E139+E137</f>
        <v>0</v>
      </c>
      <c r="K134" s="516"/>
    </row>
    <row r="135" spans="1:11" x14ac:dyDescent="0.2">
      <c r="A135" s="553" t="s">
        <v>70</v>
      </c>
      <c r="B135" s="369" t="s">
        <v>465</v>
      </c>
      <c r="C135" s="396"/>
      <c r="D135" s="396"/>
      <c r="E135" s="396"/>
    </row>
    <row r="136" spans="1:11" ht="12" customHeight="1" x14ac:dyDescent="0.2">
      <c r="A136" s="553" t="s">
        <v>71</v>
      </c>
      <c r="B136" s="369" t="s">
        <v>466</v>
      </c>
      <c r="C136" s="396"/>
      <c r="D136" s="396"/>
      <c r="E136" s="396"/>
    </row>
    <row r="137" spans="1:11" ht="12" customHeight="1" x14ac:dyDescent="0.2">
      <c r="A137" s="553" t="s">
        <v>365</v>
      </c>
      <c r="B137" s="369" t="s">
        <v>673</v>
      </c>
      <c r="C137" s="396"/>
      <c r="D137" s="396"/>
      <c r="E137" s="396"/>
    </row>
    <row r="138" spans="1:11" s="343" customFormat="1" ht="12" customHeight="1" x14ac:dyDescent="0.2">
      <c r="A138" s="553" t="s">
        <v>367</v>
      </c>
      <c r="B138" s="369" t="s">
        <v>467</v>
      </c>
      <c r="C138" s="396"/>
      <c r="D138" s="396"/>
      <c r="E138" s="396"/>
    </row>
    <row r="139" spans="1:11" s="343" customFormat="1" ht="12" customHeight="1" thickBot="1" x14ac:dyDescent="0.25">
      <c r="A139" s="562" t="s">
        <v>672</v>
      </c>
      <c r="B139" s="367" t="s">
        <v>468</v>
      </c>
      <c r="C139" s="396"/>
      <c r="D139" s="396"/>
      <c r="E139" s="396"/>
    </row>
    <row r="140" spans="1:11" s="343" customFormat="1" ht="12" customHeight="1" thickBot="1" x14ac:dyDescent="0.25">
      <c r="A140" s="385" t="s">
        <v>14</v>
      </c>
      <c r="B140" s="388" t="s">
        <v>559</v>
      </c>
      <c r="C140" s="539">
        <f>+C141+C142+C143+C144</f>
        <v>0</v>
      </c>
      <c r="D140" s="539">
        <f>+D141+D142+D143+D144</f>
        <v>0</v>
      </c>
      <c r="E140" s="539">
        <f>+E141+E142+E143+E144</f>
        <v>0</v>
      </c>
    </row>
    <row r="141" spans="1:11" s="343" customFormat="1" ht="12" customHeight="1" x14ac:dyDescent="0.2">
      <c r="A141" s="553" t="s">
        <v>132</v>
      </c>
      <c r="B141" s="369" t="s">
        <v>470</v>
      </c>
      <c r="C141" s="396"/>
      <c r="D141" s="396"/>
      <c r="E141" s="396"/>
    </row>
    <row r="142" spans="1:11" s="343" customFormat="1" ht="12" customHeight="1" x14ac:dyDescent="0.2">
      <c r="A142" s="553" t="s">
        <v>133</v>
      </c>
      <c r="B142" s="369" t="s">
        <v>471</v>
      </c>
      <c r="C142" s="396"/>
      <c r="D142" s="396"/>
      <c r="E142" s="396"/>
    </row>
    <row r="143" spans="1:11" s="343" customFormat="1" ht="12" customHeight="1" x14ac:dyDescent="0.2">
      <c r="A143" s="553" t="s">
        <v>158</v>
      </c>
      <c r="B143" s="369" t="s">
        <v>472</v>
      </c>
      <c r="C143" s="396"/>
      <c r="D143" s="396"/>
      <c r="E143" s="396"/>
    </row>
    <row r="144" spans="1:11" ht="12.75" customHeight="1" thickBot="1" x14ac:dyDescent="0.25">
      <c r="A144" s="553" t="s">
        <v>373</v>
      </c>
      <c r="B144" s="369" t="s">
        <v>473</v>
      </c>
      <c r="C144" s="396"/>
      <c r="D144" s="396"/>
      <c r="E144" s="396"/>
    </row>
    <row r="145" spans="1:5" ht="12" customHeight="1" thickBot="1" x14ac:dyDescent="0.25">
      <c r="A145" s="385" t="s">
        <v>15</v>
      </c>
      <c r="B145" s="388" t="s">
        <v>474</v>
      </c>
      <c r="C145" s="552">
        <f>+C125+C129+C134+C140</f>
        <v>0</v>
      </c>
      <c r="D145" s="552">
        <f>+D125+D129+D134+D140</f>
        <v>0</v>
      </c>
      <c r="E145" s="552">
        <f>+E125+E129+E134+E140</f>
        <v>0</v>
      </c>
    </row>
    <row r="146" spans="1:5" ht="15" customHeight="1" thickBot="1" x14ac:dyDescent="0.25">
      <c r="A146" s="564" t="s">
        <v>16</v>
      </c>
      <c r="B146" s="408" t="s">
        <v>475</v>
      </c>
      <c r="C146" s="552">
        <f>+C124+C145</f>
        <v>0</v>
      </c>
      <c r="D146" s="552">
        <f>+D124+D145</f>
        <v>0</v>
      </c>
      <c r="E146" s="552">
        <f>+E124+E145</f>
        <v>0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529" t="s">
        <v>675</v>
      </c>
      <c r="B148" s="530"/>
      <c r="C148" s="112"/>
      <c r="D148" s="113"/>
      <c r="E148" s="110"/>
    </row>
    <row r="149" spans="1:5" ht="14.25" customHeight="1" thickBot="1" x14ac:dyDescent="0.25">
      <c r="A149" s="529" t="s">
        <v>150</v>
      </c>
      <c r="B149" s="530"/>
      <c r="C149" s="112"/>
      <c r="D149" s="113"/>
      <c r="E149" s="110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portrait" verticalDpi="300" r:id="rId1"/>
  <headerFooter alignWithMargins="0"/>
  <rowBreaks count="1" manualBreakCount="1">
    <brk id="87" min="1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50"/>
  </sheetPr>
  <dimension ref="A1:K149"/>
  <sheetViews>
    <sheetView zoomScaleSheetLayoutView="100" workbookViewId="0">
      <selection activeCell="E1" sqref="E1"/>
    </sheetView>
  </sheetViews>
  <sheetFormatPr defaultRowHeight="12.75" x14ac:dyDescent="0.2"/>
  <cols>
    <col min="1" max="1" width="8.1640625" style="544" customWidth="1"/>
    <col min="2" max="2" width="49.33203125" style="545" customWidth="1"/>
    <col min="3" max="4" width="12.1640625" style="546" customWidth="1"/>
    <col min="5" max="5" width="11.6640625" style="546" customWidth="1"/>
    <col min="6" max="16384" width="9.33203125" style="32"/>
  </cols>
  <sheetData>
    <row r="1" spans="1:5" s="520" customFormat="1" ht="16.5" customHeight="1" thickBot="1" x14ac:dyDescent="0.25">
      <c r="A1" s="519"/>
      <c r="B1" s="521"/>
      <c r="C1" s="566"/>
      <c r="D1" s="531"/>
      <c r="E1" s="566" t="str">
        <f>+CONCATENATE("6.4. melléklet a 3/",LEFT(ÖSSZEFÜGGÉSEK!A4,4)+1,". (IV.24.) önkormányzati rendelethez")</f>
        <v>6.4. melléklet a 3/2019. (IV.24.) önkormányzati rendelethez</v>
      </c>
    </row>
    <row r="2" spans="1:5" s="567" customFormat="1" ht="15.75" customHeight="1" x14ac:dyDescent="0.2">
      <c r="A2" s="547" t="s">
        <v>53</v>
      </c>
      <c r="B2" s="804" t="s">
        <v>835</v>
      </c>
      <c r="C2" s="805"/>
      <c r="D2" s="806"/>
      <c r="E2" s="540" t="s">
        <v>41</v>
      </c>
    </row>
    <row r="3" spans="1:5" s="567" customFormat="1" ht="36.75" thickBot="1" x14ac:dyDescent="0.25">
      <c r="A3" s="565" t="s">
        <v>554</v>
      </c>
      <c r="B3" s="801" t="s">
        <v>679</v>
      </c>
      <c r="C3" s="802"/>
      <c r="D3" s="803"/>
      <c r="E3" s="515" t="s">
        <v>51</v>
      </c>
    </row>
    <row r="4" spans="1:5" s="568" customFormat="1" ht="15.95" customHeight="1" thickBot="1" x14ac:dyDescent="0.3">
      <c r="A4" s="522"/>
      <c r="B4" s="522"/>
      <c r="C4" s="523"/>
      <c r="D4" s="523"/>
      <c r="E4" s="523" t="s">
        <v>821</v>
      </c>
    </row>
    <row r="5" spans="1:5" ht="24.75" thickBot="1" x14ac:dyDescent="0.25">
      <c r="A5" s="699" t="s">
        <v>149</v>
      </c>
      <c r="B5" s="700" t="s">
        <v>43</v>
      </c>
      <c r="C5" s="97" t="s">
        <v>179</v>
      </c>
      <c r="D5" s="97" t="s">
        <v>184</v>
      </c>
      <c r="E5" s="524" t="s">
        <v>185</v>
      </c>
    </row>
    <row r="6" spans="1:5" s="569" customFormat="1" ht="12.95" customHeight="1" thickBot="1" x14ac:dyDescent="0.25">
      <c r="A6" s="517" t="s">
        <v>422</v>
      </c>
      <c r="B6" s="518" t="s">
        <v>423</v>
      </c>
      <c r="C6" s="518" t="s">
        <v>424</v>
      </c>
      <c r="D6" s="111" t="s">
        <v>425</v>
      </c>
      <c r="E6" s="109" t="s">
        <v>426</v>
      </c>
    </row>
    <row r="7" spans="1:5" s="569" customFormat="1" ht="15.95" customHeight="1" thickBot="1" x14ac:dyDescent="0.25">
      <c r="A7" s="798" t="s">
        <v>44</v>
      </c>
      <c r="B7" s="799"/>
      <c r="C7" s="799"/>
      <c r="D7" s="799"/>
      <c r="E7" s="800"/>
    </row>
    <row r="8" spans="1:5" s="569" customFormat="1" ht="12" customHeight="1" thickBot="1" x14ac:dyDescent="0.25">
      <c r="A8" s="385" t="s">
        <v>7</v>
      </c>
      <c r="B8" s="381" t="s">
        <v>306</v>
      </c>
      <c r="C8" s="412">
        <f>SUM(C9:C14)</f>
        <v>0</v>
      </c>
      <c r="D8" s="412">
        <f>SUM(D9:D14)</f>
        <v>0</v>
      </c>
      <c r="E8" s="395">
        <f>SUM(E9:E14)</f>
        <v>0</v>
      </c>
    </row>
    <row r="9" spans="1:5" s="543" customFormat="1" ht="12" customHeight="1" x14ac:dyDescent="0.2">
      <c r="A9" s="553" t="s">
        <v>72</v>
      </c>
      <c r="B9" s="423" t="s">
        <v>307</v>
      </c>
      <c r="C9" s="414"/>
      <c r="D9" s="414"/>
      <c r="E9" s="397"/>
    </row>
    <row r="10" spans="1:5" s="570" customFormat="1" ht="12" customHeight="1" x14ac:dyDescent="0.2">
      <c r="A10" s="554" t="s">
        <v>73</v>
      </c>
      <c r="B10" s="424" t="s">
        <v>308</v>
      </c>
      <c r="C10" s="413"/>
      <c r="D10" s="413"/>
      <c r="E10" s="396"/>
    </row>
    <row r="11" spans="1:5" s="570" customFormat="1" ht="12" customHeight="1" x14ac:dyDescent="0.2">
      <c r="A11" s="554" t="s">
        <v>74</v>
      </c>
      <c r="B11" s="424" t="s">
        <v>309</v>
      </c>
      <c r="C11" s="413"/>
      <c r="D11" s="413"/>
      <c r="E11" s="396"/>
    </row>
    <row r="12" spans="1:5" s="570" customFormat="1" ht="12" customHeight="1" x14ac:dyDescent="0.2">
      <c r="A12" s="554" t="s">
        <v>75</v>
      </c>
      <c r="B12" s="424" t="s">
        <v>310</v>
      </c>
      <c r="C12" s="413"/>
      <c r="D12" s="413"/>
      <c r="E12" s="396"/>
    </row>
    <row r="13" spans="1:5" s="570" customFormat="1" ht="12" customHeight="1" x14ac:dyDescent="0.2">
      <c r="A13" s="554" t="s">
        <v>108</v>
      </c>
      <c r="B13" s="424" t="s">
        <v>311</v>
      </c>
      <c r="C13" s="413"/>
      <c r="D13" s="413"/>
      <c r="E13" s="396"/>
    </row>
    <row r="14" spans="1:5" s="543" customFormat="1" ht="12" customHeight="1" thickBot="1" x14ac:dyDescent="0.25">
      <c r="A14" s="555" t="s">
        <v>76</v>
      </c>
      <c r="B14" s="425" t="s">
        <v>312</v>
      </c>
      <c r="C14" s="415"/>
      <c r="D14" s="415"/>
      <c r="E14" s="398"/>
    </row>
    <row r="15" spans="1:5" s="543" customFormat="1" ht="12" customHeight="1" thickBot="1" x14ac:dyDescent="0.25">
      <c r="A15" s="385" t="s">
        <v>8</v>
      </c>
      <c r="B15" s="402" t="s">
        <v>313</v>
      </c>
      <c r="C15" s="412">
        <f>SUM(C16:C20)</f>
        <v>0</v>
      </c>
      <c r="D15" s="412">
        <f>SUM(D16:D20)</f>
        <v>0</v>
      </c>
      <c r="E15" s="395">
        <f>SUM(E16:E20)</f>
        <v>0</v>
      </c>
    </row>
    <row r="16" spans="1:5" s="543" customFormat="1" ht="12" customHeight="1" x14ac:dyDescent="0.2">
      <c r="A16" s="553" t="s">
        <v>78</v>
      </c>
      <c r="B16" s="423" t="s">
        <v>314</v>
      </c>
      <c r="C16" s="414"/>
      <c r="D16" s="414"/>
      <c r="E16" s="397"/>
    </row>
    <row r="17" spans="1:5" s="543" customFormat="1" ht="12" customHeight="1" x14ac:dyDescent="0.2">
      <c r="A17" s="554" t="s">
        <v>79</v>
      </c>
      <c r="B17" s="424" t="s">
        <v>315</v>
      </c>
      <c r="C17" s="413"/>
      <c r="D17" s="413"/>
      <c r="E17" s="396"/>
    </row>
    <row r="18" spans="1:5" s="543" customFormat="1" ht="12" customHeight="1" x14ac:dyDescent="0.2">
      <c r="A18" s="554" t="s">
        <v>80</v>
      </c>
      <c r="B18" s="424" t="s">
        <v>316</v>
      </c>
      <c r="C18" s="413"/>
      <c r="D18" s="413"/>
      <c r="E18" s="396"/>
    </row>
    <row r="19" spans="1:5" s="543" customFormat="1" ht="12" customHeight="1" x14ac:dyDescent="0.2">
      <c r="A19" s="554" t="s">
        <v>81</v>
      </c>
      <c r="B19" s="424" t="s">
        <v>317</v>
      </c>
      <c r="C19" s="413"/>
      <c r="D19" s="413"/>
      <c r="E19" s="396"/>
    </row>
    <row r="20" spans="1:5" s="543" customFormat="1" ht="12" customHeight="1" x14ac:dyDescent="0.2">
      <c r="A20" s="554" t="s">
        <v>82</v>
      </c>
      <c r="B20" s="424" t="s">
        <v>318</v>
      </c>
      <c r="C20" s="413"/>
      <c r="D20" s="413"/>
      <c r="E20" s="396"/>
    </row>
    <row r="21" spans="1:5" s="570" customFormat="1" ht="12" customHeight="1" thickBot="1" x14ac:dyDescent="0.25">
      <c r="A21" s="555" t="s">
        <v>89</v>
      </c>
      <c r="B21" s="425" t="s">
        <v>319</v>
      </c>
      <c r="C21" s="415"/>
      <c r="D21" s="415"/>
      <c r="E21" s="398"/>
    </row>
    <row r="22" spans="1:5" s="570" customFormat="1" ht="12" customHeight="1" thickBot="1" x14ac:dyDescent="0.25">
      <c r="A22" s="385" t="s">
        <v>9</v>
      </c>
      <c r="B22" s="381" t="s">
        <v>320</v>
      </c>
      <c r="C22" s="412">
        <f>SUM(C23:C27)</f>
        <v>0</v>
      </c>
      <c r="D22" s="412">
        <f>SUM(D23:D27)</f>
        <v>0</v>
      </c>
      <c r="E22" s="395">
        <f>SUM(E23:E27)</f>
        <v>0</v>
      </c>
    </row>
    <row r="23" spans="1:5" s="570" customFormat="1" ht="12" customHeight="1" x14ac:dyDescent="0.2">
      <c r="A23" s="553" t="s">
        <v>61</v>
      </c>
      <c r="B23" s="423" t="s">
        <v>321</v>
      </c>
      <c r="C23" s="414"/>
      <c r="D23" s="414"/>
      <c r="E23" s="397"/>
    </row>
    <row r="24" spans="1:5" s="543" customFormat="1" ht="12" customHeight="1" x14ac:dyDescent="0.2">
      <c r="A24" s="554" t="s">
        <v>62</v>
      </c>
      <c r="B24" s="424" t="s">
        <v>322</v>
      </c>
      <c r="C24" s="413"/>
      <c r="D24" s="413"/>
      <c r="E24" s="396"/>
    </row>
    <row r="25" spans="1:5" s="570" customFormat="1" ht="12" customHeight="1" x14ac:dyDescent="0.2">
      <c r="A25" s="554" t="s">
        <v>63</v>
      </c>
      <c r="B25" s="424" t="s">
        <v>323</v>
      </c>
      <c r="C25" s="413"/>
      <c r="D25" s="413"/>
      <c r="E25" s="396"/>
    </row>
    <row r="26" spans="1:5" s="570" customFormat="1" ht="12" customHeight="1" x14ac:dyDescent="0.2">
      <c r="A26" s="554" t="s">
        <v>64</v>
      </c>
      <c r="B26" s="424" t="s">
        <v>324</v>
      </c>
      <c r="C26" s="413"/>
      <c r="D26" s="413"/>
      <c r="E26" s="396"/>
    </row>
    <row r="27" spans="1:5" s="570" customFormat="1" ht="12" customHeight="1" x14ac:dyDescent="0.2">
      <c r="A27" s="554" t="s">
        <v>122</v>
      </c>
      <c r="B27" s="424" t="s">
        <v>325</v>
      </c>
      <c r="C27" s="413"/>
      <c r="D27" s="413"/>
      <c r="E27" s="396"/>
    </row>
    <row r="28" spans="1:5" s="570" customFormat="1" ht="12" customHeight="1" thickBot="1" x14ac:dyDescent="0.25">
      <c r="A28" s="555" t="s">
        <v>123</v>
      </c>
      <c r="B28" s="425" t="s">
        <v>326</v>
      </c>
      <c r="C28" s="415"/>
      <c r="D28" s="415"/>
      <c r="E28" s="398"/>
    </row>
    <row r="29" spans="1:5" s="570" customFormat="1" ht="12" customHeight="1" thickBot="1" x14ac:dyDescent="0.25">
      <c r="A29" s="385" t="s">
        <v>124</v>
      </c>
      <c r="B29" s="381" t="s">
        <v>327</v>
      </c>
      <c r="C29" s="418">
        <f>+C30+C33+C34+C35</f>
        <v>0</v>
      </c>
      <c r="D29" s="418">
        <f>+D30+D33+D34+D35</f>
        <v>0</v>
      </c>
      <c r="E29" s="430">
        <f>+E30+E33+E34+E35</f>
        <v>0</v>
      </c>
    </row>
    <row r="30" spans="1:5" s="570" customFormat="1" ht="12" customHeight="1" x14ac:dyDescent="0.2">
      <c r="A30" s="553" t="s">
        <v>328</v>
      </c>
      <c r="B30" s="423" t="s">
        <v>329</v>
      </c>
      <c r="C30" s="432">
        <f>+C31+C32</f>
        <v>0</v>
      </c>
      <c r="D30" s="432">
        <f>+D31+D32</f>
        <v>0</v>
      </c>
      <c r="E30" s="431">
        <f>+E31+E32</f>
        <v>0</v>
      </c>
    </row>
    <row r="31" spans="1:5" s="570" customFormat="1" ht="12" customHeight="1" x14ac:dyDescent="0.2">
      <c r="A31" s="554" t="s">
        <v>330</v>
      </c>
      <c r="B31" s="424" t="s">
        <v>331</v>
      </c>
      <c r="C31" s="413"/>
      <c r="D31" s="413"/>
      <c r="E31" s="396"/>
    </row>
    <row r="32" spans="1:5" s="570" customFormat="1" ht="12" customHeight="1" x14ac:dyDescent="0.2">
      <c r="A32" s="554" t="s">
        <v>332</v>
      </c>
      <c r="B32" s="424" t="s">
        <v>333</v>
      </c>
      <c r="C32" s="413"/>
      <c r="D32" s="413"/>
      <c r="E32" s="396"/>
    </row>
    <row r="33" spans="1:5" s="570" customFormat="1" ht="12" customHeight="1" x14ac:dyDescent="0.2">
      <c r="A33" s="554" t="s">
        <v>334</v>
      </c>
      <c r="B33" s="424" t="s">
        <v>335</v>
      </c>
      <c r="C33" s="413"/>
      <c r="D33" s="413"/>
      <c r="E33" s="396"/>
    </row>
    <row r="34" spans="1:5" s="570" customFormat="1" ht="12" customHeight="1" x14ac:dyDescent="0.2">
      <c r="A34" s="554" t="s">
        <v>336</v>
      </c>
      <c r="B34" s="424" t="s">
        <v>337</v>
      </c>
      <c r="C34" s="413"/>
      <c r="D34" s="413"/>
      <c r="E34" s="396"/>
    </row>
    <row r="35" spans="1:5" s="570" customFormat="1" ht="12" customHeight="1" thickBot="1" x14ac:dyDescent="0.25">
      <c r="A35" s="555" t="s">
        <v>338</v>
      </c>
      <c r="B35" s="425" t="s">
        <v>339</v>
      </c>
      <c r="C35" s="415"/>
      <c r="D35" s="415"/>
      <c r="E35" s="398"/>
    </row>
    <row r="36" spans="1:5" s="570" customFormat="1" ht="12" customHeight="1" thickBot="1" x14ac:dyDescent="0.25">
      <c r="A36" s="385" t="s">
        <v>11</v>
      </c>
      <c r="B36" s="381" t="s">
        <v>340</v>
      </c>
      <c r="C36" s="412">
        <f>SUM(C37:C46)</f>
        <v>0</v>
      </c>
      <c r="D36" s="412">
        <f>SUM(D37:D46)</f>
        <v>0</v>
      </c>
      <c r="E36" s="395">
        <f>SUM(E37:E46)</f>
        <v>0</v>
      </c>
    </row>
    <row r="37" spans="1:5" s="570" customFormat="1" ht="12" customHeight="1" x14ac:dyDescent="0.2">
      <c r="A37" s="553" t="s">
        <v>65</v>
      </c>
      <c r="B37" s="423" t="s">
        <v>341</v>
      </c>
      <c r="C37" s="414"/>
      <c r="D37" s="414"/>
      <c r="E37" s="397"/>
    </row>
    <row r="38" spans="1:5" s="570" customFormat="1" ht="12" customHeight="1" x14ac:dyDescent="0.2">
      <c r="A38" s="554" t="s">
        <v>66</v>
      </c>
      <c r="B38" s="424" t="s">
        <v>342</v>
      </c>
      <c r="C38" s="413"/>
      <c r="D38" s="413"/>
      <c r="E38" s="396"/>
    </row>
    <row r="39" spans="1:5" s="570" customFormat="1" ht="12" customHeight="1" x14ac:dyDescent="0.2">
      <c r="A39" s="554" t="s">
        <v>67</v>
      </c>
      <c r="B39" s="424" t="s">
        <v>343</v>
      </c>
      <c r="C39" s="413"/>
      <c r="D39" s="413"/>
      <c r="E39" s="396"/>
    </row>
    <row r="40" spans="1:5" s="570" customFormat="1" ht="12" customHeight="1" x14ac:dyDescent="0.2">
      <c r="A40" s="554" t="s">
        <v>126</v>
      </c>
      <c r="B40" s="424" t="s">
        <v>344</v>
      </c>
      <c r="C40" s="413"/>
      <c r="D40" s="413"/>
      <c r="E40" s="396"/>
    </row>
    <row r="41" spans="1:5" s="570" customFormat="1" ht="12" customHeight="1" x14ac:dyDescent="0.2">
      <c r="A41" s="554" t="s">
        <v>127</v>
      </c>
      <c r="B41" s="424" t="s">
        <v>345</v>
      </c>
      <c r="C41" s="413"/>
      <c r="D41" s="413"/>
      <c r="E41" s="396"/>
    </row>
    <row r="42" spans="1:5" s="570" customFormat="1" ht="12" customHeight="1" x14ac:dyDescent="0.2">
      <c r="A42" s="554" t="s">
        <v>128</v>
      </c>
      <c r="B42" s="424" t="s">
        <v>346</v>
      </c>
      <c r="C42" s="413"/>
      <c r="D42" s="413"/>
      <c r="E42" s="396"/>
    </row>
    <row r="43" spans="1:5" s="570" customFormat="1" ht="12" customHeight="1" x14ac:dyDescent="0.2">
      <c r="A43" s="554" t="s">
        <v>129</v>
      </c>
      <c r="B43" s="424" t="s">
        <v>347</v>
      </c>
      <c r="C43" s="413"/>
      <c r="D43" s="413"/>
      <c r="E43" s="396"/>
    </row>
    <row r="44" spans="1:5" s="570" customFormat="1" ht="12" customHeight="1" x14ac:dyDescent="0.2">
      <c r="A44" s="554" t="s">
        <v>130</v>
      </c>
      <c r="B44" s="424" t="s">
        <v>348</v>
      </c>
      <c r="C44" s="413"/>
      <c r="D44" s="413"/>
      <c r="E44" s="396"/>
    </row>
    <row r="45" spans="1:5" s="570" customFormat="1" ht="12" customHeight="1" x14ac:dyDescent="0.2">
      <c r="A45" s="554" t="s">
        <v>349</v>
      </c>
      <c r="B45" s="424" t="s">
        <v>350</v>
      </c>
      <c r="C45" s="416"/>
      <c r="D45" s="416"/>
      <c r="E45" s="399"/>
    </row>
    <row r="46" spans="1:5" s="543" customFormat="1" ht="12" customHeight="1" thickBot="1" x14ac:dyDescent="0.25">
      <c r="A46" s="555" t="s">
        <v>351</v>
      </c>
      <c r="B46" s="425" t="s">
        <v>352</v>
      </c>
      <c r="C46" s="417"/>
      <c r="D46" s="417"/>
      <c r="E46" s="400"/>
    </row>
    <row r="47" spans="1:5" s="570" customFormat="1" ht="12" customHeight="1" thickBot="1" x14ac:dyDescent="0.25">
      <c r="A47" s="385" t="s">
        <v>12</v>
      </c>
      <c r="B47" s="381" t="s">
        <v>353</v>
      </c>
      <c r="C47" s="412">
        <f>SUM(C48:C52)</f>
        <v>0</v>
      </c>
      <c r="D47" s="412">
        <f>SUM(D48:D52)</f>
        <v>0</v>
      </c>
      <c r="E47" s="395">
        <f>SUM(E48:E52)</f>
        <v>0</v>
      </c>
    </row>
    <row r="48" spans="1:5" s="570" customFormat="1" ht="12" customHeight="1" x14ac:dyDescent="0.2">
      <c r="A48" s="553" t="s">
        <v>68</v>
      </c>
      <c r="B48" s="423" t="s">
        <v>354</v>
      </c>
      <c r="C48" s="434"/>
      <c r="D48" s="434"/>
      <c r="E48" s="401"/>
    </row>
    <row r="49" spans="1:5" s="570" customFormat="1" ht="12" customHeight="1" x14ac:dyDescent="0.2">
      <c r="A49" s="554" t="s">
        <v>69</v>
      </c>
      <c r="B49" s="424" t="s">
        <v>355</v>
      </c>
      <c r="C49" s="416"/>
      <c r="D49" s="416"/>
      <c r="E49" s="399"/>
    </row>
    <row r="50" spans="1:5" s="570" customFormat="1" ht="12" customHeight="1" x14ac:dyDescent="0.2">
      <c r="A50" s="554" t="s">
        <v>356</v>
      </c>
      <c r="B50" s="424" t="s">
        <v>357</v>
      </c>
      <c r="C50" s="416"/>
      <c r="D50" s="416"/>
      <c r="E50" s="399"/>
    </row>
    <row r="51" spans="1:5" s="570" customFormat="1" ht="12" customHeight="1" x14ac:dyDescent="0.2">
      <c r="A51" s="554" t="s">
        <v>358</v>
      </c>
      <c r="B51" s="424" t="s">
        <v>359</v>
      </c>
      <c r="C51" s="416"/>
      <c r="D51" s="416"/>
      <c r="E51" s="399"/>
    </row>
    <row r="52" spans="1:5" s="570" customFormat="1" ht="12" customHeight="1" thickBot="1" x14ac:dyDescent="0.25">
      <c r="A52" s="555" t="s">
        <v>360</v>
      </c>
      <c r="B52" s="425" t="s">
        <v>361</v>
      </c>
      <c r="C52" s="417"/>
      <c r="D52" s="417"/>
      <c r="E52" s="400"/>
    </row>
    <row r="53" spans="1:5" s="570" customFormat="1" ht="12" customHeight="1" thickBot="1" x14ac:dyDescent="0.25">
      <c r="A53" s="385" t="s">
        <v>131</v>
      </c>
      <c r="B53" s="381" t="s">
        <v>362</v>
      </c>
      <c r="C53" s="412">
        <f>SUM(C54:C56)</f>
        <v>0</v>
      </c>
      <c r="D53" s="412">
        <f>SUM(D54:D56)</f>
        <v>0</v>
      </c>
      <c r="E53" s="395">
        <f>SUM(E54:E56)</f>
        <v>0</v>
      </c>
    </row>
    <row r="54" spans="1:5" s="543" customFormat="1" ht="12" customHeight="1" x14ac:dyDescent="0.2">
      <c r="A54" s="553" t="s">
        <v>70</v>
      </c>
      <c r="B54" s="423" t="s">
        <v>363</v>
      </c>
      <c r="C54" s="414"/>
      <c r="D54" s="414"/>
      <c r="E54" s="397"/>
    </row>
    <row r="55" spans="1:5" s="543" customFormat="1" ht="12" customHeight="1" x14ac:dyDescent="0.2">
      <c r="A55" s="554" t="s">
        <v>71</v>
      </c>
      <c r="B55" s="424" t="s">
        <v>364</v>
      </c>
      <c r="C55" s="413"/>
      <c r="D55" s="413"/>
      <c r="E55" s="396"/>
    </row>
    <row r="56" spans="1:5" s="543" customFormat="1" ht="12" customHeight="1" x14ac:dyDescent="0.2">
      <c r="A56" s="554" t="s">
        <v>365</v>
      </c>
      <c r="B56" s="424" t="s">
        <v>366</v>
      </c>
      <c r="C56" s="413"/>
      <c r="D56" s="413"/>
      <c r="E56" s="396"/>
    </row>
    <row r="57" spans="1:5" s="543" customFormat="1" ht="12" customHeight="1" thickBot="1" x14ac:dyDescent="0.25">
      <c r="A57" s="555" t="s">
        <v>367</v>
      </c>
      <c r="B57" s="425" t="s">
        <v>368</v>
      </c>
      <c r="C57" s="415"/>
      <c r="D57" s="415"/>
      <c r="E57" s="398"/>
    </row>
    <row r="58" spans="1:5" s="570" customFormat="1" ht="12" customHeight="1" thickBot="1" x14ac:dyDescent="0.25">
      <c r="A58" s="385" t="s">
        <v>14</v>
      </c>
      <c r="B58" s="402" t="s">
        <v>369</v>
      </c>
      <c r="C58" s="412">
        <f>SUM(C59:C61)</f>
        <v>0</v>
      </c>
      <c r="D58" s="412">
        <f>SUM(D59:D61)</f>
        <v>0</v>
      </c>
      <c r="E58" s="395">
        <f>SUM(E59:E61)</f>
        <v>0</v>
      </c>
    </row>
    <row r="59" spans="1:5" s="570" customFormat="1" ht="12" customHeight="1" x14ac:dyDescent="0.2">
      <c r="A59" s="553" t="s">
        <v>132</v>
      </c>
      <c r="B59" s="423" t="s">
        <v>370</v>
      </c>
      <c r="C59" s="416"/>
      <c r="D59" s="416"/>
      <c r="E59" s="399"/>
    </row>
    <row r="60" spans="1:5" s="570" customFormat="1" ht="12" customHeight="1" x14ac:dyDescent="0.2">
      <c r="A60" s="554" t="s">
        <v>133</v>
      </c>
      <c r="B60" s="424" t="s">
        <v>557</v>
      </c>
      <c r="C60" s="416"/>
      <c r="D60" s="416"/>
      <c r="E60" s="399"/>
    </row>
    <row r="61" spans="1:5" s="570" customFormat="1" ht="12" customHeight="1" x14ac:dyDescent="0.2">
      <c r="A61" s="554" t="s">
        <v>158</v>
      </c>
      <c r="B61" s="424" t="s">
        <v>372</v>
      </c>
      <c r="C61" s="416"/>
      <c r="D61" s="416"/>
      <c r="E61" s="399"/>
    </row>
    <row r="62" spans="1:5" s="570" customFormat="1" ht="12" customHeight="1" thickBot="1" x14ac:dyDescent="0.25">
      <c r="A62" s="555" t="s">
        <v>373</v>
      </c>
      <c r="B62" s="425" t="s">
        <v>374</v>
      </c>
      <c r="C62" s="416"/>
      <c r="D62" s="416"/>
      <c r="E62" s="399"/>
    </row>
    <row r="63" spans="1:5" s="570" customFormat="1" ht="12" customHeight="1" thickBot="1" x14ac:dyDescent="0.25">
      <c r="A63" s="385" t="s">
        <v>15</v>
      </c>
      <c r="B63" s="381" t="s">
        <v>375</v>
      </c>
      <c r="C63" s="418">
        <f>+C8+C15+C22+C29+C36+C47+C53+C58</f>
        <v>0</v>
      </c>
      <c r="D63" s="418">
        <f>+D8+D15+D22+D29+D36+D47+D53+D58</f>
        <v>0</v>
      </c>
      <c r="E63" s="430">
        <f>+E8+E15+E22+E29+E36+E47+E53+E58</f>
        <v>0</v>
      </c>
    </row>
    <row r="64" spans="1:5" s="570" customFormat="1" ht="12" customHeight="1" thickBot="1" x14ac:dyDescent="0.2">
      <c r="A64" s="556" t="s">
        <v>555</v>
      </c>
      <c r="B64" s="402" t="s">
        <v>377</v>
      </c>
      <c r="C64" s="412">
        <f>SUM(C65:C67)</f>
        <v>0</v>
      </c>
      <c r="D64" s="412">
        <f>SUM(D65:D67)</f>
        <v>0</v>
      </c>
      <c r="E64" s="395">
        <f>SUM(E65:E67)</f>
        <v>0</v>
      </c>
    </row>
    <row r="65" spans="1:5" s="570" customFormat="1" ht="12" customHeight="1" x14ac:dyDescent="0.2">
      <c r="A65" s="553" t="s">
        <v>378</v>
      </c>
      <c r="B65" s="423" t="s">
        <v>379</v>
      </c>
      <c r="C65" s="416"/>
      <c r="D65" s="416"/>
      <c r="E65" s="399"/>
    </row>
    <row r="66" spans="1:5" s="570" customFormat="1" ht="12" customHeight="1" x14ac:dyDescent="0.2">
      <c r="A66" s="554" t="s">
        <v>380</v>
      </c>
      <c r="B66" s="424" t="s">
        <v>381</v>
      </c>
      <c r="C66" s="416"/>
      <c r="D66" s="416"/>
      <c r="E66" s="399"/>
    </row>
    <row r="67" spans="1:5" s="570" customFormat="1" ht="12" customHeight="1" thickBot="1" x14ac:dyDescent="0.25">
      <c r="A67" s="555" t="s">
        <v>382</v>
      </c>
      <c r="B67" s="549" t="s">
        <v>383</v>
      </c>
      <c r="C67" s="416"/>
      <c r="D67" s="416"/>
      <c r="E67" s="399"/>
    </row>
    <row r="68" spans="1:5" s="570" customFormat="1" ht="12" customHeight="1" thickBot="1" x14ac:dyDescent="0.2">
      <c r="A68" s="556" t="s">
        <v>384</v>
      </c>
      <c r="B68" s="402" t="s">
        <v>385</v>
      </c>
      <c r="C68" s="412">
        <f>SUM(C69:C72)</f>
        <v>0</v>
      </c>
      <c r="D68" s="412">
        <f>SUM(D69:D72)</f>
        <v>0</v>
      </c>
      <c r="E68" s="395">
        <f>SUM(E69:E72)</f>
        <v>0</v>
      </c>
    </row>
    <row r="69" spans="1:5" s="570" customFormat="1" ht="12" customHeight="1" x14ac:dyDescent="0.2">
      <c r="A69" s="553" t="s">
        <v>109</v>
      </c>
      <c r="B69" s="423" t="s">
        <v>386</v>
      </c>
      <c r="C69" s="416"/>
      <c r="D69" s="416"/>
      <c r="E69" s="399"/>
    </row>
    <row r="70" spans="1:5" s="570" customFormat="1" ht="12" customHeight="1" x14ac:dyDescent="0.2">
      <c r="A70" s="554" t="s">
        <v>110</v>
      </c>
      <c r="B70" s="424" t="s">
        <v>387</v>
      </c>
      <c r="C70" s="416"/>
      <c r="D70" s="416"/>
      <c r="E70" s="399"/>
    </row>
    <row r="71" spans="1:5" s="570" customFormat="1" ht="12" customHeight="1" x14ac:dyDescent="0.2">
      <c r="A71" s="554" t="s">
        <v>388</v>
      </c>
      <c r="B71" s="424" t="s">
        <v>389</v>
      </c>
      <c r="C71" s="416"/>
      <c r="D71" s="416"/>
      <c r="E71" s="399"/>
    </row>
    <row r="72" spans="1:5" s="570" customFormat="1" ht="12" customHeight="1" thickBot="1" x14ac:dyDescent="0.25">
      <c r="A72" s="555" t="s">
        <v>390</v>
      </c>
      <c r="B72" s="425" t="s">
        <v>391</v>
      </c>
      <c r="C72" s="416"/>
      <c r="D72" s="416"/>
      <c r="E72" s="399"/>
    </row>
    <row r="73" spans="1:5" s="570" customFormat="1" ht="12" customHeight="1" thickBot="1" x14ac:dyDescent="0.2">
      <c r="A73" s="556" t="s">
        <v>392</v>
      </c>
      <c r="B73" s="402" t="s">
        <v>393</v>
      </c>
      <c r="C73" s="412">
        <f>SUM(C74:C75)</f>
        <v>0</v>
      </c>
      <c r="D73" s="412">
        <f>SUM(D74:D75)</f>
        <v>0</v>
      </c>
      <c r="E73" s="395">
        <f>SUM(E74:E75)</f>
        <v>0</v>
      </c>
    </row>
    <row r="74" spans="1:5" s="570" customFormat="1" ht="12" customHeight="1" x14ac:dyDescent="0.2">
      <c r="A74" s="553" t="s">
        <v>394</v>
      </c>
      <c r="B74" s="423" t="s">
        <v>395</v>
      </c>
      <c r="C74" s="416"/>
      <c r="D74" s="416"/>
      <c r="E74" s="399"/>
    </row>
    <row r="75" spans="1:5" s="570" customFormat="1" ht="12" customHeight="1" thickBot="1" x14ac:dyDescent="0.25">
      <c r="A75" s="555" t="s">
        <v>396</v>
      </c>
      <c r="B75" s="425" t="s">
        <v>397</v>
      </c>
      <c r="C75" s="416"/>
      <c r="D75" s="416"/>
      <c r="E75" s="399"/>
    </row>
    <row r="76" spans="1:5" s="570" customFormat="1" ht="12" customHeight="1" thickBot="1" x14ac:dyDescent="0.2">
      <c r="A76" s="556" t="s">
        <v>398</v>
      </c>
      <c r="B76" s="402" t="s">
        <v>399</v>
      </c>
      <c r="C76" s="412">
        <f>SUM(C77:C79)</f>
        <v>0</v>
      </c>
      <c r="D76" s="412">
        <f>SUM(D77:D79)</f>
        <v>0</v>
      </c>
      <c r="E76" s="395">
        <f>SUM(E77:E79)</f>
        <v>0</v>
      </c>
    </row>
    <row r="77" spans="1:5" s="570" customFormat="1" ht="12" customHeight="1" x14ac:dyDescent="0.2">
      <c r="A77" s="553" t="s">
        <v>400</v>
      </c>
      <c r="B77" s="423" t="s">
        <v>401</v>
      </c>
      <c r="C77" s="416"/>
      <c r="D77" s="416"/>
      <c r="E77" s="399"/>
    </row>
    <row r="78" spans="1:5" s="570" customFormat="1" ht="12" customHeight="1" x14ac:dyDescent="0.2">
      <c r="A78" s="554" t="s">
        <v>402</v>
      </c>
      <c r="B78" s="424" t="s">
        <v>403</v>
      </c>
      <c r="C78" s="416"/>
      <c r="D78" s="416"/>
      <c r="E78" s="399"/>
    </row>
    <row r="79" spans="1:5" s="570" customFormat="1" ht="12" customHeight="1" thickBot="1" x14ac:dyDescent="0.25">
      <c r="A79" s="555" t="s">
        <v>404</v>
      </c>
      <c r="B79" s="425" t="s">
        <v>405</v>
      </c>
      <c r="C79" s="416"/>
      <c r="D79" s="416"/>
      <c r="E79" s="399"/>
    </row>
    <row r="80" spans="1:5" s="570" customFormat="1" ht="12" customHeight="1" thickBot="1" x14ac:dyDescent="0.2">
      <c r="A80" s="556" t="s">
        <v>406</v>
      </c>
      <c r="B80" s="402" t="s">
        <v>407</v>
      </c>
      <c r="C80" s="412">
        <f>SUM(C81:C84)</f>
        <v>0</v>
      </c>
      <c r="D80" s="412">
        <f>SUM(D81:D84)</f>
        <v>0</v>
      </c>
      <c r="E80" s="395">
        <f>SUM(E81:E84)</f>
        <v>0</v>
      </c>
    </row>
    <row r="81" spans="1:5" s="570" customFormat="1" ht="12" customHeight="1" x14ac:dyDescent="0.2">
      <c r="A81" s="557" t="s">
        <v>408</v>
      </c>
      <c r="B81" s="423" t="s">
        <v>409</v>
      </c>
      <c r="C81" s="416"/>
      <c r="D81" s="416"/>
      <c r="E81" s="399"/>
    </row>
    <row r="82" spans="1:5" s="570" customFormat="1" ht="12" customHeight="1" x14ac:dyDescent="0.2">
      <c r="A82" s="558" t="s">
        <v>410</v>
      </c>
      <c r="B82" s="424" t="s">
        <v>411</v>
      </c>
      <c r="C82" s="416"/>
      <c r="D82" s="416"/>
      <c r="E82" s="399"/>
    </row>
    <row r="83" spans="1:5" s="570" customFormat="1" ht="12" customHeight="1" x14ac:dyDescent="0.2">
      <c r="A83" s="558" t="s">
        <v>412</v>
      </c>
      <c r="B83" s="424" t="s">
        <v>413</v>
      </c>
      <c r="C83" s="416"/>
      <c r="D83" s="416"/>
      <c r="E83" s="399"/>
    </row>
    <row r="84" spans="1:5" s="570" customFormat="1" ht="12" customHeight="1" thickBot="1" x14ac:dyDescent="0.25">
      <c r="A84" s="559" t="s">
        <v>414</v>
      </c>
      <c r="B84" s="425" t="s">
        <v>415</v>
      </c>
      <c r="C84" s="416"/>
      <c r="D84" s="416"/>
      <c r="E84" s="399"/>
    </row>
    <row r="85" spans="1:5" s="570" customFormat="1" ht="12" customHeight="1" thickBot="1" x14ac:dyDescent="0.2">
      <c r="A85" s="556" t="s">
        <v>416</v>
      </c>
      <c r="B85" s="402" t="s">
        <v>417</v>
      </c>
      <c r="C85" s="438"/>
      <c r="D85" s="438"/>
      <c r="E85" s="439"/>
    </row>
    <row r="86" spans="1:5" s="570" customFormat="1" ht="12" customHeight="1" thickBot="1" x14ac:dyDescent="0.2">
      <c r="A86" s="556" t="s">
        <v>418</v>
      </c>
      <c r="B86" s="550" t="s">
        <v>419</v>
      </c>
      <c r="C86" s="418">
        <f>+C64+C68+C73+C76+C80+C85</f>
        <v>0</v>
      </c>
      <c r="D86" s="418">
        <f>+D64+D68+D73+D76+D80+D85</f>
        <v>0</v>
      </c>
      <c r="E86" s="430">
        <f>+E64+E68+E73+E76+E80+E85</f>
        <v>0</v>
      </c>
    </row>
    <row r="87" spans="1:5" s="570" customFormat="1" ht="12" customHeight="1" thickBot="1" x14ac:dyDescent="0.2">
      <c r="A87" s="560" t="s">
        <v>420</v>
      </c>
      <c r="B87" s="551" t="s">
        <v>556</v>
      </c>
      <c r="C87" s="418">
        <f>+C63+C86</f>
        <v>0</v>
      </c>
      <c r="D87" s="418">
        <f>+D63+D86</f>
        <v>0</v>
      </c>
      <c r="E87" s="430">
        <f>+E63+E86</f>
        <v>0</v>
      </c>
    </row>
    <row r="88" spans="1:5" s="570" customFormat="1" ht="15" customHeight="1" x14ac:dyDescent="0.2">
      <c r="A88" s="525"/>
      <c r="B88" s="526"/>
      <c r="C88" s="541"/>
      <c r="D88" s="541"/>
      <c r="E88" s="541"/>
    </row>
    <row r="89" spans="1:5" ht="13.5" thickBot="1" x14ac:dyDescent="0.25">
      <c r="A89" s="527"/>
      <c r="B89" s="528"/>
      <c r="C89" s="542"/>
      <c r="D89" s="542"/>
      <c r="E89" s="542"/>
    </row>
    <row r="90" spans="1:5" s="569" customFormat="1" ht="16.5" customHeight="1" thickBot="1" x14ac:dyDescent="0.25">
      <c r="A90" s="798" t="s">
        <v>45</v>
      </c>
      <c r="B90" s="799"/>
      <c r="C90" s="799"/>
      <c r="D90" s="799"/>
      <c r="E90" s="800"/>
    </row>
    <row r="91" spans="1:5" s="343" customFormat="1" ht="12" customHeight="1" thickBot="1" x14ac:dyDescent="0.25">
      <c r="A91" s="548" t="s">
        <v>7</v>
      </c>
      <c r="B91" s="384" t="s">
        <v>428</v>
      </c>
      <c r="C91" s="411">
        <f>SUM(C92:C96)</f>
        <v>0</v>
      </c>
      <c r="D91" s="411">
        <f>SUM(D92:D96)</f>
        <v>0</v>
      </c>
      <c r="E91" s="366">
        <f>SUM(E92:E96)</f>
        <v>0</v>
      </c>
    </row>
    <row r="92" spans="1:5" ht="12" customHeight="1" x14ac:dyDescent="0.2">
      <c r="A92" s="561" t="s">
        <v>72</v>
      </c>
      <c r="B92" s="370" t="s">
        <v>37</v>
      </c>
      <c r="C92" s="98"/>
      <c r="D92" s="98"/>
      <c r="E92" s="365"/>
    </row>
    <row r="93" spans="1:5" ht="12" customHeight="1" x14ac:dyDescent="0.2">
      <c r="A93" s="554" t="s">
        <v>73</v>
      </c>
      <c r="B93" s="368" t="s">
        <v>134</v>
      </c>
      <c r="C93" s="413"/>
      <c r="D93" s="413"/>
      <c r="E93" s="396"/>
    </row>
    <row r="94" spans="1:5" ht="12" customHeight="1" x14ac:dyDescent="0.2">
      <c r="A94" s="554" t="s">
        <v>74</v>
      </c>
      <c r="B94" s="368" t="s">
        <v>101</v>
      </c>
      <c r="C94" s="415"/>
      <c r="D94" s="415"/>
      <c r="E94" s="398"/>
    </row>
    <row r="95" spans="1:5" ht="12" customHeight="1" x14ac:dyDescent="0.2">
      <c r="A95" s="554" t="s">
        <v>75</v>
      </c>
      <c r="B95" s="371" t="s">
        <v>135</v>
      </c>
      <c r="C95" s="415"/>
      <c r="D95" s="415"/>
      <c r="E95" s="398"/>
    </row>
    <row r="96" spans="1:5" ht="12" customHeight="1" x14ac:dyDescent="0.2">
      <c r="A96" s="554" t="s">
        <v>84</v>
      </c>
      <c r="B96" s="379" t="s">
        <v>136</v>
      </c>
      <c r="C96" s="415"/>
      <c r="D96" s="415"/>
      <c r="E96" s="398"/>
    </row>
    <row r="97" spans="1:5" ht="12" customHeight="1" x14ac:dyDescent="0.2">
      <c r="A97" s="554" t="s">
        <v>76</v>
      </c>
      <c r="B97" s="368" t="s">
        <v>429</v>
      </c>
      <c r="C97" s="415"/>
      <c r="D97" s="415"/>
      <c r="E97" s="398"/>
    </row>
    <row r="98" spans="1:5" ht="12" customHeight="1" x14ac:dyDescent="0.2">
      <c r="A98" s="554" t="s">
        <v>77</v>
      </c>
      <c r="B98" s="391" t="s">
        <v>430</v>
      </c>
      <c r="C98" s="415"/>
      <c r="D98" s="415"/>
      <c r="E98" s="398"/>
    </row>
    <row r="99" spans="1:5" ht="12" customHeight="1" x14ac:dyDescent="0.2">
      <c r="A99" s="554" t="s">
        <v>85</v>
      </c>
      <c r="B99" s="392" t="s">
        <v>431</v>
      </c>
      <c r="C99" s="415"/>
      <c r="D99" s="415"/>
      <c r="E99" s="398"/>
    </row>
    <row r="100" spans="1:5" ht="12" customHeight="1" x14ac:dyDescent="0.2">
      <c r="A100" s="554" t="s">
        <v>86</v>
      </c>
      <c r="B100" s="392" t="s">
        <v>432</v>
      </c>
      <c r="C100" s="415"/>
      <c r="D100" s="415"/>
      <c r="E100" s="398"/>
    </row>
    <row r="101" spans="1:5" ht="12" customHeight="1" x14ac:dyDescent="0.2">
      <c r="A101" s="554" t="s">
        <v>87</v>
      </c>
      <c r="B101" s="391" t="s">
        <v>433</v>
      </c>
      <c r="C101" s="415"/>
      <c r="D101" s="415"/>
      <c r="E101" s="398"/>
    </row>
    <row r="102" spans="1:5" ht="12" customHeight="1" x14ac:dyDescent="0.2">
      <c r="A102" s="554" t="s">
        <v>88</v>
      </c>
      <c r="B102" s="391" t="s">
        <v>434</v>
      </c>
      <c r="C102" s="415"/>
      <c r="D102" s="415"/>
      <c r="E102" s="398"/>
    </row>
    <row r="103" spans="1:5" ht="12" customHeight="1" x14ac:dyDescent="0.2">
      <c r="A103" s="554" t="s">
        <v>90</v>
      </c>
      <c r="B103" s="392" t="s">
        <v>435</v>
      </c>
      <c r="C103" s="415"/>
      <c r="D103" s="415"/>
      <c r="E103" s="398"/>
    </row>
    <row r="104" spans="1:5" ht="12" customHeight="1" x14ac:dyDescent="0.2">
      <c r="A104" s="562" t="s">
        <v>137</v>
      </c>
      <c r="B104" s="393" t="s">
        <v>436</v>
      </c>
      <c r="C104" s="415"/>
      <c r="D104" s="415"/>
      <c r="E104" s="398"/>
    </row>
    <row r="105" spans="1:5" ht="12" customHeight="1" x14ac:dyDescent="0.2">
      <c r="A105" s="554" t="s">
        <v>437</v>
      </c>
      <c r="B105" s="393" t="s">
        <v>438</v>
      </c>
      <c r="C105" s="415"/>
      <c r="D105" s="415"/>
      <c r="E105" s="398"/>
    </row>
    <row r="106" spans="1:5" s="343" customFormat="1" ht="12" customHeight="1" thickBot="1" x14ac:dyDescent="0.25">
      <c r="A106" s="563" t="s">
        <v>439</v>
      </c>
      <c r="B106" s="394" t="s">
        <v>440</v>
      </c>
      <c r="C106" s="99"/>
      <c r="D106" s="99"/>
      <c r="E106" s="359"/>
    </row>
    <row r="107" spans="1:5" ht="12" customHeight="1" thickBot="1" x14ac:dyDescent="0.25">
      <c r="A107" s="385" t="s">
        <v>8</v>
      </c>
      <c r="B107" s="383" t="s">
        <v>441</v>
      </c>
      <c r="C107" s="412">
        <f>+C108+C110+C112</f>
        <v>0</v>
      </c>
      <c r="D107" s="412">
        <f>+D108+D110+D112</f>
        <v>0</v>
      </c>
      <c r="E107" s="395">
        <f>+E108+E110+E112</f>
        <v>0</v>
      </c>
    </row>
    <row r="108" spans="1:5" ht="12" customHeight="1" x14ac:dyDescent="0.2">
      <c r="A108" s="553" t="s">
        <v>78</v>
      </c>
      <c r="B108" s="368" t="s">
        <v>157</v>
      </c>
      <c r="C108" s="414"/>
      <c r="D108" s="414"/>
      <c r="E108" s="397"/>
    </row>
    <row r="109" spans="1:5" ht="12" customHeight="1" x14ac:dyDescent="0.2">
      <c r="A109" s="553" t="s">
        <v>79</v>
      </c>
      <c r="B109" s="372" t="s">
        <v>442</v>
      </c>
      <c r="C109" s="414"/>
      <c r="D109" s="414"/>
      <c r="E109" s="397"/>
    </row>
    <row r="110" spans="1:5" ht="12" customHeight="1" x14ac:dyDescent="0.2">
      <c r="A110" s="553" t="s">
        <v>80</v>
      </c>
      <c r="B110" s="372" t="s">
        <v>138</v>
      </c>
      <c r="C110" s="413"/>
      <c r="D110" s="413"/>
      <c r="E110" s="396"/>
    </row>
    <row r="111" spans="1:5" ht="12" customHeight="1" x14ac:dyDescent="0.2">
      <c r="A111" s="553" t="s">
        <v>81</v>
      </c>
      <c r="B111" s="372" t="s">
        <v>443</v>
      </c>
      <c r="C111" s="413"/>
      <c r="D111" s="413"/>
      <c r="E111" s="396"/>
    </row>
    <row r="112" spans="1:5" ht="12" customHeight="1" x14ac:dyDescent="0.2">
      <c r="A112" s="553" t="s">
        <v>82</v>
      </c>
      <c r="B112" s="404" t="s">
        <v>159</v>
      </c>
      <c r="C112" s="413"/>
      <c r="D112" s="413"/>
      <c r="E112" s="396"/>
    </row>
    <row r="113" spans="1:5" ht="12" customHeight="1" x14ac:dyDescent="0.2">
      <c r="A113" s="553" t="s">
        <v>89</v>
      </c>
      <c r="B113" s="403" t="s">
        <v>444</v>
      </c>
      <c r="C113" s="413"/>
      <c r="D113" s="413"/>
      <c r="E113" s="396"/>
    </row>
    <row r="114" spans="1:5" ht="12" customHeight="1" x14ac:dyDescent="0.2">
      <c r="A114" s="553" t="s">
        <v>91</v>
      </c>
      <c r="B114" s="419" t="s">
        <v>445</v>
      </c>
      <c r="C114" s="413"/>
      <c r="D114" s="413"/>
      <c r="E114" s="396"/>
    </row>
    <row r="115" spans="1:5" ht="12" customHeight="1" x14ac:dyDescent="0.2">
      <c r="A115" s="553" t="s">
        <v>139</v>
      </c>
      <c r="B115" s="392" t="s">
        <v>432</v>
      </c>
      <c r="C115" s="413"/>
      <c r="D115" s="413"/>
      <c r="E115" s="396"/>
    </row>
    <row r="116" spans="1:5" ht="12" customHeight="1" x14ac:dyDescent="0.2">
      <c r="A116" s="553" t="s">
        <v>140</v>
      </c>
      <c r="B116" s="392" t="s">
        <v>446</v>
      </c>
      <c r="C116" s="413"/>
      <c r="D116" s="413"/>
      <c r="E116" s="396"/>
    </row>
    <row r="117" spans="1:5" ht="12" customHeight="1" x14ac:dyDescent="0.2">
      <c r="A117" s="553" t="s">
        <v>141</v>
      </c>
      <c r="B117" s="392" t="s">
        <v>447</v>
      </c>
      <c r="C117" s="413"/>
      <c r="D117" s="413"/>
      <c r="E117" s="396"/>
    </row>
    <row r="118" spans="1:5" ht="12" customHeight="1" x14ac:dyDescent="0.2">
      <c r="A118" s="553" t="s">
        <v>448</v>
      </c>
      <c r="B118" s="392" t="s">
        <v>435</v>
      </c>
      <c r="C118" s="413"/>
      <c r="D118" s="413"/>
      <c r="E118" s="396"/>
    </row>
    <row r="119" spans="1:5" ht="12" customHeight="1" x14ac:dyDescent="0.2">
      <c r="A119" s="553" t="s">
        <v>449</v>
      </c>
      <c r="B119" s="392" t="s">
        <v>450</v>
      </c>
      <c r="C119" s="413"/>
      <c r="D119" s="413"/>
      <c r="E119" s="396"/>
    </row>
    <row r="120" spans="1:5" ht="12" customHeight="1" thickBot="1" x14ac:dyDescent="0.25">
      <c r="A120" s="562" t="s">
        <v>451</v>
      </c>
      <c r="B120" s="392" t="s">
        <v>452</v>
      </c>
      <c r="C120" s="415"/>
      <c r="D120" s="415"/>
      <c r="E120" s="398"/>
    </row>
    <row r="121" spans="1:5" ht="12" customHeight="1" thickBot="1" x14ac:dyDescent="0.25">
      <c r="A121" s="385" t="s">
        <v>9</v>
      </c>
      <c r="B121" s="388" t="s">
        <v>453</v>
      </c>
      <c r="C121" s="412">
        <f>+C122+C123</f>
        <v>0</v>
      </c>
      <c r="D121" s="412">
        <f>+D122+D123</f>
        <v>0</v>
      </c>
      <c r="E121" s="395">
        <f>+E122+E123</f>
        <v>0</v>
      </c>
    </row>
    <row r="122" spans="1:5" ht="12" customHeight="1" x14ac:dyDescent="0.2">
      <c r="A122" s="553" t="s">
        <v>61</v>
      </c>
      <c r="B122" s="369" t="s">
        <v>47</v>
      </c>
      <c r="C122" s="414"/>
      <c r="D122" s="414"/>
      <c r="E122" s="397"/>
    </row>
    <row r="123" spans="1:5" ht="12" customHeight="1" thickBot="1" x14ac:dyDescent="0.25">
      <c r="A123" s="555" t="s">
        <v>62</v>
      </c>
      <c r="B123" s="372" t="s">
        <v>48</v>
      </c>
      <c r="C123" s="415"/>
      <c r="D123" s="415"/>
      <c r="E123" s="398"/>
    </row>
    <row r="124" spans="1:5" ht="12" customHeight="1" thickBot="1" x14ac:dyDescent="0.25">
      <c r="A124" s="385" t="s">
        <v>10</v>
      </c>
      <c r="B124" s="388" t="s">
        <v>454</v>
      </c>
      <c r="C124" s="412">
        <f>+C91+C107+C121</f>
        <v>0</v>
      </c>
      <c r="D124" s="412">
        <f>+D91+D107+D121</f>
        <v>0</v>
      </c>
      <c r="E124" s="395">
        <f>+E91+E107+E121</f>
        <v>0</v>
      </c>
    </row>
    <row r="125" spans="1:5" ht="12" customHeight="1" thickBot="1" x14ac:dyDescent="0.25">
      <c r="A125" s="385" t="s">
        <v>11</v>
      </c>
      <c r="B125" s="388" t="s">
        <v>558</v>
      </c>
      <c r="C125" s="412">
        <f>+C126+C127+C128</f>
        <v>0</v>
      </c>
      <c r="D125" s="412">
        <f>+D126+D127+D128</f>
        <v>0</v>
      </c>
      <c r="E125" s="395">
        <f>+E126+E127+E128</f>
        <v>0</v>
      </c>
    </row>
    <row r="126" spans="1:5" ht="12" customHeight="1" x14ac:dyDescent="0.2">
      <c r="A126" s="553" t="s">
        <v>65</v>
      </c>
      <c r="B126" s="369" t="s">
        <v>456</v>
      </c>
      <c r="C126" s="413"/>
      <c r="D126" s="413"/>
      <c r="E126" s="396"/>
    </row>
    <row r="127" spans="1:5" ht="12" customHeight="1" x14ac:dyDescent="0.2">
      <c r="A127" s="553" t="s">
        <v>66</v>
      </c>
      <c r="B127" s="369" t="s">
        <v>457</v>
      </c>
      <c r="C127" s="413"/>
      <c r="D127" s="413"/>
      <c r="E127" s="396"/>
    </row>
    <row r="128" spans="1:5" ht="12" customHeight="1" thickBot="1" x14ac:dyDescent="0.25">
      <c r="A128" s="562" t="s">
        <v>67</v>
      </c>
      <c r="B128" s="367" t="s">
        <v>458</v>
      </c>
      <c r="C128" s="413"/>
      <c r="D128" s="413"/>
      <c r="E128" s="396"/>
    </row>
    <row r="129" spans="1:11" ht="12" customHeight="1" thickBot="1" x14ac:dyDescent="0.25">
      <c r="A129" s="385" t="s">
        <v>12</v>
      </c>
      <c r="B129" s="388" t="s">
        <v>459</v>
      </c>
      <c r="C129" s="412">
        <f>+C130+C131+C132+C133</f>
        <v>0</v>
      </c>
      <c r="D129" s="412">
        <f>+D130+D131+D132+D133</f>
        <v>0</v>
      </c>
      <c r="E129" s="395">
        <f>+E130+E131+E132+E133</f>
        <v>0</v>
      </c>
    </row>
    <row r="130" spans="1:11" ht="12" customHeight="1" x14ac:dyDescent="0.2">
      <c r="A130" s="553" t="s">
        <v>68</v>
      </c>
      <c r="B130" s="369" t="s">
        <v>460</v>
      </c>
      <c r="C130" s="413"/>
      <c r="D130" s="413"/>
      <c r="E130" s="396"/>
    </row>
    <row r="131" spans="1:11" ht="12" customHeight="1" x14ac:dyDescent="0.2">
      <c r="A131" s="553" t="s">
        <v>69</v>
      </c>
      <c r="B131" s="369" t="s">
        <v>461</v>
      </c>
      <c r="C131" s="413"/>
      <c r="D131" s="413"/>
      <c r="E131" s="396"/>
    </row>
    <row r="132" spans="1:11" ht="12" customHeight="1" x14ac:dyDescent="0.2">
      <c r="A132" s="553" t="s">
        <v>356</v>
      </c>
      <c r="B132" s="369" t="s">
        <v>462</v>
      </c>
      <c r="C132" s="413"/>
      <c r="D132" s="413"/>
      <c r="E132" s="396"/>
    </row>
    <row r="133" spans="1:11" s="343" customFormat="1" ht="12" customHeight="1" thickBot="1" x14ac:dyDescent="0.25">
      <c r="A133" s="562" t="s">
        <v>358</v>
      </c>
      <c r="B133" s="367" t="s">
        <v>463</v>
      </c>
      <c r="C133" s="413"/>
      <c r="D133" s="413"/>
      <c r="E133" s="396"/>
    </row>
    <row r="134" spans="1:11" ht="13.5" thickBot="1" x14ac:dyDescent="0.25">
      <c r="A134" s="385" t="s">
        <v>13</v>
      </c>
      <c r="B134" s="388" t="s">
        <v>674</v>
      </c>
      <c r="C134" s="418">
        <f>+C135+C136+C138+C139+C137</f>
        <v>0</v>
      </c>
      <c r="D134" s="418">
        <f>+D135+D136+D138+D139+D137</f>
        <v>0</v>
      </c>
      <c r="E134" s="430">
        <f>+E135+E136+E138+E139+E137</f>
        <v>0</v>
      </c>
      <c r="K134" s="516"/>
    </row>
    <row r="135" spans="1:11" x14ac:dyDescent="0.2">
      <c r="A135" s="553" t="s">
        <v>70</v>
      </c>
      <c r="B135" s="369" t="s">
        <v>465</v>
      </c>
      <c r="C135" s="413"/>
      <c r="D135" s="413"/>
      <c r="E135" s="396"/>
    </row>
    <row r="136" spans="1:11" ht="12" customHeight="1" x14ac:dyDescent="0.2">
      <c r="A136" s="553" t="s">
        <v>71</v>
      </c>
      <c r="B136" s="369" t="s">
        <v>466</v>
      </c>
      <c r="C136" s="413"/>
      <c r="D136" s="413"/>
      <c r="E136" s="396"/>
    </row>
    <row r="137" spans="1:11" ht="12" customHeight="1" x14ac:dyDescent="0.2">
      <c r="A137" s="553" t="s">
        <v>365</v>
      </c>
      <c r="B137" s="369" t="s">
        <v>673</v>
      </c>
      <c r="C137" s="413"/>
      <c r="D137" s="413"/>
      <c r="E137" s="396"/>
    </row>
    <row r="138" spans="1:11" s="343" customFormat="1" ht="12" customHeight="1" x14ac:dyDescent="0.2">
      <c r="A138" s="553" t="s">
        <v>367</v>
      </c>
      <c r="B138" s="369" t="s">
        <v>467</v>
      </c>
      <c r="C138" s="413"/>
      <c r="D138" s="413"/>
      <c r="E138" s="396"/>
    </row>
    <row r="139" spans="1:11" s="343" customFormat="1" ht="12" customHeight="1" thickBot="1" x14ac:dyDescent="0.25">
      <c r="A139" s="562" t="s">
        <v>672</v>
      </c>
      <c r="B139" s="367" t="s">
        <v>468</v>
      </c>
      <c r="C139" s="413"/>
      <c r="D139" s="413"/>
      <c r="E139" s="396"/>
    </row>
    <row r="140" spans="1:11" s="343" customFormat="1" ht="12" customHeight="1" thickBot="1" x14ac:dyDescent="0.25">
      <c r="A140" s="385" t="s">
        <v>14</v>
      </c>
      <c r="B140" s="388" t="s">
        <v>559</v>
      </c>
      <c r="C140" s="100">
        <f>+C141+C142+C143+C144</f>
        <v>0</v>
      </c>
      <c r="D140" s="100">
        <f>+D141+D142+D143+D144</f>
        <v>0</v>
      </c>
      <c r="E140" s="364">
        <f>+E141+E142+E143+E144</f>
        <v>0</v>
      </c>
    </row>
    <row r="141" spans="1:11" s="343" customFormat="1" ht="12" customHeight="1" x14ac:dyDescent="0.2">
      <c r="A141" s="553" t="s">
        <v>132</v>
      </c>
      <c r="B141" s="369" t="s">
        <v>470</v>
      </c>
      <c r="C141" s="413"/>
      <c r="D141" s="413"/>
      <c r="E141" s="396"/>
    </row>
    <row r="142" spans="1:11" s="343" customFormat="1" ht="12" customHeight="1" x14ac:dyDescent="0.2">
      <c r="A142" s="553" t="s">
        <v>133</v>
      </c>
      <c r="B142" s="369" t="s">
        <v>471</v>
      </c>
      <c r="C142" s="413"/>
      <c r="D142" s="413"/>
      <c r="E142" s="396"/>
    </row>
    <row r="143" spans="1:11" s="343" customFormat="1" ht="12" customHeight="1" x14ac:dyDescent="0.2">
      <c r="A143" s="553" t="s">
        <v>158</v>
      </c>
      <c r="B143" s="369" t="s">
        <v>472</v>
      </c>
      <c r="C143" s="413"/>
      <c r="D143" s="413"/>
      <c r="E143" s="396"/>
    </row>
    <row r="144" spans="1:11" ht="12.75" customHeight="1" thickBot="1" x14ac:dyDescent="0.25">
      <c r="A144" s="553" t="s">
        <v>373</v>
      </c>
      <c r="B144" s="369" t="s">
        <v>473</v>
      </c>
      <c r="C144" s="413"/>
      <c r="D144" s="413"/>
      <c r="E144" s="396"/>
    </row>
    <row r="145" spans="1:5" ht="12" customHeight="1" thickBot="1" x14ac:dyDescent="0.25">
      <c r="A145" s="385" t="s">
        <v>15</v>
      </c>
      <c r="B145" s="388" t="s">
        <v>474</v>
      </c>
      <c r="C145" s="362">
        <f>+C125+C129+C134+C140</f>
        <v>0</v>
      </c>
      <c r="D145" s="362">
        <f>+D125+D129+D134+D140</f>
        <v>0</v>
      </c>
      <c r="E145" s="363">
        <f>+E125+E129+E134+E140</f>
        <v>0</v>
      </c>
    </row>
    <row r="146" spans="1:5" ht="15" customHeight="1" thickBot="1" x14ac:dyDescent="0.25">
      <c r="A146" s="564" t="s">
        <v>16</v>
      </c>
      <c r="B146" s="408" t="s">
        <v>475</v>
      </c>
      <c r="C146" s="362">
        <f>+C124+C145</f>
        <v>0</v>
      </c>
      <c r="D146" s="362">
        <f>+D124+D145</f>
        <v>0</v>
      </c>
      <c r="E146" s="363">
        <f>+E124+E145</f>
        <v>0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529" t="s">
        <v>675</v>
      </c>
      <c r="B148" s="530"/>
      <c r="C148" s="112"/>
      <c r="D148" s="113"/>
      <c r="E148" s="110"/>
    </row>
    <row r="149" spans="1:5" ht="14.25" customHeight="1" thickBot="1" x14ac:dyDescent="0.25">
      <c r="A149" s="529" t="s">
        <v>150</v>
      </c>
      <c r="B149" s="530"/>
      <c r="C149" s="112"/>
      <c r="D149" s="113"/>
      <c r="E149" s="110"/>
    </row>
  </sheetData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portrait" verticalDpi="300" r:id="rId1"/>
  <headerFooter alignWithMargins="0"/>
  <rowBreaks count="1" manualBreakCount="1">
    <brk id="87" min="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50"/>
  </sheetPr>
  <dimension ref="A1:K149"/>
  <sheetViews>
    <sheetView zoomScaleSheetLayoutView="100" workbookViewId="0">
      <selection activeCell="E1" sqref="E1"/>
    </sheetView>
  </sheetViews>
  <sheetFormatPr defaultRowHeight="12.75" x14ac:dyDescent="0.2"/>
  <cols>
    <col min="1" max="1" width="8.33203125" style="544" customWidth="1"/>
    <col min="2" max="2" width="48" style="545" customWidth="1"/>
    <col min="3" max="5" width="12.5" style="546" customWidth="1"/>
    <col min="6" max="16384" width="9.33203125" style="32"/>
  </cols>
  <sheetData>
    <row r="1" spans="1:5" s="520" customFormat="1" ht="16.5" customHeight="1" thickBot="1" x14ac:dyDescent="0.25">
      <c r="A1" s="519"/>
      <c r="B1" s="521"/>
      <c r="C1" s="566"/>
      <c r="D1" s="531"/>
      <c r="E1" s="566" t="str">
        <f>+CONCATENATE("6.5. melléklet a 3/",LEFT(ÖSSZEFÜGGÉSEK!A4,4)+1,". (IV.24.) önkormányzati rendelethez")</f>
        <v>6.5. melléklet a 3/2019. (IV.24.) önkormányzati rendelethez</v>
      </c>
    </row>
    <row r="2" spans="1:5" s="567" customFormat="1" ht="15.75" customHeight="1" x14ac:dyDescent="0.2">
      <c r="A2" s="547" t="s">
        <v>53</v>
      </c>
      <c r="B2" s="804" t="s">
        <v>830</v>
      </c>
      <c r="C2" s="805"/>
      <c r="D2" s="806"/>
      <c r="E2" s="540" t="s">
        <v>41</v>
      </c>
    </row>
    <row r="3" spans="1:5" s="567" customFormat="1" ht="36.75" thickBot="1" x14ac:dyDescent="0.25">
      <c r="A3" s="565" t="s">
        <v>554</v>
      </c>
      <c r="B3" s="801" t="s">
        <v>553</v>
      </c>
      <c r="C3" s="802"/>
      <c r="D3" s="803"/>
      <c r="E3" s="515" t="s">
        <v>51</v>
      </c>
    </row>
    <row r="4" spans="1:5" s="568" customFormat="1" ht="15.95" customHeight="1" thickBot="1" x14ac:dyDescent="0.3">
      <c r="A4" s="522"/>
      <c r="B4" s="522"/>
      <c r="C4" s="523"/>
      <c r="D4" s="523"/>
      <c r="E4" s="523" t="s">
        <v>821</v>
      </c>
    </row>
    <row r="5" spans="1:5" ht="24.75" thickBot="1" x14ac:dyDescent="0.25">
      <c r="A5" s="353" t="s">
        <v>149</v>
      </c>
      <c r="B5" s="354" t="s">
        <v>43</v>
      </c>
      <c r="C5" s="97" t="s">
        <v>179</v>
      </c>
      <c r="D5" s="97" t="s">
        <v>184</v>
      </c>
      <c r="E5" s="524" t="s">
        <v>185</v>
      </c>
    </row>
    <row r="6" spans="1:5" s="569" customFormat="1" ht="12.95" customHeight="1" thickBot="1" x14ac:dyDescent="0.25">
      <c r="A6" s="517" t="s">
        <v>422</v>
      </c>
      <c r="B6" s="518" t="s">
        <v>423</v>
      </c>
      <c r="C6" s="518" t="s">
        <v>424</v>
      </c>
      <c r="D6" s="111" t="s">
        <v>425</v>
      </c>
      <c r="E6" s="109" t="s">
        <v>426</v>
      </c>
    </row>
    <row r="7" spans="1:5" s="569" customFormat="1" ht="15.95" customHeight="1" thickBot="1" x14ac:dyDescent="0.25">
      <c r="A7" s="798" t="s">
        <v>44</v>
      </c>
      <c r="B7" s="799"/>
      <c r="C7" s="799"/>
      <c r="D7" s="799"/>
      <c r="E7" s="800"/>
    </row>
    <row r="8" spans="1:5" s="569" customFormat="1" ht="12" customHeight="1" thickBot="1" x14ac:dyDescent="0.25">
      <c r="A8" s="385" t="s">
        <v>7</v>
      </c>
      <c r="B8" s="381" t="s">
        <v>306</v>
      </c>
      <c r="C8" s="406">
        <f>SUM(C9:C14)</f>
        <v>0</v>
      </c>
      <c r="D8" s="406">
        <f>SUM(D9:D14)</f>
        <v>0</v>
      </c>
      <c r="E8" s="395">
        <f>SUM(E9:E14)</f>
        <v>0</v>
      </c>
    </row>
    <row r="9" spans="1:5" s="543" customFormat="1" ht="12" customHeight="1" x14ac:dyDescent="0.2">
      <c r="A9" s="553" t="s">
        <v>72</v>
      </c>
      <c r="B9" s="423" t="s">
        <v>307</v>
      </c>
      <c r="C9" s="535"/>
      <c r="D9" s="535"/>
      <c r="E9" s="397"/>
    </row>
    <row r="10" spans="1:5" s="570" customFormat="1" ht="12" customHeight="1" x14ac:dyDescent="0.2">
      <c r="A10" s="554" t="s">
        <v>73</v>
      </c>
      <c r="B10" s="424" t="s">
        <v>308</v>
      </c>
      <c r="C10" s="534"/>
      <c r="D10" s="534"/>
      <c r="E10" s="396"/>
    </row>
    <row r="11" spans="1:5" s="570" customFormat="1" ht="12" customHeight="1" x14ac:dyDescent="0.2">
      <c r="A11" s="554" t="s">
        <v>74</v>
      </c>
      <c r="B11" s="424" t="s">
        <v>309</v>
      </c>
      <c r="C11" s="534"/>
      <c r="D11" s="534"/>
      <c r="E11" s="396"/>
    </row>
    <row r="12" spans="1:5" s="570" customFormat="1" ht="12" customHeight="1" x14ac:dyDescent="0.2">
      <c r="A12" s="554" t="s">
        <v>75</v>
      </c>
      <c r="B12" s="424" t="s">
        <v>310</v>
      </c>
      <c r="C12" s="534"/>
      <c r="D12" s="534"/>
      <c r="E12" s="396"/>
    </row>
    <row r="13" spans="1:5" s="570" customFormat="1" ht="12" customHeight="1" x14ac:dyDescent="0.2">
      <c r="A13" s="554" t="s">
        <v>108</v>
      </c>
      <c r="B13" s="424" t="s">
        <v>311</v>
      </c>
      <c r="C13" s="701">
        <v>0</v>
      </c>
      <c r="D13" s="701"/>
      <c r="E13" s="396"/>
    </row>
    <row r="14" spans="1:5" s="543" customFormat="1" ht="12" customHeight="1" thickBot="1" x14ac:dyDescent="0.25">
      <c r="A14" s="555" t="s">
        <v>76</v>
      </c>
      <c r="B14" s="425" t="s">
        <v>312</v>
      </c>
      <c r="C14" s="702"/>
      <c r="D14" s="702"/>
      <c r="E14" s="398"/>
    </row>
    <row r="15" spans="1:5" s="543" customFormat="1" ht="12" customHeight="1" thickBot="1" x14ac:dyDescent="0.25">
      <c r="A15" s="385" t="s">
        <v>8</v>
      </c>
      <c r="B15" s="402" t="s">
        <v>313</v>
      </c>
      <c r="C15" s="406">
        <f>SUM(C16:C20)</f>
        <v>0</v>
      </c>
      <c r="D15" s="406">
        <f>SUM(D16:D20)</f>
        <v>0</v>
      </c>
      <c r="E15" s="395">
        <f>SUM(E16:E20)</f>
        <v>0</v>
      </c>
    </row>
    <row r="16" spans="1:5" s="543" customFormat="1" ht="12" customHeight="1" x14ac:dyDescent="0.2">
      <c r="A16" s="553" t="s">
        <v>78</v>
      </c>
      <c r="B16" s="423" t="s">
        <v>314</v>
      </c>
      <c r="C16" s="535"/>
      <c r="D16" s="535"/>
      <c r="E16" s="397"/>
    </row>
    <row r="17" spans="1:5" s="543" customFormat="1" ht="12" customHeight="1" x14ac:dyDescent="0.2">
      <c r="A17" s="554" t="s">
        <v>79</v>
      </c>
      <c r="B17" s="424" t="s">
        <v>315</v>
      </c>
      <c r="C17" s="534"/>
      <c r="D17" s="534"/>
      <c r="E17" s="396"/>
    </row>
    <row r="18" spans="1:5" s="543" customFormat="1" ht="12" customHeight="1" x14ac:dyDescent="0.2">
      <c r="A18" s="554" t="s">
        <v>80</v>
      </c>
      <c r="B18" s="424" t="s">
        <v>316</v>
      </c>
      <c r="C18" s="534"/>
      <c r="D18" s="534"/>
      <c r="E18" s="396"/>
    </row>
    <row r="19" spans="1:5" s="543" customFormat="1" ht="12" customHeight="1" x14ac:dyDescent="0.2">
      <c r="A19" s="554" t="s">
        <v>81</v>
      </c>
      <c r="B19" s="424" t="s">
        <v>317</v>
      </c>
      <c r="C19" s="534"/>
      <c r="D19" s="534"/>
      <c r="E19" s="396"/>
    </row>
    <row r="20" spans="1:5" s="543" customFormat="1" ht="12" customHeight="1" x14ac:dyDescent="0.2">
      <c r="A20" s="554" t="s">
        <v>82</v>
      </c>
      <c r="B20" s="424" t="s">
        <v>318</v>
      </c>
      <c r="C20" s="534"/>
      <c r="D20" s="534"/>
      <c r="E20" s="396"/>
    </row>
    <row r="21" spans="1:5" s="570" customFormat="1" ht="12" customHeight="1" thickBot="1" x14ac:dyDescent="0.25">
      <c r="A21" s="555" t="s">
        <v>89</v>
      </c>
      <c r="B21" s="425" t="s">
        <v>319</v>
      </c>
      <c r="C21" s="536"/>
      <c r="D21" s="536"/>
      <c r="E21" s="398"/>
    </row>
    <row r="22" spans="1:5" s="570" customFormat="1" ht="12" customHeight="1" thickBot="1" x14ac:dyDescent="0.25">
      <c r="A22" s="385" t="s">
        <v>9</v>
      </c>
      <c r="B22" s="381" t="s">
        <v>320</v>
      </c>
      <c r="C22" s="406">
        <f>SUM(C23:C27)</f>
        <v>0</v>
      </c>
      <c r="D22" s="406">
        <f>SUM(D23:D27)</f>
        <v>0</v>
      </c>
      <c r="E22" s="395">
        <f>SUM(E23:E27)</f>
        <v>0</v>
      </c>
    </row>
    <row r="23" spans="1:5" s="570" customFormat="1" ht="12" customHeight="1" x14ac:dyDescent="0.2">
      <c r="A23" s="553" t="s">
        <v>61</v>
      </c>
      <c r="B23" s="423" t="s">
        <v>321</v>
      </c>
      <c r="C23" s="535"/>
      <c r="D23" s="535"/>
      <c r="E23" s="397"/>
    </row>
    <row r="24" spans="1:5" s="543" customFormat="1" ht="12" customHeight="1" x14ac:dyDescent="0.2">
      <c r="A24" s="554" t="s">
        <v>62</v>
      </c>
      <c r="B24" s="424" t="s">
        <v>322</v>
      </c>
      <c r="C24" s="534"/>
      <c r="D24" s="534"/>
      <c r="E24" s="396"/>
    </row>
    <row r="25" spans="1:5" s="570" customFormat="1" ht="12" customHeight="1" x14ac:dyDescent="0.2">
      <c r="A25" s="554" t="s">
        <v>63</v>
      </c>
      <c r="B25" s="424" t="s">
        <v>323</v>
      </c>
      <c r="C25" s="534"/>
      <c r="D25" s="534"/>
      <c r="E25" s="396"/>
    </row>
    <row r="26" spans="1:5" s="570" customFormat="1" ht="12" customHeight="1" x14ac:dyDescent="0.2">
      <c r="A26" s="554" t="s">
        <v>64</v>
      </c>
      <c r="B26" s="424" t="s">
        <v>324</v>
      </c>
      <c r="C26" s="534"/>
      <c r="D26" s="534"/>
      <c r="E26" s="396"/>
    </row>
    <row r="27" spans="1:5" s="570" customFormat="1" ht="12" customHeight="1" x14ac:dyDescent="0.2">
      <c r="A27" s="554" t="s">
        <v>122</v>
      </c>
      <c r="B27" s="424" t="s">
        <v>325</v>
      </c>
      <c r="C27" s="534"/>
      <c r="D27" s="534"/>
      <c r="E27" s="396"/>
    </row>
    <row r="28" spans="1:5" s="570" customFormat="1" ht="12" customHeight="1" thickBot="1" x14ac:dyDescent="0.25">
      <c r="A28" s="555" t="s">
        <v>123</v>
      </c>
      <c r="B28" s="425" t="s">
        <v>326</v>
      </c>
      <c r="C28" s="536"/>
      <c r="D28" s="536"/>
      <c r="E28" s="398"/>
    </row>
    <row r="29" spans="1:5" s="570" customFormat="1" ht="12" customHeight="1" thickBot="1" x14ac:dyDescent="0.25">
      <c r="A29" s="385" t="s">
        <v>124</v>
      </c>
      <c r="B29" s="381" t="s">
        <v>327</v>
      </c>
      <c r="C29" s="537">
        <f>SUM(C30+C33+C34+C35)</f>
        <v>0</v>
      </c>
      <c r="D29" s="537">
        <f>SUM(D30+D33+D34+D35)</f>
        <v>0</v>
      </c>
      <c r="E29" s="430">
        <f>+E30+E33+E34+E35</f>
        <v>0</v>
      </c>
    </row>
    <row r="30" spans="1:5" s="570" customFormat="1" ht="12" customHeight="1" x14ac:dyDescent="0.2">
      <c r="A30" s="553" t="s">
        <v>328</v>
      </c>
      <c r="B30" s="423" t="s">
        <v>329</v>
      </c>
      <c r="C30" s="730">
        <f>SUM(C31+C32)</f>
        <v>0</v>
      </c>
      <c r="D30" s="730">
        <f>SUM(D31+D32)</f>
        <v>0</v>
      </c>
      <c r="E30" s="431">
        <f>+E31+E32</f>
        <v>0</v>
      </c>
    </row>
    <row r="31" spans="1:5" s="570" customFormat="1" ht="12" customHeight="1" x14ac:dyDescent="0.2">
      <c r="A31" s="554" t="s">
        <v>330</v>
      </c>
      <c r="B31" s="424" t="s">
        <v>331</v>
      </c>
      <c r="C31" s="534"/>
      <c r="D31" s="534"/>
      <c r="E31" s="396"/>
    </row>
    <row r="32" spans="1:5" s="570" customFormat="1" ht="12" customHeight="1" x14ac:dyDescent="0.2">
      <c r="A32" s="554" t="s">
        <v>332</v>
      </c>
      <c r="B32" s="424" t="s">
        <v>333</v>
      </c>
      <c r="C32" s="534"/>
      <c r="D32" s="534"/>
      <c r="E32" s="396"/>
    </row>
    <row r="33" spans="1:5" s="570" customFormat="1" ht="12" customHeight="1" x14ac:dyDescent="0.2">
      <c r="A33" s="554" t="s">
        <v>334</v>
      </c>
      <c r="B33" s="424" t="s">
        <v>335</v>
      </c>
      <c r="C33" s="534"/>
      <c r="D33" s="534"/>
      <c r="E33" s="396"/>
    </row>
    <row r="34" spans="1:5" s="570" customFormat="1" ht="12" customHeight="1" x14ac:dyDescent="0.2">
      <c r="A34" s="554" t="s">
        <v>336</v>
      </c>
      <c r="B34" s="424" t="s">
        <v>337</v>
      </c>
      <c r="C34" s="534"/>
      <c r="D34" s="534"/>
      <c r="E34" s="396"/>
    </row>
    <row r="35" spans="1:5" s="570" customFormat="1" ht="12" customHeight="1" thickBot="1" x14ac:dyDescent="0.25">
      <c r="A35" s="555" t="s">
        <v>338</v>
      </c>
      <c r="B35" s="425" t="s">
        <v>339</v>
      </c>
      <c r="C35" s="536"/>
      <c r="D35" s="536"/>
      <c r="E35" s="398"/>
    </row>
    <row r="36" spans="1:5" s="570" customFormat="1" ht="12" customHeight="1" thickBot="1" x14ac:dyDescent="0.25">
      <c r="A36" s="385" t="s">
        <v>11</v>
      </c>
      <c r="B36" s="381" t="s">
        <v>340</v>
      </c>
      <c r="C36" s="406">
        <f>SUM(C37:C46)</f>
        <v>5600214</v>
      </c>
      <c r="D36" s="406">
        <f>SUM(D37:D46)</f>
        <v>8448695</v>
      </c>
      <c r="E36" s="395">
        <f>SUM(E37:E46)</f>
        <v>7152216</v>
      </c>
    </row>
    <row r="37" spans="1:5" s="570" customFormat="1" ht="12" customHeight="1" x14ac:dyDescent="0.2">
      <c r="A37" s="553" t="s">
        <v>65</v>
      </c>
      <c r="B37" s="423" t="s">
        <v>341</v>
      </c>
      <c r="C37" s="535"/>
      <c r="D37" s="535"/>
      <c r="E37" s="397"/>
    </row>
    <row r="38" spans="1:5" s="570" customFormat="1" ht="12" customHeight="1" x14ac:dyDescent="0.2">
      <c r="A38" s="554" t="s">
        <v>66</v>
      </c>
      <c r="B38" s="424" t="s">
        <v>342</v>
      </c>
      <c r="C38" s="534">
        <v>4409617</v>
      </c>
      <c r="D38" s="534">
        <v>6049097</v>
      </c>
      <c r="E38" s="396">
        <v>5628595</v>
      </c>
    </row>
    <row r="39" spans="1:5" s="570" customFormat="1" ht="12" customHeight="1" x14ac:dyDescent="0.2">
      <c r="A39" s="554" t="s">
        <v>67</v>
      </c>
      <c r="B39" s="424" t="s">
        <v>343</v>
      </c>
      <c r="C39" s="534"/>
      <c r="D39" s="534"/>
      <c r="E39" s="396"/>
    </row>
    <row r="40" spans="1:5" s="570" customFormat="1" ht="12" customHeight="1" x14ac:dyDescent="0.2">
      <c r="A40" s="554" t="s">
        <v>126</v>
      </c>
      <c r="B40" s="424" t="s">
        <v>344</v>
      </c>
      <c r="C40" s="534"/>
      <c r="D40" s="534"/>
      <c r="E40" s="396"/>
    </row>
    <row r="41" spans="1:5" s="570" customFormat="1" ht="12" customHeight="1" x14ac:dyDescent="0.2">
      <c r="A41" s="554" t="s">
        <v>127</v>
      </c>
      <c r="B41" s="424" t="s">
        <v>345</v>
      </c>
      <c r="C41" s="534"/>
      <c r="D41" s="534"/>
      <c r="E41" s="396"/>
    </row>
    <row r="42" spans="1:5" s="570" customFormat="1" ht="12" customHeight="1" x14ac:dyDescent="0.2">
      <c r="A42" s="554" t="s">
        <v>128</v>
      </c>
      <c r="B42" s="424" t="s">
        <v>346</v>
      </c>
      <c r="C42" s="534">
        <v>1190597</v>
      </c>
      <c r="D42" s="534">
        <v>2390597</v>
      </c>
      <c r="E42" s="396">
        <v>1519702</v>
      </c>
    </row>
    <row r="43" spans="1:5" s="570" customFormat="1" ht="12" customHeight="1" x14ac:dyDescent="0.2">
      <c r="A43" s="554" t="s">
        <v>129</v>
      </c>
      <c r="B43" s="424" t="s">
        <v>347</v>
      </c>
      <c r="C43" s="534"/>
      <c r="D43" s="534"/>
      <c r="E43" s="396"/>
    </row>
    <row r="44" spans="1:5" s="570" customFormat="1" ht="12" customHeight="1" x14ac:dyDescent="0.2">
      <c r="A44" s="554" t="s">
        <v>130</v>
      </c>
      <c r="B44" s="424" t="s">
        <v>348</v>
      </c>
      <c r="C44" s="534"/>
      <c r="D44" s="534">
        <v>1</v>
      </c>
      <c r="E44" s="396">
        <v>1</v>
      </c>
    </row>
    <row r="45" spans="1:5" s="570" customFormat="1" ht="12" customHeight="1" x14ac:dyDescent="0.2">
      <c r="A45" s="554" t="s">
        <v>349</v>
      </c>
      <c r="B45" s="424" t="s">
        <v>350</v>
      </c>
      <c r="C45" s="703"/>
      <c r="D45" s="703"/>
      <c r="E45" s="399"/>
    </row>
    <row r="46" spans="1:5" s="543" customFormat="1" ht="12" customHeight="1" thickBot="1" x14ac:dyDescent="0.25">
      <c r="A46" s="555" t="s">
        <v>351</v>
      </c>
      <c r="B46" s="425" t="s">
        <v>352</v>
      </c>
      <c r="C46" s="704"/>
      <c r="D46" s="704">
        <v>9000</v>
      </c>
      <c r="E46" s="400">
        <v>3918</v>
      </c>
    </row>
    <row r="47" spans="1:5" s="570" customFormat="1" ht="12" customHeight="1" thickBot="1" x14ac:dyDescent="0.25">
      <c r="A47" s="385" t="s">
        <v>12</v>
      </c>
      <c r="B47" s="381" t="s">
        <v>353</v>
      </c>
      <c r="C47" s="406">
        <f>SUM(C48:C52)</f>
        <v>0</v>
      </c>
      <c r="D47" s="406">
        <f>SUM(D48:D52)</f>
        <v>0</v>
      </c>
      <c r="E47" s="395">
        <f>SUM(E48:E52)</f>
        <v>0</v>
      </c>
    </row>
    <row r="48" spans="1:5" s="570" customFormat="1" ht="12" customHeight="1" x14ac:dyDescent="0.2">
      <c r="A48" s="553" t="s">
        <v>68</v>
      </c>
      <c r="B48" s="423" t="s">
        <v>354</v>
      </c>
      <c r="C48" s="705"/>
      <c r="D48" s="705"/>
      <c r="E48" s="401"/>
    </row>
    <row r="49" spans="1:5" s="570" customFormat="1" ht="12" customHeight="1" x14ac:dyDescent="0.2">
      <c r="A49" s="554" t="s">
        <v>69</v>
      </c>
      <c r="B49" s="424" t="s">
        <v>355</v>
      </c>
      <c r="C49" s="703"/>
      <c r="D49" s="703"/>
      <c r="E49" s="399"/>
    </row>
    <row r="50" spans="1:5" s="570" customFormat="1" ht="12" customHeight="1" x14ac:dyDescent="0.2">
      <c r="A50" s="554" t="s">
        <v>356</v>
      </c>
      <c r="B50" s="424" t="s">
        <v>357</v>
      </c>
      <c r="C50" s="703"/>
      <c r="D50" s="703"/>
      <c r="E50" s="399"/>
    </row>
    <row r="51" spans="1:5" s="570" customFormat="1" ht="12" customHeight="1" x14ac:dyDescent="0.2">
      <c r="A51" s="554" t="s">
        <v>358</v>
      </c>
      <c r="B51" s="424" t="s">
        <v>359</v>
      </c>
      <c r="C51" s="703"/>
      <c r="D51" s="703"/>
      <c r="E51" s="399"/>
    </row>
    <row r="52" spans="1:5" s="570" customFormat="1" ht="12" customHeight="1" thickBot="1" x14ac:dyDescent="0.25">
      <c r="A52" s="555" t="s">
        <v>360</v>
      </c>
      <c r="B52" s="425" t="s">
        <v>361</v>
      </c>
      <c r="C52" s="704"/>
      <c r="D52" s="704"/>
      <c r="E52" s="400"/>
    </row>
    <row r="53" spans="1:5" s="570" customFormat="1" ht="12" customHeight="1" thickBot="1" x14ac:dyDescent="0.25">
      <c r="A53" s="385" t="s">
        <v>131</v>
      </c>
      <c r="B53" s="381" t="s">
        <v>362</v>
      </c>
      <c r="C53" s="406">
        <f>SUM(C54:C56)</f>
        <v>0</v>
      </c>
      <c r="D53" s="406">
        <f>SUM(D54:D56)</f>
        <v>0</v>
      </c>
      <c r="E53" s="395"/>
    </row>
    <row r="54" spans="1:5" s="543" customFormat="1" ht="12" customHeight="1" x14ac:dyDescent="0.2">
      <c r="A54" s="553" t="s">
        <v>70</v>
      </c>
      <c r="B54" s="423" t="s">
        <v>363</v>
      </c>
      <c r="C54" s="535"/>
      <c r="D54" s="535"/>
      <c r="E54" s="397"/>
    </row>
    <row r="55" spans="1:5" s="543" customFormat="1" ht="12" customHeight="1" x14ac:dyDescent="0.2">
      <c r="A55" s="554" t="s">
        <v>71</v>
      </c>
      <c r="B55" s="424" t="s">
        <v>364</v>
      </c>
      <c r="C55" s="534"/>
      <c r="D55" s="534"/>
      <c r="E55" s="396"/>
    </row>
    <row r="56" spans="1:5" s="543" customFormat="1" ht="12" customHeight="1" x14ac:dyDescent="0.2">
      <c r="A56" s="554" t="s">
        <v>365</v>
      </c>
      <c r="B56" s="424" t="s">
        <v>366</v>
      </c>
      <c r="C56" s="534"/>
      <c r="D56" s="534"/>
      <c r="E56" s="396"/>
    </row>
    <row r="57" spans="1:5" s="543" customFormat="1" ht="12" customHeight="1" thickBot="1" x14ac:dyDescent="0.25">
      <c r="A57" s="555" t="s">
        <v>367</v>
      </c>
      <c r="B57" s="425" t="s">
        <v>368</v>
      </c>
      <c r="C57" s="536"/>
      <c r="D57" s="536"/>
      <c r="E57" s="398"/>
    </row>
    <row r="58" spans="1:5" s="570" customFormat="1" ht="12" customHeight="1" thickBot="1" x14ac:dyDescent="0.25">
      <c r="A58" s="385" t="s">
        <v>14</v>
      </c>
      <c r="B58" s="402" t="s">
        <v>369</v>
      </c>
      <c r="C58" s="406">
        <f>SUM(C59:C61)</f>
        <v>0</v>
      </c>
      <c r="D58" s="406">
        <f>SUM(D59:D61)</f>
        <v>0</v>
      </c>
      <c r="E58" s="395">
        <f>SUM(E59:E61)</f>
        <v>0</v>
      </c>
    </row>
    <row r="59" spans="1:5" s="570" customFormat="1" ht="12" customHeight="1" x14ac:dyDescent="0.2">
      <c r="A59" s="553" t="s">
        <v>132</v>
      </c>
      <c r="B59" s="423" t="s">
        <v>370</v>
      </c>
      <c r="C59" s="703"/>
      <c r="D59" s="703"/>
      <c r="E59" s="399"/>
    </row>
    <row r="60" spans="1:5" s="570" customFormat="1" ht="12" customHeight="1" x14ac:dyDescent="0.2">
      <c r="A60" s="554" t="s">
        <v>133</v>
      </c>
      <c r="B60" s="424" t="s">
        <v>557</v>
      </c>
      <c r="C60" s="703"/>
      <c r="D60" s="703"/>
      <c r="E60" s="399"/>
    </row>
    <row r="61" spans="1:5" s="570" customFormat="1" ht="12" customHeight="1" x14ac:dyDescent="0.2">
      <c r="A61" s="554" t="s">
        <v>158</v>
      </c>
      <c r="B61" s="424" t="s">
        <v>372</v>
      </c>
      <c r="C61" s="703"/>
      <c r="D61" s="703"/>
      <c r="E61" s="399"/>
    </row>
    <row r="62" spans="1:5" s="570" customFormat="1" ht="12" customHeight="1" thickBot="1" x14ac:dyDescent="0.25">
      <c r="A62" s="555" t="s">
        <v>373</v>
      </c>
      <c r="B62" s="425" t="s">
        <v>374</v>
      </c>
      <c r="C62" s="703"/>
      <c r="D62" s="703"/>
      <c r="E62" s="399"/>
    </row>
    <row r="63" spans="1:5" s="570" customFormat="1" ht="12" customHeight="1" thickBot="1" x14ac:dyDescent="0.25">
      <c r="A63" s="385" t="s">
        <v>15</v>
      </c>
      <c r="B63" s="381" t="s">
        <v>375</v>
      </c>
      <c r="C63" s="537">
        <f>+C8+C15+C22+C29+C36+C47+C53+C58</f>
        <v>5600214</v>
      </c>
      <c r="D63" s="537">
        <f>+D8+D15+D22+D29+D36+D47+D53+D58</f>
        <v>8448695</v>
      </c>
      <c r="E63" s="430">
        <f>+E8+E15+E22+E29+E36+E47+E53+E58</f>
        <v>7152216</v>
      </c>
    </row>
    <row r="64" spans="1:5" s="570" customFormat="1" ht="12" customHeight="1" thickBot="1" x14ac:dyDescent="0.2">
      <c r="A64" s="556" t="s">
        <v>555</v>
      </c>
      <c r="B64" s="402" t="s">
        <v>377</v>
      </c>
      <c r="C64" s="406">
        <f>SUM(C65:C67)</f>
        <v>0</v>
      </c>
      <c r="D64" s="406">
        <f>SUM(D65:D67)</f>
        <v>0</v>
      </c>
      <c r="E64" s="395">
        <f>SUM(E65:E67)</f>
        <v>0</v>
      </c>
    </row>
    <row r="65" spans="1:5" s="570" customFormat="1" ht="12" customHeight="1" x14ac:dyDescent="0.2">
      <c r="A65" s="553" t="s">
        <v>378</v>
      </c>
      <c r="B65" s="423" t="s">
        <v>379</v>
      </c>
      <c r="C65" s="703"/>
      <c r="D65" s="703"/>
      <c r="E65" s="399"/>
    </row>
    <row r="66" spans="1:5" s="570" customFormat="1" ht="12" customHeight="1" x14ac:dyDescent="0.2">
      <c r="A66" s="554" t="s">
        <v>380</v>
      </c>
      <c r="B66" s="424" t="s">
        <v>381</v>
      </c>
      <c r="C66" s="703"/>
      <c r="D66" s="703"/>
      <c r="E66" s="399"/>
    </row>
    <row r="67" spans="1:5" s="570" customFormat="1" ht="12" customHeight="1" thickBot="1" x14ac:dyDescent="0.25">
      <c r="A67" s="555" t="s">
        <v>382</v>
      </c>
      <c r="B67" s="549" t="s">
        <v>383</v>
      </c>
      <c r="C67" s="703"/>
      <c r="D67" s="703"/>
      <c r="E67" s="399"/>
    </row>
    <row r="68" spans="1:5" s="570" customFormat="1" ht="12" customHeight="1" thickBot="1" x14ac:dyDescent="0.2">
      <c r="A68" s="556" t="s">
        <v>384</v>
      </c>
      <c r="B68" s="402" t="s">
        <v>385</v>
      </c>
      <c r="C68" s="406">
        <f>SUM(C69:C72)</f>
        <v>0</v>
      </c>
      <c r="D68" s="406">
        <f>SUM(D69:D72)</f>
        <v>0</v>
      </c>
      <c r="E68" s="395">
        <f>SUM(E69:E72)</f>
        <v>0</v>
      </c>
    </row>
    <row r="69" spans="1:5" s="570" customFormat="1" ht="12" customHeight="1" x14ac:dyDescent="0.2">
      <c r="A69" s="553" t="s">
        <v>109</v>
      </c>
      <c r="B69" s="423" t="s">
        <v>386</v>
      </c>
      <c r="C69" s="703"/>
      <c r="D69" s="703"/>
      <c r="E69" s="399"/>
    </row>
    <row r="70" spans="1:5" s="570" customFormat="1" ht="12" customHeight="1" x14ac:dyDescent="0.2">
      <c r="A70" s="554" t="s">
        <v>110</v>
      </c>
      <c r="B70" s="424" t="s">
        <v>387</v>
      </c>
      <c r="C70" s="703"/>
      <c r="D70" s="703"/>
      <c r="E70" s="399"/>
    </row>
    <row r="71" spans="1:5" s="570" customFormat="1" ht="12" customHeight="1" x14ac:dyDescent="0.2">
      <c r="A71" s="554" t="s">
        <v>388</v>
      </c>
      <c r="B71" s="424" t="s">
        <v>389</v>
      </c>
      <c r="C71" s="703"/>
      <c r="D71" s="703"/>
      <c r="E71" s="399"/>
    </row>
    <row r="72" spans="1:5" s="570" customFormat="1" ht="12" customHeight="1" thickBot="1" x14ac:dyDescent="0.25">
      <c r="A72" s="555" t="s">
        <v>390</v>
      </c>
      <c r="B72" s="425" t="s">
        <v>391</v>
      </c>
      <c r="C72" s="703"/>
      <c r="D72" s="703"/>
      <c r="E72" s="399"/>
    </row>
    <row r="73" spans="1:5" s="570" customFormat="1" ht="12" customHeight="1" thickBot="1" x14ac:dyDescent="0.2">
      <c r="A73" s="556" t="s">
        <v>392</v>
      </c>
      <c r="B73" s="402" t="s">
        <v>393</v>
      </c>
      <c r="C73" s="406">
        <f>SUM(C74:C75)</f>
        <v>0</v>
      </c>
      <c r="D73" s="406">
        <f>SUM(D74:D75)</f>
        <v>806809</v>
      </c>
      <c r="E73" s="395">
        <f>SUM(E74:E75)</f>
        <v>806809</v>
      </c>
    </row>
    <row r="74" spans="1:5" s="570" customFormat="1" ht="12" customHeight="1" x14ac:dyDescent="0.2">
      <c r="A74" s="553" t="s">
        <v>394</v>
      </c>
      <c r="B74" s="423" t="s">
        <v>395</v>
      </c>
      <c r="C74" s="703"/>
      <c r="D74" s="703">
        <v>806809</v>
      </c>
      <c r="E74" s="399">
        <v>806809</v>
      </c>
    </row>
    <row r="75" spans="1:5" s="570" customFormat="1" ht="12" customHeight="1" thickBot="1" x14ac:dyDescent="0.25">
      <c r="A75" s="555" t="s">
        <v>396</v>
      </c>
      <c r="B75" s="425" t="s">
        <v>397</v>
      </c>
      <c r="C75" s="703"/>
      <c r="D75" s="703"/>
      <c r="E75" s="399"/>
    </row>
    <row r="76" spans="1:5" s="570" customFormat="1" ht="12" customHeight="1" thickBot="1" x14ac:dyDescent="0.2">
      <c r="A76" s="556" t="s">
        <v>398</v>
      </c>
      <c r="B76" s="402" t="s">
        <v>399</v>
      </c>
      <c r="C76" s="406">
        <f>SUM(C77:C79)</f>
        <v>12255707</v>
      </c>
      <c r="D76" s="406">
        <f>SUM(D77:D79)</f>
        <v>12255707</v>
      </c>
      <c r="E76" s="395">
        <f>SUM(E77:E79)</f>
        <v>11565197</v>
      </c>
    </row>
    <row r="77" spans="1:5" s="570" customFormat="1" ht="12" customHeight="1" x14ac:dyDescent="0.2">
      <c r="A77" s="553" t="s">
        <v>400</v>
      </c>
      <c r="B77" s="423" t="s">
        <v>401</v>
      </c>
      <c r="C77" s="703"/>
      <c r="D77" s="703"/>
      <c r="E77" s="399"/>
    </row>
    <row r="78" spans="1:5" s="570" customFormat="1" ht="12" customHeight="1" x14ac:dyDescent="0.2">
      <c r="A78" s="554" t="s">
        <v>402</v>
      </c>
      <c r="B78" s="424" t="s">
        <v>403</v>
      </c>
      <c r="C78" s="703"/>
      <c r="D78" s="703"/>
      <c r="E78" s="399"/>
    </row>
    <row r="79" spans="1:5" s="570" customFormat="1" ht="12" customHeight="1" thickBot="1" x14ac:dyDescent="0.25">
      <c r="A79" s="555" t="s">
        <v>404</v>
      </c>
      <c r="B79" s="425" t="s">
        <v>831</v>
      </c>
      <c r="C79" s="703">
        <v>12255707</v>
      </c>
      <c r="D79" s="703">
        <v>12255707</v>
      </c>
      <c r="E79" s="399">
        <v>11565197</v>
      </c>
    </row>
    <row r="80" spans="1:5" s="570" customFormat="1" ht="12" customHeight="1" thickBot="1" x14ac:dyDescent="0.2">
      <c r="A80" s="556" t="s">
        <v>406</v>
      </c>
      <c r="B80" s="402" t="s">
        <v>407</v>
      </c>
      <c r="C80" s="406">
        <f>SUM(C81:C84)</f>
        <v>0</v>
      </c>
      <c r="D80" s="406">
        <f>SUM(D81:D84)</f>
        <v>0</v>
      </c>
      <c r="E80" s="395">
        <f>SUM(E81:E84)</f>
        <v>0</v>
      </c>
    </row>
    <row r="81" spans="1:5" s="570" customFormat="1" ht="12" customHeight="1" x14ac:dyDescent="0.2">
      <c r="A81" s="557" t="s">
        <v>408</v>
      </c>
      <c r="B81" s="423" t="s">
        <v>409</v>
      </c>
      <c r="C81" s="703"/>
      <c r="D81" s="703"/>
      <c r="E81" s="399"/>
    </row>
    <row r="82" spans="1:5" s="570" customFormat="1" ht="12" customHeight="1" x14ac:dyDescent="0.2">
      <c r="A82" s="558" t="s">
        <v>410</v>
      </c>
      <c r="B82" s="424" t="s">
        <v>411</v>
      </c>
      <c r="C82" s="703"/>
      <c r="D82" s="703"/>
      <c r="E82" s="399"/>
    </row>
    <row r="83" spans="1:5" s="570" customFormat="1" ht="12" customHeight="1" x14ac:dyDescent="0.2">
      <c r="A83" s="558" t="s">
        <v>412</v>
      </c>
      <c r="B83" s="424" t="s">
        <v>413</v>
      </c>
      <c r="C83" s="703"/>
      <c r="D83" s="703"/>
      <c r="E83" s="399"/>
    </row>
    <row r="84" spans="1:5" s="570" customFormat="1" ht="12" customHeight="1" thickBot="1" x14ac:dyDescent="0.25">
      <c r="A84" s="559" t="s">
        <v>414</v>
      </c>
      <c r="B84" s="425" t="s">
        <v>415</v>
      </c>
      <c r="C84" s="703"/>
      <c r="D84" s="703"/>
      <c r="E84" s="399"/>
    </row>
    <row r="85" spans="1:5" s="570" customFormat="1" ht="12" customHeight="1" thickBot="1" x14ac:dyDescent="0.2">
      <c r="A85" s="556" t="s">
        <v>416</v>
      </c>
      <c r="B85" s="402" t="s">
        <v>417</v>
      </c>
      <c r="C85" s="706"/>
      <c r="D85" s="706"/>
      <c r="E85" s="439"/>
    </row>
    <row r="86" spans="1:5" s="570" customFormat="1" ht="12" customHeight="1" thickBot="1" x14ac:dyDescent="0.2">
      <c r="A86" s="556" t="s">
        <v>418</v>
      </c>
      <c r="B86" s="550" t="s">
        <v>419</v>
      </c>
      <c r="C86" s="537">
        <f>+C64+C68+C73+C76+C80+C85</f>
        <v>12255707</v>
      </c>
      <c r="D86" s="537">
        <f>+D64+D68+D73+D76+D80+D85</f>
        <v>13062516</v>
      </c>
      <c r="E86" s="430">
        <f>+E64+E68+E73+E76+E80+E85</f>
        <v>12372006</v>
      </c>
    </row>
    <row r="87" spans="1:5" s="570" customFormat="1" ht="12" customHeight="1" thickBot="1" x14ac:dyDescent="0.2">
      <c r="A87" s="560" t="s">
        <v>420</v>
      </c>
      <c r="B87" s="551" t="s">
        <v>556</v>
      </c>
      <c r="C87" s="537">
        <f>+C63+C86</f>
        <v>17855921</v>
      </c>
      <c r="D87" s="537">
        <f>+D63+D86</f>
        <v>21511211</v>
      </c>
      <c r="E87" s="430">
        <f>+E63+E86</f>
        <v>19524222</v>
      </c>
    </row>
    <row r="88" spans="1:5" s="570" customFormat="1" ht="15" customHeight="1" x14ac:dyDescent="0.2">
      <c r="A88" s="525"/>
      <c r="B88" s="526"/>
      <c r="C88" s="541"/>
      <c r="D88" s="541"/>
      <c r="E88" s="541"/>
    </row>
    <row r="89" spans="1:5" ht="13.5" thickBot="1" x14ac:dyDescent="0.25">
      <c r="A89" s="527"/>
      <c r="B89" s="528"/>
      <c r="C89" s="542"/>
      <c r="D89" s="542"/>
      <c r="E89" s="542"/>
    </row>
    <row r="90" spans="1:5" s="569" customFormat="1" ht="16.5" customHeight="1" thickBot="1" x14ac:dyDescent="0.25">
      <c r="A90" s="798" t="s">
        <v>45</v>
      </c>
      <c r="B90" s="799"/>
      <c r="C90" s="799"/>
      <c r="D90" s="799"/>
      <c r="E90" s="800"/>
    </row>
    <row r="91" spans="1:5" s="343" customFormat="1" ht="12" customHeight="1" thickBot="1" x14ac:dyDescent="0.25">
      <c r="A91" s="548" t="s">
        <v>7</v>
      </c>
      <c r="B91" s="384" t="s">
        <v>428</v>
      </c>
      <c r="C91" s="532">
        <f>SUM(C92:C96)</f>
        <v>17855921</v>
      </c>
      <c r="D91" s="532">
        <f>SUM(D92:D96)</f>
        <v>21511211</v>
      </c>
      <c r="E91" s="366">
        <f>SUM(E92:E96)</f>
        <v>18870275</v>
      </c>
    </row>
    <row r="92" spans="1:5" ht="12" customHeight="1" x14ac:dyDescent="0.2">
      <c r="A92" s="561" t="s">
        <v>72</v>
      </c>
      <c r="B92" s="370" t="s">
        <v>37</v>
      </c>
      <c r="C92" s="533">
        <v>8147200</v>
      </c>
      <c r="D92" s="533">
        <v>9066209</v>
      </c>
      <c r="E92" s="365">
        <v>8518418</v>
      </c>
    </row>
    <row r="93" spans="1:5" ht="12" customHeight="1" x14ac:dyDescent="0.2">
      <c r="A93" s="554" t="s">
        <v>73</v>
      </c>
      <c r="B93" s="368" t="s">
        <v>134</v>
      </c>
      <c r="C93" s="534">
        <v>1554168</v>
      </c>
      <c r="D93" s="534">
        <v>1700285</v>
      </c>
      <c r="E93" s="396">
        <v>1696350</v>
      </c>
    </row>
    <row r="94" spans="1:5" ht="12" customHeight="1" x14ac:dyDescent="0.2">
      <c r="A94" s="554" t="s">
        <v>74</v>
      </c>
      <c r="B94" s="368" t="s">
        <v>101</v>
      </c>
      <c r="C94" s="536">
        <v>8154553</v>
      </c>
      <c r="D94" s="536">
        <v>10744717</v>
      </c>
      <c r="E94" s="398">
        <v>8655507</v>
      </c>
    </row>
    <row r="95" spans="1:5" ht="12" customHeight="1" x14ac:dyDescent="0.2">
      <c r="A95" s="554" t="s">
        <v>75</v>
      </c>
      <c r="B95" s="371" t="s">
        <v>135</v>
      </c>
      <c r="C95" s="536"/>
      <c r="D95" s="536"/>
      <c r="E95" s="398"/>
    </row>
    <row r="96" spans="1:5" ht="12" customHeight="1" x14ac:dyDescent="0.2">
      <c r="A96" s="554" t="s">
        <v>84</v>
      </c>
      <c r="B96" s="379" t="s">
        <v>136</v>
      </c>
      <c r="C96" s="536"/>
      <c r="D96" s="536"/>
      <c r="E96" s="398"/>
    </row>
    <row r="97" spans="1:5" ht="12" customHeight="1" x14ac:dyDescent="0.2">
      <c r="A97" s="554" t="s">
        <v>76</v>
      </c>
      <c r="B97" s="368" t="s">
        <v>429</v>
      </c>
      <c r="C97" s="536"/>
      <c r="D97" s="536"/>
      <c r="E97" s="398"/>
    </row>
    <row r="98" spans="1:5" ht="12" customHeight="1" x14ac:dyDescent="0.2">
      <c r="A98" s="554" t="s">
        <v>77</v>
      </c>
      <c r="B98" s="391" t="s">
        <v>430</v>
      </c>
      <c r="C98" s="536"/>
      <c r="D98" s="536"/>
      <c r="E98" s="398"/>
    </row>
    <row r="99" spans="1:5" ht="12" customHeight="1" x14ac:dyDescent="0.2">
      <c r="A99" s="554" t="s">
        <v>85</v>
      </c>
      <c r="B99" s="392" t="s">
        <v>431</v>
      </c>
      <c r="C99" s="536"/>
      <c r="D99" s="536"/>
      <c r="E99" s="398"/>
    </row>
    <row r="100" spans="1:5" ht="12" customHeight="1" x14ac:dyDescent="0.2">
      <c r="A100" s="554" t="s">
        <v>86</v>
      </c>
      <c r="B100" s="392" t="s">
        <v>432</v>
      </c>
      <c r="C100" s="536"/>
      <c r="D100" s="536"/>
      <c r="E100" s="398"/>
    </row>
    <row r="101" spans="1:5" ht="12" customHeight="1" x14ac:dyDescent="0.2">
      <c r="A101" s="554" t="s">
        <v>87</v>
      </c>
      <c r="B101" s="391" t="s">
        <v>433</v>
      </c>
      <c r="C101" s="536"/>
      <c r="D101" s="536"/>
      <c r="E101" s="398"/>
    </row>
    <row r="102" spans="1:5" ht="12" customHeight="1" x14ac:dyDescent="0.2">
      <c r="A102" s="554" t="s">
        <v>88</v>
      </c>
      <c r="B102" s="391" t="s">
        <v>434</v>
      </c>
      <c r="C102" s="536"/>
      <c r="D102" s="536"/>
      <c r="E102" s="398"/>
    </row>
    <row r="103" spans="1:5" ht="12" customHeight="1" x14ac:dyDescent="0.2">
      <c r="A103" s="554" t="s">
        <v>90</v>
      </c>
      <c r="B103" s="392" t="s">
        <v>435</v>
      </c>
      <c r="C103" s="536"/>
      <c r="D103" s="536"/>
      <c r="E103" s="398"/>
    </row>
    <row r="104" spans="1:5" ht="12" customHeight="1" x14ac:dyDescent="0.2">
      <c r="A104" s="562" t="s">
        <v>137</v>
      </c>
      <c r="B104" s="393" t="s">
        <v>436</v>
      </c>
      <c r="C104" s="536"/>
      <c r="D104" s="536"/>
      <c r="E104" s="398"/>
    </row>
    <row r="105" spans="1:5" ht="12" customHeight="1" x14ac:dyDescent="0.2">
      <c r="A105" s="554" t="s">
        <v>437</v>
      </c>
      <c r="B105" s="393" t="s">
        <v>438</v>
      </c>
      <c r="C105" s="536"/>
      <c r="D105" s="536"/>
      <c r="E105" s="398"/>
    </row>
    <row r="106" spans="1:5" s="343" customFormat="1" ht="12" customHeight="1" thickBot="1" x14ac:dyDescent="0.25">
      <c r="A106" s="563" t="s">
        <v>439</v>
      </c>
      <c r="B106" s="394" t="s">
        <v>440</v>
      </c>
      <c r="C106" s="538"/>
      <c r="D106" s="538"/>
      <c r="E106" s="359"/>
    </row>
    <row r="107" spans="1:5" ht="12" customHeight="1" thickBot="1" x14ac:dyDescent="0.25">
      <c r="A107" s="385" t="s">
        <v>8</v>
      </c>
      <c r="B107" s="383" t="s">
        <v>441</v>
      </c>
      <c r="C107" s="406">
        <f>SUM(C108:C112)</f>
        <v>0</v>
      </c>
      <c r="D107" s="406">
        <f>SUM(D108:D112)</f>
        <v>0</v>
      </c>
      <c r="E107" s="395">
        <f>+E108+E110+E112</f>
        <v>0</v>
      </c>
    </row>
    <row r="108" spans="1:5" ht="12" customHeight="1" x14ac:dyDescent="0.2">
      <c r="A108" s="553" t="s">
        <v>78</v>
      </c>
      <c r="B108" s="368" t="s">
        <v>157</v>
      </c>
      <c r="C108" s="535"/>
      <c r="D108" s="535"/>
      <c r="E108" s="397"/>
    </row>
    <row r="109" spans="1:5" ht="12" customHeight="1" x14ac:dyDescent="0.2">
      <c r="A109" s="553" t="s">
        <v>79</v>
      </c>
      <c r="B109" s="372" t="s">
        <v>442</v>
      </c>
      <c r="C109" s="535"/>
      <c r="D109" s="535"/>
      <c r="E109" s="397"/>
    </row>
    <row r="110" spans="1:5" ht="12" customHeight="1" x14ac:dyDescent="0.2">
      <c r="A110" s="553" t="s">
        <v>80</v>
      </c>
      <c r="B110" s="372" t="s">
        <v>138</v>
      </c>
      <c r="C110" s="534"/>
      <c r="D110" s="534"/>
      <c r="E110" s="396"/>
    </row>
    <row r="111" spans="1:5" ht="12" customHeight="1" x14ac:dyDescent="0.2">
      <c r="A111" s="553" t="s">
        <v>81</v>
      </c>
      <c r="B111" s="372" t="s">
        <v>443</v>
      </c>
      <c r="C111" s="396"/>
      <c r="D111" s="396"/>
      <c r="E111" s="396"/>
    </row>
    <row r="112" spans="1:5" ht="12" customHeight="1" x14ac:dyDescent="0.2">
      <c r="A112" s="553" t="s">
        <v>82</v>
      </c>
      <c r="B112" s="404" t="s">
        <v>159</v>
      </c>
      <c r="C112" s="396"/>
      <c r="D112" s="396"/>
      <c r="E112" s="396"/>
    </row>
    <row r="113" spans="1:5" ht="12" customHeight="1" x14ac:dyDescent="0.2">
      <c r="A113" s="553" t="s">
        <v>89</v>
      </c>
      <c r="B113" s="403" t="s">
        <v>444</v>
      </c>
      <c r="C113" s="396"/>
      <c r="D113" s="396"/>
      <c r="E113" s="396"/>
    </row>
    <row r="114" spans="1:5" ht="12" customHeight="1" x14ac:dyDescent="0.2">
      <c r="A114" s="553" t="s">
        <v>91</v>
      </c>
      <c r="B114" s="419" t="s">
        <v>445</v>
      </c>
      <c r="C114" s="396"/>
      <c r="D114" s="396"/>
      <c r="E114" s="396"/>
    </row>
    <row r="115" spans="1:5" ht="12" customHeight="1" x14ac:dyDescent="0.2">
      <c r="A115" s="553" t="s">
        <v>139</v>
      </c>
      <c r="B115" s="392" t="s">
        <v>432</v>
      </c>
      <c r="C115" s="396"/>
      <c r="D115" s="396"/>
      <c r="E115" s="396"/>
    </row>
    <row r="116" spans="1:5" ht="12" customHeight="1" x14ac:dyDescent="0.2">
      <c r="A116" s="553" t="s">
        <v>140</v>
      </c>
      <c r="B116" s="392" t="s">
        <v>446</v>
      </c>
      <c r="C116" s="396"/>
      <c r="D116" s="396"/>
      <c r="E116" s="396"/>
    </row>
    <row r="117" spans="1:5" ht="12" customHeight="1" x14ac:dyDescent="0.2">
      <c r="A117" s="553" t="s">
        <v>141</v>
      </c>
      <c r="B117" s="392" t="s">
        <v>447</v>
      </c>
      <c r="C117" s="396"/>
      <c r="D117" s="396"/>
      <c r="E117" s="396"/>
    </row>
    <row r="118" spans="1:5" ht="12" customHeight="1" x14ac:dyDescent="0.2">
      <c r="A118" s="553" t="s">
        <v>448</v>
      </c>
      <c r="B118" s="392" t="s">
        <v>435</v>
      </c>
      <c r="C118" s="396"/>
      <c r="D118" s="396"/>
      <c r="E118" s="396"/>
    </row>
    <row r="119" spans="1:5" ht="12" customHeight="1" x14ac:dyDescent="0.2">
      <c r="A119" s="553" t="s">
        <v>449</v>
      </c>
      <c r="B119" s="392" t="s">
        <v>450</v>
      </c>
      <c r="C119" s="396"/>
      <c r="D119" s="396"/>
      <c r="E119" s="396"/>
    </row>
    <row r="120" spans="1:5" ht="12" customHeight="1" thickBot="1" x14ac:dyDescent="0.25">
      <c r="A120" s="562" t="s">
        <v>451</v>
      </c>
      <c r="B120" s="392" t="s">
        <v>452</v>
      </c>
      <c r="C120" s="398"/>
      <c r="D120" s="398"/>
      <c r="E120" s="398"/>
    </row>
    <row r="121" spans="1:5" ht="12" customHeight="1" thickBot="1" x14ac:dyDescent="0.25">
      <c r="A121" s="385" t="s">
        <v>9</v>
      </c>
      <c r="B121" s="388" t="s">
        <v>453</v>
      </c>
      <c r="C121" s="406">
        <f>SUM(C122:C123)</f>
        <v>0</v>
      </c>
      <c r="D121" s="406">
        <f>SUM(D122:D123)</f>
        <v>0</v>
      </c>
      <c r="E121" s="395">
        <f>+E122+E123</f>
        <v>0</v>
      </c>
    </row>
    <row r="122" spans="1:5" ht="12" customHeight="1" x14ac:dyDescent="0.2">
      <c r="A122" s="553" t="s">
        <v>61</v>
      </c>
      <c r="B122" s="369" t="s">
        <v>47</v>
      </c>
      <c r="C122" s="535"/>
      <c r="D122" s="535">
        <v>0</v>
      </c>
      <c r="E122" s="397"/>
    </row>
    <row r="123" spans="1:5" ht="12" customHeight="1" thickBot="1" x14ac:dyDescent="0.25">
      <c r="A123" s="555" t="s">
        <v>62</v>
      </c>
      <c r="B123" s="372" t="s">
        <v>48</v>
      </c>
      <c r="C123" s="536"/>
      <c r="D123" s="536"/>
      <c r="E123" s="398"/>
    </row>
    <row r="124" spans="1:5" ht="12" customHeight="1" thickBot="1" x14ac:dyDescent="0.25">
      <c r="A124" s="385" t="s">
        <v>10</v>
      </c>
      <c r="B124" s="388" t="s">
        <v>454</v>
      </c>
      <c r="C124" s="406">
        <f>+C91+C107+C121</f>
        <v>17855921</v>
      </c>
      <c r="D124" s="406">
        <f>+D91+D107+D121</f>
        <v>21511211</v>
      </c>
      <c r="E124" s="395">
        <f>+E91+E107+E121</f>
        <v>18870275</v>
      </c>
    </row>
    <row r="125" spans="1:5" ht="12" customHeight="1" thickBot="1" x14ac:dyDescent="0.25">
      <c r="A125" s="385" t="s">
        <v>11</v>
      </c>
      <c r="B125" s="388" t="s">
        <v>558</v>
      </c>
      <c r="C125" s="406">
        <f>+C126+C127+C128</f>
        <v>0</v>
      </c>
      <c r="D125" s="406">
        <f>+D126+D127+D128</f>
        <v>0</v>
      </c>
      <c r="E125" s="395">
        <f>+E126+E127+E128</f>
        <v>0</v>
      </c>
    </row>
    <row r="126" spans="1:5" ht="12" customHeight="1" x14ac:dyDescent="0.2">
      <c r="A126" s="553" t="s">
        <v>65</v>
      </c>
      <c r="B126" s="369" t="s">
        <v>456</v>
      </c>
      <c r="C126" s="396"/>
      <c r="D126" s="396"/>
      <c r="E126" s="396"/>
    </row>
    <row r="127" spans="1:5" ht="12" customHeight="1" x14ac:dyDescent="0.2">
      <c r="A127" s="553" t="s">
        <v>66</v>
      </c>
      <c r="B127" s="369" t="s">
        <v>457</v>
      </c>
      <c r="C127" s="396"/>
      <c r="D127" s="396"/>
      <c r="E127" s="396"/>
    </row>
    <row r="128" spans="1:5" ht="12" customHeight="1" thickBot="1" x14ac:dyDescent="0.25">
      <c r="A128" s="562" t="s">
        <v>67</v>
      </c>
      <c r="B128" s="367" t="s">
        <v>458</v>
      </c>
      <c r="C128" s="396"/>
      <c r="D128" s="396"/>
      <c r="E128" s="396"/>
    </row>
    <row r="129" spans="1:11" ht="12" customHeight="1" thickBot="1" x14ac:dyDescent="0.25">
      <c r="A129" s="385" t="s">
        <v>12</v>
      </c>
      <c r="B129" s="388" t="s">
        <v>459</v>
      </c>
      <c r="C129" s="406">
        <f>+C130+C131+C132+C133</f>
        <v>0</v>
      </c>
      <c r="D129" s="406">
        <f>+D130+D131+D132+D133</f>
        <v>0</v>
      </c>
      <c r="E129" s="395">
        <f>+E130+E131+E132+E133</f>
        <v>0</v>
      </c>
    </row>
    <row r="130" spans="1:11" ht="12" customHeight="1" x14ac:dyDescent="0.2">
      <c r="A130" s="553" t="s">
        <v>68</v>
      </c>
      <c r="B130" s="369" t="s">
        <v>460</v>
      </c>
      <c r="C130" s="396"/>
      <c r="D130" s="396"/>
      <c r="E130" s="396"/>
    </row>
    <row r="131" spans="1:11" ht="12" customHeight="1" x14ac:dyDescent="0.2">
      <c r="A131" s="553" t="s">
        <v>69</v>
      </c>
      <c r="B131" s="369" t="s">
        <v>461</v>
      </c>
      <c r="C131" s="396"/>
      <c r="D131" s="396"/>
      <c r="E131" s="396"/>
    </row>
    <row r="132" spans="1:11" ht="12" customHeight="1" x14ac:dyDescent="0.2">
      <c r="A132" s="553" t="s">
        <v>356</v>
      </c>
      <c r="B132" s="369" t="s">
        <v>462</v>
      </c>
      <c r="C132" s="396"/>
      <c r="D132" s="396"/>
      <c r="E132" s="396"/>
    </row>
    <row r="133" spans="1:11" s="343" customFormat="1" ht="12" customHeight="1" thickBot="1" x14ac:dyDescent="0.25">
      <c r="A133" s="562" t="s">
        <v>358</v>
      </c>
      <c r="B133" s="367" t="s">
        <v>463</v>
      </c>
      <c r="C133" s="396"/>
      <c r="D133" s="396"/>
      <c r="E133" s="396"/>
    </row>
    <row r="134" spans="1:11" ht="13.5" thickBot="1" x14ac:dyDescent="0.25">
      <c r="A134" s="385" t="s">
        <v>13</v>
      </c>
      <c r="B134" s="388" t="s">
        <v>674</v>
      </c>
      <c r="C134" s="537">
        <f>SUM(C135:C138)</f>
        <v>0</v>
      </c>
      <c r="D134" s="537">
        <f>SUM(D135:D138)</f>
        <v>0</v>
      </c>
      <c r="E134" s="430">
        <f>+E135+E136+E138+E139+E137</f>
        <v>0</v>
      </c>
      <c r="K134" s="516"/>
    </row>
    <row r="135" spans="1:11" x14ac:dyDescent="0.2">
      <c r="A135" s="553" t="s">
        <v>70</v>
      </c>
      <c r="B135" s="369" t="s">
        <v>465</v>
      </c>
      <c r="C135" s="396"/>
      <c r="D135" s="396"/>
      <c r="E135" s="396"/>
    </row>
    <row r="136" spans="1:11" ht="12" customHeight="1" x14ac:dyDescent="0.2">
      <c r="A136" s="553" t="s">
        <v>71</v>
      </c>
      <c r="B136" s="369" t="s">
        <v>466</v>
      </c>
      <c r="C136" s="396"/>
      <c r="D136" s="396"/>
      <c r="E136" s="396"/>
    </row>
    <row r="137" spans="1:11" ht="12" customHeight="1" x14ac:dyDescent="0.2">
      <c r="A137" s="553" t="s">
        <v>365</v>
      </c>
      <c r="B137" s="369" t="s">
        <v>673</v>
      </c>
      <c r="C137" s="413"/>
      <c r="D137" s="396"/>
      <c r="E137" s="396"/>
    </row>
    <row r="138" spans="1:11" s="343" customFormat="1" ht="12" customHeight="1" x14ac:dyDescent="0.2">
      <c r="A138" s="553" t="s">
        <v>367</v>
      </c>
      <c r="B138" s="369" t="s">
        <v>467</v>
      </c>
      <c r="C138" s="413"/>
      <c r="D138" s="731"/>
      <c r="E138" s="396"/>
    </row>
    <row r="139" spans="1:11" s="343" customFormat="1" ht="12" customHeight="1" thickBot="1" x14ac:dyDescent="0.25">
      <c r="A139" s="562" t="s">
        <v>672</v>
      </c>
      <c r="B139" s="367" t="s">
        <v>468</v>
      </c>
      <c r="C139" s="732">
        <f>+C140+C141+C142+C143</f>
        <v>0</v>
      </c>
      <c r="D139" s="733">
        <f>+D140+D141+D142+D143</f>
        <v>0</v>
      </c>
      <c r="E139" s="396"/>
    </row>
    <row r="140" spans="1:11" s="343" customFormat="1" ht="12" customHeight="1" thickBot="1" x14ac:dyDescent="0.25">
      <c r="A140" s="385" t="s">
        <v>14</v>
      </c>
      <c r="B140" s="388" t="s">
        <v>559</v>
      </c>
      <c r="C140" s="734"/>
      <c r="D140" s="735"/>
      <c r="E140" s="364">
        <f>+E141+E142+E143+E144</f>
        <v>0</v>
      </c>
    </row>
    <row r="141" spans="1:11" s="343" customFormat="1" ht="12" customHeight="1" x14ac:dyDescent="0.2">
      <c r="A141" s="553" t="s">
        <v>132</v>
      </c>
      <c r="B141" s="369" t="s">
        <v>470</v>
      </c>
      <c r="C141" s="397"/>
      <c r="D141" s="397"/>
      <c r="E141" s="396"/>
    </row>
    <row r="142" spans="1:11" s="343" customFormat="1" ht="12" customHeight="1" x14ac:dyDescent="0.2">
      <c r="A142" s="553" t="s">
        <v>133</v>
      </c>
      <c r="B142" s="369" t="s">
        <v>471</v>
      </c>
      <c r="C142" s="396"/>
      <c r="D142" s="396"/>
      <c r="E142" s="396"/>
    </row>
    <row r="143" spans="1:11" s="343" customFormat="1" ht="12" customHeight="1" thickBot="1" x14ac:dyDescent="0.25">
      <c r="A143" s="553" t="s">
        <v>158</v>
      </c>
      <c r="B143" s="369" t="s">
        <v>472</v>
      </c>
      <c r="C143" s="396"/>
      <c r="D143" s="396"/>
      <c r="E143" s="396"/>
    </row>
    <row r="144" spans="1:11" ht="12.75" customHeight="1" thickBot="1" x14ac:dyDescent="0.25">
      <c r="A144" s="553" t="s">
        <v>373</v>
      </c>
      <c r="B144" s="369" t="s">
        <v>473</v>
      </c>
      <c r="C144" s="552"/>
      <c r="D144" s="396"/>
      <c r="E144" s="396"/>
    </row>
    <row r="145" spans="1:5" ht="12" customHeight="1" thickBot="1" x14ac:dyDescent="0.25">
      <c r="A145" s="385" t="s">
        <v>15</v>
      </c>
      <c r="B145" s="388" t="s">
        <v>474</v>
      </c>
      <c r="C145" s="552">
        <f>SUM(C135:C144)</f>
        <v>0</v>
      </c>
      <c r="D145" s="552">
        <f>+D125+D129+D134+D139</f>
        <v>0</v>
      </c>
      <c r="E145" s="363">
        <f>+E125+E129+E134+E140</f>
        <v>0</v>
      </c>
    </row>
    <row r="146" spans="1:5" ht="15" customHeight="1" thickBot="1" x14ac:dyDescent="0.25">
      <c r="A146" s="564" t="s">
        <v>16</v>
      </c>
      <c r="B146" s="408" t="s">
        <v>475</v>
      </c>
      <c r="C146" s="552">
        <f>+C124+C145</f>
        <v>17855921</v>
      </c>
      <c r="D146" s="552">
        <f>+D124+D145</f>
        <v>21511211</v>
      </c>
      <c r="E146" s="363">
        <f>+E124+E145</f>
        <v>18870275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529" t="s">
        <v>675</v>
      </c>
      <c r="B148" s="530"/>
      <c r="C148" s="112">
        <v>4</v>
      </c>
      <c r="D148" s="113">
        <v>4</v>
      </c>
      <c r="E148" s="110">
        <v>4</v>
      </c>
    </row>
    <row r="149" spans="1:5" ht="14.25" customHeight="1" thickBot="1" x14ac:dyDescent="0.25">
      <c r="A149" s="529" t="s">
        <v>150</v>
      </c>
      <c r="B149" s="530"/>
      <c r="C149" s="112"/>
      <c r="D149" s="113"/>
      <c r="E149" s="110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portrait" verticalDpi="300" r:id="rId1"/>
  <headerFooter alignWithMargins="0"/>
  <rowBreaks count="1" manualBreakCount="1">
    <brk id="87" min="1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50"/>
  </sheetPr>
  <dimension ref="A1:M148"/>
  <sheetViews>
    <sheetView view="pageLayout" zoomScaleSheetLayoutView="145" workbookViewId="0">
      <selection activeCell="E1" sqref="E1"/>
    </sheetView>
  </sheetViews>
  <sheetFormatPr defaultRowHeight="12.75" x14ac:dyDescent="0.2"/>
  <cols>
    <col min="1" max="1" width="7.1640625" style="585" customWidth="1"/>
    <col min="2" max="2" width="39.83203125" style="32" customWidth="1"/>
    <col min="3" max="3" width="13.6640625" style="32" customWidth="1"/>
    <col min="4" max="4" width="15.33203125" style="32" customWidth="1"/>
    <col min="5" max="5" width="16.1640625" style="32" customWidth="1"/>
    <col min="6" max="6" width="0" style="685" hidden="1" customWidth="1"/>
    <col min="7" max="16384" width="9.33203125" style="32"/>
  </cols>
  <sheetData>
    <row r="1" spans="1:6" s="520" customFormat="1" ht="21" customHeight="1" thickBot="1" x14ac:dyDescent="0.25">
      <c r="A1" s="519"/>
      <c r="B1" s="521"/>
      <c r="C1" s="566"/>
      <c r="D1" s="566"/>
      <c r="E1" s="665" t="str">
        <f>+CONCATENATE("7.1. melléklet a 3/",LEFT(ÖSSZEFÜGGÉSEK!A4,4)+1,". (IV.24.) önkormányzati rendelethez")</f>
        <v>7.1. melléklet a 3/2019. (IV.24.) önkormányzati rendelethez</v>
      </c>
      <c r="F1" s="688"/>
    </row>
    <row r="2" spans="1:6" s="567" customFormat="1" ht="25.5" customHeight="1" x14ac:dyDescent="0.2">
      <c r="A2" s="547" t="s">
        <v>148</v>
      </c>
      <c r="B2" s="804" t="s">
        <v>837</v>
      </c>
      <c r="C2" s="805"/>
      <c r="D2" s="806"/>
      <c r="E2" s="590" t="s">
        <v>50</v>
      </c>
      <c r="F2" s="689"/>
    </row>
    <row r="3" spans="1:6" s="567" customFormat="1" ht="48.75" thickBot="1" x14ac:dyDescent="0.25">
      <c r="A3" s="565" t="s">
        <v>147</v>
      </c>
      <c r="B3" s="801" t="s">
        <v>553</v>
      </c>
      <c r="C3" s="807"/>
      <c r="D3" s="808"/>
      <c r="E3" s="591" t="s">
        <v>41</v>
      </c>
      <c r="F3" s="689"/>
    </row>
    <row r="4" spans="1:6" s="568" customFormat="1" ht="15.95" customHeight="1" thickBot="1" x14ac:dyDescent="0.3">
      <c r="A4" s="522"/>
      <c r="B4" s="522"/>
      <c r="C4" s="523"/>
      <c r="D4" s="523"/>
      <c r="E4" s="523" t="s">
        <v>819</v>
      </c>
      <c r="F4" s="690"/>
    </row>
    <row r="5" spans="1:6" ht="24.75" thickBot="1" x14ac:dyDescent="0.25">
      <c r="A5" s="353" t="s">
        <v>149</v>
      </c>
      <c r="B5" s="354" t="s">
        <v>43</v>
      </c>
      <c r="C5" s="97" t="s">
        <v>179</v>
      </c>
      <c r="D5" s="97" t="s">
        <v>184</v>
      </c>
      <c r="E5" s="524" t="s">
        <v>185</v>
      </c>
    </row>
    <row r="6" spans="1:6" s="569" customFormat="1" ht="12.95" customHeight="1" thickBot="1" x14ac:dyDescent="0.25">
      <c r="A6" s="517" t="s">
        <v>422</v>
      </c>
      <c r="B6" s="518" t="s">
        <v>423</v>
      </c>
      <c r="C6" s="518" t="s">
        <v>424</v>
      </c>
      <c r="D6" s="111" t="s">
        <v>425</v>
      </c>
      <c r="E6" s="109" t="s">
        <v>426</v>
      </c>
      <c r="F6" s="691"/>
    </row>
    <row r="7" spans="1:6" s="569" customFormat="1" ht="15.95" customHeight="1" thickBot="1" x14ac:dyDescent="0.25">
      <c r="A7" s="798" t="s">
        <v>44</v>
      </c>
      <c r="B7" s="799"/>
      <c r="C7" s="799"/>
      <c r="D7" s="799"/>
      <c r="E7" s="800"/>
      <c r="F7" s="691"/>
    </row>
    <row r="8" spans="1:6" s="543" customFormat="1" ht="12" customHeight="1" thickBot="1" x14ac:dyDescent="0.25">
      <c r="A8" s="517" t="s">
        <v>7</v>
      </c>
      <c r="B8" s="581" t="s">
        <v>560</v>
      </c>
      <c r="C8" s="448">
        <f>SUM(C9:C18)</f>
        <v>11927372</v>
      </c>
      <c r="D8" s="448">
        <f t="shared" ref="D8:E8" si="0">SUM(D9:D18)</f>
        <v>22177014</v>
      </c>
      <c r="E8" s="448">
        <f t="shared" si="0"/>
        <v>21660442</v>
      </c>
      <c r="F8" s="691" t="s">
        <v>728</v>
      </c>
    </row>
    <row r="9" spans="1:6" s="543" customFormat="1" ht="12" customHeight="1" x14ac:dyDescent="0.2">
      <c r="A9" s="592" t="s">
        <v>72</v>
      </c>
      <c r="B9" s="370" t="s">
        <v>341</v>
      </c>
      <c r="C9" s="414">
        <v>169797</v>
      </c>
      <c r="D9" s="535">
        <v>321592</v>
      </c>
      <c r="E9" s="397">
        <v>6695601</v>
      </c>
      <c r="F9" s="691" t="s">
        <v>729</v>
      </c>
    </row>
    <row r="10" spans="1:6" s="543" customFormat="1" ht="12" customHeight="1" x14ac:dyDescent="0.2">
      <c r="A10" s="593" t="s">
        <v>73</v>
      </c>
      <c r="B10" s="368" t="s">
        <v>342</v>
      </c>
      <c r="C10" s="413">
        <v>8971972</v>
      </c>
      <c r="D10" s="534">
        <v>18002626</v>
      </c>
      <c r="E10" s="396">
        <v>10235471</v>
      </c>
      <c r="F10" s="691" t="s">
        <v>730</v>
      </c>
    </row>
    <row r="11" spans="1:6" s="543" customFormat="1" ht="12" customHeight="1" x14ac:dyDescent="0.2">
      <c r="A11" s="593" t="s">
        <v>74</v>
      </c>
      <c r="B11" s="368" t="s">
        <v>343</v>
      </c>
      <c r="C11" s="413"/>
      <c r="D11" s="534">
        <v>1000000</v>
      </c>
      <c r="E11" s="396">
        <v>553979</v>
      </c>
      <c r="F11" s="691" t="s">
        <v>731</v>
      </c>
    </row>
    <row r="12" spans="1:6" s="543" customFormat="1" ht="12" customHeight="1" x14ac:dyDescent="0.2">
      <c r="A12" s="593" t="s">
        <v>75</v>
      </c>
      <c r="B12" s="368" t="s">
        <v>344</v>
      </c>
      <c r="C12" s="413"/>
      <c r="D12" s="534"/>
      <c r="E12" s="396"/>
      <c r="F12" s="691" t="s">
        <v>732</v>
      </c>
    </row>
    <row r="13" spans="1:6" s="543" customFormat="1" ht="12" customHeight="1" x14ac:dyDescent="0.2">
      <c r="A13" s="593" t="s">
        <v>108</v>
      </c>
      <c r="B13" s="368" t="s">
        <v>345</v>
      </c>
      <c r="C13" s="413"/>
      <c r="D13" s="534"/>
      <c r="E13" s="396"/>
      <c r="F13" s="691" t="s">
        <v>733</v>
      </c>
    </row>
    <row r="14" spans="1:6" s="543" customFormat="1" ht="12" customHeight="1" x14ac:dyDescent="0.2">
      <c r="A14" s="593" t="s">
        <v>76</v>
      </c>
      <c r="B14" s="368" t="s">
        <v>561</v>
      </c>
      <c r="C14" s="413">
        <v>2785603</v>
      </c>
      <c r="D14" s="534">
        <v>2785603</v>
      </c>
      <c r="E14" s="396">
        <v>4168748</v>
      </c>
      <c r="F14" s="691" t="s">
        <v>734</v>
      </c>
    </row>
    <row r="15" spans="1:6" s="570" customFormat="1" ht="12" customHeight="1" x14ac:dyDescent="0.2">
      <c r="A15" s="593" t="s">
        <v>77</v>
      </c>
      <c r="B15" s="367" t="s">
        <v>562</v>
      </c>
      <c r="C15" s="413"/>
      <c r="D15" s="534"/>
      <c r="E15" s="396">
        <v>0</v>
      </c>
      <c r="F15" s="691" t="s">
        <v>735</v>
      </c>
    </row>
    <row r="16" spans="1:6" s="570" customFormat="1" ht="12" customHeight="1" x14ac:dyDescent="0.2">
      <c r="A16" s="593" t="s">
        <v>85</v>
      </c>
      <c r="B16" s="368" t="s">
        <v>348</v>
      </c>
      <c r="C16" s="413"/>
      <c r="D16" s="534">
        <v>67193</v>
      </c>
      <c r="E16" s="396">
        <v>6401</v>
      </c>
      <c r="F16" s="691" t="s">
        <v>736</v>
      </c>
    </row>
    <row r="17" spans="1:6" s="543" customFormat="1" ht="12" customHeight="1" x14ac:dyDescent="0.2">
      <c r="A17" s="593" t="s">
        <v>86</v>
      </c>
      <c r="B17" s="368" t="s">
        <v>350</v>
      </c>
      <c r="C17" s="416"/>
      <c r="D17" s="703"/>
      <c r="E17" s="399"/>
      <c r="F17" s="691" t="s">
        <v>737</v>
      </c>
    </row>
    <row r="18" spans="1:6" s="570" customFormat="1" ht="12" customHeight="1" thickBot="1" x14ac:dyDescent="0.25">
      <c r="A18" s="593" t="s">
        <v>87</v>
      </c>
      <c r="B18" s="367" t="s">
        <v>352</v>
      </c>
      <c r="C18" s="417"/>
      <c r="D18" s="704"/>
      <c r="E18" s="400">
        <v>242</v>
      </c>
      <c r="F18" s="691" t="s">
        <v>738</v>
      </c>
    </row>
    <row r="19" spans="1:6" s="570" customFormat="1" ht="12" customHeight="1" thickBot="1" x14ac:dyDescent="0.25">
      <c r="A19" s="517" t="s">
        <v>8</v>
      </c>
      <c r="B19" s="581" t="s">
        <v>563</v>
      </c>
      <c r="C19" s="448">
        <f>SUM(C20:C23)</f>
        <v>106056363</v>
      </c>
      <c r="D19" s="610">
        <f>SUM(D20:D23)</f>
        <v>146146932</v>
      </c>
      <c r="E19" s="610">
        <f>SUM(E20:E23)</f>
        <v>161668261</v>
      </c>
      <c r="F19" s="691" t="s">
        <v>739</v>
      </c>
    </row>
    <row r="20" spans="1:6" s="570" customFormat="1" ht="12" customHeight="1" x14ac:dyDescent="0.2">
      <c r="A20" s="593" t="s">
        <v>78</v>
      </c>
      <c r="B20" s="369" t="s">
        <v>479</v>
      </c>
      <c r="C20" s="445">
        <v>35504260</v>
      </c>
      <c r="D20" s="612">
        <v>48353051</v>
      </c>
      <c r="E20" s="114">
        <v>47499066</v>
      </c>
      <c r="F20" s="691" t="s">
        <v>740</v>
      </c>
    </row>
    <row r="21" spans="1:6" s="570" customFormat="1" ht="12" customHeight="1" x14ac:dyDescent="0.2">
      <c r="A21" s="593" t="s">
        <v>79</v>
      </c>
      <c r="B21" s="368" t="s">
        <v>564</v>
      </c>
      <c r="C21" s="445">
        <v>0</v>
      </c>
      <c r="D21" s="612">
        <v>0</v>
      </c>
      <c r="E21" s="114">
        <v>0</v>
      </c>
      <c r="F21" s="691" t="s">
        <v>741</v>
      </c>
    </row>
    <row r="22" spans="1:6" s="570" customFormat="1" ht="12" customHeight="1" x14ac:dyDescent="0.2">
      <c r="A22" s="593" t="s">
        <v>80</v>
      </c>
      <c r="B22" s="368" t="s">
        <v>565</v>
      </c>
      <c r="C22" s="413">
        <v>70552103</v>
      </c>
      <c r="D22" s="534">
        <v>97793881</v>
      </c>
      <c r="E22" s="396">
        <v>114169195</v>
      </c>
      <c r="F22" s="691" t="s">
        <v>742</v>
      </c>
    </row>
    <row r="23" spans="1:6" s="543" customFormat="1" ht="12" customHeight="1" thickBot="1" x14ac:dyDescent="0.25">
      <c r="A23" s="593" t="s">
        <v>81</v>
      </c>
      <c r="B23" s="368" t="s">
        <v>681</v>
      </c>
      <c r="C23" s="445">
        <v>0</v>
      </c>
      <c r="D23" s="612">
        <v>0</v>
      </c>
      <c r="E23" s="114">
        <v>0</v>
      </c>
      <c r="F23" s="691" t="s">
        <v>743</v>
      </c>
    </row>
    <row r="24" spans="1:6" s="543" customFormat="1" ht="12" customHeight="1" thickBot="1" x14ac:dyDescent="0.25">
      <c r="A24" s="580" t="s">
        <v>9</v>
      </c>
      <c r="B24" s="388" t="s">
        <v>125</v>
      </c>
      <c r="C24" s="739">
        <v>1690000</v>
      </c>
      <c r="D24" s="739">
        <v>3729841</v>
      </c>
      <c r="E24" s="739">
        <v>1952840</v>
      </c>
      <c r="F24" s="691" t="s">
        <v>744</v>
      </c>
    </row>
    <row r="25" spans="1:6" s="543" customFormat="1" ht="12" customHeight="1" thickBot="1" x14ac:dyDescent="0.25">
      <c r="A25" s="580" t="s">
        <v>10</v>
      </c>
      <c r="B25" s="388" t="s">
        <v>566</v>
      </c>
      <c r="C25" s="448">
        <f>SUM(C26:C28)</f>
        <v>16845673</v>
      </c>
      <c r="D25" s="448">
        <f t="shared" ref="D25:E25" si="1">SUM(D26:D28)</f>
        <v>16845673</v>
      </c>
      <c r="E25" s="448">
        <f t="shared" si="1"/>
        <v>2624570</v>
      </c>
      <c r="F25" s="691" t="s">
        <v>745</v>
      </c>
    </row>
    <row r="26" spans="1:6" s="543" customFormat="1" ht="12" customHeight="1" x14ac:dyDescent="0.2">
      <c r="A26" s="594" t="s">
        <v>328</v>
      </c>
      <c r="B26" s="595" t="s">
        <v>321</v>
      </c>
      <c r="C26" s="103">
        <v>0</v>
      </c>
      <c r="D26" s="601">
        <v>0</v>
      </c>
      <c r="E26" s="574">
        <v>1250000</v>
      </c>
      <c r="F26" s="691" t="s">
        <v>746</v>
      </c>
    </row>
    <row r="27" spans="1:6" s="543" customFormat="1" ht="12" customHeight="1" x14ac:dyDescent="0.2">
      <c r="A27" s="594" t="s">
        <v>334</v>
      </c>
      <c r="B27" s="596" t="s">
        <v>567</v>
      </c>
      <c r="C27" s="413">
        <v>16845673</v>
      </c>
      <c r="D27" s="534">
        <v>16845673</v>
      </c>
      <c r="E27" s="396">
        <v>1374570</v>
      </c>
      <c r="F27" s="691" t="s">
        <v>747</v>
      </c>
    </row>
    <row r="28" spans="1:6" s="543" customFormat="1" ht="12" customHeight="1" thickBot="1" x14ac:dyDescent="0.25">
      <c r="A28" s="593" t="s">
        <v>336</v>
      </c>
      <c r="B28" s="597" t="s">
        <v>682</v>
      </c>
      <c r="C28" s="577"/>
      <c r="D28" s="616"/>
      <c r="E28" s="572"/>
      <c r="F28" s="691" t="s">
        <v>748</v>
      </c>
    </row>
    <row r="29" spans="1:6" s="543" customFormat="1" ht="12" customHeight="1" thickBot="1" x14ac:dyDescent="0.25">
      <c r="A29" s="580" t="s">
        <v>11</v>
      </c>
      <c r="B29" s="388" t="s">
        <v>568</v>
      </c>
      <c r="C29" s="448">
        <f>SUM(C30:C33)</f>
        <v>5014570</v>
      </c>
      <c r="D29" s="448">
        <f t="shared" ref="D29:E29" si="2">SUM(D30:D33)</f>
        <v>5014570</v>
      </c>
      <c r="E29" s="448">
        <f t="shared" si="2"/>
        <v>0</v>
      </c>
      <c r="F29" s="691" t="s">
        <v>749</v>
      </c>
    </row>
    <row r="30" spans="1:6" s="543" customFormat="1" ht="12" customHeight="1" x14ac:dyDescent="0.2">
      <c r="A30" s="594" t="s">
        <v>65</v>
      </c>
      <c r="B30" s="595" t="s">
        <v>354</v>
      </c>
      <c r="C30" s="103">
        <v>0</v>
      </c>
      <c r="D30" s="601">
        <v>0</v>
      </c>
      <c r="E30" s="574">
        <v>0</v>
      </c>
      <c r="F30" s="691" t="s">
        <v>750</v>
      </c>
    </row>
    <row r="31" spans="1:6" s="543" customFormat="1" ht="12" customHeight="1" x14ac:dyDescent="0.2">
      <c r="A31" s="740" t="s">
        <v>66</v>
      </c>
      <c r="B31" s="741" t="s">
        <v>355</v>
      </c>
      <c r="C31" s="449"/>
      <c r="D31" s="615"/>
      <c r="E31" s="573">
        <v>0</v>
      </c>
      <c r="F31" s="691" t="s">
        <v>751</v>
      </c>
    </row>
    <row r="32" spans="1:6" s="543" customFormat="1" ht="12" customHeight="1" x14ac:dyDescent="0.2">
      <c r="A32" s="745" t="s">
        <v>832</v>
      </c>
      <c r="B32" s="596" t="s">
        <v>359</v>
      </c>
      <c r="C32" s="442">
        <v>1374570</v>
      </c>
      <c r="D32" s="442">
        <v>1374570</v>
      </c>
      <c r="E32" s="442"/>
      <c r="F32" s="691"/>
    </row>
    <row r="33" spans="1:13" s="543" customFormat="1" ht="12" customHeight="1" thickBot="1" x14ac:dyDescent="0.25">
      <c r="A33" s="594" t="s">
        <v>126</v>
      </c>
      <c r="B33" s="579" t="s">
        <v>357</v>
      </c>
      <c r="C33" s="742">
        <v>3640000</v>
      </c>
      <c r="D33" s="743">
        <v>3640000</v>
      </c>
      <c r="E33" s="744">
        <v>0</v>
      </c>
      <c r="F33" s="691" t="s">
        <v>752</v>
      </c>
    </row>
    <row r="34" spans="1:13" s="543" customFormat="1" ht="12" customHeight="1" thickBot="1" x14ac:dyDescent="0.25">
      <c r="A34" s="580" t="s">
        <v>12</v>
      </c>
      <c r="B34" s="388" t="s">
        <v>482</v>
      </c>
      <c r="C34" s="41"/>
      <c r="D34" s="614">
        <v>500000</v>
      </c>
      <c r="E34" s="586">
        <v>23399</v>
      </c>
      <c r="F34" s="691" t="s">
        <v>753</v>
      </c>
    </row>
    <row r="35" spans="1:13" s="543" customFormat="1" ht="12" customHeight="1" thickBot="1" x14ac:dyDescent="0.25">
      <c r="A35" s="580" t="s">
        <v>13</v>
      </c>
      <c r="B35" s="388" t="s">
        <v>569</v>
      </c>
      <c r="C35" s="41">
        <v>0</v>
      </c>
      <c r="D35" s="614">
        <v>0</v>
      </c>
      <c r="E35" s="586">
        <v>0</v>
      </c>
      <c r="F35" s="691" t="s">
        <v>754</v>
      </c>
    </row>
    <row r="36" spans="1:13" s="543" customFormat="1" ht="12" customHeight="1" thickBot="1" x14ac:dyDescent="0.25">
      <c r="A36" s="517" t="s">
        <v>14</v>
      </c>
      <c r="B36" s="388" t="s">
        <v>570</v>
      </c>
      <c r="C36" s="448">
        <f>SUM(C8+C19+C24+C25+C29)</f>
        <v>141533978</v>
      </c>
      <c r="D36" s="610">
        <f>SUM(D8+D19+D24+D25+D29+D34)</f>
        <v>194414030</v>
      </c>
      <c r="E36" s="587">
        <f>SUM(E8+E19+E24+E25+E34)</f>
        <v>187929512</v>
      </c>
      <c r="F36" s="691" t="s">
        <v>755</v>
      </c>
    </row>
    <row r="37" spans="1:13" s="570" customFormat="1" ht="12" customHeight="1" thickBot="1" x14ac:dyDescent="0.25">
      <c r="A37" s="582" t="s">
        <v>15</v>
      </c>
      <c r="B37" s="388" t="s">
        <v>571</v>
      </c>
      <c r="C37" s="448">
        <f>SUM(C38)</f>
        <v>35515716</v>
      </c>
      <c r="D37" s="610">
        <f>SUM(D38)</f>
        <v>47603744</v>
      </c>
      <c r="E37" s="587">
        <f>SUM(E38)</f>
        <v>47603744</v>
      </c>
      <c r="F37" s="691" t="s">
        <v>756</v>
      </c>
      <c r="G37" s="694"/>
    </row>
    <row r="38" spans="1:13" s="570" customFormat="1" ht="15" customHeight="1" x14ac:dyDescent="0.2">
      <c r="A38" s="594" t="s">
        <v>572</v>
      </c>
      <c r="B38" s="595" t="s">
        <v>166</v>
      </c>
      <c r="C38" s="103">
        <v>35515716</v>
      </c>
      <c r="D38" s="601">
        <v>47603744</v>
      </c>
      <c r="E38" s="574">
        <v>47603744</v>
      </c>
      <c r="F38" s="691" t="s">
        <v>757</v>
      </c>
    </row>
    <row r="39" spans="1:13" s="570" customFormat="1" ht="15" customHeight="1" thickBot="1" x14ac:dyDescent="0.25">
      <c r="A39" s="594" t="s">
        <v>573</v>
      </c>
      <c r="B39" s="596" t="s">
        <v>823</v>
      </c>
      <c r="C39" s="449">
        <v>0</v>
      </c>
      <c r="D39" s="615">
        <v>1498802</v>
      </c>
      <c r="E39" s="573">
        <v>1498802</v>
      </c>
      <c r="F39" s="691" t="s">
        <v>758</v>
      </c>
    </row>
    <row r="40" spans="1:13" ht="23.25" thickBot="1" x14ac:dyDescent="0.25">
      <c r="A40" s="593" t="s">
        <v>574</v>
      </c>
      <c r="B40" s="579" t="s">
        <v>575</v>
      </c>
      <c r="C40" s="537"/>
      <c r="D40" s="537"/>
      <c r="E40" s="430"/>
      <c r="F40" s="691" t="s">
        <v>759</v>
      </c>
    </row>
    <row r="41" spans="1:13" s="569" customFormat="1" ht="16.5" customHeight="1" thickBot="1" x14ac:dyDescent="0.25">
      <c r="A41" s="582" t="s">
        <v>16</v>
      </c>
      <c r="B41" s="583" t="s">
        <v>576</v>
      </c>
      <c r="C41" s="108">
        <f>SUM(C36+C37)</f>
        <v>177049694</v>
      </c>
      <c r="D41" s="108">
        <f>SUM(D36+D37+D39+D40)</f>
        <v>243516576</v>
      </c>
      <c r="E41" s="588">
        <f>SUM(E36+E37+E39+E40)</f>
        <v>237032058</v>
      </c>
      <c r="F41" s="691" t="s">
        <v>760</v>
      </c>
    </row>
    <row r="42" spans="1:13" s="343" customFormat="1" ht="12" customHeight="1" x14ac:dyDescent="0.2">
      <c r="A42" s="525"/>
      <c r="B42" s="526"/>
      <c r="C42" s="541"/>
      <c r="D42" s="541"/>
      <c r="E42" s="541"/>
      <c r="F42" s="691"/>
    </row>
    <row r="43" spans="1:13" ht="12" customHeight="1" thickBot="1" x14ac:dyDescent="0.25">
      <c r="A43" s="527"/>
      <c r="B43" s="528"/>
      <c r="C43" s="542"/>
      <c r="D43" s="542"/>
      <c r="E43" s="542"/>
      <c r="F43" s="691"/>
    </row>
    <row r="44" spans="1:13" ht="12" customHeight="1" thickBot="1" x14ac:dyDescent="0.25">
      <c r="A44" s="798" t="s">
        <v>45</v>
      </c>
      <c r="B44" s="799"/>
      <c r="C44" s="799"/>
      <c r="D44" s="799"/>
      <c r="E44" s="800"/>
      <c r="F44" s="569"/>
    </row>
    <row r="45" spans="1:13" ht="12" customHeight="1" thickBot="1" x14ac:dyDescent="0.25">
      <c r="A45" s="580" t="s">
        <v>7</v>
      </c>
      <c r="B45" s="388" t="s">
        <v>577</v>
      </c>
      <c r="C45" s="707">
        <f>SUM(C46:C50)</f>
        <v>119475784</v>
      </c>
      <c r="D45" s="707">
        <f>SUM(D46:D50)</f>
        <v>179624146</v>
      </c>
      <c r="E45" s="366">
        <f>SUM(E46:E50)</f>
        <v>151544427</v>
      </c>
      <c r="F45" s="691" t="s">
        <v>728</v>
      </c>
    </row>
    <row r="46" spans="1:13" ht="12" customHeight="1" x14ac:dyDescent="0.2">
      <c r="A46" s="593" t="s">
        <v>72</v>
      </c>
      <c r="B46" s="369" t="s">
        <v>37</v>
      </c>
      <c r="C46" s="708">
        <v>60653700</v>
      </c>
      <c r="D46" s="533">
        <v>86364283</v>
      </c>
      <c r="E46" s="365">
        <v>76554239</v>
      </c>
      <c r="F46" s="691" t="s">
        <v>729</v>
      </c>
      <c r="M46" s="32">
        <f>15000/60</f>
        <v>250</v>
      </c>
    </row>
    <row r="47" spans="1:13" ht="12" customHeight="1" x14ac:dyDescent="0.2">
      <c r="A47" s="593" t="s">
        <v>73</v>
      </c>
      <c r="B47" s="368" t="s">
        <v>134</v>
      </c>
      <c r="C47" s="709">
        <v>7691521</v>
      </c>
      <c r="D47" s="534">
        <v>11642549</v>
      </c>
      <c r="E47" s="396">
        <v>9872617</v>
      </c>
      <c r="F47" s="691" t="s">
        <v>730</v>
      </c>
      <c r="M47" s="32">
        <f>+M46/8</f>
        <v>31.25</v>
      </c>
    </row>
    <row r="48" spans="1:13" ht="12" customHeight="1" x14ac:dyDescent="0.2">
      <c r="A48" s="593" t="s">
        <v>74</v>
      </c>
      <c r="B48" s="368" t="s">
        <v>101</v>
      </c>
      <c r="C48" s="710">
        <v>32660523</v>
      </c>
      <c r="D48" s="536">
        <v>49966845</v>
      </c>
      <c r="E48" s="398">
        <v>44347962</v>
      </c>
      <c r="F48" s="691" t="s">
        <v>731</v>
      </c>
    </row>
    <row r="49" spans="1:6" s="343" customFormat="1" ht="12" customHeight="1" x14ac:dyDescent="0.2">
      <c r="A49" s="593" t="s">
        <v>75</v>
      </c>
      <c r="B49" s="368" t="s">
        <v>135</v>
      </c>
      <c r="C49" s="710">
        <v>11431600</v>
      </c>
      <c r="D49" s="536">
        <v>20230411</v>
      </c>
      <c r="E49" s="398">
        <v>16259946</v>
      </c>
      <c r="F49" s="691" t="s">
        <v>732</v>
      </c>
    </row>
    <row r="50" spans="1:6" ht="12" customHeight="1" thickBot="1" x14ac:dyDescent="0.25">
      <c r="A50" s="593" t="s">
        <v>108</v>
      </c>
      <c r="B50" s="368" t="s">
        <v>136</v>
      </c>
      <c r="C50" s="710">
        <v>7038440</v>
      </c>
      <c r="D50" s="536">
        <v>11420058</v>
      </c>
      <c r="E50" s="398">
        <v>4509663</v>
      </c>
      <c r="F50" s="691" t="s">
        <v>733</v>
      </c>
    </row>
    <row r="51" spans="1:6" ht="12" customHeight="1" thickBot="1" x14ac:dyDescent="0.25">
      <c r="A51" s="580" t="s">
        <v>8</v>
      </c>
      <c r="B51" s="388" t="s">
        <v>578</v>
      </c>
      <c r="C51" s="448">
        <f>SUM(C52:C54)</f>
        <v>46152097</v>
      </c>
      <c r="D51" s="448">
        <f>SUM(D52:D54)</f>
        <v>50678981</v>
      </c>
      <c r="E51" s="587">
        <f>SUM(E52:E54)</f>
        <v>38225031</v>
      </c>
      <c r="F51" s="691" t="s">
        <v>734</v>
      </c>
    </row>
    <row r="52" spans="1:6" ht="12" customHeight="1" x14ac:dyDescent="0.2">
      <c r="A52" s="593" t="s">
        <v>78</v>
      </c>
      <c r="B52" s="369" t="s">
        <v>157</v>
      </c>
      <c r="C52" s="103">
        <v>19855862</v>
      </c>
      <c r="D52" s="103">
        <v>27890835</v>
      </c>
      <c r="E52" s="574">
        <v>19213034</v>
      </c>
      <c r="F52" s="691" t="s">
        <v>735</v>
      </c>
    </row>
    <row r="53" spans="1:6" ht="12" customHeight="1" x14ac:dyDescent="0.2">
      <c r="A53" s="593" t="s">
        <v>79</v>
      </c>
      <c r="B53" s="368" t="s">
        <v>138</v>
      </c>
      <c r="C53" s="442">
        <v>25796235</v>
      </c>
      <c r="D53" s="442">
        <v>22438146</v>
      </c>
      <c r="E53" s="598">
        <v>19011997</v>
      </c>
      <c r="F53" s="691" t="s">
        <v>736</v>
      </c>
    </row>
    <row r="54" spans="1:6" ht="15" customHeight="1" x14ac:dyDescent="0.2">
      <c r="A54" s="593" t="s">
        <v>80</v>
      </c>
      <c r="B54" s="368" t="s">
        <v>46</v>
      </c>
      <c r="C54" s="442">
        <v>500000</v>
      </c>
      <c r="D54" s="442">
        <v>350000</v>
      </c>
      <c r="E54" s="598">
        <v>0</v>
      </c>
      <c r="F54" s="691" t="s">
        <v>737</v>
      </c>
    </row>
    <row r="55" spans="1:6" ht="22.5" x14ac:dyDescent="0.2">
      <c r="A55" s="695" t="s">
        <v>9</v>
      </c>
      <c r="B55" s="696" t="s">
        <v>824</v>
      </c>
      <c r="C55" s="697">
        <v>1418602</v>
      </c>
      <c r="D55" s="697">
        <v>2917404</v>
      </c>
      <c r="E55" s="698">
        <v>1418602</v>
      </c>
      <c r="F55" s="691" t="s">
        <v>738</v>
      </c>
    </row>
    <row r="56" spans="1:6" ht="16.5" thickBot="1" x14ac:dyDescent="0.25">
      <c r="A56" s="746" t="s">
        <v>10</v>
      </c>
      <c r="B56" s="747" t="s">
        <v>836</v>
      </c>
      <c r="C56" s="748">
        <v>10003211</v>
      </c>
      <c r="D56" s="748">
        <v>10296045</v>
      </c>
      <c r="E56" s="749">
        <v>10296045</v>
      </c>
      <c r="F56" s="691"/>
    </row>
    <row r="57" spans="1:6" ht="15" customHeight="1" thickBot="1" x14ac:dyDescent="0.25">
      <c r="A57" s="580" t="s">
        <v>11</v>
      </c>
      <c r="B57" s="584" t="s">
        <v>579</v>
      </c>
      <c r="C57" s="108">
        <f>SUM(C45+C51+C55+C56)</f>
        <v>177049694</v>
      </c>
      <c r="D57" s="108">
        <f>(D45+D51+D55+D56)</f>
        <v>243516576</v>
      </c>
      <c r="E57" s="588">
        <f>SUM(E45+E51+E55+E56)</f>
        <v>201484105</v>
      </c>
      <c r="F57" s="691" t="s">
        <v>739</v>
      </c>
    </row>
    <row r="58" spans="1:6" ht="16.5" thickBot="1" x14ac:dyDescent="0.25">
      <c r="C58" s="589"/>
      <c r="D58" s="589"/>
      <c r="E58" s="589"/>
      <c r="F58" s="691"/>
    </row>
    <row r="59" spans="1:6" ht="16.5" thickBot="1" x14ac:dyDescent="0.25">
      <c r="A59" s="529" t="s">
        <v>675</v>
      </c>
      <c r="B59" s="530"/>
      <c r="C59" s="112">
        <v>76</v>
      </c>
      <c r="D59" s="113">
        <v>76</v>
      </c>
      <c r="E59" s="110">
        <v>71</v>
      </c>
      <c r="F59" s="691"/>
    </row>
    <row r="60" spans="1:6" ht="16.5" thickBot="1" x14ac:dyDescent="0.25">
      <c r="A60" s="529" t="s">
        <v>150</v>
      </c>
      <c r="B60" s="530"/>
      <c r="C60" s="112">
        <v>74</v>
      </c>
      <c r="D60" s="113">
        <v>74</v>
      </c>
      <c r="E60" s="110">
        <v>63</v>
      </c>
      <c r="F60" s="691"/>
    </row>
    <row r="61" spans="1:6" ht="15.75" x14ac:dyDescent="0.2">
      <c r="F61" s="691"/>
    </row>
    <row r="62" spans="1:6" ht="15.75" x14ac:dyDescent="0.2">
      <c r="F62" s="691"/>
    </row>
    <row r="63" spans="1:6" ht="15.75" x14ac:dyDescent="0.2">
      <c r="F63" s="691"/>
    </row>
    <row r="64" spans="1:6" ht="15.75" x14ac:dyDescent="0.2">
      <c r="F64" s="691"/>
    </row>
    <row r="65" spans="6:6" ht="15.75" x14ac:dyDescent="0.2">
      <c r="F65" s="691"/>
    </row>
    <row r="66" spans="6:6" ht="15.75" x14ac:dyDescent="0.2">
      <c r="F66" s="691"/>
    </row>
    <row r="67" spans="6:6" ht="15.75" x14ac:dyDescent="0.2">
      <c r="F67" s="691"/>
    </row>
    <row r="68" spans="6:6" ht="15.75" x14ac:dyDescent="0.2">
      <c r="F68" s="691"/>
    </row>
    <row r="69" spans="6:6" ht="15.75" x14ac:dyDescent="0.2">
      <c r="F69" s="691"/>
    </row>
    <row r="70" spans="6:6" ht="15.75" x14ac:dyDescent="0.2">
      <c r="F70" s="691"/>
    </row>
    <row r="71" spans="6:6" ht="15.75" x14ac:dyDescent="0.2">
      <c r="F71" s="691"/>
    </row>
    <row r="72" spans="6:6" ht="15.75" x14ac:dyDescent="0.2">
      <c r="F72" s="691"/>
    </row>
    <row r="73" spans="6:6" ht="15.75" x14ac:dyDescent="0.2">
      <c r="F73" s="691"/>
    </row>
    <row r="74" spans="6:6" ht="15.75" x14ac:dyDescent="0.2">
      <c r="F74" s="691"/>
    </row>
    <row r="75" spans="6:6" ht="15.75" x14ac:dyDescent="0.2">
      <c r="F75" s="691"/>
    </row>
    <row r="76" spans="6:6" ht="15.75" x14ac:dyDescent="0.2">
      <c r="F76" s="691"/>
    </row>
    <row r="77" spans="6:6" ht="15.75" x14ac:dyDescent="0.2">
      <c r="F77" s="691"/>
    </row>
    <row r="78" spans="6:6" ht="15.75" x14ac:dyDescent="0.2">
      <c r="F78" s="691"/>
    </row>
    <row r="79" spans="6:6" ht="15.75" x14ac:dyDescent="0.2">
      <c r="F79" s="691"/>
    </row>
    <row r="80" spans="6:6" ht="15.75" x14ac:dyDescent="0.2">
      <c r="F80" s="691"/>
    </row>
    <row r="81" spans="6:6" ht="15.75" x14ac:dyDescent="0.2">
      <c r="F81" s="691"/>
    </row>
    <row r="82" spans="6:6" ht="15.75" x14ac:dyDescent="0.2">
      <c r="F82" s="691"/>
    </row>
    <row r="83" spans="6:6" ht="15.75" x14ac:dyDescent="0.2">
      <c r="F83" s="691"/>
    </row>
    <row r="84" spans="6:6" ht="15.75" x14ac:dyDescent="0.2">
      <c r="F84" s="691"/>
    </row>
    <row r="85" spans="6:6" ht="15.75" x14ac:dyDescent="0.2">
      <c r="F85" s="691"/>
    </row>
    <row r="86" spans="6:6" ht="15.75" x14ac:dyDescent="0.2">
      <c r="F86" s="691"/>
    </row>
    <row r="87" spans="6:6" ht="15.75" x14ac:dyDescent="0.2">
      <c r="F87" s="691"/>
    </row>
    <row r="88" spans="6:6" ht="15.75" x14ac:dyDescent="0.2">
      <c r="F88" s="691"/>
    </row>
    <row r="89" spans="6:6" ht="15.75" x14ac:dyDescent="0.2">
      <c r="F89" s="691"/>
    </row>
    <row r="90" spans="6:6" ht="15" x14ac:dyDescent="0.2">
      <c r="F90" s="692"/>
    </row>
    <row r="92" spans="6:6" ht="15.75" x14ac:dyDescent="0.2">
      <c r="F92" s="691"/>
    </row>
    <row r="93" spans="6:6" x14ac:dyDescent="0.2">
      <c r="F93" s="693"/>
    </row>
    <row r="94" spans="6:6" x14ac:dyDescent="0.2">
      <c r="F94" s="693"/>
    </row>
    <row r="95" spans="6:6" x14ac:dyDescent="0.2">
      <c r="F95" s="693"/>
    </row>
    <row r="96" spans="6:6" x14ac:dyDescent="0.2">
      <c r="F96" s="693"/>
    </row>
    <row r="97" spans="6:6" x14ac:dyDescent="0.2">
      <c r="F97" s="693"/>
    </row>
    <row r="98" spans="6:6" x14ac:dyDescent="0.2">
      <c r="F98" s="693"/>
    </row>
    <row r="99" spans="6:6" x14ac:dyDescent="0.2">
      <c r="F99" s="693"/>
    </row>
    <row r="100" spans="6:6" x14ac:dyDescent="0.2">
      <c r="F100" s="693"/>
    </row>
    <row r="101" spans="6:6" x14ac:dyDescent="0.2">
      <c r="F101" s="693"/>
    </row>
    <row r="102" spans="6:6" x14ac:dyDescent="0.2">
      <c r="F102" s="693"/>
    </row>
    <row r="103" spans="6:6" x14ac:dyDescent="0.2">
      <c r="F103" s="693"/>
    </row>
    <row r="104" spans="6:6" x14ac:dyDescent="0.2">
      <c r="F104" s="693"/>
    </row>
    <row r="105" spans="6:6" x14ac:dyDescent="0.2">
      <c r="F105" s="693"/>
    </row>
    <row r="106" spans="6:6" x14ac:dyDescent="0.2">
      <c r="F106" s="693"/>
    </row>
    <row r="107" spans="6:6" x14ac:dyDescent="0.2">
      <c r="F107" s="693"/>
    </row>
    <row r="108" spans="6:6" x14ac:dyDescent="0.2">
      <c r="F108" s="693"/>
    </row>
    <row r="109" spans="6:6" x14ac:dyDescent="0.2">
      <c r="F109" s="693"/>
    </row>
    <row r="110" spans="6:6" x14ac:dyDescent="0.2">
      <c r="F110" s="693"/>
    </row>
    <row r="111" spans="6:6" x14ac:dyDescent="0.2">
      <c r="F111" s="693"/>
    </row>
    <row r="112" spans="6:6" x14ac:dyDescent="0.2">
      <c r="F112" s="693"/>
    </row>
    <row r="113" spans="6:6" x14ac:dyDescent="0.2">
      <c r="F113" s="693"/>
    </row>
    <row r="114" spans="6:6" x14ac:dyDescent="0.2">
      <c r="F114" s="693"/>
    </row>
    <row r="115" spans="6:6" x14ac:dyDescent="0.2">
      <c r="F115" s="693"/>
    </row>
    <row r="116" spans="6:6" x14ac:dyDescent="0.2">
      <c r="F116" s="693"/>
    </row>
    <row r="117" spans="6:6" x14ac:dyDescent="0.2">
      <c r="F117" s="693"/>
    </row>
    <row r="118" spans="6:6" x14ac:dyDescent="0.2">
      <c r="F118" s="693"/>
    </row>
    <row r="119" spans="6:6" x14ac:dyDescent="0.2">
      <c r="F119" s="693"/>
    </row>
    <row r="120" spans="6:6" x14ac:dyDescent="0.2">
      <c r="F120" s="693"/>
    </row>
    <row r="121" spans="6:6" x14ac:dyDescent="0.2">
      <c r="F121" s="693"/>
    </row>
    <row r="122" spans="6:6" x14ac:dyDescent="0.2">
      <c r="F122" s="693"/>
    </row>
    <row r="123" spans="6:6" x14ac:dyDescent="0.2">
      <c r="F123" s="693"/>
    </row>
    <row r="124" spans="6:6" x14ac:dyDescent="0.2">
      <c r="F124" s="693"/>
    </row>
    <row r="125" spans="6:6" x14ac:dyDescent="0.2">
      <c r="F125" s="693"/>
    </row>
    <row r="126" spans="6:6" x14ac:dyDescent="0.2">
      <c r="F126" s="693"/>
    </row>
    <row r="127" spans="6:6" x14ac:dyDescent="0.2">
      <c r="F127" s="693"/>
    </row>
    <row r="128" spans="6:6" x14ac:dyDescent="0.2">
      <c r="F128" s="693"/>
    </row>
    <row r="129" spans="6:6" x14ac:dyDescent="0.2">
      <c r="F129" s="693"/>
    </row>
    <row r="130" spans="6:6" x14ac:dyDescent="0.2">
      <c r="F130" s="693"/>
    </row>
    <row r="131" spans="6:6" x14ac:dyDescent="0.2">
      <c r="F131" s="693"/>
    </row>
    <row r="132" spans="6:6" x14ac:dyDescent="0.2">
      <c r="F132" s="693"/>
    </row>
    <row r="133" spans="6:6" x14ac:dyDescent="0.2">
      <c r="F133" s="693"/>
    </row>
    <row r="134" spans="6:6" x14ac:dyDescent="0.2">
      <c r="F134" s="693"/>
    </row>
    <row r="135" spans="6:6" x14ac:dyDescent="0.2">
      <c r="F135" s="693"/>
    </row>
    <row r="136" spans="6:6" x14ac:dyDescent="0.2">
      <c r="F136" s="693"/>
    </row>
    <row r="137" spans="6:6" x14ac:dyDescent="0.2">
      <c r="F137" s="693"/>
    </row>
    <row r="138" spans="6:6" x14ac:dyDescent="0.2">
      <c r="F138" s="693"/>
    </row>
    <row r="139" spans="6:6" x14ac:dyDescent="0.2">
      <c r="F139" s="693"/>
    </row>
    <row r="140" spans="6:6" x14ac:dyDescent="0.2">
      <c r="F140" s="693"/>
    </row>
    <row r="141" spans="6:6" x14ac:dyDescent="0.2">
      <c r="F141" s="693"/>
    </row>
    <row r="142" spans="6:6" x14ac:dyDescent="0.2">
      <c r="F142" s="693"/>
    </row>
    <row r="143" spans="6:6" x14ac:dyDescent="0.2">
      <c r="F143" s="693"/>
    </row>
    <row r="144" spans="6:6" x14ac:dyDescent="0.2">
      <c r="F144" s="693"/>
    </row>
    <row r="145" spans="6:6" x14ac:dyDescent="0.2">
      <c r="F145" s="693"/>
    </row>
    <row r="146" spans="6:6" x14ac:dyDescent="0.2">
      <c r="F146" s="693"/>
    </row>
    <row r="147" spans="6:6" x14ac:dyDescent="0.2">
      <c r="F147" s="693"/>
    </row>
    <row r="148" spans="6:6" x14ac:dyDescent="0.2">
      <c r="F148" s="693"/>
    </row>
  </sheetData>
  <mergeCells count="4">
    <mergeCell ref="B2:D2"/>
    <mergeCell ref="B3:D3"/>
    <mergeCell ref="A44:E44"/>
    <mergeCell ref="A7:E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50"/>
  </sheetPr>
  <dimension ref="A1:F147"/>
  <sheetViews>
    <sheetView zoomScaleSheetLayoutView="145" workbookViewId="0">
      <selection activeCell="E1" sqref="E1"/>
    </sheetView>
  </sheetViews>
  <sheetFormatPr defaultRowHeight="12.75" x14ac:dyDescent="0.2"/>
  <cols>
    <col min="1" max="1" width="9.33203125" style="585" customWidth="1"/>
    <col min="2" max="2" width="50.33203125" style="32" customWidth="1"/>
    <col min="3" max="3" width="13.5" style="32" customWidth="1"/>
    <col min="4" max="4" width="12.6640625" style="32" customWidth="1"/>
    <col min="5" max="5" width="13" style="32" customWidth="1"/>
    <col min="6" max="6" width="0" style="685" hidden="1" customWidth="1"/>
    <col min="7" max="16384" width="9.33203125" style="32"/>
  </cols>
  <sheetData>
    <row r="1" spans="1:6" s="520" customFormat="1" ht="21" customHeight="1" thickBot="1" x14ac:dyDescent="0.25">
      <c r="A1" s="519"/>
      <c r="B1" s="521"/>
      <c r="C1" s="566"/>
      <c r="D1" s="566"/>
      <c r="E1" s="665" t="str">
        <f>+CONCATENATE("7.1.1. melléklet a 3/",LEFT(ÖSSZEFÜGGÉSEK!A4,4)+1,". (IV.24.) önkormányzati rendelethez")</f>
        <v>7.1.1. melléklet a 3/2019. (IV.24.) önkormányzati rendelethez</v>
      </c>
      <c r="F1" s="688"/>
    </row>
    <row r="2" spans="1:6" s="567" customFormat="1" ht="25.5" customHeight="1" x14ac:dyDescent="0.2">
      <c r="A2" s="547" t="s">
        <v>148</v>
      </c>
      <c r="B2" s="804" t="s">
        <v>837</v>
      </c>
      <c r="C2" s="805"/>
      <c r="D2" s="806"/>
      <c r="E2" s="590" t="s">
        <v>50</v>
      </c>
      <c r="F2" s="689"/>
    </row>
    <row r="3" spans="1:6" s="567" customFormat="1" ht="36.75" thickBot="1" x14ac:dyDescent="0.25">
      <c r="A3" s="565" t="s">
        <v>147</v>
      </c>
      <c r="B3" s="801" t="s">
        <v>688</v>
      </c>
      <c r="C3" s="807"/>
      <c r="D3" s="808"/>
      <c r="E3" s="591" t="s">
        <v>49</v>
      </c>
      <c r="F3" s="689"/>
    </row>
    <row r="4" spans="1:6" s="568" customFormat="1" ht="15.95" customHeight="1" thickBot="1" x14ac:dyDescent="0.3">
      <c r="A4" s="522"/>
      <c r="B4" s="522"/>
      <c r="C4" s="523"/>
      <c r="D4" s="523"/>
      <c r="E4" s="523" t="s">
        <v>821</v>
      </c>
      <c r="F4" s="690"/>
    </row>
    <row r="5" spans="1:6" ht="24.75" thickBot="1" x14ac:dyDescent="0.25">
      <c r="A5" s="353" t="s">
        <v>149</v>
      </c>
      <c r="B5" s="354" t="s">
        <v>43</v>
      </c>
      <c r="C5" s="97" t="s">
        <v>179</v>
      </c>
      <c r="D5" s="97" t="s">
        <v>184</v>
      </c>
      <c r="E5" s="524" t="s">
        <v>185</v>
      </c>
    </row>
    <row r="6" spans="1:6" s="569" customFormat="1" ht="12.95" customHeight="1" thickBot="1" x14ac:dyDescent="0.25">
      <c r="A6" s="517" t="s">
        <v>422</v>
      </c>
      <c r="B6" s="518" t="s">
        <v>423</v>
      </c>
      <c r="C6" s="518" t="s">
        <v>424</v>
      </c>
      <c r="D6" s="111" t="s">
        <v>425</v>
      </c>
      <c r="E6" s="109" t="s">
        <v>426</v>
      </c>
      <c r="F6" s="691"/>
    </row>
    <row r="7" spans="1:6" s="569" customFormat="1" ht="15.95" customHeight="1" thickBot="1" x14ac:dyDescent="0.25">
      <c r="A7" s="798" t="s">
        <v>44</v>
      </c>
      <c r="B7" s="799"/>
      <c r="C7" s="799"/>
      <c r="D7" s="799"/>
      <c r="E7" s="800"/>
      <c r="F7" s="691"/>
    </row>
    <row r="8" spans="1:6" s="543" customFormat="1" ht="12" customHeight="1" thickBot="1" x14ac:dyDescent="0.25">
      <c r="A8" s="517" t="s">
        <v>7</v>
      </c>
      <c r="B8" s="581" t="s">
        <v>560</v>
      </c>
      <c r="C8" s="448">
        <f>SUM(C9:C18)</f>
        <v>11927372</v>
      </c>
      <c r="D8" s="448">
        <f t="shared" ref="D8:E8" si="0">SUM(D9:D18)</f>
        <v>22177014</v>
      </c>
      <c r="E8" s="448">
        <f t="shared" si="0"/>
        <v>21660442</v>
      </c>
      <c r="F8" s="691" t="s">
        <v>728</v>
      </c>
    </row>
    <row r="9" spans="1:6" s="543" customFormat="1" ht="12" customHeight="1" x14ac:dyDescent="0.2">
      <c r="A9" s="592" t="s">
        <v>72</v>
      </c>
      <c r="B9" s="370" t="s">
        <v>341</v>
      </c>
      <c r="C9" s="414">
        <v>169797</v>
      </c>
      <c r="D9" s="535">
        <v>321592</v>
      </c>
      <c r="E9" s="397">
        <v>6695601</v>
      </c>
      <c r="F9" s="691" t="s">
        <v>729</v>
      </c>
    </row>
    <row r="10" spans="1:6" s="543" customFormat="1" ht="12" customHeight="1" x14ac:dyDescent="0.2">
      <c r="A10" s="593" t="s">
        <v>73</v>
      </c>
      <c r="B10" s="368" t="s">
        <v>342</v>
      </c>
      <c r="C10" s="413">
        <v>8971972</v>
      </c>
      <c r="D10" s="534">
        <v>18002626</v>
      </c>
      <c r="E10" s="396">
        <v>10235471</v>
      </c>
      <c r="F10" s="691" t="s">
        <v>730</v>
      </c>
    </row>
    <row r="11" spans="1:6" s="543" customFormat="1" ht="12" customHeight="1" x14ac:dyDescent="0.2">
      <c r="A11" s="593" t="s">
        <v>74</v>
      </c>
      <c r="B11" s="368" t="s">
        <v>343</v>
      </c>
      <c r="C11" s="413"/>
      <c r="D11" s="534">
        <v>1000000</v>
      </c>
      <c r="E11" s="396">
        <v>553979</v>
      </c>
      <c r="F11" s="691" t="s">
        <v>731</v>
      </c>
    </row>
    <row r="12" spans="1:6" s="543" customFormat="1" ht="12" customHeight="1" x14ac:dyDescent="0.2">
      <c r="A12" s="593" t="s">
        <v>75</v>
      </c>
      <c r="B12" s="368" t="s">
        <v>344</v>
      </c>
      <c r="C12" s="413"/>
      <c r="D12" s="534"/>
      <c r="E12" s="396"/>
      <c r="F12" s="691" t="s">
        <v>732</v>
      </c>
    </row>
    <row r="13" spans="1:6" s="543" customFormat="1" ht="12" customHeight="1" x14ac:dyDescent="0.2">
      <c r="A13" s="593" t="s">
        <v>108</v>
      </c>
      <c r="B13" s="368" t="s">
        <v>345</v>
      </c>
      <c r="C13" s="413"/>
      <c r="D13" s="534"/>
      <c r="E13" s="396"/>
      <c r="F13" s="691" t="s">
        <v>733</v>
      </c>
    </row>
    <row r="14" spans="1:6" s="543" customFormat="1" ht="12" customHeight="1" x14ac:dyDescent="0.2">
      <c r="A14" s="593" t="s">
        <v>76</v>
      </c>
      <c r="B14" s="368" t="s">
        <v>561</v>
      </c>
      <c r="C14" s="413">
        <v>2785603</v>
      </c>
      <c r="D14" s="534">
        <v>2785603</v>
      </c>
      <c r="E14" s="396">
        <v>4168748</v>
      </c>
      <c r="F14" s="691" t="s">
        <v>734</v>
      </c>
    </row>
    <row r="15" spans="1:6" s="570" customFormat="1" ht="12" customHeight="1" x14ac:dyDescent="0.2">
      <c r="A15" s="593" t="s">
        <v>77</v>
      </c>
      <c r="B15" s="367" t="s">
        <v>562</v>
      </c>
      <c r="C15" s="413"/>
      <c r="D15" s="534"/>
      <c r="E15" s="396">
        <v>0</v>
      </c>
      <c r="F15" s="691" t="s">
        <v>735</v>
      </c>
    </row>
    <row r="16" spans="1:6" s="570" customFormat="1" ht="12" customHeight="1" x14ac:dyDescent="0.2">
      <c r="A16" s="593" t="s">
        <v>85</v>
      </c>
      <c r="B16" s="368" t="s">
        <v>348</v>
      </c>
      <c r="C16" s="413"/>
      <c r="D16" s="534">
        <v>67193</v>
      </c>
      <c r="E16" s="396">
        <v>6401</v>
      </c>
      <c r="F16" s="691" t="s">
        <v>736</v>
      </c>
    </row>
    <row r="17" spans="1:6" s="543" customFormat="1" ht="12" customHeight="1" x14ac:dyDescent="0.2">
      <c r="A17" s="593" t="s">
        <v>86</v>
      </c>
      <c r="B17" s="368" t="s">
        <v>350</v>
      </c>
      <c r="C17" s="416"/>
      <c r="D17" s="703"/>
      <c r="E17" s="399"/>
      <c r="F17" s="691" t="s">
        <v>737</v>
      </c>
    </row>
    <row r="18" spans="1:6" s="570" customFormat="1" ht="12" customHeight="1" thickBot="1" x14ac:dyDescent="0.25">
      <c r="A18" s="593" t="s">
        <v>87</v>
      </c>
      <c r="B18" s="367" t="s">
        <v>352</v>
      </c>
      <c r="C18" s="417"/>
      <c r="D18" s="704"/>
      <c r="E18" s="400">
        <v>242</v>
      </c>
      <c r="F18" s="691" t="s">
        <v>738</v>
      </c>
    </row>
    <row r="19" spans="1:6" s="570" customFormat="1" ht="12" customHeight="1" thickBot="1" x14ac:dyDescent="0.25">
      <c r="A19" s="517" t="s">
        <v>8</v>
      </c>
      <c r="B19" s="581" t="s">
        <v>563</v>
      </c>
      <c r="C19" s="448">
        <f>SUM(C20:C23)</f>
        <v>106056363</v>
      </c>
      <c r="D19" s="610">
        <f>SUM(D20:D23)</f>
        <v>146146932</v>
      </c>
      <c r="E19" s="610">
        <f>SUM(E20:E23)</f>
        <v>161668261</v>
      </c>
      <c r="F19" s="691" t="s">
        <v>739</v>
      </c>
    </row>
    <row r="20" spans="1:6" s="570" customFormat="1" ht="12" customHeight="1" x14ac:dyDescent="0.2">
      <c r="A20" s="593" t="s">
        <v>78</v>
      </c>
      <c r="B20" s="369" t="s">
        <v>314</v>
      </c>
      <c r="C20" s="445">
        <v>35504260</v>
      </c>
      <c r="D20" s="612">
        <v>48353051</v>
      </c>
      <c r="E20" s="114">
        <v>47499066</v>
      </c>
      <c r="F20" s="691" t="s">
        <v>740</v>
      </c>
    </row>
    <row r="21" spans="1:6" s="570" customFormat="1" ht="12" customHeight="1" x14ac:dyDescent="0.2">
      <c r="A21" s="593" t="s">
        <v>79</v>
      </c>
      <c r="B21" s="368" t="s">
        <v>564</v>
      </c>
      <c r="C21" s="445">
        <v>0</v>
      </c>
      <c r="D21" s="612">
        <v>0</v>
      </c>
      <c r="E21" s="114">
        <v>0</v>
      </c>
      <c r="F21" s="691" t="s">
        <v>741</v>
      </c>
    </row>
    <row r="22" spans="1:6" s="570" customFormat="1" ht="12" customHeight="1" x14ac:dyDescent="0.2">
      <c r="A22" s="593" t="s">
        <v>80</v>
      </c>
      <c r="B22" s="368" t="s">
        <v>565</v>
      </c>
      <c r="C22" s="413">
        <v>70552103</v>
      </c>
      <c r="D22" s="534">
        <v>97793881</v>
      </c>
      <c r="E22" s="396">
        <v>114169195</v>
      </c>
      <c r="F22" s="691" t="s">
        <v>742</v>
      </c>
    </row>
    <row r="23" spans="1:6" s="543" customFormat="1" ht="12" customHeight="1" thickBot="1" x14ac:dyDescent="0.25">
      <c r="A23" s="593" t="s">
        <v>81</v>
      </c>
      <c r="B23" s="368" t="s">
        <v>681</v>
      </c>
      <c r="C23" s="445">
        <v>0</v>
      </c>
      <c r="D23" s="612">
        <v>0</v>
      </c>
      <c r="E23" s="114">
        <v>0</v>
      </c>
      <c r="F23" s="691" t="s">
        <v>743</v>
      </c>
    </row>
    <row r="24" spans="1:6" s="543" customFormat="1" ht="12" customHeight="1" thickBot="1" x14ac:dyDescent="0.25">
      <c r="A24" s="580" t="s">
        <v>9</v>
      </c>
      <c r="B24" s="388" t="s">
        <v>125</v>
      </c>
      <c r="C24" s="739">
        <v>1690000</v>
      </c>
      <c r="D24" s="739">
        <v>3729841</v>
      </c>
      <c r="E24" s="739">
        <v>1952840</v>
      </c>
      <c r="F24" s="691" t="s">
        <v>744</v>
      </c>
    </row>
    <row r="25" spans="1:6" s="543" customFormat="1" ht="12" customHeight="1" thickBot="1" x14ac:dyDescent="0.25">
      <c r="A25" s="580" t="s">
        <v>10</v>
      </c>
      <c r="B25" s="388" t="s">
        <v>566</v>
      </c>
      <c r="C25" s="448">
        <f>SUM(C26:C28)</f>
        <v>16845673</v>
      </c>
      <c r="D25" s="448">
        <f t="shared" ref="D25:E25" si="1">SUM(D26:D28)</f>
        <v>16845673</v>
      </c>
      <c r="E25" s="448">
        <f t="shared" si="1"/>
        <v>2624570</v>
      </c>
      <c r="F25" s="691" t="s">
        <v>745</v>
      </c>
    </row>
    <row r="26" spans="1:6" s="543" customFormat="1" ht="12" customHeight="1" x14ac:dyDescent="0.2">
      <c r="A26" s="594" t="s">
        <v>328</v>
      </c>
      <c r="B26" s="595" t="s">
        <v>564</v>
      </c>
      <c r="C26" s="103">
        <v>0</v>
      </c>
      <c r="D26" s="601">
        <v>0</v>
      </c>
      <c r="E26" s="574">
        <v>1250000</v>
      </c>
      <c r="F26" s="691" t="s">
        <v>746</v>
      </c>
    </row>
    <row r="27" spans="1:6" s="543" customFormat="1" ht="12" customHeight="1" x14ac:dyDescent="0.2">
      <c r="A27" s="594" t="s">
        <v>334</v>
      </c>
      <c r="B27" s="596" t="s">
        <v>567</v>
      </c>
      <c r="C27" s="413">
        <v>16845673</v>
      </c>
      <c r="D27" s="534">
        <v>16845673</v>
      </c>
      <c r="E27" s="396">
        <v>1374570</v>
      </c>
      <c r="F27" s="691" t="s">
        <v>747</v>
      </c>
    </row>
    <row r="28" spans="1:6" s="543" customFormat="1" ht="12" customHeight="1" thickBot="1" x14ac:dyDescent="0.25">
      <c r="A28" s="593" t="s">
        <v>336</v>
      </c>
      <c r="B28" s="597" t="s">
        <v>682</v>
      </c>
      <c r="C28" s="577"/>
      <c r="D28" s="616"/>
      <c r="E28" s="572"/>
      <c r="F28" s="691" t="s">
        <v>748</v>
      </c>
    </row>
    <row r="29" spans="1:6" s="543" customFormat="1" ht="12" customHeight="1" thickBot="1" x14ac:dyDescent="0.25">
      <c r="A29" s="580" t="s">
        <v>11</v>
      </c>
      <c r="B29" s="388" t="s">
        <v>568</v>
      </c>
      <c r="C29" s="448">
        <f>SUM(C30:C33)</f>
        <v>5014570</v>
      </c>
      <c r="D29" s="448">
        <f t="shared" ref="D29:E29" si="2">SUM(D30:D33)</f>
        <v>5014570</v>
      </c>
      <c r="E29" s="448">
        <f t="shared" si="2"/>
        <v>0</v>
      </c>
      <c r="F29" s="691" t="s">
        <v>749</v>
      </c>
    </row>
    <row r="30" spans="1:6" s="543" customFormat="1" ht="12" customHeight="1" x14ac:dyDescent="0.2">
      <c r="A30" s="594" t="s">
        <v>65</v>
      </c>
      <c r="B30" s="595" t="s">
        <v>354</v>
      </c>
      <c r="C30" s="103">
        <v>0</v>
      </c>
      <c r="D30" s="601">
        <v>0</v>
      </c>
      <c r="E30" s="574">
        <v>0</v>
      </c>
      <c r="F30" s="691" t="s">
        <v>750</v>
      </c>
    </row>
    <row r="31" spans="1:6" s="543" customFormat="1" ht="12" customHeight="1" x14ac:dyDescent="0.2">
      <c r="A31" s="594" t="s">
        <v>66</v>
      </c>
      <c r="B31" s="596" t="s">
        <v>355</v>
      </c>
      <c r="C31" s="449"/>
      <c r="D31" s="615"/>
      <c r="E31" s="573">
        <v>0</v>
      </c>
      <c r="F31" s="691" t="s">
        <v>751</v>
      </c>
    </row>
    <row r="32" spans="1:6" s="543" customFormat="1" ht="12" customHeight="1" thickBot="1" x14ac:dyDescent="0.25">
      <c r="A32" s="593" t="s">
        <v>67</v>
      </c>
      <c r="B32" s="579" t="s">
        <v>357</v>
      </c>
      <c r="C32" s="442">
        <v>1374570</v>
      </c>
      <c r="D32" s="442">
        <v>1374570</v>
      </c>
      <c r="E32" s="442"/>
      <c r="F32" s="691" t="s">
        <v>752</v>
      </c>
    </row>
    <row r="33" spans="1:6" s="543" customFormat="1" ht="12" customHeight="1" thickBot="1" x14ac:dyDescent="0.25">
      <c r="A33" s="580" t="s">
        <v>12</v>
      </c>
      <c r="B33" s="388" t="s">
        <v>482</v>
      </c>
      <c r="C33" s="742">
        <v>3640000</v>
      </c>
      <c r="D33" s="743">
        <v>3640000</v>
      </c>
      <c r="E33" s="744">
        <v>0</v>
      </c>
      <c r="F33" s="691" t="s">
        <v>753</v>
      </c>
    </row>
    <row r="34" spans="1:6" s="543" customFormat="1" ht="12" customHeight="1" thickBot="1" x14ac:dyDescent="0.25">
      <c r="A34" s="580" t="s">
        <v>13</v>
      </c>
      <c r="B34" s="388" t="s">
        <v>569</v>
      </c>
      <c r="C34" s="41"/>
      <c r="D34" s="614">
        <v>500000</v>
      </c>
      <c r="E34" s="586">
        <v>23399</v>
      </c>
      <c r="F34" s="691" t="s">
        <v>754</v>
      </c>
    </row>
    <row r="35" spans="1:6" s="543" customFormat="1" ht="12" customHeight="1" thickBot="1" x14ac:dyDescent="0.25">
      <c r="A35" s="517" t="s">
        <v>14</v>
      </c>
      <c r="B35" s="388" t="s">
        <v>570</v>
      </c>
      <c r="C35" s="41">
        <v>0</v>
      </c>
      <c r="D35" s="614">
        <v>0</v>
      </c>
      <c r="E35" s="586">
        <v>0</v>
      </c>
      <c r="F35" s="691" t="s">
        <v>755</v>
      </c>
    </row>
    <row r="36" spans="1:6" s="570" customFormat="1" ht="12" customHeight="1" thickBot="1" x14ac:dyDescent="0.25">
      <c r="A36" s="582" t="s">
        <v>15</v>
      </c>
      <c r="B36" s="388" t="s">
        <v>571</v>
      </c>
      <c r="C36" s="448">
        <f>SUM(C8+C19+C24+C25+C29)</f>
        <v>141533978</v>
      </c>
      <c r="D36" s="610">
        <f>SUM(D8+D19+D24+D25+D29+D34)</f>
        <v>194414030</v>
      </c>
      <c r="E36" s="587">
        <f>SUM(E8+E19+E24+E25+E34)</f>
        <v>187929512</v>
      </c>
      <c r="F36" s="691" t="s">
        <v>756</v>
      </c>
    </row>
    <row r="37" spans="1:6" s="570" customFormat="1" ht="15" customHeight="1" thickBot="1" x14ac:dyDescent="0.25">
      <c r="A37" s="594" t="s">
        <v>572</v>
      </c>
      <c r="B37" s="595" t="s">
        <v>166</v>
      </c>
      <c r="C37" s="448">
        <f>SUM(C38)</f>
        <v>35515716</v>
      </c>
      <c r="D37" s="610">
        <f>SUM(D38)</f>
        <v>47603744</v>
      </c>
      <c r="E37" s="587">
        <f>SUM(E38)</f>
        <v>47603744</v>
      </c>
      <c r="F37" s="691" t="s">
        <v>757</v>
      </c>
    </row>
    <row r="38" spans="1:6" s="570" customFormat="1" ht="15" customHeight="1" x14ac:dyDescent="0.2">
      <c r="A38" s="594" t="s">
        <v>573</v>
      </c>
      <c r="B38" s="596" t="s">
        <v>823</v>
      </c>
      <c r="C38" s="103">
        <v>35515716</v>
      </c>
      <c r="D38" s="601">
        <v>47603744</v>
      </c>
      <c r="E38" s="574">
        <v>47603744</v>
      </c>
      <c r="F38" s="691" t="s">
        <v>758</v>
      </c>
    </row>
    <row r="39" spans="1:6" ht="23.25" thickBot="1" x14ac:dyDescent="0.25">
      <c r="A39" s="593" t="s">
        <v>574</v>
      </c>
      <c r="B39" s="579" t="s">
        <v>575</v>
      </c>
      <c r="C39" s="449">
        <v>0</v>
      </c>
      <c r="D39" s="615">
        <v>1498802</v>
      </c>
      <c r="E39" s="573">
        <v>1498802</v>
      </c>
      <c r="F39" s="691" t="s">
        <v>759</v>
      </c>
    </row>
    <row r="40" spans="1:6" s="569" customFormat="1" ht="16.5" customHeight="1" thickBot="1" x14ac:dyDescent="0.25">
      <c r="A40" s="582" t="s">
        <v>16</v>
      </c>
      <c r="B40" s="583" t="s">
        <v>576</v>
      </c>
      <c r="C40" s="537"/>
      <c r="D40" s="537"/>
      <c r="E40" s="430"/>
      <c r="F40" s="691" t="s">
        <v>760</v>
      </c>
    </row>
    <row r="41" spans="1:6" s="343" customFormat="1" ht="12" customHeight="1" thickBot="1" x14ac:dyDescent="0.25">
      <c r="A41" s="525"/>
      <c r="B41" s="526"/>
      <c r="C41" s="108">
        <f>SUM(C36+C37)</f>
        <v>177049694</v>
      </c>
      <c r="D41" s="108">
        <f>SUM(D36+D37+D39+D40)</f>
        <v>243516576</v>
      </c>
      <c r="E41" s="588">
        <f>SUM(E36+E37+E39+E40)</f>
        <v>237032058</v>
      </c>
      <c r="F41" s="691"/>
    </row>
    <row r="42" spans="1:6" ht="12" customHeight="1" thickBot="1" x14ac:dyDescent="0.25">
      <c r="A42" s="527"/>
      <c r="B42" s="528"/>
      <c r="C42" s="542"/>
      <c r="D42" s="542"/>
      <c r="E42" s="542"/>
      <c r="F42" s="691"/>
    </row>
    <row r="43" spans="1:6" ht="12" customHeight="1" thickBot="1" x14ac:dyDescent="0.25">
      <c r="A43" s="798" t="s">
        <v>45</v>
      </c>
      <c r="B43" s="799"/>
      <c r="C43" s="799"/>
      <c r="D43" s="799"/>
      <c r="E43" s="800"/>
      <c r="F43" s="569"/>
    </row>
    <row r="44" spans="1:6" ht="12" customHeight="1" thickBot="1" x14ac:dyDescent="0.25">
      <c r="A44" s="580" t="s">
        <v>7</v>
      </c>
      <c r="B44" s="388" t="s">
        <v>577</v>
      </c>
      <c r="C44" s="707">
        <f>SUM(C45:C49)</f>
        <v>119475784</v>
      </c>
      <c r="D44" s="707">
        <f>SUM(D45:D49)</f>
        <v>179624146</v>
      </c>
      <c r="E44" s="366">
        <f>SUM(E45:E49)</f>
        <v>151544427</v>
      </c>
      <c r="F44" s="691" t="s">
        <v>728</v>
      </c>
    </row>
    <row r="45" spans="1:6" ht="12" customHeight="1" x14ac:dyDescent="0.2">
      <c r="A45" s="593" t="s">
        <v>72</v>
      </c>
      <c r="B45" s="369" t="s">
        <v>37</v>
      </c>
      <c r="C45" s="708">
        <v>60653700</v>
      </c>
      <c r="D45" s="533">
        <v>86364283</v>
      </c>
      <c r="E45" s="365">
        <v>76554239</v>
      </c>
      <c r="F45" s="691" t="s">
        <v>729</v>
      </c>
    </row>
    <row r="46" spans="1:6" ht="12" customHeight="1" x14ac:dyDescent="0.2">
      <c r="A46" s="593" t="s">
        <v>73</v>
      </c>
      <c r="B46" s="368" t="s">
        <v>134</v>
      </c>
      <c r="C46" s="709">
        <v>7691521</v>
      </c>
      <c r="D46" s="534">
        <v>11642549</v>
      </c>
      <c r="E46" s="396">
        <v>9872617</v>
      </c>
      <c r="F46" s="691" t="s">
        <v>730</v>
      </c>
    </row>
    <row r="47" spans="1:6" ht="12" customHeight="1" x14ac:dyDescent="0.2">
      <c r="A47" s="593" t="s">
        <v>74</v>
      </c>
      <c r="B47" s="368" t="s">
        <v>101</v>
      </c>
      <c r="C47" s="710">
        <v>32660523</v>
      </c>
      <c r="D47" s="536">
        <v>49966845</v>
      </c>
      <c r="E47" s="398">
        <v>44347962</v>
      </c>
      <c r="F47" s="691" t="s">
        <v>731</v>
      </c>
    </row>
    <row r="48" spans="1:6" s="343" customFormat="1" ht="12" customHeight="1" x14ac:dyDescent="0.2">
      <c r="A48" s="593" t="s">
        <v>75</v>
      </c>
      <c r="B48" s="368" t="s">
        <v>135</v>
      </c>
      <c r="C48" s="710">
        <v>11431600</v>
      </c>
      <c r="D48" s="536">
        <v>20230411</v>
      </c>
      <c r="E48" s="398">
        <v>16259946</v>
      </c>
      <c r="F48" s="691" t="s">
        <v>732</v>
      </c>
    </row>
    <row r="49" spans="1:6" ht="12" customHeight="1" thickBot="1" x14ac:dyDescent="0.25">
      <c r="A49" s="593" t="s">
        <v>108</v>
      </c>
      <c r="B49" s="368" t="s">
        <v>136</v>
      </c>
      <c r="C49" s="710">
        <v>7038440</v>
      </c>
      <c r="D49" s="536">
        <v>11420058</v>
      </c>
      <c r="E49" s="398">
        <v>4509663</v>
      </c>
      <c r="F49" s="691" t="s">
        <v>733</v>
      </c>
    </row>
    <row r="50" spans="1:6" ht="12" customHeight="1" thickBot="1" x14ac:dyDescent="0.25">
      <c r="A50" s="580" t="s">
        <v>8</v>
      </c>
      <c r="B50" s="388" t="s">
        <v>578</v>
      </c>
      <c r="C50" s="448">
        <f>SUM(C51:C53)</f>
        <v>46152097</v>
      </c>
      <c r="D50" s="448">
        <f>SUM(D51:D53)</f>
        <v>50678981</v>
      </c>
      <c r="E50" s="587">
        <f>SUM(E51:E53)</f>
        <v>38225031</v>
      </c>
      <c r="F50" s="691" t="s">
        <v>734</v>
      </c>
    </row>
    <row r="51" spans="1:6" ht="12" customHeight="1" x14ac:dyDescent="0.2">
      <c r="A51" s="593" t="s">
        <v>78</v>
      </c>
      <c r="B51" s="369" t="s">
        <v>157</v>
      </c>
      <c r="C51" s="103">
        <v>19855862</v>
      </c>
      <c r="D51" s="103">
        <v>27890835</v>
      </c>
      <c r="E51" s="574">
        <v>19213034</v>
      </c>
      <c r="F51" s="691" t="s">
        <v>735</v>
      </c>
    </row>
    <row r="52" spans="1:6" ht="12" customHeight="1" x14ac:dyDescent="0.2">
      <c r="A52" s="593" t="s">
        <v>79</v>
      </c>
      <c r="B52" s="368" t="s">
        <v>138</v>
      </c>
      <c r="C52" s="442">
        <v>25796235</v>
      </c>
      <c r="D52" s="442">
        <v>22438146</v>
      </c>
      <c r="E52" s="598">
        <v>19011997</v>
      </c>
      <c r="F52" s="691" t="s">
        <v>736</v>
      </c>
    </row>
    <row r="53" spans="1:6" ht="15" customHeight="1" x14ac:dyDescent="0.2">
      <c r="A53" s="593" t="s">
        <v>80</v>
      </c>
      <c r="B53" s="368" t="s">
        <v>46</v>
      </c>
      <c r="C53" s="442">
        <v>500000</v>
      </c>
      <c r="D53" s="442">
        <v>350000</v>
      </c>
      <c r="E53" s="598">
        <v>0</v>
      </c>
      <c r="F53" s="691" t="s">
        <v>737</v>
      </c>
    </row>
    <row r="54" spans="1:6" ht="22.5" x14ac:dyDescent="0.2">
      <c r="A54" s="695" t="s">
        <v>9</v>
      </c>
      <c r="B54" s="696" t="s">
        <v>824</v>
      </c>
      <c r="C54" s="697">
        <v>1418602</v>
      </c>
      <c r="D54" s="697">
        <v>2917404</v>
      </c>
      <c r="E54" s="698">
        <v>1418602</v>
      </c>
      <c r="F54" s="691" t="s">
        <v>738</v>
      </c>
    </row>
    <row r="55" spans="1:6" ht="16.5" thickBot="1" x14ac:dyDescent="0.25">
      <c r="A55" s="746" t="s">
        <v>10</v>
      </c>
      <c r="B55" s="747" t="s">
        <v>836</v>
      </c>
      <c r="C55" s="748">
        <v>10003211</v>
      </c>
      <c r="D55" s="748">
        <v>10296045</v>
      </c>
      <c r="E55" s="749">
        <v>10296045</v>
      </c>
      <c r="F55" s="691"/>
    </row>
    <row r="56" spans="1:6" ht="15" customHeight="1" thickBot="1" x14ac:dyDescent="0.25">
      <c r="A56" s="580" t="s">
        <v>11</v>
      </c>
      <c r="B56" s="584" t="s">
        <v>579</v>
      </c>
      <c r="C56" s="108">
        <f>SUM(C44+C50+C54+C55)</f>
        <v>177049694</v>
      </c>
      <c r="D56" s="108">
        <f>SUM(D44+D50+D54+D55)</f>
        <v>243516576</v>
      </c>
      <c r="E56" s="588">
        <f>SUM(E44+E50+E54+E55)</f>
        <v>201484105</v>
      </c>
      <c r="F56" s="691" t="s">
        <v>739</v>
      </c>
    </row>
    <row r="57" spans="1:6" ht="16.5" thickBot="1" x14ac:dyDescent="0.25">
      <c r="C57" s="589"/>
      <c r="D57" s="589"/>
      <c r="E57" s="589"/>
      <c r="F57" s="691"/>
    </row>
    <row r="58" spans="1:6" ht="16.5" thickBot="1" x14ac:dyDescent="0.25">
      <c r="A58" s="529" t="s">
        <v>675</v>
      </c>
      <c r="B58" s="530"/>
      <c r="C58" s="112">
        <v>76</v>
      </c>
      <c r="D58" s="113">
        <v>76</v>
      </c>
      <c r="E58" s="110">
        <v>71</v>
      </c>
      <c r="F58" s="691"/>
    </row>
    <row r="59" spans="1:6" ht="16.5" thickBot="1" x14ac:dyDescent="0.25">
      <c r="A59" s="529" t="s">
        <v>150</v>
      </c>
      <c r="B59" s="530"/>
      <c r="C59" s="112">
        <v>74</v>
      </c>
      <c r="D59" s="113">
        <v>74</v>
      </c>
      <c r="E59" s="110">
        <v>63</v>
      </c>
      <c r="F59" s="691"/>
    </row>
    <row r="60" spans="1:6" ht="15.75" x14ac:dyDescent="0.2">
      <c r="F60" s="691"/>
    </row>
    <row r="61" spans="1:6" ht="15.75" x14ac:dyDescent="0.2">
      <c r="F61" s="691"/>
    </row>
    <row r="62" spans="1:6" ht="15.75" x14ac:dyDescent="0.2">
      <c r="F62" s="691"/>
    </row>
    <row r="63" spans="1:6" ht="15.75" x14ac:dyDescent="0.2">
      <c r="F63" s="691"/>
    </row>
    <row r="64" spans="1:6" ht="15.75" x14ac:dyDescent="0.2">
      <c r="F64" s="691"/>
    </row>
    <row r="65" spans="6:6" ht="15.75" x14ac:dyDescent="0.2">
      <c r="F65" s="691"/>
    </row>
    <row r="66" spans="6:6" ht="15.75" x14ac:dyDescent="0.2">
      <c r="F66" s="691"/>
    </row>
    <row r="67" spans="6:6" ht="15.75" x14ac:dyDescent="0.2">
      <c r="F67" s="691"/>
    </row>
    <row r="68" spans="6:6" ht="15.75" x14ac:dyDescent="0.2">
      <c r="F68" s="691"/>
    </row>
    <row r="69" spans="6:6" ht="15.75" x14ac:dyDescent="0.2">
      <c r="F69" s="691"/>
    </row>
    <row r="70" spans="6:6" ht="15.75" x14ac:dyDescent="0.2">
      <c r="F70" s="691"/>
    </row>
    <row r="71" spans="6:6" ht="15.75" x14ac:dyDescent="0.2">
      <c r="F71" s="691"/>
    </row>
    <row r="72" spans="6:6" ht="15.75" x14ac:dyDescent="0.2">
      <c r="F72" s="691"/>
    </row>
    <row r="73" spans="6:6" ht="15.75" x14ac:dyDescent="0.2">
      <c r="F73" s="691"/>
    </row>
    <row r="74" spans="6:6" ht="15.75" x14ac:dyDescent="0.2">
      <c r="F74" s="691"/>
    </row>
    <row r="75" spans="6:6" ht="15.75" x14ac:dyDescent="0.2">
      <c r="F75" s="691"/>
    </row>
    <row r="76" spans="6:6" ht="15.75" x14ac:dyDescent="0.2">
      <c r="F76" s="691"/>
    </row>
    <row r="77" spans="6:6" ht="15.75" x14ac:dyDescent="0.2">
      <c r="F77" s="691"/>
    </row>
    <row r="78" spans="6:6" ht="15.75" x14ac:dyDescent="0.2">
      <c r="F78" s="691"/>
    </row>
    <row r="79" spans="6:6" ht="15.75" x14ac:dyDescent="0.2">
      <c r="F79" s="691"/>
    </row>
    <row r="80" spans="6:6" ht="15.75" x14ac:dyDescent="0.2">
      <c r="F80" s="691"/>
    </row>
    <row r="81" spans="6:6" ht="15.75" x14ac:dyDescent="0.2">
      <c r="F81" s="691"/>
    </row>
    <row r="82" spans="6:6" ht="15.75" x14ac:dyDescent="0.2">
      <c r="F82" s="691"/>
    </row>
    <row r="83" spans="6:6" ht="15.75" x14ac:dyDescent="0.2">
      <c r="F83" s="691"/>
    </row>
    <row r="84" spans="6:6" ht="15.75" x14ac:dyDescent="0.2">
      <c r="F84" s="691"/>
    </row>
    <row r="85" spans="6:6" ht="15.75" x14ac:dyDescent="0.2">
      <c r="F85" s="691"/>
    </row>
    <row r="86" spans="6:6" ht="15.75" x14ac:dyDescent="0.2">
      <c r="F86" s="691"/>
    </row>
    <row r="87" spans="6:6" ht="15.75" x14ac:dyDescent="0.2">
      <c r="F87" s="691"/>
    </row>
    <row r="88" spans="6:6" ht="15.75" x14ac:dyDescent="0.2">
      <c r="F88" s="691"/>
    </row>
    <row r="89" spans="6:6" ht="15" x14ac:dyDescent="0.2">
      <c r="F89" s="692"/>
    </row>
    <row r="91" spans="6:6" ht="15.75" x14ac:dyDescent="0.2">
      <c r="F91" s="691"/>
    </row>
    <row r="92" spans="6:6" x14ac:dyDescent="0.2">
      <c r="F92" s="693"/>
    </row>
    <row r="93" spans="6:6" x14ac:dyDescent="0.2">
      <c r="F93" s="693"/>
    </row>
    <row r="94" spans="6:6" x14ac:dyDescent="0.2">
      <c r="F94" s="693"/>
    </row>
    <row r="95" spans="6:6" x14ac:dyDescent="0.2">
      <c r="F95" s="693"/>
    </row>
    <row r="96" spans="6:6" x14ac:dyDescent="0.2">
      <c r="F96" s="693"/>
    </row>
    <row r="97" spans="6:6" x14ac:dyDescent="0.2">
      <c r="F97" s="693"/>
    </row>
    <row r="98" spans="6:6" x14ac:dyDescent="0.2">
      <c r="F98" s="693"/>
    </row>
    <row r="99" spans="6:6" x14ac:dyDescent="0.2">
      <c r="F99" s="693"/>
    </row>
    <row r="100" spans="6:6" x14ac:dyDescent="0.2">
      <c r="F100" s="693"/>
    </row>
    <row r="101" spans="6:6" x14ac:dyDescent="0.2">
      <c r="F101" s="693"/>
    </row>
    <row r="102" spans="6:6" x14ac:dyDescent="0.2">
      <c r="F102" s="693"/>
    </row>
    <row r="103" spans="6:6" x14ac:dyDescent="0.2">
      <c r="F103" s="693"/>
    </row>
    <row r="104" spans="6:6" x14ac:dyDescent="0.2">
      <c r="F104" s="693"/>
    </row>
    <row r="105" spans="6:6" x14ac:dyDescent="0.2">
      <c r="F105" s="693"/>
    </row>
    <row r="106" spans="6:6" x14ac:dyDescent="0.2">
      <c r="F106" s="693"/>
    </row>
    <row r="107" spans="6:6" x14ac:dyDescent="0.2">
      <c r="F107" s="693"/>
    </row>
    <row r="108" spans="6:6" x14ac:dyDescent="0.2">
      <c r="F108" s="693"/>
    </row>
    <row r="109" spans="6:6" x14ac:dyDescent="0.2">
      <c r="F109" s="693"/>
    </row>
    <row r="110" spans="6:6" x14ac:dyDescent="0.2">
      <c r="F110" s="693"/>
    </row>
    <row r="111" spans="6:6" x14ac:dyDescent="0.2">
      <c r="F111" s="693"/>
    </row>
    <row r="112" spans="6:6" x14ac:dyDescent="0.2">
      <c r="F112" s="693"/>
    </row>
    <row r="113" spans="6:6" x14ac:dyDescent="0.2">
      <c r="F113" s="693"/>
    </row>
    <row r="114" spans="6:6" x14ac:dyDescent="0.2">
      <c r="F114" s="693"/>
    </row>
    <row r="115" spans="6:6" x14ac:dyDescent="0.2">
      <c r="F115" s="693"/>
    </row>
    <row r="116" spans="6:6" x14ac:dyDescent="0.2">
      <c r="F116" s="693"/>
    </row>
    <row r="117" spans="6:6" x14ac:dyDescent="0.2">
      <c r="F117" s="693"/>
    </row>
    <row r="118" spans="6:6" x14ac:dyDescent="0.2">
      <c r="F118" s="693"/>
    </row>
    <row r="119" spans="6:6" x14ac:dyDescent="0.2">
      <c r="F119" s="693"/>
    </row>
    <row r="120" spans="6:6" x14ac:dyDescent="0.2">
      <c r="F120" s="693"/>
    </row>
    <row r="121" spans="6:6" x14ac:dyDescent="0.2">
      <c r="F121" s="693"/>
    </row>
    <row r="122" spans="6:6" x14ac:dyDescent="0.2">
      <c r="F122" s="693"/>
    </row>
    <row r="123" spans="6:6" x14ac:dyDescent="0.2">
      <c r="F123" s="693"/>
    </row>
    <row r="124" spans="6:6" x14ac:dyDescent="0.2">
      <c r="F124" s="693"/>
    </row>
    <row r="125" spans="6:6" x14ac:dyDescent="0.2">
      <c r="F125" s="693"/>
    </row>
    <row r="126" spans="6:6" x14ac:dyDescent="0.2">
      <c r="F126" s="693"/>
    </row>
    <row r="127" spans="6:6" x14ac:dyDescent="0.2">
      <c r="F127" s="693"/>
    </row>
    <row r="128" spans="6:6" x14ac:dyDescent="0.2">
      <c r="F128" s="693"/>
    </row>
    <row r="129" spans="6:6" x14ac:dyDescent="0.2">
      <c r="F129" s="693"/>
    </row>
    <row r="130" spans="6:6" x14ac:dyDescent="0.2">
      <c r="F130" s="693"/>
    </row>
    <row r="131" spans="6:6" x14ac:dyDescent="0.2">
      <c r="F131" s="693"/>
    </row>
    <row r="132" spans="6:6" x14ac:dyDescent="0.2">
      <c r="F132" s="693"/>
    </row>
    <row r="133" spans="6:6" x14ac:dyDescent="0.2">
      <c r="F133" s="693"/>
    </row>
    <row r="134" spans="6:6" x14ac:dyDescent="0.2">
      <c r="F134" s="693"/>
    </row>
    <row r="135" spans="6:6" x14ac:dyDescent="0.2">
      <c r="F135" s="693"/>
    </row>
    <row r="136" spans="6:6" x14ac:dyDescent="0.2">
      <c r="F136" s="693"/>
    </row>
    <row r="137" spans="6:6" x14ac:dyDescent="0.2">
      <c r="F137" s="693"/>
    </row>
    <row r="138" spans="6:6" x14ac:dyDescent="0.2">
      <c r="F138" s="693"/>
    </row>
    <row r="139" spans="6:6" x14ac:dyDescent="0.2">
      <c r="F139" s="693"/>
    </row>
    <row r="140" spans="6:6" x14ac:dyDescent="0.2">
      <c r="F140" s="693"/>
    </row>
    <row r="141" spans="6:6" x14ac:dyDescent="0.2">
      <c r="F141" s="693"/>
    </row>
    <row r="142" spans="6:6" x14ac:dyDescent="0.2">
      <c r="F142" s="693"/>
    </row>
    <row r="143" spans="6:6" x14ac:dyDescent="0.2">
      <c r="F143" s="693"/>
    </row>
    <row r="144" spans="6:6" x14ac:dyDescent="0.2">
      <c r="F144" s="693"/>
    </row>
    <row r="145" spans="6:6" x14ac:dyDescent="0.2">
      <c r="F145" s="693"/>
    </row>
    <row r="146" spans="6:6" x14ac:dyDescent="0.2">
      <c r="F146" s="693"/>
    </row>
    <row r="147" spans="6:6" x14ac:dyDescent="0.2">
      <c r="F147" s="693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50"/>
  </sheetPr>
  <dimension ref="A1:E58"/>
  <sheetViews>
    <sheetView zoomScaleSheetLayoutView="145" workbookViewId="0">
      <selection activeCell="E1" sqref="E1"/>
    </sheetView>
  </sheetViews>
  <sheetFormatPr defaultRowHeight="12.75" x14ac:dyDescent="0.2"/>
  <cols>
    <col min="1" max="1" width="11.1640625" style="585" customWidth="1"/>
    <col min="2" max="2" width="46.1640625" style="32" customWidth="1"/>
    <col min="3" max="3" width="11.83203125" style="32" customWidth="1"/>
    <col min="4" max="4" width="12.5" style="32" customWidth="1"/>
    <col min="5" max="5" width="12.6640625" style="32" customWidth="1"/>
    <col min="6" max="16384" width="9.33203125" style="32"/>
  </cols>
  <sheetData>
    <row r="1" spans="1:5" s="520" customFormat="1" ht="21" customHeight="1" thickBot="1" x14ac:dyDescent="0.25">
      <c r="A1" s="519"/>
      <c r="B1" s="521"/>
      <c r="C1" s="566"/>
      <c r="D1" s="566"/>
      <c r="E1" s="665" t="str">
        <f>+CONCATENATE("7.1.2. melléklet a 3/",LEFT(ÖSSZEFÜGGÉSEK!A4,4)+1,". (IV.24.) önkormányzati rendelethez")</f>
        <v>7.1.2. melléklet a 3/2019. (IV.24.) önkormányzati rendelethez</v>
      </c>
    </row>
    <row r="2" spans="1:5" s="567" customFormat="1" ht="25.5" customHeight="1" x14ac:dyDescent="0.2">
      <c r="A2" s="547" t="s">
        <v>148</v>
      </c>
      <c r="B2" s="804" t="s">
        <v>837</v>
      </c>
      <c r="C2" s="805"/>
      <c r="D2" s="806"/>
      <c r="E2" s="590" t="s">
        <v>50</v>
      </c>
    </row>
    <row r="3" spans="1:5" s="567" customFormat="1" ht="36.75" thickBot="1" x14ac:dyDescent="0.25">
      <c r="A3" s="565" t="s">
        <v>147</v>
      </c>
      <c r="B3" s="801" t="s">
        <v>680</v>
      </c>
      <c r="C3" s="807"/>
      <c r="D3" s="808"/>
      <c r="E3" s="591" t="s">
        <v>50</v>
      </c>
    </row>
    <row r="4" spans="1:5" s="568" customFormat="1" ht="15.95" customHeight="1" thickBot="1" x14ac:dyDescent="0.3">
      <c r="A4" s="522"/>
      <c r="B4" s="522"/>
      <c r="C4" s="523"/>
      <c r="D4" s="523"/>
      <c r="E4" s="523"/>
    </row>
    <row r="5" spans="1:5" ht="24.75" thickBot="1" x14ac:dyDescent="0.25">
      <c r="A5" s="353" t="s">
        <v>149</v>
      </c>
      <c r="B5" s="354" t="s">
        <v>43</v>
      </c>
      <c r="C5" s="97" t="s">
        <v>179</v>
      </c>
      <c r="D5" s="97" t="s">
        <v>184</v>
      </c>
      <c r="E5" s="524" t="s">
        <v>185</v>
      </c>
    </row>
    <row r="6" spans="1:5" s="569" customFormat="1" ht="12.95" customHeight="1" thickBot="1" x14ac:dyDescent="0.25">
      <c r="A6" s="517" t="s">
        <v>422</v>
      </c>
      <c r="B6" s="518" t="s">
        <v>423</v>
      </c>
      <c r="C6" s="518" t="s">
        <v>424</v>
      </c>
      <c r="D6" s="111" t="s">
        <v>425</v>
      </c>
      <c r="E6" s="109" t="s">
        <v>426</v>
      </c>
    </row>
    <row r="7" spans="1:5" s="569" customFormat="1" ht="15.95" customHeight="1" thickBot="1" x14ac:dyDescent="0.25">
      <c r="A7" s="798" t="s">
        <v>44</v>
      </c>
      <c r="B7" s="799"/>
      <c r="C7" s="799"/>
      <c r="D7" s="799"/>
      <c r="E7" s="800"/>
    </row>
    <row r="8" spans="1:5" s="543" customFormat="1" ht="12" customHeight="1" thickBot="1" x14ac:dyDescent="0.25">
      <c r="A8" s="517" t="s">
        <v>7</v>
      </c>
      <c r="B8" s="581" t="s">
        <v>560</v>
      </c>
      <c r="C8" s="448">
        <f>SUM(C9:C18)</f>
        <v>0</v>
      </c>
      <c r="D8" s="610">
        <f>SUM(D9:D18)</f>
        <v>0</v>
      </c>
      <c r="E8" s="587">
        <f>SUM(E9:E18)</f>
        <v>0</v>
      </c>
    </row>
    <row r="9" spans="1:5" s="543" customFormat="1" ht="12" customHeight="1" x14ac:dyDescent="0.2">
      <c r="A9" s="592" t="s">
        <v>72</v>
      </c>
      <c r="B9" s="370" t="s">
        <v>341</v>
      </c>
      <c r="C9" s="106"/>
      <c r="D9" s="611"/>
      <c r="E9" s="576"/>
    </row>
    <row r="10" spans="1:5" s="543" customFormat="1" ht="12" customHeight="1" x14ac:dyDescent="0.2">
      <c r="A10" s="593" t="s">
        <v>73</v>
      </c>
      <c r="B10" s="368" t="s">
        <v>342</v>
      </c>
      <c r="C10" s="445"/>
      <c r="D10" s="612"/>
      <c r="E10" s="114"/>
    </row>
    <row r="11" spans="1:5" s="543" customFormat="1" ht="12" customHeight="1" x14ac:dyDescent="0.2">
      <c r="A11" s="593" t="s">
        <v>74</v>
      </c>
      <c r="B11" s="368" t="s">
        <v>343</v>
      </c>
      <c r="C11" s="445"/>
      <c r="D11" s="612"/>
      <c r="E11" s="114"/>
    </row>
    <row r="12" spans="1:5" s="543" customFormat="1" ht="12" customHeight="1" x14ac:dyDescent="0.2">
      <c r="A12" s="593" t="s">
        <v>75</v>
      </c>
      <c r="B12" s="368" t="s">
        <v>344</v>
      </c>
      <c r="C12" s="445"/>
      <c r="D12" s="612"/>
      <c r="E12" s="114"/>
    </row>
    <row r="13" spans="1:5" s="543" customFormat="1" ht="12" customHeight="1" x14ac:dyDescent="0.2">
      <c r="A13" s="593" t="s">
        <v>108</v>
      </c>
      <c r="B13" s="368" t="s">
        <v>345</v>
      </c>
      <c r="C13" s="445"/>
      <c r="D13" s="612"/>
      <c r="E13" s="114"/>
    </row>
    <row r="14" spans="1:5" s="543" customFormat="1" ht="12" customHeight="1" x14ac:dyDescent="0.2">
      <c r="A14" s="593" t="s">
        <v>76</v>
      </c>
      <c r="B14" s="368" t="s">
        <v>561</v>
      </c>
      <c r="C14" s="445"/>
      <c r="D14" s="612"/>
      <c r="E14" s="114"/>
    </row>
    <row r="15" spans="1:5" s="570" customFormat="1" ht="12" customHeight="1" x14ac:dyDescent="0.2">
      <c r="A15" s="593" t="s">
        <v>77</v>
      </c>
      <c r="B15" s="367" t="s">
        <v>562</v>
      </c>
      <c r="C15" s="445"/>
      <c r="D15" s="612"/>
      <c r="E15" s="114"/>
    </row>
    <row r="16" spans="1:5" s="570" customFormat="1" ht="12" customHeight="1" x14ac:dyDescent="0.2">
      <c r="A16" s="593" t="s">
        <v>85</v>
      </c>
      <c r="B16" s="368" t="s">
        <v>348</v>
      </c>
      <c r="C16" s="107"/>
      <c r="D16" s="613"/>
      <c r="E16" s="575"/>
    </row>
    <row r="17" spans="1:5" s="543" customFormat="1" ht="12" customHeight="1" x14ac:dyDescent="0.2">
      <c r="A17" s="593" t="s">
        <v>86</v>
      </c>
      <c r="B17" s="368" t="s">
        <v>350</v>
      </c>
      <c r="C17" s="445"/>
      <c r="D17" s="612"/>
      <c r="E17" s="114"/>
    </row>
    <row r="18" spans="1:5" s="570" customFormat="1" ht="12" customHeight="1" thickBot="1" x14ac:dyDescent="0.25">
      <c r="A18" s="593" t="s">
        <v>87</v>
      </c>
      <c r="B18" s="367" t="s">
        <v>352</v>
      </c>
      <c r="C18" s="447"/>
      <c r="D18" s="115"/>
      <c r="E18" s="571"/>
    </row>
    <row r="19" spans="1:5" s="570" customFormat="1" ht="12" customHeight="1" thickBot="1" x14ac:dyDescent="0.25">
      <c r="A19" s="517" t="s">
        <v>8</v>
      </c>
      <c r="B19" s="581" t="s">
        <v>563</v>
      </c>
      <c r="C19" s="448">
        <f>SUM(C20:C22)</f>
        <v>0</v>
      </c>
      <c r="D19" s="610">
        <f>SUM(D20:D22)</f>
        <v>0</v>
      </c>
      <c r="E19" s="587">
        <f>SUM(E20:E22)</f>
        <v>0</v>
      </c>
    </row>
    <row r="20" spans="1:5" s="570" customFormat="1" ht="12" customHeight="1" x14ac:dyDescent="0.2">
      <c r="A20" s="593" t="s">
        <v>78</v>
      </c>
      <c r="B20" s="369" t="s">
        <v>314</v>
      </c>
      <c r="C20" s="445"/>
      <c r="D20" s="612"/>
      <c r="E20" s="114"/>
    </row>
    <row r="21" spans="1:5" s="570" customFormat="1" ht="12" customHeight="1" x14ac:dyDescent="0.2">
      <c r="A21" s="593" t="s">
        <v>79</v>
      </c>
      <c r="B21" s="368" t="s">
        <v>564</v>
      </c>
      <c r="C21" s="445"/>
      <c r="D21" s="612"/>
      <c r="E21" s="114"/>
    </row>
    <row r="22" spans="1:5" s="570" customFormat="1" ht="12" customHeight="1" x14ac:dyDescent="0.2">
      <c r="A22" s="593" t="s">
        <v>80</v>
      </c>
      <c r="B22" s="368" t="s">
        <v>565</v>
      </c>
      <c r="C22" s="445"/>
      <c r="D22" s="612"/>
      <c r="E22" s="114"/>
    </row>
    <row r="23" spans="1:5" s="543" customFormat="1" ht="12" customHeight="1" thickBot="1" x14ac:dyDescent="0.25">
      <c r="A23" s="593" t="s">
        <v>81</v>
      </c>
      <c r="B23" s="368" t="s">
        <v>681</v>
      </c>
      <c r="C23" s="445"/>
      <c r="D23" s="612"/>
      <c r="E23" s="114"/>
    </row>
    <row r="24" spans="1:5" s="543" customFormat="1" ht="12" customHeight="1" thickBot="1" x14ac:dyDescent="0.25">
      <c r="A24" s="580" t="s">
        <v>9</v>
      </c>
      <c r="B24" s="388" t="s">
        <v>125</v>
      </c>
      <c r="C24" s="41"/>
      <c r="D24" s="614"/>
      <c r="E24" s="586"/>
    </row>
    <row r="25" spans="1:5" s="543" customFormat="1" ht="12" customHeight="1" thickBot="1" x14ac:dyDescent="0.25">
      <c r="A25" s="580" t="s">
        <v>10</v>
      </c>
      <c r="B25" s="388" t="s">
        <v>566</v>
      </c>
      <c r="C25" s="448">
        <f>+C26+C27</f>
        <v>0</v>
      </c>
      <c r="D25" s="610">
        <f>+D26+D27</f>
        <v>0</v>
      </c>
      <c r="E25" s="587">
        <f>+E26+E27</f>
        <v>0</v>
      </c>
    </row>
    <row r="26" spans="1:5" s="543" customFormat="1" ht="12" customHeight="1" x14ac:dyDescent="0.2">
      <c r="A26" s="594" t="s">
        <v>328</v>
      </c>
      <c r="B26" s="595" t="s">
        <v>564</v>
      </c>
      <c r="C26" s="103"/>
      <c r="D26" s="601"/>
      <c r="E26" s="574"/>
    </row>
    <row r="27" spans="1:5" s="543" customFormat="1" ht="12" customHeight="1" x14ac:dyDescent="0.2">
      <c r="A27" s="594" t="s">
        <v>334</v>
      </c>
      <c r="B27" s="596" t="s">
        <v>567</v>
      </c>
      <c r="C27" s="449"/>
      <c r="D27" s="615"/>
      <c r="E27" s="573"/>
    </row>
    <row r="28" spans="1:5" s="543" customFormat="1" ht="12" customHeight="1" thickBot="1" x14ac:dyDescent="0.25">
      <c r="A28" s="593" t="s">
        <v>336</v>
      </c>
      <c r="B28" s="597" t="s">
        <v>682</v>
      </c>
      <c r="C28" s="577"/>
      <c r="D28" s="616"/>
      <c r="E28" s="572"/>
    </row>
    <row r="29" spans="1:5" s="543" customFormat="1" ht="12" customHeight="1" thickBot="1" x14ac:dyDescent="0.25">
      <c r="A29" s="580" t="s">
        <v>11</v>
      </c>
      <c r="B29" s="388" t="s">
        <v>568</v>
      </c>
      <c r="C29" s="448">
        <f>+C30+C31+C32</f>
        <v>0</v>
      </c>
      <c r="D29" s="610">
        <f>+D30+D31+D32</f>
        <v>0</v>
      </c>
      <c r="E29" s="587">
        <f>+E30+E31+E32</f>
        <v>0</v>
      </c>
    </row>
    <row r="30" spans="1:5" s="543" customFormat="1" ht="12" customHeight="1" x14ac:dyDescent="0.2">
      <c r="A30" s="594" t="s">
        <v>65</v>
      </c>
      <c r="B30" s="595" t="s">
        <v>354</v>
      </c>
      <c r="C30" s="103"/>
      <c r="D30" s="601"/>
      <c r="E30" s="574"/>
    </row>
    <row r="31" spans="1:5" s="543" customFormat="1" ht="12" customHeight="1" x14ac:dyDescent="0.2">
      <c r="A31" s="594" t="s">
        <v>66</v>
      </c>
      <c r="B31" s="596" t="s">
        <v>355</v>
      </c>
      <c r="C31" s="449"/>
      <c r="D31" s="615"/>
      <c r="E31" s="573"/>
    </row>
    <row r="32" spans="1:5" s="543" customFormat="1" ht="12" customHeight="1" thickBot="1" x14ac:dyDescent="0.25">
      <c r="A32" s="593" t="s">
        <v>67</v>
      </c>
      <c r="B32" s="579" t="s">
        <v>357</v>
      </c>
      <c r="C32" s="577"/>
      <c r="D32" s="616"/>
      <c r="E32" s="572"/>
    </row>
    <row r="33" spans="1:5" s="543" customFormat="1" ht="12" customHeight="1" thickBot="1" x14ac:dyDescent="0.25">
      <c r="A33" s="580" t="s">
        <v>12</v>
      </c>
      <c r="B33" s="388" t="s">
        <v>482</v>
      </c>
      <c r="C33" s="41"/>
      <c r="D33" s="614"/>
      <c r="E33" s="586"/>
    </row>
    <row r="34" spans="1:5" s="543" customFormat="1" ht="12" customHeight="1" thickBot="1" x14ac:dyDescent="0.25">
      <c r="A34" s="580" t="s">
        <v>13</v>
      </c>
      <c r="B34" s="388" t="s">
        <v>569</v>
      </c>
      <c r="C34" s="41"/>
      <c r="D34" s="614"/>
      <c r="E34" s="586"/>
    </row>
    <row r="35" spans="1:5" s="543" customFormat="1" ht="12" customHeight="1" thickBot="1" x14ac:dyDescent="0.25">
      <c r="A35" s="517" t="s">
        <v>14</v>
      </c>
      <c r="B35" s="388" t="s">
        <v>570</v>
      </c>
      <c r="C35" s="448">
        <f>+C8+C19+C24+C25+C29+C33+C34</f>
        <v>0</v>
      </c>
      <c r="D35" s="610">
        <f>+D8+D19+D24+D25+D29+D33+D34</f>
        <v>0</v>
      </c>
      <c r="E35" s="587">
        <f>+E8+E19+E24+E25+E29+E33+E34</f>
        <v>0</v>
      </c>
    </row>
    <row r="36" spans="1:5" s="570" customFormat="1" ht="12" customHeight="1" thickBot="1" x14ac:dyDescent="0.25">
      <c r="A36" s="582" t="s">
        <v>15</v>
      </c>
      <c r="B36" s="388" t="s">
        <v>571</v>
      </c>
      <c r="C36" s="448">
        <f>+C37+C38+C39</f>
        <v>0</v>
      </c>
      <c r="D36" s="610">
        <f>+D37+D38+D39</f>
        <v>0</v>
      </c>
      <c r="E36" s="587">
        <f>+E37+E38+E39</f>
        <v>0</v>
      </c>
    </row>
    <row r="37" spans="1:5" s="570" customFormat="1" ht="15" customHeight="1" x14ac:dyDescent="0.2">
      <c r="A37" s="594" t="s">
        <v>572</v>
      </c>
      <c r="B37" s="595" t="s">
        <v>166</v>
      </c>
      <c r="C37" s="103"/>
      <c r="D37" s="601"/>
      <c r="E37" s="574"/>
    </row>
    <row r="38" spans="1:5" s="570" customFormat="1" ht="15" customHeight="1" x14ac:dyDescent="0.2">
      <c r="A38" s="594" t="s">
        <v>573</v>
      </c>
      <c r="B38" s="596" t="s">
        <v>3</v>
      </c>
      <c r="C38" s="449"/>
      <c r="D38" s="615"/>
      <c r="E38" s="573"/>
    </row>
    <row r="39" spans="1:5" ht="23.25" thickBot="1" x14ac:dyDescent="0.25">
      <c r="A39" s="593" t="s">
        <v>574</v>
      </c>
      <c r="B39" s="579" t="s">
        <v>575</v>
      </c>
      <c r="C39" s="577"/>
      <c r="D39" s="616"/>
      <c r="E39" s="572"/>
    </row>
    <row r="40" spans="1:5" s="569" customFormat="1" ht="16.5" customHeight="1" thickBot="1" x14ac:dyDescent="0.25">
      <c r="A40" s="582" t="s">
        <v>16</v>
      </c>
      <c r="B40" s="583" t="s">
        <v>576</v>
      </c>
      <c r="C40" s="108">
        <f>+C35+C36</f>
        <v>0</v>
      </c>
      <c r="D40" s="617">
        <f>+D35+D36</f>
        <v>0</v>
      </c>
      <c r="E40" s="588">
        <f>+E35+E36</f>
        <v>0</v>
      </c>
    </row>
    <row r="41" spans="1:5" s="343" customFormat="1" ht="12" customHeight="1" x14ac:dyDescent="0.2">
      <c r="A41" s="525"/>
      <c r="B41" s="526"/>
      <c r="C41" s="541"/>
      <c r="D41" s="541"/>
      <c r="E41" s="541"/>
    </row>
    <row r="42" spans="1:5" ht="12" customHeight="1" thickBot="1" x14ac:dyDescent="0.25">
      <c r="A42" s="527"/>
      <c r="B42" s="528"/>
      <c r="C42" s="542"/>
      <c r="D42" s="542"/>
      <c r="E42" s="542"/>
    </row>
    <row r="43" spans="1:5" ht="12" customHeight="1" thickBot="1" x14ac:dyDescent="0.25">
      <c r="A43" s="798" t="s">
        <v>45</v>
      </c>
      <c r="B43" s="799"/>
      <c r="C43" s="799"/>
      <c r="D43" s="799"/>
      <c r="E43" s="800"/>
    </row>
    <row r="44" spans="1:5" ht="12" customHeight="1" thickBot="1" x14ac:dyDescent="0.25">
      <c r="A44" s="580" t="s">
        <v>7</v>
      </c>
      <c r="B44" s="388" t="s">
        <v>577</v>
      </c>
      <c r="C44" s="448">
        <f>SUM(C45:C49)</f>
        <v>0</v>
      </c>
      <c r="D44" s="448">
        <f>SUM(D45:D49)</f>
        <v>0</v>
      </c>
      <c r="E44" s="587">
        <f>SUM(E45:E49)</f>
        <v>0</v>
      </c>
    </row>
    <row r="45" spans="1:5" ht="12" customHeight="1" x14ac:dyDescent="0.2">
      <c r="A45" s="593" t="s">
        <v>72</v>
      </c>
      <c r="B45" s="369" t="s">
        <v>37</v>
      </c>
      <c r="C45" s="103"/>
      <c r="D45" s="103"/>
      <c r="E45" s="574"/>
    </row>
    <row r="46" spans="1:5" ht="12" customHeight="1" x14ac:dyDescent="0.2">
      <c r="A46" s="593" t="s">
        <v>73</v>
      </c>
      <c r="B46" s="368" t="s">
        <v>134</v>
      </c>
      <c r="C46" s="442"/>
      <c r="D46" s="442"/>
      <c r="E46" s="598"/>
    </row>
    <row r="47" spans="1:5" ht="12" customHeight="1" x14ac:dyDescent="0.2">
      <c r="A47" s="593" t="s">
        <v>74</v>
      </c>
      <c r="B47" s="368" t="s">
        <v>101</v>
      </c>
      <c r="C47" s="442"/>
      <c r="D47" s="442"/>
      <c r="E47" s="598"/>
    </row>
    <row r="48" spans="1:5" s="343" customFormat="1" ht="12" customHeight="1" x14ac:dyDescent="0.2">
      <c r="A48" s="593" t="s">
        <v>75</v>
      </c>
      <c r="B48" s="368" t="s">
        <v>135</v>
      </c>
      <c r="C48" s="442"/>
      <c r="D48" s="442"/>
      <c r="E48" s="598"/>
    </row>
    <row r="49" spans="1:5" ht="12" customHeight="1" thickBot="1" x14ac:dyDescent="0.25">
      <c r="A49" s="593" t="s">
        <v>108</v>
      </c>
      <c r="B49" s="368" t="s">
        <v>136</v>
      </c>
      <c r="C49" s="442"/>
      <c r="D49" s="442"/>
      <c r="E49" s="598"/>
    </row>
    <row r="50" spans="1:5" ht="12" customHeight="1" thickBot="1" x14ac:dyDescent="0.25">
      <c r="A50" s="580" t="s">
        <v>8</v>
      </c>
      <c r="B50" s="388" t="s">
        <v>578</v>
      </c>
      <c r="C50" s="448">
        <f>SUM(C51:C53)</f>
        <v>0</v>
      </c>
      <c r="D50" s="448">
        <f>SUM(D51:D53)</f>
        <v>0</v>
      </c>
      <c r="E50" s="587">
        <f>SUM(E51:E53)</f>
        <v>0</v>
      </c>
    </row>
    <row r="51" spans="1:5" ht="12" customHeight="1" x14ac:dyDescent="0.2">
      <c r="A51" s="593" t="s">
        <v>78</v>
      </c>
      <c r="B51" s="369" t="s">
        <v>157</v>
      </c>
      <c r="C51" s="103"/>
      <c r="D51" s="103"/>
      <c r="E51" s="574"/>
    </row>
    <row r="52" spans="1:5" ht="12" customHeight="1" x14ac:dyDescent="0.2">
      <c r="A52" s="593" t="s">
        <v>79</v>
      </c>
      <c r="B52" s="368" t="s">
        <v>138</v>
      </c>
      <c r="C52" s="442"/>
      <c r="D52" s="442"/>
      <c r="E52" s="598"/>
    </row>
    <row r="53" spans="1:5" ht="15" customHeight="1" x14ac:dyDescent="0.2">
      <c r="A53" s="593" t="s">
        <v>80</v>
      </c>
      <c r="B53" s="368" t="s">
        <v>46</v>
      </c>
      <c r="C53" s="442"/>
      <c r="D53" s="442"/>
      <c r="E53" s="598"/>
    </row>
    <row r="54" spans="1:5" ht="23.25" thickBot="1" x14ac:dyDescent="0.25">
      <c r="A54" s="593" t="s">
        <v>81</v>
      </c>
      <c r="B54" s="368" t="s">
        <v>683</v>
      </c>
      <c r="C54" s="442"/>
      <c r="D54" s="442"/>
      <c r="E54" s="598"/>
    </row>
    <row r="55" spans="1:5" ht="15" customHeight="1" thickBot="1" x14ac:dyDescent="0.25">
      <c r="A55" s="580" t="s">
        <v>9</v>
      </c>
      <c r="B55" s="584" t="s">
        <v>579</v>
      </c>
      <c r="C55" s="108">
        <f>+C44+C50</f>
        <v>0</v>
      </c>
      <c r="D55" s="108">
        <f>+D44+D50</f>
        <v>0</v>
      </c>
      <c r="E55" s="588">
        <f>+E44+E50</f>
        <v>0</v>
      </c>
    </row>
    <row r="56" spans="1:5" ht="13.5" thickBot="1" x14ac:dyDescent="0.25">
      <c r="C56" s="589"/>
      <c r="D56" s="589"/>
      <c r="E56" s="589"/>
    </row>
    <row r="57" spans="1:5" ht="13.5" thickBot="1" x14ac:dyDescent="0.25">
      <c r="A57" s="529" t="s">
        <v>675</v>
      </c>
      <c r="B57" s="530"/>
      <c r="C57" s="112"/>
      <c r="D57" s="112"/>
      <c r="E57" s="578"/>
    </row>
    <row r="58" spans="1:5" ht="13.5" thickBot="1" x14ac:dyDescent="0.25">
      <c r="A58" s="529" t="s">
        <v>150</v>
      </c>
      <c r="B58" s="530"/>
      <c r="C58" s="112"/>
      <c r="D58" s="112"/>
      <c r="E58" s="578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:I161"/>
  <sheetViews>
    <sheetView view="pageLayout" zoomScale="89" zoomScaleNormal="130" zoomScaleSheetLayoutView="100" zoomScalePageLayoutView="89" workbookViewId="0">
      <selection activeCell="H2" sqref="H2"/>
    </sheetView>
  </sheetViews>
  <sheetFormatPr defaultRowHeight="15.75" x14ac:dyDescent="0.25"/>
  <cols>
    <col min="1" max="1" width="6.5" style="409" customWidth="1"/>
    <col min="2" max="2" width="44" style="409" customWidth="1"/>
    <col min="3" max="3" width="14.83203125" style="410" customWidth="1"/>
    <col min="4" max="4" width="13.83203125" style="410" customWidth="1"/>
    <col min="5" max="5" width="15.83203125" style="410" customWidth="1"/>
    <col min="6" max="6" width="9.33203125" style="420" hidden="1" customWidth="1"/>
    <col min="7" max="16384" width="9.33203125" style="420"/>
  </cols>
  <sheetData>
    <row r="1" spans="1:6" ht="15.95" customHeight="1" x14ac:dyDescent="0.25">
      <c r="A1" s="756" t="s">
        <v>4</v>
      </c>
      <c r="B1" s="756"/>
      <c r="C1" s="756"/>
      <c r="D1" s="756"/>
      <c r="E1" s="756"/>
    </row>
    <row r="2" spans="1:6" ht="15.95" customHeight="1" thickBot="1" x14ac:dyDescent="0.3">
      <c r="A2" s="45" t="s">
        <v>112</v>
      </c>
      <c r="B2" s="45"/>
      <c r="C2" s="407"/>
      <c r="D2" s="407"/>
      <c r="E2" s="407" t="s">
        <v>818</v>
      </c>
    </row>
    <row r="3" spans="1:6" ht="15.95" customHeight="1" x14ac:dyDescent="0.25">
      <c r="A3" s="763" t="s">
        <v>60</v>
      </c>
      <c r="B3" s="759" t="s">
        <v>6</v>
      </c>
      <c r="C3" s="757" t="s">
        <v>842</v>
      </c>
      <c r="D3" s="757"/>
      <c r="E3" s="758"/>
      <c r="F3" s="681"/>
    </row>
    <row r="4" spans="1:6" ht="38.1" customHeight="1" thickBot="1" x14ac:dyDescent="0.3">
      <c r="A4" s="764"/>
      <c r="B4" s="760"/>
      <c r="C4" s="47" t="s">
        <v>179</v>
      </c>
      <c r="D4" s="47" t="s">
        <v>184</v>
      </c>
      <c r="E4" s="48" t="s">
        <v>185</v>
      </c>
      <c r="F4" s="681"/>
    </row>
    <row r="5" spans="1:6" s="421" customFormat="1" ht="12" customHeight="1" thickBot="1" x14ac:dyDescent="0.25">
      <c r="A5" s="385" t="s">
        <v>422</v>
      </c>
      <c r="B5" s="386" t="s">
        <v>423</v>
      </c>
      <c r="C5" s="386" t="s">
        <v>424</v>
      </c>
      <c r="D5" s="386" t="s">
        <v>425</v>
      </c>
      <c r="E5" s="433" t="s">
        <v>426</v>
      </c>
      <c r="F5" s="682"/>
    </row>
    <row r="6" spans="1:6" s="422" customFormat="1" ht="12" customHeight="1" thickBot="1" x14ac:dyDescent="0.25">
      <c r="A6" s="380" t="s">
        <v>7</v>
      </c>
      <c r="B6" s="381" t="s">
        <v>306</v>
      </c>
      <c r="C6" s="412">
        <f>SUM(C7:C12)</f>
        <v>37470032</v>
      </c>
      <c r="D6" s="406">
        <f>SUM(D7:D12)</f>
        <v>44898734</v>
      </c>
      <c r="E6" s="412">
        <f t="shared" ref="E6" si="0">SUM(E7:E12)</f>
        <v>44497696</v>
      </c>
      <c r="F6" s="683" t="s">
        <v>728</v>
      </c>
    </row>
    <row r="7" spans="1:6" s="422" customFormat="1" ht="12" customHeight="1" x14ac:dyDescent="0.2">
      <c r="A7" s="375" t="s">
        <v>72</v>
      </c>
      <c r="B7" s="423" t="s">
        <v>307</v>
      </c>
      <c r="C7" s="414">
        <v>17796854</v>
      </c>
      <c r="D7" s="535">
        <v>17828574</v>
      </c>
      <c r="E7" s="397">
        <v>17828574</v>
      </c>
      <c r="F7" s="683" t="s">
        <v>729</v>
      </c>
    </row>
    <row r="8" spans="1:6" s="422" customFormat="1" ht="12" customHeight="1" x14ac:dyDescent="0.2">
      <c r="A8" s="374" t="s">
        <v>73</v>
      </c>
      <c r="B8" s="424" t="s">
        <v>308</v>
      </c>
      <c r="C8" s="413"/>
      <c r="D8" s="534"/>
      <c r="E8" s="396">
        <v>0</v>
      </c>
      <c r="F8" s="683" t="s">
        <v>730</v>
      </c>
    </row>
    <row r="9" spans="1:6" s="422" customFormat="1" ht="12" customHeight="1" x14ac:dyDescent="0.2">
      <c r="A9" s="374" t="s">
        <v>74</v>
      </c>
      <c r="B9" s="424" t="s">
        <v>309</v>
      </c>
      <c r="C9" s="413">
        <v>17873178</v>
      </c>
      <c r="D9" s="534">
        <v>17873178</v>
      </c>
      <c r="E9" s="396">
        <v>17472140</v>
      </c>
      <c r="F9" s="683" t="s">
        <v>731</v>
      </c>
    </row>
    <row r="10" spans="1:6" s="422" customFormat="1" ht="12" customHeight="1" x14ac:dyDescent="0.2">
      <c r="A10" s="374" t="s">
        <v>75</v>
      </c>
      <c r="B10" s="424" t="s">
        <v>310</v>
      </c>
      <c r="C10" s="413">
        <v>1800000</v>
      </c>
      <c r="D10" s="534">
        <v>1800000</v>
      </c>
      <c r="E10" s="396">
        <v>1800000</v>
      </c>
      <c r="F10" s="683" t="s">
        <v>732</v>
      </c>
    </row>
    <row r="11" spans="1:6" s="422" customFormat="1" ht="12" customHeight="1" x14ac:dyDescent="0.2">
      <c r="A11" s="374" t="s">
        <v>108</v>
      </c>
      <c r="B11" s="424" t="s">
        <v>811</v>
      </c>
      <c r="C11" s="608">
        <v>0</v>
      </c>
      <c r="D11" s="701">
        <v>7184822</v>
      </c>
      <c r="E11" s="396">
        <v>7184822</v>
      </c>
      <c r="F11" s="683" t="s">
        <v>733</v>
      </c>
    </row>
    <row r="12" spans="1:6" s="422" customFormat="1" ht="12" customHeight="1" thickBot="1" x14ac:dyDescent="0.25">
      <c r="A12" s="376" t="s">
        <v>76</v>
      </c>
      <c r="B12" s="425" t="s">
        <v>812</v>
      </c>
      <c r="C12" s="609"/>
      <c r="D12" s="702">
        <v>212160</v>
      </c>
      <c r="E12" s="398">
        <v>212160</v>
      </c>
      <c r="F12" s="683" t="s">
        <v>734</v>
      </c>
    </row>
    <row r="13" spans="1:6" s="422" customFormat="1" ht="12" customHeight="1" thickBot="1" x14ac:dyDescent="0.25">
      <c r="A13" s="380" t="s">
        <v>8</v>
      </c>
      <c r="B13" s="402" t="s">
        <v>313</v>
      </c>
      <c r="C13" s="412">
        <f>SUM(C14:C18)</f>
        <v>72032994</v>
      </c>
      <c r="D13" s="412">
        <f>SUM(D14:D18)</f>
        <v>110745707</v>
      </c>
      <c r="E13" s="412">
        <f>SUM(E14:E18)</f>
        <v>93220736</v>
      </c>
      <c r="F13" s="683" t="s">
        <v>735</v>
      </c>
    </row>
    <row r="14" spans="1:6" s="422" customFormat="1" ht="12" customHeight="1" x14ac:dyDescent="0.2">
      <c r="A14" s="375" t="s">
        <v>78</v>
      </c>
      <c r="B14" s="423" t="s">
        <v>314</v>
      </c>
      <c r="C14" s="414"/>
      <c r="D14" s="535"/>
      <c r="E14" s="397"/>
      <c r="F14" s="683" t="s">
        <v>736</v>
      </c>
    </row>
    <row r="15" spans="1:6" s="422" customFormat="1" ht="12" customHeight="1" x14ac:dyDescent="0.2">
      <c r="A15" s="374" t="s">
        <v>79</v>
      </c>
      <c r="B15" s="424" t="s">
        <v>315</v>
      </c>
      <c r="C15" s="413"/>
      <c r="D15" s="534"/>
      <c r="E15" s="396">
        <v>0</v>
      </c>
      <c r="F15" s="683" t="s">
        <v>737</v>
      </c>
    </row>
    <row r="16" spans="1:6" s="422" customFormat="1" ht="12" customHeight="1" x14ac:dyDescent="0.2">
      <c r="A16" s="374" t="s">
        <v>80</v>
      </c>
      <c r="B16" s="424" t="s">
        <v>316</v>
      </c>
      <c r="C16" s="413"/>
      <c r="D16" s="534"/>
      <c r="E16" s="396">
        <v>0</v>
      </c>
      <c r="F16" s="683" t="s">
        <v>738</v>
      </c>
    </row>
    <row r="17" spans="1:6" s="422" customFormat="1" ht="12" customHeight="1" x14ac:dyDescent="0.2">
      <c r="A17" s="374" t="s">
        <v>81</v>
      </c>
      <c r="B17" s="424" t="s">
        <v>317</v>
      </c>
      <c r="C17" s="413"/>
      <c r="D17" s="534"/>
      <c r="E17" s="396">
        <v>0</v>
      </c>
      <c r="F17" s="683" t="s">
        <v>739</v>
      </c>
    </row>
    <row r="18" spans="1:6" s="422" customFormat="1" ht="12" customHeight="1" x14ac:dyDescent="0.2">
      <c r="A18" s="374" t="s">
        <v>82</v>
      </c>
      <c r="B18" s="424" t="s">
        <v>318</v>
      </c>
      <c r="C18" s="413">
        <v>72032994</v>
      </c>
      <c r="D18" s="534">
        <v>110745707</v>
      </c>
      <c r="E18" s="396">
        <v>93220736</v>
      </c>
      <c r="F18" s="683" t="s">
        <v>740</v>
      </c>
    </row>
    <row r="19" spans="1:6" s="422" customFormat="1" ht="12" customHeight="1" thickBot="1" x14ac:dyDescent="0.25">
      <c r="A19" s="376" t="s">
        <v>89</v>
      </c>
      <c r="B19" s="425" t="s">
        <v>319</v>
      </c>
      <c r="C19" s="415"/>
      <c r="D19" s="536"/>
      <c r="E19" s="398">
        <v>0</v>
      </c>
      <c r="F19" s="683" t="s">
        <v>741</v>
      </c>
    </row>
    <row r="20" spans="1:6" s="422" customFormat="1" ht="12" customHeight="1" thickBot="1" x14ac:dyDescent="0.25">
      <c r="A20" s="380" t="s">
        <v>9</v>
      </c>
      <c r="B20" s="381" t="s">
        <v>320</v>
      </c>
      <c r="C20" s="412">
        <f>SUM(C21:C25)</f>
        <v>48319850</v>
      </c>
      <c r="D20" s="412">
        <f>SUM(D21:D25)</f>
        <v>3152733</v>
      </c>
      <c r="E20" s="395">
        <f>SUM(E21:E26)</f>
        <v>3152733</v>
      </c>
      <c r="F20" s="683" t="s">
        <v>742</v>
      </c>
    </row>
    <row r="21" spans="1:6" s="422" customFormat="1" ht="12" customHeight="1" x14ac:dyDescent="0.2">
      <c r="A21" s="375" t="s">
        <v>61</v>
      </c>
      <c r="B21" s="423" t="s">
        <v>321</v>
      </c>
      <c r="C21" s="414"/>
      <c r="D21" s="535"/>
      <c r="E21" s="397"/>
      <c r="F21" s="683" t="s">
        <v>743</v>
      </c>
    </row>
    <row r="22" spans="1:6" s="422" customFormat="1" ht="12" customHeight="1" x14ac:dyDescent="0.2">
      <c r="A22" s="374" t="s">
        <v>62</v>
      </c>
      <c r="B22" s="424" t="s">
        <v>322</v>
      </c>
      <c r="C22" s="413"/>
      <c r="D22" s="534"/>
      <c r="E22" s="396">
        <v>0</v>
      </c>
      <c r="F22" s="683" t="s">
        <v>744</v>
      </c>
    </row>
    <row r="23" spans="1:6" s="422" customFormat="1" ht="12" customHeight="1" x14ac:dyDescent="0.2">
      <c r="A23" s="374" t="s">
        <v>63</v>
      </c>
      <c r="B23" s="424" t="s">
        <v>323</v>
      </c>
      <c r="C23" s="413"/>
      <c r="D23" s="534"/>
      <c r="E23" s="396">
        <v>0</v>
      </c>
      <c r="F23" s="683" t="s">
        <v>745</v>
      </c>
    </row>
    <row r="24" spans="1:6" s="422" customFormat="1" ht="12" customHeight="1" x14ac:dyDescent="0.2">
      <c r="A24" s="374" t="s">
        <v>64</v>
      </c>
      <c r="B24" s="424" t="s">
        <v>324</v>
      </c>
      <c r="C24" s="413"/>
      <c r="D24" s="534"/>
      <c r="E24" s="396">
        <v>0</v>
      </c>
      <c r="F24" s="683" t="s">
        <v>746</v>
      </c>
    </row>
    <row r="25" spans="1:6" s="422" customFormat="1" ht="12" customHeight="1" x14ac:dyDescent="0.2">
      <c r="A25" s="374" t="s">
        <v>122</v>
      </c>
      <c r="B25" s="424" t="s">
        <v>325</v>
      </c>
      <c r="C25" s="413">
        <v>48319850</v>
      </c>
      <c r="D25" s="534">
        <v>3152733</v>
      </c>
      <c r="E25" s="396">
        <v>3152733</v>
      </c>
      <c r="F25" s="683" t="s">
        <v>747</v>
      </c>
    </row>
    <row r="26" spans="1:6" s="422" customFormat="1" ht="12" customHeight="1" thickBot="1" x14ac:dyDescent="0.25">
      <c r="A26" s="376" t="s">
        <v>123</v>
      </c>
      <c r="B26" s="404" t="s">
        <v>326</v>
      </c>
      <c r="C26" s="415"/>
      <c r="D26" s="536"/>
      <c r="E26" s="398"/>
      <c r="F26" s="683" t="s">
        <v>748</v>
      </c>
    </row>
    <row r="27" spans="1:6" s="422" customFormat="1" ht="12" customHeight="1" thickBot="1" x14ac:dyDescent="0.25">
      <c r="A27" s="380" t="s">
        <v>124</v>
      </c>
      <c r="B27" s="381" t="s">
        <v>327</v>
      </c>
      <c r="C27" s="739">
        <f>C33+C32+C31+C28</f>
        <v>1690000</v>
      </c>
      <c r="D27" s="739">
        <f>D33+D32+D31+D28</f>
        <v>6195169</v>
      </c>
      <c r="E27" s="739">
        <f>E33+E32+E31+E28</f>
        <v>2984592</v>
      </c>
      <c r="F27" s="683" t="s">
        <v>749</v>
      </c>
    </row>
    <row r="28" spans="1:6" s="422" customFormat="1" ht="12" customHeight="1" x14ac:dyDescent="0.2">
      <c r="A28" s="375" t="s">
        <v>328</v>
      </c>
      <c r="B28" s="423" t="s">
        <v>329</v>
      </c>
      <c r="C28" s="432">
        <f>SUM(C29:C30)</f>
        <v>1030000</v>
      </c>
      <c r="D28" s="432">
        <f>SUM(D29:D30)</f>
        <v>3935169</v>
      </c>
      <c r="E28" s="431">
        <f>SUM(E29:E30)</f>
        <v>1916910</v>
      </c>
      <c r="F28" s="683" t="s">
        <v>750</v>
      </c>
    </row>
    <row r="29" spans="1:6" s="422" customFormat="1" ht="12" customHeight="1" x14ac:dyDescent="0.2">
      <c r="A29" s="374" t="s">
        <v>330</v>
      </c>
      <c r="B29" s="424" t="s">
        <v>331</v>
      </c>
      <c r="C29" s="413">
        <v>350000</v>
      </c>
      <c r="D29" s="534">
        <v>1100000</v>
      </c>
      <c r="E29" s="396">
        <v>425597</v>
      </c>
      <c r="F29" s="683" t="s">
        <v>751</v>
      </c>
    </row>
    <row r="30" spans="1:6" s="422" customFormat="1" ht="12" customHeight="1" x14ac:dyDescent="0.2">
      <c r="A30" s="374" t="s">
        <v>332</v>
      </c>
      <c r="B30" s="424" t="s">
        <v>333</v>
      </c>
      <c r="C30" s="413">
        <v>680000</v>
      </c>
      <c r="D30" s="534">
        <v>2835169</v>
      </c>
      <c r="E30" s="396">
        <v>1491313</v>
      </c>
      <c r="F30" s="683" t="s">
        <v>752</v>
      </c>
    </row>
    <row r="31" spans="1:6" s="422" customFormat="1" ht="12" customHeight="1" x14ac:dyDescent="0.2">
      <c r="A31" s="374" t="s">
        <v>334</v>
      </c>
      <c r="B31" s="424" t="s">
        <v>335</v>
      </c>
      <c r="C31" s="413">
        <v>660000</v>
      </c>
      <c r="D31" s="534">
        <v>1160000</v>
      </c>
      <c r="E31" s="396">
        <v>999488</v>
      </c>
      <c r="F31" s="683" t="s">
        <v>753</v>
      </c>
    </row>
    <row r="32" spans="1:6" s="422" customFormat="1" ht="12" customHeight="1" x14ac:dyDescent="0.2">
      <c r="A32" s="374" t="s">
        <v>336</v>
      </c>
      <c r="B32" s="424" t="s">
        <v>337</v>
      </c>
      <c r="C32" s="413"/>
      <c r="D32" s="534"/>
      <c r="E32" s="396">
        <v>0</v>
      </c>
      <c r="F32" s="683" t="s">
        <v>754</v>
      </c>
    </row>
    <row r="33" spans="1:6" s="422" customFormat="1" ht="12" customHeight="1" thickBot="1" x14ac:dyDescent="0.25">
      <c r="A33" s="376" t="s">
        <v>338</v>
      </c>
      <c r="B33" s="404" t="s">
        <v>339</v>
      </c>
      <c r="C33" s="415"/>
      <c r="D33" s="536">
        <v>1100000</v>
      </c>
      <c r="E33" s="398">
        <v>68194</v>
      </c>
      <c r="F33" s="683" t="s">
        <v>755</v>
      </c>
    </row>
    <row r="34" spans="1:6" s="422" customFormat="1" ht="12" customHeight="1" thickBot="1" x14ac:dyDescent="0.25">
      <c r="A34" s="380" t="s">
        <v>11</v>
      </c>
      <c r="B34" s="381" t="s">
        <v>340</v>
      </c>
      <c r="C34" s="412">
        <f>SUM(C35:C44)</f>
        <v>16768014</v>
      </c>
      <c r="D34" s="412">
        <f>SUM(D35:D44)</f>
        <v>31439711</v>
      </c>
      <c r="E34" s="395">
        <f>SUM(E35:E44)</f>
        <v>25033683</v>
      </c>
      <c r="F34" s="683" t="s">
        <v>756</v>
      </c>
    </row>
    <row r="35" spans="1:6" s="422" customFormat="1" ht="12" customHeight="1" x14ac:dyDescent="0.2">
      <c r="A35" s="375" t="s">
        <v>65</v>
      </c>
      <c r="B35" s="423" t="s">
        <v>341</v>
      </c>
      <c r="C35" s="414">
        <v>2653543</v>
      </c>
      <c r="D35" s="535">
        <v>6653543</v>
      </c>
      <c r="E35" s="397">
        <v>5421523</v>
      </c>
      <c r="F35" s="683" t="s">
        <v>757</v>
      </c>
    </row>
    <row r="36" spans="1:6" s="422" customFormat="1" ht="12" customHeight="1" x14ac:dyDescent="0.2">
      <c r="A36" s="374" t="s">
        <v>66</v>
      </c>
      <c r="B36" s="424" t="s">
        <v>342</v>
      </c>
      <c r="C36" s="413">
        <v>10549617</v>
      </c>
      <c r="D36" s="534">
        <v>17811461</v>
      </c>
      <c r="E36" s="396">
        <v>13643959</v>
      </c>
      <c r="F36" s="683" t="s">
        <v>758</v>
      </c>
    </row>
    <row r="37" spans="1:6" s="422" customFormat="1" ht="12" customHeight="1" x14ac:dyDescent="0.2">
      <c r="A37" s="374" t="s">
        <v>67</v>
      </c>
      <c r="B37" s="424" t="s">
        <v>343</v>
      </c>
      <c r="C37" s="413"/>
      <c r="D37" s="534">
        <v>1000000</v>
      </c>
      <c r="E37" s="396">
        <v>811599</v>
      </c>
      <c r="F37" s="683" t="s">
        <v>759</v>
      </c>
    </row>
    <row r="38" spans="1:6" s="422" customFormat="1" ht="12" customHeight="1" x14ac:dyDescent="0.2">
      <c r="A38" s="374" t="s">
        <v>126</v>
      </c>
      <c r="B38" s="424" t="s">
        <v>344</v>
      </c>
      <c r="C38" s="413"/>
      <c r="D38" s="534"/>
      <c r="E38" s="396">
        <v>0</v>
      </c>
      <c r="F38" s="683" t="s">
        <v>760</v>
      </c>
    </row>
    <row r="39" spans="1:6" s="422" customFormat="1" ht="12" customHeight="1" x14ac:dyDescent="0.2">
      <c r="A39" s="374" t="s">
        <v>127</v>
      </c>
      <c r="B39" s="424" t="s">
        <v>345</v>
      </c>
      <c r="C39" s="413"/>
      <c r="D39" s="534"/>
      <c r="E39" s="396"/>
      <c r="F39" s="683" t="s">
        <v>761</v>
      </c>
    </row>
    <row r="40" spans="1:6" s="422" customFormat="1" ht="12" customHeight="1" x14ac:dyDescent="0.2">
      <c r="A40" s="374" t="s">
        <v>128</v>
      </c>
      <c r="B40" s="424" t="s">
        <v>346</v>
      </c>
      <c r="C40" s="413">
        <v>3564854</v>
      </c>
      <c r="D40" s="534">
        <v>5954494</v>
      </c>
      <c r="E40" s="396">
        <v>5083599</v>
      </c>
      <c r="F40" s="683" t="s">
        <v>762</v>
      </c>
    </row>
    <row r="41" spans="1:6" s="422" customFormat="1" ht="12" customHeight="1" x14ac:dyDescent="0.2">
      <c r="A41" s="374" t="s">
        <v>129</v>
      </c>
      <c r="B41" s="424" t="s">
        <v>347</v>
      </c>
      <c r="C41" s="413"/>
      <c r="D41" s="534"/>
      <c r="E41" s="396">
        <v>0</v>
      </c>
      <c r="F41" s="683" t="s">
        <v>763</v>
      </c>
    </row>
    <row r="42" spans="1:6" s="422" customFormat="1" ht="12" customHeight="1" x14ac:dyDescent="0.2">
      <c r="A42" s="374" t="s">
        <v>130</v>
      </c>
      <c r="B42" s="424" t="s">
        <v>348</v>
      </c>
      <c r="C42" s="413"/>
      <c r="D42" s="534">
        <v>5001</v>
      </c>
      <c r="E42" s="396">
        <v>3808</v>
      </c>
      <c r="F42" s="683" t="s">
        <v>764</v>
      </c>
    </row>
    <row r="43" spans="1:6" s="422" customFormat="1" ht="12" customHeight="1" x14ac:dyDescent="0.2">
      <c r="A43" s="374" t="s">
        <v>349</v>
      </c>
      <c r="B43" s="424" t="s">
        <v>350</v>
      </c>
      <c r="C43" s="416"/>
      <c r="D43" s="703"/>
      <c r="E43" s="399"/>
      <c r="F43" s="683" t="s">
        <v>765</v>
      </c>
    </row>
    <row r="44" spans="1:6" s="422" customFormat="1" ht="12" customHeight="1" thickBot="1" x14ac:dyDescent="0.25">
      <c r="A44" s="376" t="s">
        <v>351</v>
      </c>
      <c r="B44" s="425" t="s">
        <v>352</v>
      </c>
      <c r="C44" s="417"/>
      <c r="D44" s="704">
        <v>15212</v>
      </c>
      <c r="E44" s="400">
        <v>69195</v>
      </c>
      <c r="F44" s="683" t="s">
        <v>766</v>
      </c>
    </row>
    <row r="45" spans="1:6" s="422" customFormat="1" ht="12" customHeight="1" thickBot="1" x14ac:dyDescent="0.25">
      <c r="A45" s="380" t="s">
        <v>12</v>
      </c>
      <c r="B45" s="381" t="s">
        <v>353</v>
      </c>
      <c r="C45" s="412">
        <f>SUM(C46:C50)</f>
        <v>0</v>
      </c>
      <c r="D45" s="412">
        <f>SUM(D46:D50)</f>
        <v>1417323</v>
      </c>
      <c r="E45" s="412">
        <f>SUM(E46:E50)</f>
        <v>1417323</v>
      </c>
      <c r="F45" s="683" t="s">
        <v>767</v>
      </c>
    </row>
    <row r="46" spans="1:6" s="422" customFormat="1" ht="12" customHeight="1" x14ac:dyDescent="0.2">
      <c r="A46" s="375" t="s">
        <v>68</v>
      </c>
      <c r="B46" s="423" t="s">
        <v>354</v>
      </c>
      <c r="C46" s="434"/>
      <c r="D46" s="705"/>
      <c r="E46" s="401">
        <v>0</v>
      </c>
      <c r="F46" s="683" t="s">
        <v>768</v>
      </c>
    </row>
    <row r="47" spans="1:6" s="422" customFormat="1" ht="12" customHeight="1" x14ac:dyDescent="0.2">
      <c r="A47" s="374" t="s">
        <v>69</v>
      </c>
      <c r="B47" s="424" t="s">
        <v>355</v>
      </c>
      <c r="C47" s="416"/>
      <c r="D47" s="703"/>
      <c r="E47" s="399">
        <v>0</v>
      </c>
      <c r="F47" s="683" t="s">
        <v>769</v>
      </c>
    </row>
    <row r="48" spans="1:6" s="422" customFormat="1" ht="12" customHeight="1" x14ac:dyDescent="0.2">
      <c r="A48" s="374" t="s">
        <v>356</v>
      </c>
      <c r="B48" s="424" t="s">
        <v>357</v>
      </c>
      <c r="C48" s="416"/>
      <c r="D48" s="703">
        <v>1417323</v>
      </c>
      <c r="E48" s="399">
        <v>1417323</v>
      </c>
      <c r="F48" s="683" t="s">
        <v>770</v>
      </c>
    </row>
    <row r="49" spans="1:6" s="422" customFormat="1" ht="12" customHeight="1" x14ac:dyDescent="0.2">
      <c r="A49" s="374" t="s">
        <v>358</v>
      </c>
      <c r="B49" s="424" t="s">
        <v>359</v>
      </c>
      <c r="C49" s="416"/>
      <c r="D49" s="703"/>
      <c r="E49" s="399">
        <v>0</v>
      </c>
      <c r="F49" s="683" t="s">
        <v>771</v>
      </c>
    </row>
    <row r="50" spans="1:6" s="422" customFormat="1" ht="12" customHeight="1" thickBot="1" x14ac:dyDescent="0.25">
      <c r="A50" s="376" t="s">
        <v>360</v>
      </c>
      <c r="B50" s="425" t="s">
        <v>361</v>
      </c>
      <c r="C50" s="417"/>
      <c r="D50" s="704"/>
      <c r="E50" s="400">
        <v>0</v>
      </c>
      <c r="F50" s="683" t="s">
        <v>772</v>
      </c>
    </row>
    <row r="51" spans="1:6" s="422" customFormat="1" ht="17.25" customHeight="1" thickBot="1" x14ac:dyDescent="0.25">
      <c r="A51" s="380" t="s">
        <v>131</v>
      </c>
      <c r="B51" s="381" t="s">
        <v>362</v>
      </c>
      <c r="C51" s="412">
        <f>SUM(C52:C54)</f>
        <v>0</v>
      </c>
      <c r="D51" s="412">
        <f>SUM(D52:D54)</f>
        <v>0</v>
      </c>
      <c r="E51" s="395">
        <f>SUM(E52:E55)</f>
        <v>0</v>
      </c>
      <c r="F51" s="683" t="s">
        <v>773</v>
      </c>
    </row>
    <row r="52" spans="1:6" s="422" customFormat="1" ht="12" customHeight="1" x14ac:dyDescent="0.2">
      <c r="A52" s="375" t="s">
        <v>70</v>
      </c>
      <c r="B52" s="423" t="s">
        <v>363</v>
      </c>
      <c r="C52" s="414"/>
      <c r="D52" s="535"/>
      <c r="E52" s="397">
        <v>0</v>
      </c>
      <c r="F52" s="683" t="s">
        <v>774</v>
      </c>
    </row>
    <row r="53" spans="1:6" s="422" customFormat="1" ht="12" customHeight="1" x14ac:dyDescent="0.2">
      <c r="A53" s="374" t="s">
        <v>71</v>
      </c>
      <c r="B53" s="424" t="s">
        <v>364</v>
      </c>
      <c r="C53" s="413"/>
      <c r="D53" s="534"/>
      <c r="E53" s="396">
        <v>0</v>
      </c>
      <c r="F53" s="683" t="s">
        <v>775</v>
      </c>
    </row>
    <row r="54" spans="1:6" s="422" customFormat="1" ht="12" customHeight="1" x14ac:dyDescent="0.2">
      <c r="A54" s="374" t="s">
        <v>365</v>
      </c>
      <c r="B54" s="424" t="s">
        <v>366</v>
      </c>
      <c r="C54" s="413">
        <v>0</v>
      </c>
      <c r="D54" s="534"/>
      <c r="E54" s="396"/>
      <c r="F54" s="683" t="s">
        <v>776</v>
      </c>
    </row>
    <row r="55" spans="1:6" s="422" customFormat="1" ht="12" customHeight="1" thickBot="1" x14ac:dyDescent="0.25">
      <c r="A55" s="376" t="s">
        <v>367</v>
      </c>
      <c r="B55" s="425" t="s">
        <v>368</v>
      </c>
      <c r="C55" s="415"/>
      <c r="D55" s="536"/>
      <c r="E55" s="398"/>
      <c r="F55" s="683" t="s">
        <v>777</v>
      </c>
    </row>
    <row r="56" spans="1:6" s="422" customFormat="1" ht="12" customHeight="1" thickBot="1" x14ac:dyDescent="0.25">
      <c r="A56" s="380" t="s">
        <v>14</v>
      </c>
      <c r="B56" s="402" t="s">
        <v>369</v>
      </c>
      <c r="C56" s="412">
        <f>SUM(C57:C59)</f>
        <v>0</v>
      </c>
      <c r="D56" s="406">
        <f>SUM(D57:D59)</f>
        <v>0</v>
      </c>
      <c r="E56" s="395">
        <v>0</v>
      </c>
      <c r="F56" s="683" t="s">
        <v>778</v>
      </c>
    </row>
    <row r="57" spans="1:6" s="422" customFormat="1" ht="12" customHeight="1" x14ac:dyDescent="0.2">
      <c r="A57" s="375" t="s">
        <v>132</v>
      </c>
      <c r="B57" s="423" t="s">
        <v>370</v>
      </c>
      <c r="C57" s="416"/>
      <c r="D57" s="703"/>
      <c r="E57" s="399">
        <v>0</v>
      </c>
      <c r="F57" s="683" t="s">
        <v>779</v>
      </c>
    </row>
    <row r="58" spans="1:6" s="422" customFormat="1" ht="12" customHeight="1" x14ac:dyDescent="0.2">
      <c r="A58" s="374" t="s">
        <v>133</v>
      </c>
      <c r="B58" s="424" t="s">
        <v>371</v>
      </c>
      <c r="C58" s="416"/>
      <c r="D58" s="703"/>
      <c r="E58" s="399">
        <v>0</v>
      </c>
      <c r="F58" s="683" t="s">
        <v>780</v>
      </c>
    </row>
    <row r="59" spans="1:6" s="422" customFormat="1" ht="12" customHeight="1" x14ac:dyDescent="0.2">
      <c r="A59" s="374" t="s">
        <v>158</v>
      </c>
      <c r="B59" s="424" t="s">
        <v>372</v>
      </c>
      <c r="C59" s="416"/>
      <c r="D59" s="703"/>
      <c r="E59" s="399">
        <v>0</v>
      </c>
      <c r="F59" s="683" t="s">
        <v>781</v>
      </c>
    </row>
    <row r="60" spans="1:6" s="422" customFormat="1" ht="12" customHeight="1" thickBot="1" x14ac:dyDescent="0.25">
      <c r="A60" s="376" t="s">
        <v>373</v>
      </c>
      <c r="B60" s="425" t="s">
        <v>374</v>
      </c>
      <c r="C60" s="416"/>
      <c r="D60" s="703"/>
      <c r="E60" s="399">
        <v>0</v>
      </c>
      <c r="F60" s="683" t="s">
        <v>782</v>
      </c>
    </row>
    <row r="61" spans="1:6" s="422" customFormat="1" ht="12" customHeight="1" thickBot="1" x14ac:dyDescent="0.25">
      <c r="A61" s="380" t="s">
        <v>15</v>
      </c>
      <c r="B61" s="381" t="s">
        <v>375</v>
      </c>
      <c r="C61" s="418">
        <f>+C6+C13+C20+C27+C34+C45+C51+C56</f>
        <v>176280890</v>
      </c>
      <c r="D61" s="537">
        <f>+D6+D13+D20+D27+D34+D45+D51+D56</f>
        <v>197849377</v>
      </c>
      <c r="E61" s="430">
        <f>SUM(E6+E13+E20+E27+E34+E45+E51+E56)</f>
        <v>170306763</v>
      </c>
      <c r="F61" s="683" t="s">
        <v>783</v>
      </c>
    </row>
    <row r="62" spans="1:6" s="422" customFormat="1" ht="12" customHeight="1" thickBot="1" x14ac:dyDescent="0.25">
      <c r="A62" s="435" t="s">
        <v>376</v>
      </c>
      <c r="B62" s="402" t="s">
        <v>377</v>
      </c>
      <c r="C62" s="412">
        <f>SUM(C63:C65)</f>
        <v>0</v>
      </c>
      <c r="D62" s="406">
        <f>SUM(D63:D65)</f>
        <v>0</v>
      </c>
      <c r="E62" s="395">
        <v>0</v>
      </c>
      <c r="F62" s="683" t="s">
        <v>784</v>
      </c>
    </row>
    <row r="63" spans="1:6" s="422" customFormat="1" ht="12" customHeight="1" x14ac:dyDescent="0.2">
      <c r="A63" s="375" t="s">
        <v>378</v>
      </c>
      <c r="B63" s="423" t="s">
        <v>379</v>
      </c>
      <c r="C63" s="416"/>
      <c r="D63" s="703"/>
      <c r="E63" s="399">
        <v>0</v>
      </c>
      <c r="F63" s="683" t="s">
        <v>785</v>
      </c>
    </row>
    <row r="64" spans="1:6" s="422" customFormat="1" ht="12" customHeight="1" x14ac:dyDescent="0.2">
      <c r="A64" s="374" t="s">
        <v>380</v>
      </c>
      <c r="B64" s="424" t="s">
        <v>381</v>
      </c>
      <c r="C64" s="416"/>
      <c r="D64" s="703"/>
      <c r="E64" s="399">
        <v>0</v>
      </c>
      <c r="F64" s="683" t="s">
        <v>786</v>
      </c>
    </row>
    <row r="65" spans="1:6" s="422" customFormat="1" ht="12" customHeight="1" thickBot="1" x14ac:dyDescent="0.25">
      <c r="A65" s="376" t="s">
        <v>382</v>
      </c>
      <c r="B65" s="360" t="s">
        <v>427</v>
      </c>
      <c r="C65" s="416"/>
      <c r="D65" s="703"/>
      <c r="E65" s="399">
        <v>0</v>
      </c>
      <c r="F65" s="683" t="s">
        <v>787</v>
      </c>
    </row>
    <row r="66" spans="1:6" s="422" customFormat="1" ht="12" customHeight="1" thickBot="1" x14ac:dyDescent="0.25">
      <c r="A66" s="435" t="s">
        <v>384</v>
      </c>
      <c r="B66" s="402" t="s">
        <v>385</v>
      </c>
      <c r="C66" s="412">
        <f>SUM(C67:C70)</f>
        <v>0</v>
      </c>
      <c r="D66" s="406">
        <f>SUM(D67:D70)</f>
        <v>0</v>
      </c>
      <c r="E66" s="395">
        <v>0</v>
      </c>
      <c r="F66" s="683" t="s">
        <v>788</v>
      </c>
    </row>
    <row r="67" spans="1:6" s="422" customFormat="1" ht="13.5" customHeight="1" x14ac:dyDescent="0.2">
      <c r="A67" s="375" t="s">
        <v>109</v>
      </c>
      <c r="B67" s="423" t="s">
        <v>386</v>
      </c>
      <c r="C67" s="416"/>
      <c r="D67" s="703"/>
      <c r="E67" s="399">
        <v>0</v>
      </c>
      <c r="F67" s="683" t="s">
        <v>789</v>
      </c>
    </row>
    <row r="68" spans="1:6" s="422" customFormat="1" ht="12" customHeight="1" x14ac:dyDescent="0.2">
      <c r="A68" s="374" t="s">
        <v>110</v>
      </c>
      <c r="B68" s="424" t="s">
        <v>387</v>
      </c>
      <c r="C68" s="416"/>
      <c r="D68" s="703"/>
      <c r="E68" s="399">
        <v>0</v>
      </c>
      <c r="F68" s="683" t="s">
        <v>790</v>
      </c>
    </row>
    <row r="69" spans="1:6" s="422" customFormat="1" ht="12" customHeight="1" x14ac:dyDescent="0.2">
      <c r="A69" s="374" t="s">
        <v>388</v>
      </c>
      <c r="B69" s="424" t="s">
        <v>389</v>
      </c>
      <c r="C69" s="416"/>
      <c r="D69" s="703"/>
      <c r="E69" s="399">
        <v>0</v>
      </c>
      <c r="F69" s="683" t="s">
        <v>791</v>
      </c>
    </row>
    <row r="70" spans="1:6" s="422" customFormat="1" ht="12" customHeight="1" thickBot="1" x14ac:dyDescent="0.25">
      <c r="A70" s="376" t="s">
        <v>390</v>
      </c>
      <c r="B70" s="425" t="s">
        <v>391</v>
      </c>
      <c r="C70" s="416"/>
      <c r="D70" s="703"/>
      <c r="E70" s="399">
        <v>0</v>
      </c>
      <c r="F70" s="683" t="s">
        <v>792</v>
      </c>
    </row>
    <row r="71" spans="1:6" s="422" customFormat="1" ht="12" customHeight="1" thickBot="1" x14ac:dyDescent="0.25">
      <c r="A71" s="435" t="s">
        <v>392</v>
      </c>
      <c r="B71" s="402" t="s">
        <v>393</v>
      </c>
      <c r="C71" s="412">
        <f>SUM(C72:C73)</f>
        <v>17610885</v>
      </c>
      <c r="D71" s="412">
        <f>SUM(D72:D73)</f>
        <v>36354762</v>
      </c>
      <c r="E71" s="395">
        <f>SUM(E72:E73)</f>
        <v>36354762</v>
      </c>
      <c r="F71" s="683" t="s">
        <v>793</v>
      </c>
    </row>
    <row r="72" spans="1:6" s="422" customFormat="1" ht="12" customHeight="1" x14ac:dyDescent="0.2">
      <c r="A72" s="375" t="s">
        <v>394</v>
      </c>
      <c r="B72" s="423" t="s">
        <v>395</v>
      </c>
      <c r="C72" s="416">
        <v>17610885</v>
      </c>
      <c r="D72" s="703">
        <v>36354762</v>
      </c>
      <c r="E72" s="399">
        <v>36354762</v>
      </c>
      <c r="F72" s="683" t="s">
        <v>794</v>
      </c>
    </row>
    <row r="73" spans="1:6" s="422" customFormat="1" ht="12" customHeight="1" thickBot="1" x14ac:dyDescent="0.25">
      <c r="A73" s="376" t="s">
        <v>396</v>
      </c>
      <c r="B73" s="425" t="s">
        <v>397</v>
      </c>
      <c r="C73" s="416"/>
      <c r="D73" s="703"/>
      <c r="E73" s="399"/>
      <c r="F73" s="683"/>
    </row>
    <row r="74" spans="1:6" s="422" customFormat="1" ht="12" customHeight="1" thickBot="1" x14ac:dyDescent="0.25">
      <c r="A74" s="435" t="s">
        <v>398</v>
      </c>
      <c r="B74" s="402" t="s">
        <v>399</v>
      </c>
      <c r="C74" s="412">
        <f>SUM(C75:C77)</f>
        <v>0</v>
      </c>
      <c r="D74" s="412">
        <f>SUM(D75:D77)</f>
        <v>2817269</v>
      </c>
      <c r="E74" s="395">
        <f>SUM(E75:E77)</f>
        <v>2817269</v>
      </c>
      <c r="F74" s="683" t="s">
        <v>796</v>
      </c>
    </row>
    <row r="75" spans="1:6" s="422" customFormat="1" ht="12" customHeight="1" x14ac:dyDescent="0.2">
      <c r="A75" s="375" t="s">
        <v>400</v>
      </c>
      <c r="B75" s="423" t="s">
        <v>401</v>
      </c>
      <c r="C75" s="416"/>
      <c r="D75" s="703">
        <v>2817269</v>
      </c>
      <c r="E75" s="399">
        <v>2817269</v>
      </c>
      <c r="F75" s="683" t="s">
        <v>797</v>
      </c>
    </row>
    <row r="76" spans="1:6" s="422" customFormat="1" ht="12" customHeight="1" x14ac:dyDescent="0.2">
      <c r="A76" s="374" t="s">
        <v>402</v>
      </c>
      <c r="B76" s="424" t="s">
        <v>403</v>
      </c>
      <c r="C76" s="416"/>
      <c r="D76" s="703"/>
      <c r="E76" s="399">
        <v>0</v>
      </c>
      <c r="F76" s="683" t="s">
        <v>798</v>
      </c>
    </row>
    <row r="77" spans="1:6" s="422" customFormat="1" ht="12" customHeight="1" thickBot="1" x14ac:dyDescent="0.25">
      <c r="A77" s="376" t="s">
        <v>404</v>
      </c>
      <c r="B77" s="404" t="s">
        <v>405</v>
      </c>
      <c r="C77" s="416"/>
      <c r="D77" s="703"/>
      <c r="E77" s="399">
        <v>0</v>
      </c>
      <c r="F77" s="683" t="s">
        <v>799</v>
      </c>
    </row>
    <row r="78" spans="1:6" s="422" customFormat="1" ht="12" customHeight="1" thickBot="1" x14ac:dyDescent="0.25">
      <c r="A78" s="435" t="s">
        <v>406</v>
      </c>
      <c r="B78" s="402" t="s">
        <v>407</v>
      </c>
      <c r="C78" s="412">
        <f>SUM(C79:C82)</f>
        <v>0</v>
      </c>
      <c r="D78" s="406">
        <f>SUM(D79:D82)</f>
        <v>0</v>
      </c>
      <c r="E78" s="395">
        <v>0</v>
      </c>
      <c r="F78" s="683" t="s">
        <v>800</v>
      </c>
    </row>
    <row r="79" spans="1:6" s="422" customFormat="1" ht="12" customHeight="1" x14ac:dyDescent="0.2">
      <c r="A79" s="426" t="s">
        <v>408</v>
      </c>
      <c r="B79" s="423" t="s">
        <v>409</v>
      </c>
      <c r="C79" s="416"/>
      <c r="D79" s="703"/>
      <c r="E79" s="399">
        <v>0</v>
      </c>
      <c r="F79" s="683" t="s">
        <v>801</v>
      </c>
    </row>
    <row r="80" spans="1:6" s="422" customFormat="1" ht="12" customHeight="1" x14ac:dyDescent="0.2">
      <c r="A80" s="427" t="s">
        <v>410</v>
      </c>
      <c r="B80" s="424" t="s">
        <v>411</v>
      </c>
      <c r="C80" s="416"/>
      <c r="D80" s="703"/>
      <c r="E80" s="399">
        <v>0</v>
      </c>
      <c r="F80" s="683" t="s">
        <v>802</v>
      </c>
    </row>
    <row r="81" spans="1:6" s="422" customFormat="1" ht="12" customHeight="1" x14ac:dyDescent="0.2">
      <c r="A81" s="427" t="s">
        <v>412</v>
      </c>
      <c r="B81" s="424" t="s">
        <v>413</v>
      </c>
      <c r="C81" s="416"/>
      <c r="D81" s="703"/>
      <c r="E81" s="399">
        <v>0</v>
      </c>
      <c r="F81" s="683" t="s">
        <v>803</v>
      </c>
    </row>
    <row r="82" spans="1:6" s="422" customFormat="1" ht="12" customHeight="1" thickBot="1" x14ac:dyDescent="0.25">
      <c r="A82" s="436" t="s">
        <v>414</v>
      </c>
      <c r="B82" s="404" t="s">
        <v>415</v>
      </c>
      <c r="C82" s="416"/>
      <c r="D82" s="703"/>
      <c r="E82" s="399">
        <v>0</v>
      </c>
      <c r="F82" s="683" t="s">
        <v>804</v>
      </c>
    </row>
    <row r="83" spans="1:6" s="422" customFormat="1" ht="12" customHeight="1" thickBot="1" x14ac:dyDescent="0.25">
      <c r="A83" s="435" t="s">
        <v>416</v>
      </c>
      <c r="B83" s="402" t="s">
        <v>417</v>
      </c>
      <c r="C83" s="438"/>
      <c r="D83" s="706"/>
      <c r="E83" s="439">
        <v>0</v>
      </c>
      <c r="F83" s="683" t="s">
        <v>805</v>
      </c>
    </row>
    <row r="84" spans="1:6" s="422" customFormat="1" ht="12" customHeight="1" thickBot="1" x14ac:dyDescent="0.25">
      <c r="A84" s="435" t="s">
        <v>418</v>
      </c>
      <c r="B84" s="358" t="s">
        <v>419</v>
      </c>
      <c r="C84" s="418">
        <f>+C62+C66+C71+C74+C78+C83</f>
        <v>17610885</v>
      </c>
      <c r="D84" s="537">
        <f>+D62+D66+D71+D74+D78+D83</f>
        <v>39172031</v>
      </c>
      <c r="E84" s="430">
        <f>SUM(E71+E74)</f>
        <v>39172031</v>
      </c>
      <c r="F84" s="683" t="s">
        <v>806</v>
      </c>
    </row>
    <row r="85" spans="1:6" s="422" customFormat="1" ht="12" customHeight="1" thickBot="1" x14ac:dyDescent="0.25">
      <c r="A85" s="437" t="s">
        <v>420</v>
      </c>
      <c r="B85" s="361" t="s">
        <v>421</v>
      </c>
      <c r="C85" s="418">
        <f>+C61+C84</f>
        <v>193891775</v>
      </c>
      <c r="D85" s="537">
        <f>+D61+D84</f>
        <v>237021408</v>
      </c>
      <c r="E85" s="430">
        <f>SUM(E61+E84)</f>
        <v>209478794</v>
      </c>
      <c r="F85" s="683" t="s">
        <v>807</v>
      </c>
    </row>
    <row r="86" spans="1:6" s="422" customFormat="1" ht="12" customHeight="1" x14ac:dyDescent="0.2">
      <c r="A86" s="356"/>
      <c r="B86" s="356"/>
      <c r="C86" s="357"/>
      <c r="D86" s="357"/>
      <c r="E86" s="357"/>
      <c r="F86" s="683"/>
    </row>
    <row r="87" spans="1:6" ht="16.5" customHeight="1" x14ac:dyDescent="0.25">
      <c r="A87" s="756" t="s">
        <v>36</v>
      </c>
      <c r="B87" s="756"/>
      <c r="C87" s="756"/>
      <c r="D87" s="756"/>
      <c r="E87" s="756"/>
      <c r="F87" s="681"/>
    </row>
    <row r="88" spans="1:6" s="428" customFormat="1" ht="16.5" customHeight="1" thickBot="1" x14ac:dyDescent="0.3">
      <c r="A88" s="46" t="s">
        <v>113</v>
      </c>
      <c r="B88" s="46"/>
      <c r="C88" s="389"/>
      <c r="D88" s="389"/>
      <c r="E88" s="389" t="s">
        <v>818</v>
      </c>
      <c r="F88" s="684"/>
    </row>
    <row r="89" spans="1:6" s="428" customFormat="1" ht="16.5" customHeight="1" x14ac:dyDescent="0.25">
      <c r="A89" s="763" t="s">
        <v>60</v>
      </c>
      <c r="B89" s="762" t="s">
        <v>178</v>
      </c>
      <c r="C89" s="757" t="s">
        <v>842</v>
      </c>
      <c r="D89" s="757"/>
      <c r="E89" s="758"/>
      <c r="F89" s="684"/>
    </row>
    <row r="90" spans="1:6" ht="38.1" customHeight="1" thickBot="1" x14ac:dyDescent="0.3">
      <c r="A90" s="764"/>
      <c r="B90" s="760"/>
      <c r="C90" s="47" t="s">
        <v>179</v>
      </c>
      <c r="D90" s="47" t="s">
        <v>184</v>
      </c>
      <c r="E90" s="48" t="s">
        <v>185</v>
      </c>
      <c r="F90" s="681"/>
    </row>
    <row r="91" spans="1:6" s="421" customFormat="1" ht="12" customHeight="1" thickBot="1" x14ac:dyDescent="0.25">
      <c r="A91" s="385" t="s">
        <v>422</v>
      </c>
      <c r="B91" s="386" t="s">
        <v>423</v>
      </c>
      <c r="C91" s="386" t="s">
        <v>424</v>
      </c>
      <c r="D91" s="386" t="s">
        <v>425</v>
      </c>
      <c r="E91" s="387" t="s">
        <v>426</v>
      </c>
      <c r="F91" s="682"/>
    </row>
    <row r="92" spans="1:6" ht="12" customHeight="1" thickBot="1" x14ac:dyDescent="0.3">
      <c r="A92" s="382" t="s">
        <v>7</v>
      </c>
      <c r="B92" s="384" t="s">
        <v>428</v>
      </c>
      <c r="C92" s="707">
        <f>SUM(C93:C97)</f>
        <v>144073123</v>
      </c>
      <c r="D92" s="707">
        <f>SUM(D93:D97)</f>
        <v>182740529</v>
      </c>
      <c r="E92" s="366">
        <f>SUM(E93:E97)</f>
        <v>163172470</v>
      </c>
      <c r="F92" s="681" t="s">
        <v>728</v>
      </c>
    </row>
    <row r="93" spans="1:6" ht="12" customHeight="1" x14ac:dyDescent="0.25">
      <c r="A93" s="377" t="s">
        <v>72</v>
      </c>
      <c r="B93" s="370" t="s">
        <v>37</v>
      </c>
      <c r="C93" s="708">
        <v>74316649</v>
      </c>
      <c r="D93" s="533">
        <v>93372726</v>
      </c>
      <c r="E93" s="365">
        <v>89717390</v>
      </c>
      <c r="F93" s="681" t="s">
        <v>729</v>
      </c>
    </row>
    <row r="94" spans="1:6" ht="12" customHeight="1" x14ac:dyDescent="0.25">
      <c r="A94" s="374" t="s">
        <v>73</v>
      </c>
      <c r="B94" s="368" t="s">
        <v>134</v>
      </c>
      <c r="C94" s="709">
        <v>9211914</v>
      </c>
      <c r="D94" s="534">
        <v>12358031</v>
      </c>
      <c r="E94" s="396">
        <v>11430414</v>
      </c>
      <c r="F94" s="681" t="s">
        <v>730</v>
      </c>
    </row>
    <row r="95" spans="1:6" ht="12" customHeight="1" x14ac:dyDescent="0.25">
      <c r="A95" s="374" t="s">
        <v>74</v>
      </c>
      <c r="B95" s="368" t="s">
        <v>101</v>
      </c>
      <c r="C95" s="710">
        <v>41390560</v>
      </c>
      <c r="D95" s="536">
        <v>56440772</v>
      </c>
      <c r="E95" s="398">
        <v>46304395</v>
      </c>
      <c r="F95" s="681" t="s">
        <v>731</v>
      </c>
    </row>
    <row r="96" spans="1:6" ht="12" customHeight="1" x14ac:dyDescent="0.25">
      <c r="A96" s="374" t="s">
        <v>75</v>
      </c>
      <c r="B96" s="371" t="s">
        <v>135</v>
      </c>
      <c r="C96" s="710">
        <v>12554000</v>
      </c>
      <c r="D96" s="536">
        <v>13269000</v>
      </c>
      <c r="E96" s="398">
        <v>10854595</v>
      </c>
      <c r="F96" s="681" t="s">
        <v>732</v>
      </c>
    </row>
    <row r="97" spans="1:6" ht="12" customHeight="1" x14ac:dyDescent="0.25">
      <c r="A97" s="374" t="s">
        <v>84</v>
      </c>
      <c r="B97" s="379" t="s">
        <v>136</v>
      </c>
      <c r="C97" s="710">
        <v>6600000</v>
      </c>
      <c r="D97" s="536">
        <v>7300000</v>
      </c>
      <c r="E97" s="398">
        <v>4865676</v>
      </c>
      <c r="F97" s="681" t="s">
        <v>733</v>
      </c>
    </row>
    <row r="98" spans="1:6" ht="12" customHeight="1" x14ac:dyDescent="0.25">
      <c r="A98" s="374" t="s">
        <v>76</v>
      </c>
      <c r="B98" s="368" t="s">
        <v>429</v>
      </c>
      <c r="C98" s="710"/>
      <c r="D98" s="536"/>
      <c r="E98" s="398">
        <v>0</v>
      </c>
      <c r="F98" s="681" t="s">
        <v>734</v>
      </c>
    </row>
    <row r="99" spans="1:6" ht="12" customHeight="1" x14ac:dyDescent="0.25">
      <c r="A99" s="374" t="s">
        <v>77</v>
      </c>
      <c r="B99" s="391" t="s">
        <v>430</v>
      </c>
      <c r="C99" s="710"/>
      <c r="D99" s="536"/>
      <c r="E99" s="398">
        <v>0</v>
      </c>
      <c r="F99" s="681" t="s">
        <v>735</v>
      </c>
    </row>
    <row r="100" spans="1:6" ht="12" customHeight="1" x14ac:dyDescent="0.25">
      <c r="A100" s="374" t="s">
        <v>85</v>
      </c>
      <c r="B100" s="392" t="s">
        <v>431</v>
      </c>
      <c r="C100" s="710"/>
      <c r="D100" s="536"/>
      <c r="E100" s="398">
        <v>0</v>
      </c>
      <c r="F100" s="681" t="s">
        <v>736</v>
      </c>
    </row>
    <row r="101" spans="1:6" ht="12" customHeight="1" x14ac:dyDescent="0.25">
      <c r="A101" s="374" t="s">
        <v>86</v>
      </c>
      <c r="B101" s="392" t="s">
        <v>432</v>
      </c>
      <c r="C101" s="710"/>
      <c r="D101" s="536"/>
      <c r="E101" s="398">
        <v>0</v>
      </c>
      <c r="F101" s="681" t="s">
        <v>737</v>
      </c>
    </row>
    <row r="102" spans="1:6" ht="12" customHeight="1" x14ac:dyDescent="0.25">
      <c r="A102" s="374" t="s">
        <v>87</v>
      </c>
      <c r="B102" s="391" t="s">
        <v>433</v>
      </c>
      <c r="C102" s="710">
        <v>5900000</v>
      </c>
      <c r="D102" s="536">
        <v>5900000</v>
      </c>
      <c r="E102" s="398">
        <v>3535940</v>
      </c>
      <c r="F102" s="681" t="s">
        <v>738</v>
      </c>
    </row>
    <row r="103" spans="1:6" ht="12" customHeight="1" x14ac:dyDescent="0.25">
      <c r="A103" s="374" t="s">
        <v>88</v>
      </c>
      <c r="B103" s="391" t="s">
        <v>434</v>
      </c>
      <c r="C103" s="710"/>
      <c r="D103" s="536"/>
      <c r="E103" s="398">
        <v>0</v>
      </c>
      <c r="F103" s="681" t="s">
        <v>739</v>
      </c>
    </row>
    <row r="104" spans="1:6" ht="12" customHeight="1" x14ac:dyDescent="0.25">
      <c r="A104" s="374" t="s">
        <v>90</v>
      </c>
      <c r="B104" s="392" t="s">
        <v>435</v>
      </c>
      <c r="C104" s="710"/>
      <c r="D104" s="536"/>
      <c r="E104" s="398">
        <v>0</v>
      </c>
      <c r="F104" s="681" t="s">
        <v>740</v>
      </c>
    </row>
    <row r="105" spans="1:6" ht="12" customHeight="1" x14ac:dyDescent="0.25">
      <c r="A105" s="373" t="s">
        <v>137</v>
      </c>
      <c r="B105" s="393" t="s">
        <v>436</v>
      </c>
      <c r="C105" s="710"/>
      <c r="D105" s="536"/>
      <c r="E105" s="398">
        <v>0</v>
      </c>
      <c r="F105" s="681" t="s">
        <v>741</v>
      </c>
    </row>
    <row r="106" spans="1:6" ht="12" customHeight="1" x14ac:dyDescent="0.25">
      <c r="A106" s="374" t="s">
        <v>437</v>
      </c>
      <c r="B106" s="393" t="s">
        <v>438</v>
      </c>
      <c r="C106" s="710"/>
      <c r="D106" s="536"/>
      <c r="E106" s="398">
        <v>0</v>
      </c>
      <c r="F106" s="681" t="s">
        <v>742</v>
      </c>
    </row>
    <row r="107" spans="1:6" ht="12" customHeight="1" thickBot="1" x14ac:dyDescent="0.3">
      <c r="A107" s="378" t="s">
        <v>439</v>
      </c>
      <c r="B107" s="394" t="s">
        <v>440</v>
      </c>
      <c r="C107" s="711">
        <v>700000</v>
      </c>
      <c r="D107" s="538">
        <v>1400000</v>
      </c>
      <c r="E107" s="359">
        <v>1329736</v>
      </c>
      <c r="F107" s="681" t="s">
        <v>743</v>
      </c>
    </row>
    <row r="108" spans="1:6" ht="12" customHeight="1" thickBot="1" x14ac:dyDescent="0.3">
      <c r="A108" s="380" t="s">
        <v>8</v>
      </c>
      <c r="B108" s="383" t="s">
        <v>441</v>
      </c>
      <c r="C108" s="712">
        <f>SUM(C109+C110+C111+C112+C113)</f>
        <v>48319850</v>
      </c>
      <c r="D108" s="712">
        <f>SUM(D109:D113)</f>
        <v>51366850</v>
      </c>
      <c r="E108" s="395">
        <f>SUM(E109:E113)</f>
        <v>12878290</v>
      </c>
      <c r="F108" s="681" t="s">
        <v>744</v>
      </c>
    </row>
    <row r="109" spans="1:6" ht="12" customHeight="1" x14ac:dyDescent="0.25">
      <c r="A109" s="375" t="s">
        <v>78</v>
      </c>
      <c r="B109" s="368" t="s">
        <v>157</v>
      </c>
      <c r="C109" s="713">
        <v>2669210</v>
      </c>
      <c r="D109" s="535">
        <v>12766210</v>
      </c>
      <c r="E109" s="397">
        <v>11628290</v>
      </c>
      <c r="F109" s="681" t="s">
        <v>745</v>
      </c>
    </row>
    <row r="110" spans="1:6" ht="12" customHeight="1" x14ac:dyDescent="0.25">
      <c r="A110" s="375" t="s">
        <v>79</v>
      </c>
      <c r="B110" s="372" t="s">
        <v>442</v>
      </c>
      <c r="C110" s="713"/>
      <c r="D110" s="535"/>
      <c r="E110" s="397">
        <v>0</v>
      </c>
      <c r="F110" s="681" t="s">
        <v>746</v>
      </c>
    </row>
    <row r="111" spans="1:6" x14ac:dyDescent="0.25">
      <c r="A111" s="375" t="s">
        <v>80</v>
      </c>
      <c r="B111" s="372" t="s">
        <v>138</v>
      </c>
      <c r="C111" s="709">
        <v>45650640</v>
      </c>
      <c r="D111" s="534">
        <v>38600640</v>
      </c>
      <c r="E111" s="396">
        <v>1250000</v>
      </c>
      <c r="F111" s="681" t="s">
        <v>747</v>
      </c>
    </row>
    <row r="112" spans="1:6" ht="12" customHeight="1" x14ac:dyDescent="0.25">
      <c r="A112" s="375" t="s">
        <v>81</v>
      </c>
      <c r="B112" s="372" t="s">
        <v>443</v>
      </c>
      <c r="C112" s="714"/>
      <c r="D112" s="534"/>
      <c r="E112" s="396">
        <v>0</v>
      </c>
      <c r="F112" s="681" t="s">
        <v>748</v>
      </c>
    </row>
    <row r="113" spans="1:6" ht="12" customHeight="1" x14ac:dyDescent="0.25">
      <c r="A113" s="375" t="s">
        <v>82</v>
      </c>
      <c r="B113" s="404" t="s">
        <v>159</v>
      </c>
      <c r="C113" s="714"/>
      <c r="D113" s="714"/>
      <c r="E113" s="396"/>
      <c r="F113" s="681" t="s">
        <v>749</v>
      </c>
    </row>
    <row r="114" spans="1:6" ht="21.75" customHeight="1" x14ac:dyDescent="0.25">
      <c r="A114" s="375" t="s">
        <v>89</v>
      </c>
      <c r="B114" s="403" t="s">
        <v>444</v>
      </c>
      <c r="C114" s="714"/>
      <c r="D114" s="534"/>
      <c r="E114" s="396">
        <v>0</v>
      </c>
      <c r="F114" s="681" t="s">
        <v>750</v>
      </c>
    </row>
    <row r="115" spans="1:6" ht="24" customHeight="1" x14ac:dyDescent="0.25">
      <c r="A115" s="375" t="s">
        <v>91</v>
      </c>
      <c r="B115" s="419" t="s">
        <v>445</v>
      </c>
      <c r="C115" s="714"/>
      <c r="D115" s="534"/>
      <c r="E115" s="396">
        <v>0</v>
      </c>
      <c r="F115" s="681" t="s">
        <v>751</v>
      </c>
    </row>
    <row r="116" spans="1:6" ht="12" customHeight="1" x14ac:dyDescent="0.25">
      <c r="A116" s="375" t="s">
        <v>139</v>
      </c>
      <c r="B116" s="392" t="s">
        <v>432</v>
      </c>
      <c r="C116" s="714"/>
      <c r="D116" s="534"/>
      <c r="E116" s="396">
        <v>0</v>
      </c>
      <c r="F116" s="681" t="s">
        <v>752</v>
      </c>
    </row>
    <row r="117" spans="1:6" ht="12" customHeight="1" x14ac:dyDescent="0.25">
      <c r="A117" s="375" t="s">
        <v>140</v>
      </c>
      <c r="B117" s="392" t="s">
        <v>446</v>
      </c>
      <c r="C117" s="714"/>
      <c r="D117" s="534"/>
      <c r="E117" s="396">
        <v>0</v>
      </c>
      <c r="F117" s="681" t="s">
        <v>753</v>
      </c>
    </row>
    <row r="118" spans="1:6" ht="12" customHeight="1" x14ac:dyDescent="0.25">
      <c r="A118" s="375" t="s">
        <v>141</v>
      </c>
      <c r="B118" s="392" t="s">
        <v>447</v>
      </c>
      <c r="C118" s="714"/>
      <c r="D118" s="534"/>
      <c r="E118" s="396">
        <v>0</v>
      </c>
      <c r="F118" s="681" t="s">
        <v>754</v>
      </c>
    </row>
    <row r="119" spans="1:6" s="440" customFormat="1" ht="12" customHeight="1" x14ac:dyDescent="0.25">
      <c r="A119" s="375" t="s">
        <v>448</v>
      </c>
      <c r="B119" s="392" t="s">
        <v>435</v>
      </c>
      <c r="C119" s="714"/>
      <c r="D119" s="534"/>
      <c r="E119" s="396">
        <v>0</v>
      </c>
      <c r="F119" s="681" t="s">
        <v>755</v>
      </c>
    </row>
    <row r="120" spans="1:6" ht="12" customHeight="1" x14ac:dyDescent="0.25">
      <c r="A120" s="375" t="s">
        <v>449</v>
      </c>
      <c r="B120" s="392" t="s">
        <v>450</v>
      </c>
      <c r="C120" s="714"/>
      <c r="D120" s="534"/>
      <c r="E120" s="396">
        <v>0</v>
      </c>
      <c r="F120" s="681" t="s">
        <v>756</v>
      </c>
    </row>
    <row r="121" spans="1:6" ht="12" customHeight="1" thickBot="1" x14ac:dyDescent="0.3">
      <c r="A121" s="373" t="s">
        <v>451</v>
      </c>
      <c r="B121" s="392" t="s">
        <v>452</v>
      </c>
      <c r="C121" s="715"/>
      <c r="D121" s="536"/>
      <c r="E121" s="398">
        <v>0</v>
      </c>
      <c r="F121" s="681" t="s">
        <v>757</v>
      </c>
    </row>
    <row r="122" spans="1:6" ht="12" customHeight="1" thickBot="1" x14ac:dyDescent="0.3">
      <c r="A122" s="380" t="s">
        <v>9</v>
      </c>
      <c r="B122" s="388" t="s">
        <v>453</v>
      </c>
      <c r="C122" s="712">
        <f>SUM(C123:C124)</f>
        <v>0</v>
      </c>
      <c r="D122" s="712">
        <f>SUM(D123:D124)</f>
        <v>0</v>
      </c>
      <c r="E122" s="395">
        <v>0</v>
      </c>
      <c r="F122" s="681" t="s">
        <v>758</v>
      </c>
    </row>
    <row r="123" spans="1:6" ht="12" customHeight="1" x14ac:dyDescent="0.25">
      <c r="A123" s="375" t="s">
        <v>61</v>
      </c>
      <c r="B123" s="369" t="s">
        <v>47</v>
      </c>
      <c r="C123" s="713"/>
      <c r="D123" s="535"/>
      <c r="E123" s="397">
        <v>0</v>
      </c>
      <c r="F123" s="681" t="s">
        <v>759</v>
      </c>
    </row>
    <row r="124" spans="1:6" ht="12" customHeight="1" thickBot="1" x14ac:dyDescent="0.3">
      <c r="A124" s="376" t="s">
        <v>62</v>
      </c>
      <c r="B124" s="372" t="s">
        <v>48</v>
      </c>
      <c r="C124" s="710"/>
      <c r="D124" s="536"/>
      <c r="E124" s="398">
        <v>0</v>
      </c>
      <c r="F124" s="681" t="s">
        <v>760</v>
      </c>
    </row>
    <row r="125" spans="1:6" ht="12" customHeight="1" thickBot="1" x14ac:dyDescent="0.3">
      <c r="A125" s="380" t="s">
        <v>10</v>
      </c>
      <c r="B125" s="388" t="s">
        <v>454</v>
      </c>
      <c r="C125" s="712">
        <f>+C92+C108+C122</f>
        <v>192392973</v>
      </c>
      <c r="D125" s="406">
        <f>SUM(D92+D108)</f>
        <v>234107379</v>
      </c>
      <c r="E125" s="395">
        <f>SUM(E92+E108)</f>
        <v>176050760</v>
      </c>
      <c r="F125" s="681" t="s">
        <v>761</v>
      </c>
    </row>
    <row r="126" spans="1:6" ht="12" customHeight="1" thickBot="1" x14ac:dyDescent="0.3">
      <c r="A126" s="380" t="s">
        <v>11</v>
      </c>
      <c r="B126" s="388" t="s">
        <v>455</v>
      </c>
      <c r="C126" s="712">
        <f>+C127+C128+C129</f>
        <v>0</v>
      </c>
      <c r="D126" s="406">
        <f>+D127+D128+D129</f>
        <v>0</v>
      </c>
      <c r="E126" s="395">
        <v>0</v>
      </c>
      <c r="F126" s="681" t="s">
        <v>762</v>
      </c>
    </row>
    <row r="127" spans="1:6" ht="12" customHeight="1" x14ac:dyDescent="0.25">
      <c r="A127" s="375" t="s">
        <v>65</v>
      </c>
      <c r="B127" s="369" t="s">
        <v>456</v>
      </c>
      <c r="C127" s="714"/>
      <c r="D127" s="534"/>
      <c r="E127" s="396">
        <v>0</v>
      </c>
      <c r="F127" s="681" t="s">
        <v>763</v>
      </c>
    </row>
    <row r="128" spans="1:6" ht="12" customHeight="1" x14ac:dyDescent="0.25">
      <c r="A128" s="375" t="s">
        <v>66</v>
      </c>
      <c r="B128" s="369" t="s">
        <v>457</v>
      </c>
      <c r="C128" s="714"/>
      <c r="D128" s="534"/>
      <c r="E128" s="396">
        <v>0</v>
      </c>
      <c r="F128" s="681" t="s">
        <v>764</v>
      </c>
    </row>
    <row r="129" spans="1:9" ht="12" customHeight="1" thickBot="1" x14ac:dyDescent="0.3">
      <c r="A129" s="373" t="s">
        <v>67</v>
      </c>
      <c r="B129" s="367" t="s">
        <v>458</v>
      </c>
      <c r="C129" s="714"/>
      <c r="D129" s="534"/>
      <c r="E129" s="396">
        <v>0</v>
      </c>
      <c r="F129" s="681" t="s">
        <v>765</v>
      </c>
    </row>
    <row r="130" spans="1:9" ht="12" customHeight="1" thickBot="1" x14ac:dyDescent="0.3">
      <c r="A130" s="380" t="s">
        <v>12</v>
      </c>
      <c r="B130" s="388" t="s">
        <v>459</v>
      </c>
      <c r="C130" s="712">
        <f>+C131+C132+C133+C134</f>
        <v>0</v>
      </c>
      <c r="D130" s="406">
        <f>+D131+D132+D133+D134</f>
        <v>0</v>
      </c>
      <c r="E130" s="395">
        <v>0</v>
      </c>
      <c r="F130" s="681" t="s">
        <v>766</v>
      </c>
    </row>
    <row r="131" spans="1:9" ht="12" customHeight="1" x14ac:dyDescent="0.25">
      <c r="A131" s="375" t="s">
        <v>68</v>
      </c>
      <c r="B131" s="369" t="s">
        <v>460</v>
      </c>
      <c r="C131" s="714"/>
      <c r="D131" s="534"/>
      <c r="E131" s="396">
        <v>0</v>
      </c>
      <c r="F131" s="681" t="s">
        <v>767</v>
      </c>
    </row>
    <row r="132" spans="1:9" ht="12" customHeight="1" x14ac:dyDescent="0.25">
      <c r="A132" s="375" t="s">
        <v>69</v>
      </c>
      <c r="B132" s="369" t="s">
        <v>461</v>
      </c>
      <c r="C132" s="714"/>
      <c r="D132" s="534"/>
      <c r="E132" s="396">
        <v>0</v>
      </c>
      <c r="F132" s="681" t="s">
        <v>768</v>
      </c>
    </row>
    <row r="133" spans="1:9" ht="12" customHeight="1" x14ac:dyDescent="0.25">
      <c r="A133" s="375" t="s">
        <v>356</v>
      </c>
      <c r="B133" s="369" t="s">
        <v>462</v>
      </c>
      <c r="C133" s="714"/>
      <c r="D133" s="534"/>
      <c r="E133" s="396">
        <v>0</v>
      </c>
      <c r="F133" s="681" t="s">
        <v>769</v>
      </c>
    </row>
    <row r="134" spans="1:9" ht="12" customHeight="1" thickBot="1" x14ac:dyDescent="0.3">
      <c r="A134" s="373" t="s">
        <v>358</v>
      </c>
      <c r="B134" s="367" t="s">
        <v>463</v>
      </c>
      <c r="C134" s="714"/>
      <c r="D134" s="534"/>
      <c r="E134" s="396">
        <v>0</v>
      </c>
      <c r="F134" s="681" t="s">
        <v>770</v>
      </c>
    </row>
    <row r="135" spans="1:9" ht="12" customHeight="1" thickBot="1" x14ac:dyDescent="0.3">
      <c r="A135" s="380" t="s">
        <v>13</v>
      </c>
      <c r="B135" s="388" t="s">
        <v>464</v>
      </c>
      <c r="C135" s="716">
        <f>+C136+C137+C138+C139</f>
        <v>1498802</v>
      </c>
      <c r="D135" s="537">
        <f>SUM(D136:D139)</f>
        <v>2914029</v>
      </c>
      <c r="E135" s="430">
        <f>SUM(E136+E137+E138+E139)</f>
        <v>2914029</v>
      </c>
      <c r="F135" s="681" t="s">
        <v>771</v>
      </c>
    </row>
    <row r="136" spans="1:9" ht="12" customHeight="1" x14ac:dyDescent="0.25">
      <c r="A136" s="375" t="s">
        <v>70</v>
      </c>
      <c r="B136" s="369" t="s">
        <v>465</v>
      </c>
      <c r="C136" s="714"/>
      <c r="D136" s="534"/>
      <c r="E136" s="396">
        <v>0</v>
      </c>
      <c r="F136" s="681" t="s">
        <v>772</v>
      </c>
    </row>
    <row r="137" spans="1:9" ht="12" customHeight="1" x14ac:dyDescent="0.25">
      <c r="A137" s="375" t="s">
        <v>71</v>
      </c>
      <c r="B137" s="369" t="s">
        <v>466</v>
      </c>
      <c r="C137" s="714">
        <v>1498802</v>
      </c>
      <c r="D137" s="534">
        <v>2914029</v>
      </c>
      <c r="E137" s="396">
        <v>2914029</v>
      </c>
      <c r="F137" s="681" t="s">
        <v>773</v>
      </c>
    </row>
    <row r="138" spans="1:9" ht="12" customHeight="1" x14ac:dyDescent="0.25">
      <c r="A138" s="375" t="s">
        <v>365</v>
      </c>
      <c r="B138" s="369" t="s">
        <v>467</v>
      </c>
      <c r="C138" s="714"/>
      <c r="D138" s="534"/>
      <c r="E138" s="396"/>
      <c r="F138" s="681"/>
    </row>
    <row r="139" spans="1:9" ht="12" customHeight="1" thickBot="1" x14ac:dyDescent="0.3">
      <c r="A139" s="373" t="s">
        <v>367</v>
      </c>
      <c r="B139" s="367" t="s">
        <v>843</v>
      </c>
      <c r="C139" s="714"/>
      <c r="D139" s="534"/>
      <c r="E139" s="396"/>
      <c r="F139" s="681" t="s">
        <v>775</v>
      </c>
    </row>
    <row r="140" spans="1:9" ht="15" customHeight="1" thickBot="1" x14ac:dyDescent="0.3">
      <c r="A140" s="380" t="s">
        <v>14</v>
      </c>
      <c r="B140" s="388" t="s">
        <v>469</v>
      </c>
      <c r="C140" s="717">
        <f>+C141+C142+C143+C144</f>
        <v>0</v>
      </c>
      <c r="D140" s="539">
        <f>+D141+D142+D143+D144</f>
        <v>0</v>
      </c>
      <c r="E140" s="364">
        <v>0</v>
      </c>
      <c r="F140" s="681" t="s">
        <v>776</v>
      </c>
      <c r="G140" s="429"/>
      <c r="H140" s="429"/>
      <c r="I140" s="429"/>
    </row>
    <row r="141" spans="1:9" s="422" customFormat="1" ht="12.95" customHeight="1" x14ac:dyDescent="0.25">
      <c r="A141" s="375" t="s">
        <v>132</v>
      </c>
      <c r="B141" s="369" t="s">
        <v>470</v>
      </c>
      <c r="C141" s="714"/>
      <c r="D141" s="534"/>
      <c r="E141" s="396">
        <v>0</v>
      </c>
      <c r="F141" s="681" t="s">
        <v>777</v>
      </c>
    </row>
    <row r="142" spans="1:9" ht="12.75" customHeight="1" x14ac:dyDescent="0.25">
      <c r="A142" s="375" t="s">
        <v>133</v>
      </c>
      <c r="B142" s="369" t="s">
        <v>471</v>
      </c>
      <c r="C142" s="714"/>
      <c r="D142" s="534"/>
      <c r="E142" s="396">
        <v>0</v>
      </c>
      <c r="F142" s="681" t="s">
        <v>778</v>
      </c>
    </row>
    <row r="143" spans="1:9" ht="12.75" customHeight="1" x14ac:dyDescent="0.25">
      <c r="A143" s="375" t="s">
        <v>158</v>
      </c>
      <c r="B143" s="369" t="s">
        <v>472</v>
      </c>
      <c r="C143" s="714"/>
      <c r="D143" s="534"/>
      <c r="E143" s="396">
        <v>0</v>
      </c>
      <c r="F143" s="681" t="s">
        <v>779</v>
      </c>
    </row>
    <row r="144" spans="1:9" ht="12.75" customHeight="1" thickBot="1" x14ac:dyDescent="0.3">
      <c r="A144" s="375" t="s">
        <v>373</v>
      </c>
      <c r="B144" s="369" t="s">
        <v>473</v>
      </c>
      <c r="C144" s="714"/>
      <c r="D144" s="534"/>
      <c r="E144" s="396">
        <v>0</v>
      </c>
      <c r="F144" s="681" t="s">
        <v>780</v>
      </c>
    </row>
    <row r="145" spans="1:6" ht="21.75" thickBot="1" x14ac:dyDescent="0.3">
      <c r="A145" s="380" t="s">
        <v>15</v>
      </c>
      <c r="B145" s="388" t="s">
        <v>474</v>
      </c>
      <c r="C145" s="718">
        <f>+C126+C130+C135+C140</f>
        <v>1498802</v>
      </c>
      <c r="D145" s="552">
        <f>+D126+D130+D135+D140</f>
        <v>2914029</v>
      </c>
      <c r="E145" s="363">
        <f>SUM(E135)</f>
        <v>2914029</v>
      </c>
      <c r="F145" s="681" t="s">
        <v>781</v>
      </c>
    </row>
    <row r="146" spans="1:6" ht="16.5" thickBot="1" x14ac:dyDescent="0.3">
      <c r="A146" s="405" t="s">
        <v>16</v>
      </c>
      <c r="B146" s="408" t="s">
        <v>475</v>
      </c>
      <c r="C146" s="718">
        <f>+C125+C145</f>
        <v>193891775</v>
      </c>
      <c r="D146" s="552">
        <f>+D125+D145</f>
        <v>237021408</v>
      </c>
      <c r="E146" s="363">
        <f>SUM(E125+E135)</f>
        <v>178964789</v>
      </c>
      <c r="F146" s="681" t="s">
        <v>782</v>
      </c>
    </row>
    <row r="148" spans="1:6" ht="18.75" customHeight="1" x14ac:dyDescent="0.25">
      <c r="A148" s="761" t="s">
        <v>476</v>
      </c>
      <c r="B148" s="761"/>
      <c r="C148" s="761"/>
      <c r="D148" s="761"/>
      <c r="E148" s="761"/>
    </row>
    <row r="149" spans="1:6" ht="13.5" customHeight="1" thickBot="1" x14ac:dyDescent="0.3">
      <c r="A149" s="390" t="s">
        <v>114</v>
      </c>
      <c r="B149" s="390"/>
      <c r="C149" s="420"/>
      <c r="E149" s="407" t="s">
        <v>822</v>
      </c>
    </row>
    <row r="150" spans="1:6" ht="32.25" thickBot="1" x14ac:dyDescent="0.3">
      <c r="A150" s="380">
        <v>1</v>
      </c>
      <c r="B150" s="383" t="s">
        <v>477</v>
      </c>
      <c r="C150" s="406">
        <f>+C61-C125</f>
        <v>-16112083</v>
      </c>
      <c r="D150" s="406">
        <f>+D61-D125</f>
        <v>-36258002</v>
      </c>
      <c r="E150" s="406">
        <f>+E61-E125</f>
        <v>-5743997</v>
      </c>
    </row>
    <row r="151" spans="1:6" ht="32.25" thickBot="1" x14ac:dyDescent="0.3">
      <c r="A151" s="380" t="s">
        <v>8</v>
      </c>
      <c r="B151" s="383" t="s">
        <v>478</v>
      </c>
      <c r="C151" s="406">
        <f>+C84-C145</f>
        <v>16112083</v>
      </c>
      <c r="D151" s="406">
        <f>+D84-D145</f>
        <v>36258002</v>
      </c>
      <c r="E151" s="406">
        <f>+E84-E145</f>
        <v>36258002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</sheetData>
  <mergeCells count="9">
    <mergeCell ref="A1:E1"/>
    <mergeCell ref="C3:E3"/>
    <mergeCell ref="B3:B4"/>
    <mergeCell ref="A148:E148"/>
    <mergeCell ref="C89:E89"/>
    <mergeCell ref="B89:B90"/>
    <mergeCell ref="A89:A90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portrait" horizontalDpi="4294967293" verticalDpi="4294967293" r:id="rId1"/>
  <headerFooter alignWithMargins="0">
    <oddHeader>&amp;C&amp;12
Ura Község Önkormányzat
 2018. ÉVI ZÁRSZÁMADÁSÁNAK PÉNZÜGYI MÉRLEGE&amp;R&amp;11
 1.1. melléklet a 3/2019. (IV.24.) önkormányzati rendelethez</oddHeader>
  </headerFooter>
  <rowBreaks count="1" manualBreakCount="1">
    <brk id="86" min="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50"/>
  </sheetPr>
  <dimension ref="A1:E58"/>
  <sheetViews>
    <sheetView zoomScaleSheetLayoutView="145" workbookViewId="0">
      <selection activeCell="E1" sqref="E1"/>
    </sheetView>
  </sheetViews>
  <sheetFormatPr defaultRowHeight="12.75" x14ac:dyDescent="0.2"/>
  <cols>
    <col min="1" max="1" width="9.83203125" style="585" customWidth="1"/>
    <col min="2" max="2" width="44.1640625" style="32" customWidth="1"/>
    <col min="3" max="3" width="13.6640625" style="32" customWidth="1"/>
    <col min="4" max="4" width="12.5" style="32" customWidth="1"/>
    <col min="5" max="5" width="12.33203125" style="32" customWidth="1"/>
    <col min="6" max="16384" width="9.33203125" style="32"/>
  </cols>
  <sheetData>
    <row r="1" spans="1:5" s="520" customFormat="1" ht="21" customHeight="1" thickBot="1" x14ac:dyDescent="0.25">
      <c r="A1" s="519"/>
      <c r="B1" s="521"/>
      <c r="C1" s="566"/>
      <c r="D1" s="566"/>
      <c r="E1" s="665" t="str">
        <f>+CONCATENATE("7.1.3. melléklet a 3/",LEFT(ÖSSZEFÜGGÉSEK!A4,4)+1,". (IV.24.) önkormányzati rendelethez")</f>
        <v>7.1.3. melléklet a 3/2019. (IV.24.) önkormányzati rendelethez</v>
      </c>
    </row>
    <row r="2" spans="1:5" s="567" customFormat="1" ht="25.5" customHeight="1" x14ac:dyDescent="0.2">
      <c r="A2" s="547" t="s">
        <v>148</v>
      </c>
      <c r="B2" s="804" t="s">
        <v>837</v>
      </c>
      <c r="C2" s="805"/>
      <c r="D2" s="806"/>
      <c r="E2" s="590" t="s">
        <v>50</v>
      </c>
    </row>
    <row r="3" spans="1:5" s="567" customFormat="1" ht="36.75" thickBot="1" x14ac:dyDescent="0.25">
      <c r="A3" s="565" t="s">
        <v>147</v>
      </c>
      <c r="B3" s="801" t="s">
        <v>689</v>
      </c>
      <c r="C3" s="807"/>
      <c r="D3" s="808"/>
      <c r="E3" s="591" t="s">
        <v>51</v>
      </c>
    </row>
    <row r="4" spans="1:5" s="568" customFormat="1" ht="15.95" customHeight="1" thickBot="1" x14ac:dyDescent="0.3">
      <c r="A4" s="522"/>
      <c r="B4" s="522"/>
      <c r="C4" s="523"/>
      <c r="D4" s="523"/>
      <c r="E4" s="523"/>
    </row>
    <row r="5" spans="1:5" ht="24.75" thickBot="1" x14ac:dyDescent="0.25">
      <c r="A5" s="353" t="s">
        <v>149</v>
      </c>
      <c r="B5" s="354" t="s">
        <v>43</v>
      </c>
      <c r="C5" s="97" t="s">
        <v>179</v>
      </c>
      <c r="D5" s="97" t="s">
        <v>184</v>
      </c>
      <c r="E5" s="524" t="s">
        <v>185</v>
      </c>
    </row>
    <row r="6" spans="1:5" s="569" customFormat="1" ht="12.95" customHeight="1" thickBot="1" x14ac:dyDescent="0.25">
      <c r="A6" s="517" t="s">
        <v>422</v>
      </c>
      <c r="B6" s="518" t="s">
        <v>423</v>
      </c>
      <c r="C6" s="518" t="s">
        <v>424</v>
      </c>
      <c r="D6" s="111" t="s">
        <v>425</v>
      </c>
      <c r="E6" s="109" t="s">
        <v>426</v>
      </c>
    </row>
    <row r="7" spans="1:5" s="569" customFormat="1" ht="15.95" customHeight="1" thickBot="1" x14ac:dyDescent="0.25">
      <c r="A7" s="798" t="s">
        <v>44</v>
      </c>
      <c r="B7" s="799"/>
      <c r="C7" s="799"/>
      <c r="D7" s="799"/>
      <c r="E7" s="800"/>
    </row>
    <row r="8" spans="1:5" s="543" customFormat="1" ht="12" customHeight="1" thickBot="1" x14ac:dyDescent="0.25">
      <c r="A8" s="517" t="s">
        <v>7</v>
      </c>
      <c r="B8" s="581" t="s">
        <v>560</v>
      </c>
      <c r="C8" s="448">
        <f>SUM(C9:C18)</f>
        <v>0</v>
      </c>
      <c r="D8" s="610">
        <f>SUM(D9:D18)</f>
        <v>0</v>
      </c>
      <c r="E8" s="587">
        <f>SUM(E9:E18)</f>
        <v>0</v>
      </c>
    </row>
    <row r="9" spans="1:5" s="543" customFormat="1" ht="12" customHeight="1" x14ac:dyDescent="0.2">
      <c r="A9" s="592" t="s">
        <v>72</v>
      </c>
      <c r="B9" s="370" t="s">
        <v>341</v>
      </c>
      <c r="C9" s="106"/>
      <c r="D9" s="611"/>
      <c r="E9" s="576"/>
    </row>
    <row r="10" spans="1:5" s="543" customFormat="1" ht="12" customHeight="1" x14ac:dyDescent="0.2">
      <c r="A10" s="593" t="s">
        <v>73</v>
      </c>
      <c r="B10" s="368" t="s">
        <v>342</v>
      </c>
      <c r="C10" s="445"/>
      <c r="D10" s="612"/>
      <c r="E10" s="114"/>
    </row>
    <row r="11" spans="1:5" s="543" customFormat="1" ht="12" customHeight="1" x14ac:dyDescent="0.2">
      <c r="A11" s="593" t="s">
        <v>74</v>
      </c>
      <c r="B11" s="368" t="s">
        <v>343</v>
      </c>
      <c r="C11" s="445"/>
      <c r="D11" s="612"/>
      <c r="E11" s="114"/>
    </row>
    <row r="12" spans="1:5" s="543" customFormat="1" ht="12" customHeight="1" x14ac:dyDescent="0.2">
      <c r="A12" s="593" t="s">
        <v>75</v>
      </c>
      <c r="B12" s="368" t="s">
        <v>344</v>
      </c>
      <c r="C12" s="445"/>
      <c r="D12" s="612"/>
      <c r="E12" s="114"/>
    </row>
    <row r="13" spans="1:5" s="543" customFormat="1" ht="12" customHeight="1" x14ac:dyDescent="0.2">
      <c r="A13" s="593" t="s">
        <v>108</v>
      </c>
      <c r="B13" s="368" t="s">
        <v>345</v>
      </c>
      <c r="C13" s="445"/>
      <c r="D13" s="612"/>
      <c r="E13" s="114"/>
    </row>
    <row r="14" spans="1:5" s="543" customFormat="1" ht="12" customHeight="1" x14ac:dyDescent="0.2">
      <c r="A14" s="593" t="s">
        <v>76</v>
      </c>
      <c r="B14" s="368" t="s">
        <v>561</v>
      </c>
      <c r="C14" s="445"/>
      <c r="D14" s="612"/>
      <c r="E14" s="114"/>
    </row>
    <row r="15" spans="1:5" s="570" customFormat="1" ht="12" customHeight="1" x14ac:dyDescent="0.2">
      <c r="A15" s="593" t="s">
        <v>77</v>
      </c>
      <c r="B15" s="367" t="s">
        <v>562</v>
      </c>
      <c r="C15" s="445"/>
      <c r="D15" s="612"/>
      <c r="E15" s="114"/>
    </row>
    <row r="16" spans="1:5" s="570" customFormat="1" ht="12" customHeight="1" x14ac:dyDescent="0.2">
      <c r="A16" s="593" t="s">
        <v>85</v>
      </c>
      <c r="B16" s="368" t="s">
        <v>348</v>
      </c>
      <c r="C16" s="107"/>
      <c r="D16" s="613"/>
      <c r="E16" s="575"/>
    </row>
    <row r="17" spans="1:5" s="543" customFormat="1" ht="12" customHeight="1" x14ac:dyDescent="0.2">
      <c r="A17" s="593" t="s">
        <v>86</v>
      </c>
      <c r="B17" s="368" t="s">
        <v>350</v>
      </c>
      <c r="C17" s="445"/>
      <c r="D17" s="612"/>
      <c r="E17" s="114"/>
    </row>
    <row r="18" spans="1:5" s="570" customFormat="1" ht="12" customHeight="1" thickBot="1" x14ac:dyDescent="0.25">
      <c r="A18" s="593" t="s">
        <v>87</v>
      </c>
      <c r="B18" s="367" t="s">
        <v>352</v>
      </c>
      <c r="C18" s="447"/>
      <c r="D18" s="115"/>
      <c r="E18" s="571"/>
    </row>
    <row r="19" spans="1:5" s="570" customFormat="1" ht="12" customHeight="1" thickBot="1" x14ac:dyDescent="0.25">
      <c r="A19" s="517" t="s">
        <v>8</v>
      </c>
      <c r="B19" s="581" t="s">
        <v>563</v>
      </c>
      <c r="C19" s="448">
        <f>SUM(C20:C22)</f>
        <v>0</v>
      </c>
      <c r="D19" s="610">
        <f>SUM(D20:D22)</f>
        <v>0</v>
      </c>
      <c r="E19" s="587">
        <f>SUM(E20:E22)</f>
        <v>0</v>
      </c>
    </row>
    <row r="20" spans="1:5" s="570" customFormat="1" ht="12" customHeight="1" x14ac:dyDescent="0.2">
      <c r="A20" s="593" t="s">
        <v>78</v>
      </c>
      <c r="B20" s="369" t="s">
        <v>314</v>
      </c>
      <c r="C20" s="445"/>
      <c r="D20" s="612"/>
      <c r="E20" s="114"/>
    </row>
    <row r="21" spans="1:5" s="570" customFormat="1" ht="12" customHeight="1" x14ac:dyDescent="0.2">
      <c r="A21" s="593" t="s">
        <v>79</v>
      </c>
      <c r="B21" s="368" t="s">
        <v>564</v>
      </c>
      <c r="C21" s="445"/>
      <c r="D21" s="612"/>
      <c r="E21" s="114"/>
    </row>
    <row r="22" spans="1:5" s="570" customFormat="1" ht="12" customHeight="1" x14ac:dyDescent="0.2">
      <c r="A22" s="593" t="s">
        <v>80</v>
      </c>
      <c r="B22" s="368" t="s">
        <v>565</v>
      </c>
      <c r="C22" s="445"/>
      <c r="D22" s="612"/>
      <c r="E22" s="114"/>
    </row>
    <row r="23" spans="1:5" s="543" customFormat="1" ht="12" customHeight="1" thickBot="1" x14ac:dyDescent="0.25">
      <c r="A23" s="593" t="s">
        <v>81</v>
      </c>
      <c r="B23" s="368" t="s">
        <v>681</v>
      </c>
      <c r="C23" s="445"/>
      <c r="D23" s="612"/>
      <c r="E23" s="114"/>
    </row>
    <row r="24" spans="1:5" s="543" customFormat="1" ht="12" customHeight="1" thickBot="1" x14ac:dyDescent="0.25">
      <c r="A24" s="580" t="s">
        <v>9</v>
      </c>
      <c r="B24" s="388" t="s">
        <v>125</v>
      </c>
      <c r="C24" s="41"/>
      <c r="D24" s="614"/>
      <c r="E24" s="586"/>
    </row>
    <row r="25" spans="1:5" s="543" customFormat="1" ht="12" customHeight="1" thickBot="1" x14ac:dyDescent="0.25">
      <c r="A25" s="580" t="s">
        <v>10</v>
      </c>
      <c r="B25" s="388" t="s">
        <v>566</v>
      </c>
      <c r="C25" s="448">
        <f>+C26+C27</f>
        <v>0</v>
      </c>
      <c r="D25" s="610">
        <f>+D26+D27</f>
        <v>0</v>
      </c>
      <c r="E25" s="587">
        <f>+E26+E27</f>
        <v>0</v>
      </c>
    </row>
    <row r="26" spans="1:5" s="543" customFormat="1" ht="12" customHeight="1" x14ac:dyDescent="0.2">
      <c r="A26" s="594" t="s">
        <v>328</v>
      </c>
      <c r="B26" s="595" t="s">
        <v>564</v>
      </c>
      <c r="C26" s="103"/>
      <c r="D26" s="601"/>
      <c r="E26" s="574"/>
    </row>
    <row r="27" spans="1:5" s="543" customFormat="1" ht="12" customHeight="1" x14ac:dyDescent="0.2">
      <c r="A27" s="594" t="s">
        <v>334</v>
      </c>
      <c r="B27" s="596" t="s">
        <v>567</v>
      </c>
      <c r="C27" s="449"/>
      <c r="D27" s="615"/>
      <c r="E27" s="573"/>
    </row>
    <row r="28" spans="1:5" s="543" customFormat="1" ht="12" customHeight="1" thickBot="1" x14ac:dyDescent="0.25">
      <c r="A28" s="593" t="s">
        <v>336</v>
      </c>
      <c r="B28" s="597" t="s">
        <v>682</v>
      </c>
      <c r="C28" s="577"/>
      <c r="D28" s="616"/>
      <c r="E28" s="572"/>
    </row>
    <row r="29" spans="1:5" s="543" customFormat="1" ht="12" customHeight="1" thickBot="1" x14ac:dyDescent="0.25">
      <c r="A29" s="580" t="s">
        <v>11</v>
      </c>
      <c r="B29" s="388" t="s">
        <v>568</v>
      </c>
      <c r="C29" s="448">
        <f>+C30+C31+C32</f>
        <v>0</v>
      </c>
      <c r="D29" s="610">
        <f>+D30+D31+D32</f>
        <v>0</v>
      </c>
      <c r="E29" s="587">
        <f>+E30+E31+E32</f>
        <v>0</v>
      </c>
    </row>
    <row r="30" spans="1:5" s="543" customFormat="1" ht="12" customHeight="1" x14ac:dyDescent="0.2">
      <c r="A30" s="594" t="s">
        <v>65</v>
      </c>
      <c r="B30" s="595" t="s">
        <v>354</v>
      </c>
      <c r="C30" s="103"/>
      <c r="D30" s="601"/>
      <c r="E30" s="574"/>
    </row>
    <row r="31" spans="1:5" s="543" customFormat="1" ht="12" customHeight="1" x14ac:dyDescent="0.2">
      <c r="A31" s="594" t="s">
        <v>66</v>
      </c>
      <c r="B31" s="596" t="s">
        <v>355</v>
      </c>
      <c r="C31" s="449"/>
      <c r="D31" s="615"/>
      <c r="E31" s="573"/>
    </row>
    <row r="32" spans="1:5" s="543" customFormat="1" ht="12" customHeight="1" thickBot="1" x14ac:dyDescent="0.25">
      <c r="A32" s="593" t="s">
        <v>67</v>
      </c>
      <c r="B32" s="579" t="s">
        <v>357</v>
      </c>
      <c r="C32" s="577"/>
      <c r="D32" s="616"/>
      <c r="E32" s="572"/>
    </row>
    <row r="33" spans="1:5" s="543" customFormat="1" ht="12" customHeight="1" thickBot="1" x14ac:dyDescent="0.25">
      <c r="A33" s="580" t="s">
        <v>12</v>
      </c>
      <c r="B33" s="388" t="s">
        <v>482</v>
      </c>
      <c r="C33" s="41"/>
      <c r="D33" s="614"/>
      <c r="E33" s="586"/>
    </row>
    <row r="34" spans="1:5" s="543" customFormat="1" ht="12" customHeight="1" thickBot="1" x14ac:dyDescent="0.25">
      <c r="A34" s="580" t="s">
        <v>13</v>
      </c>
      <c r="B34" s="388" t="s">
        <v>569</v>
      </c>
      <c r="C34" s="41"/>
      <c r="D34" s="614"/>
      <c r="E34" s="586"/>
    </row>
    <row r="35" spans="1:5" s="543" customFormat="1" ht="12" customHeight="1" thickBot="1" x14ac:dyDescent="0.25">
      <c r="A35" s="517" t="s">
        <v>14</v>
      </c>
      <c r="B35" s="388" t="s">
        <v>570</v>
      </c>
      <c r="C35" s="448">
        <f>+C8+C19+C24+C25+C29+C33+C34</f>
        <v>0</v>
      </c>
      <c r="D35" s="610">
        <f>+D8+D19+D24+D25+D29+D33+D34</f>
        <v>0</v>
      </c>
      <c r="E35" s="587">
        <f>+E8+E19+E24+E25+E29+E33+E34</f>
        <v>0</v>
      </c>
    </row>
    <row r="36" spans="1:5" s="570" customFormat="1" ht="12" customHeight="1" thickBot="1" x14ac:dyDescent="0.25">
      <c r="A36" s="582" t="s">
        <v>15</v>
      </c>
      <c r="B36" s="388" t="s">
        <v>571</v>
      </c>
      <c r="C36" s="448">
        <f>+C37+C38+C39</f>
        <v>0</v>
      </c>
      <c r="D36" s="610">
        <f>+D37+D38+D39</f>
        <v>0</v>
      </c>
      <c r="E36" s="587">
        <f>+E37+E38+E39</f>
        <v>0</v>
      </c>
    </row>
    <row r="37" spans="1:5" s="570" customFormat="1" ht="15" customHeight="1" x14ac:dyDescent="0.2">
      <c r="A37" s="594" t="s">
        <v>572</v>
      </c>
      <c r="B37" s="595" t="s">
        <v>166</v>
      </c>
      <c r="C37" s="103"/>
      <c r="D37" s="601"/>
      <c r="E37" s="574"/>
    </row>
    <row r="38" spans="1:5" s="570" customFormat="1" ht="15" customHeight="1" x14ac:dyDescent="0.2">
      <c r="A38" s="594" t="s">
        <v>573</v>
      </c>
      <c r="B38" s="596" t="s">
        <v>3</v>
      </c>
      <c r="C38" s="449"/>
      <c r="D38" s="615"/>
      <c r="E38" s="573"/>
    </row>
    <row r="39" spans="1:5" ht="23.25" thickBot="1" x14ac:dyDescent="0.25">
      <c r="A39" s="593" t="s">
        <v>574</v>
      </c>
      <c r="B39" s="579" t="s">
        <v>575</v>
      </c>
      <c r="C39" s="577"/>
      <c r="D39" s="616"/>
      <c r="E39" s="572"/>
    </row>
    <row r="40" spans="1:5" s="569" customFormat="1" ht="16.5" customHeight="1" thickBot="1" x14ac:dyDescent="0.25">
      <c r="A40" s="582" t="s">
        <v>16</v>
      </c>
      <c r="B40" s="583" t="s">
        <v>576</v>
      </c>
      <c r="C40" s="108">
        <f>+C35+C36</f>
        <v>0</v>
      </c>
      <c r="D40" s="617">
        <f>+D35+D36</f>
        <v>0</v>
      </c>
      <c r="E40" s="588">
        <f>+E35+E36</f>
        <v>0</v>
      </c>
    </row>
    <row r="41" spans="1:5" s="343" customFormat="1" ht="12" customHeight="1" x14ac:dyDescent="0.2">
      <c r="A41" s="525"/>
      <c r="B41" s="526"/>
      <c r="C41" s="541"/>
      <c r="D41" s="541"/>
      <c r="E41" s="541"/>
    </row>
    <row r="42" spans="1:5" ht="12" customHeight="1" thickBot="1" x14ac:dyDescent="0.25">
      <c r="A42" s="527"/>
      <c r="B42" s="528"/>
      <c r="C42" s="542"/>
      <c r="D42" s="542"/>
      <c r="E42" s="542"/>
    </row>
    <row r="43" spans="1:5" ht="12" customHeight="1" thickBot="1" x14ac:dyDescent="0.25">
      <c r="A43" s="798" t="s">
        <v>45</v>
      </c>
      <c r="B43" s="799"/>
      <c r="C43" s="799"/>
      <c r="D43" s="799"/>
      <c r="E43" s="800"/>
    </row>
    <row r="44" spans="1:5" ht="12" customHeight="1" thickBot="1" x14ac:dyDescent="0.25">
      <c r="A44" s="580" t="s">
        <v>7</v>
      </c>
      <c r="B44" s="388" t="s">
        <v>577</v>
      </c>
      <c r="C44" s="448">
        <f>SUM(C45:C49)</f>
        <v>0</v>
      </c>
      <c r="D44" s="448">
        <f>SUM(D45:D49)</f>
        <v>0</v>
      </c>
      <c r="E44" s="587">
        <f>SUM(E45:E49)</f>
        <v>0</v>
      </c>
    </row>
    <row r="45" spans="1:5" ht="12" customHeight="1" x14ac:dyDescent="0.2">
      <c r="A45" s="593" t="s">
        <v>72</v>
      </c>
      <c r="B45" s="369" t="s">
        <v>37</v>
      </c>
      <c r="C45" s="103"/>
      <c r="D45" s="103"/>
      <c r="E45" s="574"/>
    </row>
    <row r="46" spans="1:5" ht="12" customHeight="1" x14ac:dyDescent="0.2">
      <c r="A46" s="593" t="s">
        <v>73</v>
      </c>
      <c r="B46" s="368" t="s">
        <v>134</v>
      </c>
      <c r="C46" s="442"/>
      <c r="D46" s="442"/>
      <c r="E46" s="598"/>
    </row>
    <row r="47" spans="1:5" ht="12" customHeight="1" x14ac:dyDescent="0.2">
      <c r="A47" s="593" t="s">
        <v>74</v>
      </c>
      <c r="B47" s="368" t="s">
        <v>101</v>
      </c>
      <c r="C47" s="442"/>
      <c r="D47" s="442"/>
      <c r="E47" s="598"/>
    </row>
    <row r="48" spans="1:5" s="343" customFormat="1" ht="12" customHeight="1" x14ac:dyDescent="0.2">
      <c r="A48" s="593" t="s">
        <v>75</v>
      </c>
      <c r="B48" s="368" t="s">
        <v>135</v>
      </c>
      <c r="C48" s="442"/>
      <c r="D48" s="442"/>
      <c r="E48" s="598"/>
    </row>
    <row r="49" spans="1:5" ht="12" customHeight="1" thickBot="1" x14ac:dyDescent="0.25">
      <c r="A49" s="593" t="s">
        <v>108</v>
      </c>
      <c r="B49" s="368" t="s">
        <v>136</v>
      </c>
      <c r="C49" s="442"/>
      <c r="D49" s="442"/>
      <c r="E49" s="598"/>
    </row>
    <row r="50" spans="1:5" ht="12" customHeight="1" thickBot="1" x14ac:dyDescent="0.25">
      <c r="A50" s="580" t="s">
        <v>8</v>
      </c>
      <c r="B50" s="388" t="s">
        <v>578</v>
      </c>
      <c r="C50" s="448">
        <f>SUM(C51:C53)</f>
        <v>0</v>
      </c>
      <c r="D50" s="448">
        <f>SUM(D51:D53)</f>
        <v>0</v>
      </c>
      <c r="E50" s="587">
        <f>SUM(E51:E53)</f>
        <v>0</v>
      </c>
    </row>
    <row r="51" spans="1:5" ht="12" customHeight="1" x14ac:dyDescent="0.2">
      <c r="A51" s="593" t="s">
        <v>78</v>
      </c>
      <c r="B51" s="369" t="s">
        <v>157</v>
      </c>
      <c r="C51" s="103"/>
      <c r="D51" s="103"/>
      <c r="E51" s="574"/>
    </row>
    <row r="52" spans="1:5" ht="12" customHeight="1" x14ac:dyDescent="0.2">
      <c r="A52" s="593" t="s">
        <v>79</v>
      </c>
      <c r="B52" s="368" t="s">
        <v>138</v>
      </c>
      <c r="C52" s="442"/>
      <c r="D52" s="442"/>
      <c r="E52" s="598"/>
    </row>
    <row r="53" spans="1:5" ht="15" customHeight="1" x14ac:dyDescent="0.2">
      <c r="A53" s="593" t="s">
        <v>80</v>
      </c>
      <c r="B53" s="368" t="s">
        <v>46</v>
      </c>
      <c r="C53" s="442"/>
      <c r="D53" s="442"/>
      <c r="E53" s="598"/>
    </row>
    <row r="54" spans="1:5" ht="23.25" thickBot="1" x14ac:dyDescent="0.25">
      <c r="A54" s="593" t="s">
        <v>81</v>
      </c>
      <c r="B54" s="368" t="s">
        <v>683</v>
      </c>
      <c r="C54" s="442"/>
      <c r="D54" s="442"/>
      <c r="E54" s="598"/>
    </row>
    <row r="55" spans="1:5" ht="15" customHeight="1" thickBot="1" x14ac:dyDescent="0.25">
      <c r="A55" s="580" t="s">
        <v>9</v>
      </c>
      <c r="B55" s="584" t="s">
        <v>579</v>
      </c>
      <c r="C55" s="108">
        <f>+C44+C50</f>
        <v>0</v>
      </c>
      <c r="D55" s="108">
        <f>+D44+D50</f>
        <v>0</v>
      </c>
      <c r="E55" s="588">
        <f>+E44+E50</f>
        <v>0</v>
      </c>
    </row>
    <row r="56" spans="1:5" ht="13.5" thickBot="1" x14ac:dyDescent="0.25">
      <c r="C56" s="589"/>
      <c r="D56" s="589"/>
      <c r="E56" s="589"/>
    </row>
    <row r="57" spans="1:5" ht="13.5" thickBot="1" x14ac:dyDescent="0.25">
      <c r="A57" s="529" t="s">
        <v>675</v>
      </c>
      <c r="B57" s="530"/>
      <c r="C57" s="112"/>
      <c r="D57" s="112"/>
      <c r="E57" s="578"/>
    </row>
    <row r="58" spans="1:5" ht="13.5" thickBot="1" x14ac:dyDescent="0.25">
      <c r="A58" s="529" t="s">
        <v>150</v>
      </c>
      <c r="B58" s="530"/>
      <c r="C58" s="112"/>
      <c r="D58" s="112"/>
      <c r="E58" s="578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50"/>
  </sheetPr>
  <dimension ref="A1:F58"/>
  <sheetViews>
    <sheetView zoomScaleSheetLayoutView="145" workbookViewId="0">
      <selection activeCell="E1" sqref="E1"/>
    </sheetView>
  </sheetViews>
  <sheetFormatPr defaultRowHeight="12.75" x14ac:dyDescent="0.2"/>
  <cols>
    <col min="1" max="1" width="8.1640625" style="585" customWidth="1"/>
    <col min="2" max="2" width="46" style="32" customWidth="1"/>
    <col min="3" max="3" width="13.83203125" style="32" customWidth="1"/>
    <col min="4" max="4" width="11.83203125" style="32" customWidth="1"/>
    <col min="5" max="5" width="12.5" style="32" customWidth="1"/>
    <col min="6" max="6" width="0" style="32" hidden="1" customWidth="1"/>
    <col min="7" max="16384" width="9.33203125" style="32"/>
  </cols>
  <sheetData>
    <row r="1" spans="1:6" s="520" customFormat="1" ht="21" customHeight="1" thickBot="1" x14ac:dyDescent="0.25">
      <c r="A1" s="519"/>
      <c r="B1" s="521"/>
      <c r="C1" s="566"/>
      <c r="D1" s="566"/>
      <c r="E1" s="665" t="s">
        <v>864</v>
      </c>
    </row>
    <row r="2" spans="1:6" s="567" customFormat="1" ht="25.5" customHeight="1" x14ac:dyDescent="0.2">
      <c r="A2" s="547" t="s">
        <v>148</v>
      </c>
      <c r="B2" s="804" t="s">
        <v>833</v>
      </c>
      <c r="C2" s="805"/>
      <c r="D2" s="806"/>
      <c r="E2" s="590" t="s">
        <v>51</v>
      </c>
    </row>
    <row r="3" spans="1:6" s="567" customFormat="1" ht="36.75" thickBot="1" x14ac:dyDescent="0.25">
      <c r="A3" s="565" t="s">
        <v>147</v>
      </c>
      <c r="B3" s="801" t="s">
        <v>553</v>
      </c>
      <c r="C3" s="807"/>
      <c r="D3" s="808"/>
      <c r="E3" s="591" t="s">
        <v>41</v>
      </c>
    </row>
    <row r="4" spans="1:6" s="568" customFormat="1" ht="15.95" customHeight="1" thickBot="1" x14ac:dyDescent="0.3">
      <c r="A4" s="522"/>
      <c r="B4" s="522"/>
      <c r="C4" s="523"/>
      <c r="D4" s="523"/>
      <c r="E4" s="523" t="s">
        <v>827</v>
      </c>
    </row>
    <row r="5" spans="1:6" ht="24.75" thickBot="1" x14ac:dyDescent="0.25">
      <c r="A5" s="353" t="s">
        <v>149</v>
      </c>
      <c r="B5" s="354" t="s">
        <v>43</v>
      </c>
      <c r="C5" s="97" t="s">
        <v>179</v>
      </c>
      <c r="D5" s="97" t="s">
        <v>184</v>
      </c>
      <c r="E5" s="524" t="s">
        <v>185</v>
      </c>
    </row>
    <row r="6" spans="1:6" s="569" customFormat="1" ht="12.95" customHeight="1" thickBot="1" x14ac:dyDescent="0.25">
      <c r="A6" s="517" t="s">
        <v>422</v>
      </c>
      <c r="B6" s="518" t="s">
        <v>423</v>
      </c>
      <c r="C6" s="518" t="s">
        <v>424</v>
      </c>
      <c r="D6" s="111" t="s">
        <v>425</v>
      </c>
      <c r="E6" s="109" t="s">
        <v>426</v>
      </c>
    </row>
    <row r="7" spans="1:6" s="569" customFormat="1" ht="15.95" customHeight="1" thickBot="1" x14ac:dyDescent="0.25">
      <c r="A7" s="798" t="s">
        <v>44</v>
      </c>
      <c r="B7" s="799"/>
      <c r="C7" s="799"/>
      <c r="D7" s="799"/>
      <c r="E7" s="800"/>
    </row>
    <row r="8" spans="1:6" s="543" customFormat="1" ht="12" customHeight="1" thickBot="1" x14ac:dyDescent="0.25">
      <c r="A8" s="517" t="s">
        <v>7</v>
      </c>
      <c r="B8" s="581" t="s">
        <v>560</v>
      </c>
      <c r="C8" s="448">
        <f>SUM(C9:C18)</f>
        <v>5600214</v>
      </c>
      <c r="D8" s="610">
        <f>SUM(D9:D18)</f>
        <v>8448695</v>
      </c>
      <c r="E8" s="587">
        <f>SUM(E9:E18)</f>
        <v>7152216</v>
      </c>
      <c r="F8" s="543" t="s">
        <v>728</v>
      </c>
    </row>
    <row r="9" spans="1:6" s="543" customFormat="1" ht="12" customHeight="1" x14ac:dyDescent="0.2">
      <c r="A9" s="592" t="s">
        <v>72</v>
      </c>
      <c r="B9" s="370" t="s">
        <v>341</v>
      </c>
      <c r="C9" s="106"/>
      <c r="D9" s="611"/>
      <c r="E9" s="576"/>
      <c r="F9" s="543" t="s">
        <v>729</v>
      </c>
    </row>
    <row r="10" spans="1:6" s="543" customFormat="1" ht="12" customHeight="1" x14ac:dyDescent="0.2">
      <c r="A10" s="593" t="s">
        <v>73</v>
      </c>
      <c r="B10" s="368" t="s">
        <v>342</v>
      </c>
      <c r="C10" s="445">
        <v>4409617</v>
      </c>
      <c r="D10" s="612">
        <v>6049097</v>
      </c>
      <c r="E10" s="114">
        <v>5628595</v>
      </c>
      <c r="F10" s="543" t="s">
        <v>730</v>
      </c>
    </row>
    <row r="11" spans="1:6" s="543" customFormat="1" ht="12" customHeight="1" x14ac:dyDescent="0.2">
      <c r="A11" s="593" t="s">
        <v>74</v>
      </c>
      <c r="B11" s="368" t="s">
        <v>343</v>
      </c>
      <c r="C11" s="445"/>
      <c r="D11" s="612"/>
      <c r="E11" s="114"/>
      <c r="F11" s="543" t="s">
        <v>731</v>
      </c>
    </row>
    <row r="12" spans="1:6" s="543" customFormat="1" ht="12" customHeight="1" x14ac:dyDescent="0.2">
      <c r="A12" s="593" t="s">
        <v>75</v>
      </c>
      <c r="B12" s="368" t="s">
        <v>344</v>
      </c>
      <c r="C12" s="445">
        <v>0</v>
      </c>
      <c r="D12" s="612">
        <v>0</v>
      </c>
      <c r="E12" s="114">
        <v>0</v>
      </c>
      <c r="F12" s="543" t="s">
        <v>732</v>
      </c>
    </row>
    <row r="13" spans="1:6" s="543" customFormat="1" ht="12" customHeight="1" x14ac:dyDescent="0.2">
      <c r="A13" s="593" t="s">
        <v>108</v>
      </c>
      <c r="B13" s="368" t="s">
        <v>345</v>
      </c>
      <c r="C13" s="445"/>
      <c r="D13" s="612"/>
      <c r="E13" s="114"/>
      <c r="F13" s="543" t="s">
        <v>733</v>
      </c>
    </row>
    <row r="14" spans="1:6" s="543" customFormat="1" ht="12" customHeight="1" x14ac:dyDescent="0.2">
      <c r="A14" s="593" t="s">
        <v>76</v>
      </c>
      <c r="B14" s="368" t="s">
        <v>561</v>
      </c>
      <c r="C14" s="445">
        <v>1190597</v>
      </c>
      <c r="D14" s="612">
        <v>2390597</v>
      </c>
      <c r="E14" s="114">
        <v>1519702</v>
      </c>
      <c r="F14" s="543" t="s">
        <v>734</v>
      </c>
    </row>
    <row r="15" spans="1:6" s="570" customFormat="1" ht="12" customHeight="1" x14ac:dyDescent="0.2">
      <c r="A15" s="593" t="s">
        <v>77</v>
      </c>
      <c r="B15" s="367" t="s">
        <v>562</v>
      </c>
      <c r="C15" s="445"/>
      <c r="D15" s="612"/>
      <c r="E15" s="114"/>
      <c r="F15" s="570" t="s">
        <v>735</v>
      </c>
    </row>
    <row r="16" spans="1:6" s="570" customFormat="1" ht="12" customHeight="1" x14ac:dyDescent="0.2">
      <c r="A16" s="593" t="s">
        <v>85</v>
      </c>
      <c r="B16" s="368" t="s">
        <v>348</v>
      </c>
      <c r="C16" s="107"/>
      <c r="D16" s="613">
        <v>1</v>
      </c>
      <c r="E16" s="575">
        <v>1</v>
      </c>
      <c r="F16" s="570" t="s">
        <v>736</v>
      </c>
    </row>
    <row r="17" spans="1:6" s="543" customFormat="1" ht="12" customHeight="1" x14ac:dyDescent="0.2">
      <c r="A17" s="593" t="s">
        <v>86</v>
      </c>
      <c r="B17" s="368" t="s">
        <v>350</v>
      </c>
      <c r="C17" s="445"/>
      <c r="D17" s="612"/>
      <c r="E17" s="114"/>
      <c r="F17" s="543" t="s">
        <v>737</v>
      </c>
    </row>
    <row r="18" spans="1:6" s="570" customFormat="1" ht="12" customHeight="1" thickBot="1" x14ac:dyDescent="0.25">
      <c r="A18" s="593" t="s">
        <v>87</v>
      </c>
      <c r="B18" s="367" t="s">
        <v>352</v>
      </c>
      <c r="C18" s="447">
        <v>0</v>
      </c>
      <c r="D18" s="115">
        <v>9000</v>
      </c>
      <c r="E18" s="571">
        <v>3918</v>
      </c>
      <c r="F18" s="570" t="s">
        <v>738</v>
      </c>
    </row>
    <row r="19" spans="1:6" s="570" customFormat="1" ht="12" customHeight="1" thickBot="1" x14ac:dyDescent="0.25">
      <c r="A19" s="517" t="s">
        <v>8</v>
      </c>
      <c r="B19" s="581" t="s">
        <v>563</v>
      </c>
      <c r="C19" s="448"/>
      <c r="D19" s="610"/>
      <c r="E19" s="587"/>
      <c r="F19" s="570" t="s">
        <v>739</v>
      </c>
    </row>
    <row r="20" spans="1:6" s="570" customFormat="1" ht="12" customHeight="1" x14ac:dyDescent="0.2">
      <c r="A20" s="593" t="s">
        <v>78</v>
      </c>
      <c r="B20" s="369" t="s">
        <v>314</v>
      </c>
      <c r="C20" s="445">
        <v>0</v>
      </c>
      <c r="D20" s="612">
        <v>0</v>
      </c>
      <c r="E20" s="114"/>
      <c r="F20" s="570" t="s">
        <v>740</v>
      </c>
    </row>
    <row r="21" spans="1:6" s="570" customFormat="1" ht="12" customHeight="1" x14ac:dyDescent="0.2">
      <c r="A21" s="593" t="s">
        <v>79</v>
      </c>
      <c r="B21" s="368" t="s">
        <v>564</v>
      </c>
      <c r="C21" s="445">
        <v>0</v>
      </c>
      <c r="D21" s="612">
        <v>0</v>
      </c>
      <c r="E21" s="114">
        <v>0</v>
      </c>
      <c r="F21" s="570" t="s">
        <v>741</v>
      </c>
    </row>
    <row r="22" spans="1:6" s="570" customFormat="1" ht="12" customHeight="1" x14ac:dyDescent="0.2">
      <c r="A22" s="593" t="s">
        <v>80</v>
      </c>
      <c r="B22" s="368" t="s">
        <v>565</v>
      </c>
      <c r="C22" s="445"/>
      <c r="D22" s="612"/>
      <c r="E22" s="114"/>
      <c r="F22" s="570" t="s">
        <v>742</v>
      </c>
    </row>
    <row r="23" spans="1:6" s="543" customFormat="1" ht="12" customHeight="1" thickBot="1" x14ac:dyDescent="0.25">
      <c r="A23" s="593" t="s">
        <v>81</v>
      </c>
      <c r="B23" s="368" t="s">
        <v>681</v>
      </c>
      <c r="C23" s="445"/>
      <c r="D23" s="612"/>
      <c r="E23" s="114"/>
      <c r="F23" s="543" t="s">
        <v>743</v>
      </c>
    </row>
    <row r="24" spans="1:6" s="543" customFormat="1" ht="12" customHeight="1" thickBot="1" x14ac:dyDescent="0.25">
      <c r="A24" s="580" t="s">
        <v>9</v>
      </c>
      <c r="B24" s="388" t="s">
        <v>125</v>
      </c>
      <c r="C24" s="41"/>
      <c r="D24" s="614"/>
      <c r="E24" s="586"/>
      <c r="F24" s="543" t="s">
        <v>744</v>
      </c>
    </row>
    <row r="25" spans="1:6" s="543" customFormat="1" ht="12" customHeight="1" thickBot="1" x14ac:dyDescent="0.25">
      <c r="A25" s="580" t="s">
        <v>10</v>
      </c>
      <c r="B25" s="388" t="s">
        <v>566</v>
      </c>
      <c r="C25" s="448"/>
      <c r="D25" s="610"/>
      <c r="E25" s="587"/>
      <c r="F25" s="543" t="s">
        <v>745</v>
      </c>
    </row>
    <row r="26" spans="1:6" s="543" customFormat="1" ht="12" customHeight="1" x14ac:dyDescent="0.2">
      <c r="A26" s="594" t="s">
        <v>328</v>
      </c>
      <c r="B26" s="595" t="s">
        <v>564</v>
      </c>
      <c r="C26" s="103">
        <v>0</v>
      </c>
      <c r="D26" s="601">
        <v>0</v>
      </c>
      <c r="E26" s="574">
        <v>0</v>
      </c>
      <c r="F26" s="543" t="s">
        <v>746</v>
      </c>
    </row>
    <row r="27" spans="1:6" s="543" customFormat="1" ht="12" customHeight="1" x14ac:dyDescent="0.2">
      <c r="A27" s="594" t="s">
        <v>334</v>
      </c>
      <c r="B27" s="596" t="s">
        <v>567</v>
      </c>
      <c r="C27" s="449"/>
      <c r="D27" s="615"/>
      <c r="E27" s="573"/>
      <c r="F27" s="543" t="s">
        <v>747</v>
      </c>
    </row>
    <row r="28" spans="1:6" s="543" customFormat="1" ht="12" customHeight="1" thickBot="1" x14ac:dyDescent="0.25">
      <c r="A28" s="593" t="s">
        <v>336</v>
      </c>
      <c r="B28" s="597" t="s">
        <v>682</v>
      </c>
      <c r="C28" s="577"/>
      <c r="D28" s="616"/>
      <c r="E28" s="572"/>
      <c r="F28" s="543" t="s">
        <v>748</v>
      </c>
    </row>
    <row r="29" spans="1:6" s="543" customFormat="1" ht="12" customHeight="1" thickBot="1" x14ac:dyDescent="0.25">
      <c r="A29" s="580" t="s">
        <v>11</v>
      </c>
      <c r="B29" s="388" t="s">
        <v>568</v>
      </c>
      <c r="C29" s="448"/>
      <c r="D29" s="610"/>
      <c r="E29" s="587"/>
      <c r="F29" s="543" t="s">
        <v>749</v>
      </c>
    </row>
    <row r="30" spans="1:6" s="543" customFormat="1" ht="12" customHeight="1" x14ac:dyDescent="0.2">
      <c r="A30" s="594" t="s">
        <v>65</v>
      </c>
      <c r="B30" s="595" t="s">
        <v>354</v>
      </c>
      <c r="C30" s="103"/>
      <c r="D30" s="601"/>
      <c r="E30" s="574"/>
      <c r="F30" s="543" t="s">
        <v>750</v>
      </c>
    </row>
    <row r="31" spans="1:6" s="543" customFormat="1" ht="12" customHeight="1" x14ac:dyDescent="0.2">
      <c r="A31" s="594" t="s">
        <v>66</v>
      </c>
      <c r="B31" s="596" t="s">
        <v>355</v>
      </c>
      <c r="C31" s="449"/>
      <c r="D31" s="615"/>
      <c r="E31" s="573">
        <v>0</v>
      </c>
      <c r="F31" s="543" t="s">
        <v>751</v>
      </c>
    </row>
    <row r="32" spans="1:6" s="543" customFormat="1" ht="12" customHeight="1" thickBot="1" x14ac:dyDescent="0.25">
      <c r="A32" s="593" t="s">
        <v>67</v>
      </c>
      <c r="B32" s="579" t="s">
        <v>357</v>
      </c>
      <c r="C32" s="577">
        <v>0</v>
      </c>
      <c r="D32" s="616">
        <v>0</v>
      </c>
      <c r="E32" s="572">
        <v>0</v>
      </c>
      <c r="F32" s="543" t="s">
        <v>752</v>
      </c>
    </row>
    <row r="33" spans="1:6" s="543" customFormat="1" ht="12" customHeight="1" thickBot="1" x14ac:dyDescent="0.25">
      <c r="A33" s="580" t="s">
        <v>12</v>
      </c>
      <c r="B33" s="388" t="s">
        <v>482</v>
      </c>
      <c r="C33" s="41"/>
      <c r="D33" s="614"/>
      <c r="E33" s="586"/>
      <c r="F33" s="543" t="s">
        <v>753</v>
      </c>
    </row>
    <row r="34" spans="1:6" s="543" customFormat="1" ht="12" customHeight="1" thickBot="1" x14ac:dyDescent="0.25">
      <c r="A34" s="580" t="s">
        <v>13</v>
      </c>
      <c r="B34" s="388" t="s">
        <v>569</v>
      </c>
      <c r="C34" s="41">
        <v>0</v>
      </c>
      <c r="D34" s="614">
        <v>0</v>
      </c>
      <c r="E34" s="586">
        <v>0</v>
      </c>
      <c r="F34" s="543" t="s">
        <v>754</v>
      </c>
    </row>
    <row r="35" spans="1:6" s="543" customFormat="1" ht="12" customHeight="1" thickBot="1" x14ac:dyDescent="0.25">
      <c r="A35" s="517" t="s">
        <v>14</v>
      </c>
      <c r="B35" s="388" t="s">
        <v>570</v>
      </c>
      <c r="C35" s="448">
        <f>SUM(C8)</f>
        <v>5600214</v>
      </c>
      <c r="D35" s="610">
        <f>SUM(D8)</f>
        <v>8448695</v>
      </c>
      <c r="E35" s="587">
        <f>SUM(E8)</f>
        <v>7152216</v>
      </c>
      <c r="F35" s="543" t="s">
        <v>755</v>
      </c>
    </row>
    <row r="36" spans="1:6" s="570" customFormat="1" ht="12" customHeight="1" thickBot="1" x14ac:dyDescent="0.25">
      <c r="A36" s="582" t="s">
        <v>15</v>
      </c>
      <c r="B36" s="388" t="s">
        <v>571</v>
      </c>
      <c r="C36" s="448">
        <f>SUM(C37:C39)</f>
        <v>12255707</v>
      </c>
      <c r="D36" s="610">
        <f>SUM(D37:D39)</f>
        <v>13062516</v>
      </c>
      <c r="E36" s="587">
        <f>SUM(E37:E39)</f>
        <v>12372006</v>
      </c>
      <c r="F36" s="570" t="s">
        <v>756</v>
      </c>
    </row>
    <row r="37" spans="1:6" s="570" customFormat="1" ht="15" customHeight="1" x14ac:dyDescent="0.2">
      <c r="A37" s="594" t="s">
        <v>572</v>
      </c>
      <c r="B37" s="595" t="s">
        <v>166</v>
      </c>
      <c r="C37" s="103"/>
      <c r="D37" s="601">
        <v>806809</v>
      </c>
      <c r="E37" s="574">
        <v>806809</v>
      </c>
      <c r="F37" s="570" t="s">
        <v>757</v>
      </c>
    </row>
    <row r="38" spans="1:6" s="570" customFormat="1" ht="15" customHeight="1" x14ac:dyDescent="0.2">
      <c r="A38" s="594" t="s">
        <v>573</v>
      </c>
      <c r="B38" s="596" t="s">
        <v>3</v>
      </c>
      <c r="C38" s="449"/>
      <c r="D38" s="615"/>
      <c r="E38" s="573"/>
      <c r="F38" s="570" t="s">
        <v>758</v>
      </c>
    </row>
    <row r="39" spans="1:6" ht="23.25" thickBot="1" x14ac:dyDescent="0.25">
      <c r="A39" s="593" t="s">
        <v>574</v>
      </c>
      <c r="B39" s="579" t="s">
        <v>575</v>
      </c>
      <c r="C39" s="577">
        <v>12255707</v>
      </c>
      <c r="D39" s="616">
        <v>12255707</v>
      </c>
      <c r="E39" s="572">
        <v>11565197</v>
      </c>
      <c r="F39" s="32" t="s">
        <v>759</v>
      </c>
    </row>
    <row r="40" spans="1:6" s="569" customFormat="1" ht="16.5" customHeight="1" thickBot="1" x14ac:dyDescent="0.25">
      <c r="A40" s="582" t="s">
        <v>16</v>
      </c>
      <c r="B40" s="583" t="s">
        <v>576</v>
      </c>
      <c r="C40" s="108">
        <f>SUM(C35+C36)</f>
        <v>17855921</v>
      </c>
      <c r="D40" s="108">
        <f>SUM(D35+D36)</f>
        <v>21511211</v>
      </c>
      <c r="E40" s="588">
        <f>SUM(E35+E36)</f>
        <v>19524222</v>
      </c>
      <c r="F40" s="569" t="s">
        <v>760</v>
      </c>
    </row>
    <row r="41" spans="1:6" s="343" customFormat="1" ht="12" customHeight="1" x14ac:dyDescent="0.2">
      <c r="A41" s="525"/>
      <c r="B41" s="526"/>
      <c r="C41" s="541"/>
      <c r="D41" s="541"/>
      <c r="E41" s="541"/>
    </row>
    <row r="42" spans="1:6" ht="12" customHeight="1" thickBot="1" x14ac:dyDescent="0.25">
      <c r="A42" s="527"/>
      <c r="B42" s="528"/>
      <c r="C42" s="542"/>
      <c r="D42" s="542"/>
      <c r="E42" s="542"/>
    </row>
    <row r="43" spans="1:6" ht="12" customHeight="1" thickBot="1" x14ac:dyDescent="0.25">
      <c r="A43" s="798" t="s">
        <v>45</v>
      </c>
      <c r="B43" s="799"/>
      <c r="C43" s="799"/>
      <c r="D43" s="799"/>
      <c r="E43" s="800"/>
    </row>
    <row r="44" spans="1:6" ht="12" customHeight="1" thickBot="1" x14ac:dyDescent="0.25">
      <c r="A44" s="580" t="s">
        <v>7</v>
      </c>
      <c r="B44" s="388" t="s">
        <v>577</v>
      </c>
      <c r="C44" s="448">
        <f>SUM(C45:C47)</f>
        <v>17855921</v>
      </c>
      <c r="D44" s="448">
        <f>SUM(D45:D47)</f>
        <v>21511211</v>
      </c>
      <c r="E44" s="587">
        <f>SUM(E45:E47)</f>
        <v>18870275</v>
      </c>
      <c r="F44" s="32" t="s">
        <v>728</v>
      </c>
    </row>
    <row r="45" spans="1:6" ht="12" customHeight="1" x14ac:dyDescent="0.2">
      <c r="A45" s="593" t="s">
        <v>72</v>
      </c>
      <c r="B45" s="369" t="s">
        <v>37</v>
      </c>
      <c r="C45" s="103">
        <v>8147200</v>
      </c>
      <c r="D45" s="103">
        <v>9066209</v>
      </c>
      <c r="E45" s="574">
        <v>8518418</v>
      </c>
      <c r="F45" s="32" t="s">
        <v>729</v>
      </c>
    </row>
    <row r="46" spans="1:6" ht="12" customHeight="1" x14ac:dyDescent="0.2">
      <c r="A46" s="593" t="s">
        <v>73</v>
      </c>
      <c r="B46" s="368" t="s">
        <v>134</v>
      </c>
      <c r="C46" s="442">
        <v>1554168</v>
      </c>
      <c r="D46" s="442">
        <v>1700285</v>
      </c>
      <c r="E46" s="598">
        <v>1696350</v>
      </c>
      <c r="F46" s="32" t="s">
        <v>730</v>
      </c>
    </row>
    <row r="47" spans="1:6" ht="12" customHeight="1" x14ac:dyDescent="0.2">
      <c r="A47" s="593" t="s">
        <v>74</v>
      </c>
      <c r="B47" s="368" t="s">
        <v>101</v>
      </c>
      <c r="C47" s="442">
        <v>8154553</v>
      </c>
      <c r="D47" s="442">
        <v>10744717</v>
      </c>
      <c r="E47" s="598">
        <v>8655507</v>
      </c>
      <c r="F47" s="32" t="s">
        <v>731</v>
      </c>
    </row>
    <row r="48" spans="1:6" s="343" customFormat="1" ht="12" customHeight="1" x14ac:dyDescent="0.2">
      <c r="A48" s="593" t="s">
        <v>75</v>
      </c>
      <c r="B48" s="368" t="s">
        <v>135</v>
      </c>
      <c r="C48" s="442"/>
      <c r="D48" s="442"/>
      <c r="E48" s="598"/>
      <c r="F48" s="343" t="s">
        <v>732</v>
      </c>
    </row>
    <row r="49" spans="1:6" ht="12" customHeight="1" thickBot="1" x14ac:dyDescent="0.25">
      <c r="A49" s="593" t="s">
        <v>108</v>
      </c>
      <c r="B49" s="368" t="s">
        <v>136</v>
      </c>
      <c r="C49" s="442"/>
      <c r="D49" s="442"/>
      <c r="E49" s="598"/>
      <c r="F49" s="32" t="s">
        <v>733</v>
      </c>
    </row>
    <row r="50" spans="1:6" ht="12" customHeight="1" thickBot="1" x14ac:dyDescent="0.25">
      <c r="A50" s="580" t="s">
        <v>8</v>
      </c>
      <c r="B50" s="388" t="s">
        <v>578</v>
      </c>
      <c r="C50" s="448"/>
      <c r="D50" s="448"/>
      <c r="E50" s="587"/>
      <c r="F50" s="32" t="s">
        <v>734</v>
      </c>
    </row>
    <row r="51" spans="1:6" ht="12" customHeight="1" x14ac:dyDescent="0.2">
      <c r="A51" s="593" t="s">
        <v>78</v>
      </c>
      <c r="B51" s="369" t="s">
        <v>157</v>
      </c>
      <c r="C51" s="103"/>
      <c r="D51" s="103"/>
      <c r="E51" s="574"/>
      <c r="F51" s="32" t="s">
        <v>735</v>
      </c>
    </row>
    <row r="52" spans="1:6" ht="12" customHeight="1" x14ac:dyDescent="0.2">
      <c r="A52" s="593" t="s">
        <v>79</v>
      </c>
      <c r="B52" s="368" t="s">
        <v>138</v>
      </c>
      <c r="C52" s="442"/>
      <c r="D52" s="442"/>
      <c r="E52" s="598"/>
      <c r="F52" s="32" t="s">
        <v>736</v>
      </c>
    </row>
    <row r="53" spans="1:6" ht="15" customHeight="1" x14ac:dyDescent="0.2">
      <c r="A53" s="593" t="s">
        <v>80</v>
      </c>
      <c r="B53" s="368" t="s">
        <v>46</v>
      </c>
      <c r="C53" s="442"/>
      <c r="D53" s="442"/>
      <c r="E53" s="598"/>
      <c r="F53" s="32" t="s">
        <v>737</v>
      </c>
    </row>
    <row r="54" spans="1:6" ht="23.25" thickBot="1" x14ac:dyDescent="0.25">
      <c r="A54" s="593" t="s">
        <v>81</v>
      </c>
      <c r="B54" s="368" t="s">
        <v>683</v>
      </c>
      <c r="C54" s="442"/>
      <c r="D54" s="442"/>
      <c r="E54" s="598"/>
      <c r="F54" s="32" t="s">
        <v>738</v>
      </c>
    </row>
    <row r="55" spans="1:6" ht="15" customHeight="1" thickBot="1" x14ac:dyDescent="0.25">
      <c r="A55" s="580" t="s">
        <v>9</v>
      </c>
      <c r="B55" s="584" t="s">
        <v>579</v>
      </c>
      <c r="C55" s="108">
        <f>SUM(C44)</f>
        <v>17855921</v>
      </c>
      <c r="D55" s="108">
        <f>SUM(D44)</f>
        <v>21511211</v>
      </c>
      <c r="E55" s="588">
        <f>SUM(E44)</f>
        <v>18870275</v>
      </c>
      <c r="F55" s="32" t="s">
        <v>739</v>
      </c>
    </row>
    <row r="56" spans="1:6" ht="13.5" thickBot="1" x14ac:dyDescent="0.25">
      <c r="C56" s="589"/>
      <c r="D56" s="589"/>
      <c r="E56" s="589"/>
    </row>
    <row r="57" spans="1:6" ht="13.5" thickBot="1" x14ac:dyDescent="0.25">
      <c r="A57" s="529" t="s">
        <v>675</v>
      </c>
      <c r="B57" s="530"/>
      <c r="C57" s="112">
        <v>4</v>
      </c>
      <c r="D57" s="113">
        <v>4</v>
      </c>
      <c r="E57" s="110">
        <v>4</v>
      </c>
    </row>
    <row r="58" spans="1:6" ht="13.5" thickBot="1" x14ac:dyDescent="0.25">
      <c r="A58" s="529" t="s">
        <v>150</v>
      </c>
      <c r="B58" s="530"/>
      <c r="C58" s="112"/>
      <c r="D58" s="113"/>
      <c r="E58" s="110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0"/>
  </sheetPr>
  <dimension ref="A1:F146"/>
  <sheetViews>
    <sheetView zoomScaleSheetLayoutView="145" workbookViewId="0">
      <selection activeCell="E1" sqref="E1"/>
    </sheetView>
  </sheetViews>
  <sheetFormatPr defaultRowHeight="12.75" x14ac:dyDescent="0.2"/>
  <cols>
    <col min="1" max="1" width="11.1640625" style="585" customWidth="1"/>
    <col min="2" max="2" width="46.33203125" style="32" customWidth="1"/>
    <col min="3" max="4" width="12.5" style="32" customWidth="1"/>
    <col min="5" max="5" width="11.83203125" style="32" customWidth="1"/>
    <col min="6" max="6" width="0" style="685" hidden="1" customWidth="1"/>
    <col min="7" max="16384" width="9.33203125" style="32"/>
  </cols>
  <sheetData>
    <row r="1" spans="1:6" s="520" customFormat="1" ht="21" customHeight="1" thickBot="1" x14ac:dyDescent="0.25">
      <c r="A1" s="519"/>
      <c r="B1" s="521"/>
      <c r="C1" s="566"/>
      <c r="D1" s="566"/>
      <c r="E1" s="665" t="str">
        <f>+CONCATENATE("7.2.1. melléklet a 3/",LEFT(ÖSSZEFÜGGÉSEK!A4,4)+1,". (IV.24.) önkormányzati rendelethez")</f>
        <v>7.2.1. melléklet a 3/2019. (IV.24.) önkormányzati rendelethez</v>
      </c>
      <c r="F1" s="688"/>
    </row>
    <row r="2" spans="1:6" s="567" customFormat="1" ht="25.5" customHeight="1" x14ac:dyDescent="0.2">
      <c r="A2" s="547" t="s">
        <v>148</v>
      </c>
      <c r="B2" s="804" t="s">
        <v>833</v>
      </c>
      <c r="C2" s="805"/>
      <c r="D2" s="806"/>
      <c r="E2" s="590" t="s">
        <v>51</v>
      </c>
      <c r="F2" s="689"/>
    </row>
    <row r="3" spans="1:6" s="567" customFormat="1" ht="36.75" thickBot="1" x14ac:dyDescent="0.25">
      <c r="A3" s="565" t="s">
        <v>147</v>
      </c>
      <c r="B3" s="801" t="s">
        <v>688</v>
      </c>
      <c r="C3" s="807"/>
      <c r="D3" s="808"/>
      <c r="E3" s="591" t="s">
        <v>49</v>
      </c>
      <c r="F3" s="689"/>
    </row>
    <row r="4" spans="1:6" s="568" customFormat="1" ht="15.95" customHeight="1" thickBot="1" x14ac:dyDescent="0.3">
      <c r="A4" s="522"/>
      <c r="B4" s="522"/>
      <c r="C4" s="523"/>
      <c r="D4" s="523"/>
      <c r="E4" s="523" t="s">
        <v>42</v>
      </c>
      <c r="F4" s="690"/>
    </row>
    <row r="5" spans="1:6" ht="24.75" thickBot="1" x14ac:dyDescent="0.25">
      <c r="A5" s="353" t="s">
        <v>149</v>
      </c>
      <c r="B5" s="354" t="s">
        <v>43</v>
      </c>
      <c r="C5" s="97" t="s">
        <v>179</v>
      </c>
      <c r="D5" s="97" t="s">
        <v>184</v>
      </c>
      <c r="E5" s="524" t="s">
        <v>185</v>
      </c>
    </row>
    <row r="6" spans="1:6" s="569" customFormat="1" ht="12.95" customHeight="1" thickBot="1" x14ac:dyDescent="0.25">
      <c r="A6" s="517" t="s">
        <v>422</v>
      </c>
      <c r="B6" s="518" t="s">
        <v>423</v>
      </c>
      <c r="C6" s="518" t="s">
        <v>424</v>
      </c>
      <c r="D6" s="111" t="s">
        <v>425</v>
      </c>
      <c r="E6" s="109" t="s">
        <v>426</v>
      </c>
      <c r="F6" s="691"/>
    </row>
    <row r="7" spans="1:6" s="569" customFormat="1" ht="15.95" customHeight="1" thickBot="1" x14ac:dyDescent="0.25">
      <c r="A7" s="798" t="s">
        <v>44</v>
      </c>
      <c r="B7" s="799"/>
      <c r="C7" s="799"/>
      <c r="D7" s="799"/>
      <c r="E7" s="800"/>
      <c r="F7" s="691"/>
    </row>
    <row r="8" spans="1:6" s="543" customFormat="1" ht="12" customHeight="1" thickBot="1" x14ac:dyDescent="0.25">
      <c r="A8" s="517" t="s">
        <v>7</v>
      </c>
      <c r="B8" s="581" t="s">
        <v>560</v>
      </c>
      <c r="C8" s="448">
        <f>SUM(C9:C18)</f>
        <v>5600214</v>
      </c>
      <c r="D8" s="610">
        <f>SUM(D9:D18)</f>
        <v>8448695</v>
      </c>
      <c r="E8" s="587">
        <f>SUM(E9:E18)</f>
        <v>7152216</v>
      </c>
      <c r="F8" s="691" t="s">
        <v>728</v>
      </c>
    </row>
    <row r="9" spans="1:6" s="543" customFormat="1" ht="12" customHeight="1" x14ac:dyDescent="0.2">
      <c r="A9" s="592" t="s">
        <v>72</v>
      </c>
      <c r="B9" s="370" t="s">
        <v>341</v>
      </c>
      <c r="C9" s="106"/>
      <c r="D9" s="611"/>
      <c r="E9" s="576"/>
      <c r="F9" s="691" t="s">
        <v>729</v>
      </c>
    </row>
    <row r="10" spans="1:6" s="543" customFormat="1" ht="12" customHeight="1" x14ac:dyDescent="0.2">
      <c r="A10" s="593" t="s">
        <v>73</v>
      </c>
      <c r="B10" s="368" t="s">
        <v>342</v>
      </c>
      <c r="C10" s="445">
        <v>4409617</v>
      </c>
      <c r="D10" s="612">
        <v>6049097</v>
      </c>
      <c r="E10" s="114">
        <v>5628595</v>
      </c>
      <c r="F10" s="691" t="s">
        <v>730</v>
      </c>
    </row>
    <row r="11" spans="1:6" s="543" customFormat="1" ht="12" customHeight="1" x14ac:dyDescent="0.2">
      <c r="A11" s="593" t="s">
        <v>74</v>
      </c>
      <c r="B11" s="368" t="s">
        <v>343</v>
      </c>
      <c r="C11" s="445"/>
      <c r="D11" s="612"/>
      <c r="E11" s="114"/>
      <c r="F11" s="691" t="s">
        <v>731</v>
      </c>
    </row>
    <row r="12" spans="1:6" s="543" customFormat="1" ht="12" customHeight="1" x14ac:dyDescent="0.2">
      <c r="A12" s="593" t="s">
        <v>75</v>
      </c>
      <c r="B12" s="368" t="s">
        <v>344</v>
      </c>
      <c r="C12" s="445">
        <v>0</v>
      </c>
      <c r="D12" s="612">
        <v>0</v>
      </c>
      <c r="E12" s="114">
        <v>0</v>
      </c>
      <c r="F12" s="691" t="s">
        <v>732</v>
      </c>
    </row>
    <row r="13" spans="1:6" s="543" customFormat="1" ht="12" customHeight="1" x14ac:dyDescent="0.2">
      <c r="A13" s="593" t="s">
        <v>108</v>
      </c>
      <c r="B13" s="368" t="s">
        <v>345</v>
      </c>
      <c r="C13" s="445"/>
      <c r="D13" s="612"/>
      <c r="E13" s="114"/>
      <c r="F13" s="691" t="s">
        <v>733</v>
      </c>
    </row>
    <row r="14" spans="1:6" s="543" customFormat="1" ht="12" customHeight="1" x14ac:dyDescent="0.2">
      <c r="A14" s="593" t="s">
        <v>76</v>
      </c>
      <c r="B14" s="368" t="s">
        <v>561</v>
      </c>
      <c r="C14" s="445">
        <v>1190597</v>
      </c>
      <c r="D14" s="612">
        <v>2390597</v>
      </c>
      <c r="E14" s="114">
        <v>1519702</v>
      </c>
      <c r="F14" s="691" t="s">
        <v>734</v>
      </c>
    </row>
    <row r="15" spans="1:6" s="570" customFormat="1" ht="12" customHeight="1" x14ac:dyDescent="0.2">
      <c r="A15" s="593" t="s">
        <v>77</v>
      </c>
      <c r="B15" s="367" t="s">
        <v>562</v>
      </c>
      <c r="C15" s="445"/>
      <c r="D15" s="612"/>
      <c r="E15" s="114"/>
      <c r="F15" s="691" t="s">
        <v>735</v>
      </c>
    </row>
    <row r="16" spans="1:6" s="570" customFormat="1" ht="12" customHeight="1" x14ac:dyDescent="0.2">
      <c r="A16" s="593" t="s">
        <v>85</v>
      </c>
      <c r="B16" s="368" t="s">
        <v>348</v>
      </c>
      <c r="C16" s="107"/>
      <c r="D16" s="613">
        <v>1</v>
      </c>
      <c r="E16" s="575">
        <v>1</v>
      </c>
      <c r="F16" s="691" t="s">
        <v>736</v>
      </c>
    </row>
    <row r="17" spans="1:6" s="543" customFormat="1" ht="12" customHeight="1" x14ac:dyDescent="0.2">
      <c r="A17" s="593" t="s">
        <v>86</v>
      </c>
      <c r="B17" s="368" t="s">
        <v>350</v>
      </c>
      <c r="C17" s="445"/>
      <c r="D17" s="612"/>
      <c r="E17" s="114"/>
      <c r="F17" s="691" t="s">
        <v>737</v>
      </c>
    </row>
    <row r="18" spans="1:6" s="570" customFormat="1" ht="12" customHeight="1" thickBot="1" x14ac:dyDescent="0.25">
      <c r="A18" s="593" t="s">
        <v>87</v>
      </c>
      <c r="B18" s="367" t="s">
        <v>352</v>
      </c>
      <c r="C18" s="447">
        <v>0</v>
      </c>
      <c r="D18" s="115">
        <v>9000</v>
      </c>
      <c r="E18" s="571">
        <v>3918</v>
      </c>
      <c r="F18" s="691" t="s">
        <v>738</v>
      </c>
    </row>
    <row r="19" spans="1:6" s="570" customFormat="1" ht="12" customHeight="1" thickBot="1" x14ac:dyDescent="0.25">
      <c r="A19" s="517" t="s">
        <v>8</v>
      </c>
      <c r="B19" s="581" t="s">
        <v>563</v>
      </c>
      <c r="C19" s="448"/>
      <c r="D19" s="610"/>
      <c r="E19" s="587"/>
      <c r="F19" s="691" t="s">
        <v>739</v>
      </c>
    </row>
    <row r="20" spans="1:6" s="570" customFormat="1" ht="12" customHeight="1" x14ac:dyDescent="0.2">
      <c r="A20" s="593" t="s">
        <v>78</v>
      </c>
      <c r="B20" s="369" t="s">
        <v>314</v>
      </c>
      <c r="C20" s="445">
        <v>0</v>
      </c>
      <c r="D20" s="612">
        <v>0</v>
      </c>
      <c r="E20" s="114"/>
      <c r="F20" s="691" t="s">
        <v>740</v>
      </c>
    </row>
    <row r="21" spans="1:6" s="570" customFormat="1" ht="12" customHeight="1" x14ac:dyDescent="0.2">
      <c r="A21" s="593" t="s">
        <v>79</v>
      </c>
      <c r="B21" s="368" t="s">
        <v>564</v>
      </c>
      <c r="C21" s="445">
        <v>0</v>
      </c>
      <c r="D21" s="612">
        <v>0</v>
      </c>
      <c r="E21" s="114">
        <v>0</v>
      </c>
      <c r="F21" s="691" t="s">
        <v>741</v>
      </c>
    </row>
    <row r="22" spans="1:6" s="570" customFormat="1" ht="12" customHeight="1" x14ac:dyDescent="0.2">
      <c r="A22" s="593" t="s">
        <v>80</v>
      </c>
      <c r="B22" s="368" t="s">
        <v>565</v>
      </c>
      <c r="C22" s="445"/>
      <c r="D22" s="612"/>
      <c r="E22" s="114"/>
      <c r="F22" s="691" t="s">
        <v>742</v>
      </c>
    </row>
    <row r="23" spans="1:6" s="543" customFormat="1" ht="12" customHeight="1" thickBot="1" x14ac:dyDescent="0.25">
      <c r="A23" s="593" t="s">
        <v>81</v>
      </c>
      <c r="B23" s="368" t="s">
        <v>681</v>
      </c>
      <c r="C23" s="445"/>
      <c r="D23" s="612"/>
      <c r="E23" s="114"/>
      <c r="F23" s="691" t="s">
        <v>743</v>
      </c>
    </row>
    <row r="24" spans="1:6" s="543" customFormat="1" ht="12" customHeight="1" thickBot="1" x14ac:dyDescent="0.25">
      <c r="A24" s="580" t="s">
        <v>9</v>
      </c>
      <c r="B24" s="388" t="s">
        <v>125</v>
      </c>
      <c r="C24" s="41"/>
      <c r="D24" s="614"/>
      <c r="E24" s="586"/>
      <c r="F24" s="691" t="s">
        <v>744</v>
      </c>
    </row>
    <row r="25" spans="1:6" s="543" customFormat="1" ht="12" customHeight="1" thickBot="1" x14ac:dyDescent="0.25">
      <c r="A25" s="580" t="s">
        <v>10</v>
      </c>
      <c r="B25" s="388" t="s">
        <v>566</v>
      </c>
      <c r="C25" s="448"/>
      <c r="D25" s="610"/>
      <c r="E25" s="587"/>
      <c r="F25" s="691" t="s">
        <v>745</v>
      </c>
    </row>
    <row r="26" spans="1:6" s="543" customFormat="1" ht="12" customHeight="1" x14ac:dyDescent="0.2">
      <c r="A26" s="594" t="s">
        <v>328</v>
      </c>
      <c r="B26" s="595" t="s">
        <v>564</v>
      </c>
      <c r="C26" s="103">
        <v>0</v>
      </c>
      <c r="D26" s="601">
        <v>0</v>
      </c>
      <c r="E26" s="574">
        <v>0</v>
      </c>
      <c r="F26" s="691" t="s">
        <v>746</v>
      </c>
    </row>
    <row r="27" spans="1:6" s="543" customFormat="1" ht="12" customHeight="1" x14ac:dyDescent="0.2">
      <c r="A27" s="594" t="s">
        <v>334</v>
      </c>
      <c r="B27" s="596" t="s">
        <v>567</v>
      </c>
      <c r="C27" s="449"/>
      <c r="D27" s="615"/>
      <c r="E27" s="573"/>
      <c r="F27" s="691" t="s">
        <v>747</v>
      </c>
    </row>
    <row r="28" spans="1:6" s="543" customFormat="1" ht="12" customHeight="1" thickBot="1" x14ac:dyDescent="0.25">
      <c r="A28" s="593" t="s">
        <v>336</v>
      </c>
      <c r="B28" s="597" t="s">
        <v>682</v>
      </c>
      <c r="C28" s="577"/>
      <c r="D28" s="616"/>
      <c r="E28" s="572"/>
      <c r="F28" s="691" t="s">
        <v>748</v>
      </c>
    </row>
    <row r="29" spans="1:6" s="543" customFormat="1" ht="12" customHeight="1" thickBot="1" x14ac:dyDescent="0.25">
      <c r="A29" s="580" t="s">
        <v>11</v>
      </c>
      <c r="B29" s="388" t="s">
        <v>568</v>
      </c>
      <c r="C29" s="448"/>
      <c r="D29" s="610"/>
      <c r="E29" s="587"/>
      <c r="F29" s="691" t="s">
        <v>749</v>
      </c>
    </row>
    <row r="30" spans="1:6" s="543" customFormat="1" ht="12" customHeight="1" x14ac:dyDescent="0.2">
      <c r="A30" s="594" t="s">
        <v>65</v>
      </c>
      <c r="B30" s="595" t="s">
        <v>354</v>
      </c>
      <c r="C30" s="103"/>
      <c r="D30" s="601"/>
      <c r="E30" s="574"/>
      <c r="F30" s="691" t="s">
        <v>750</v>
      </c>
    </row>
    <row r="31" spans="1:6" s="543" customFormat="1" ht="12" customHeight="1" x14ac:dyDescent="0.2">
      <c r="A31" s="594" t="s">
        <v>66</v>
      </c>
      <c r="B31" s="596" t="s">
        <v>355</v>
      </c>
      <c r="C31" s="449"/>
      <c r="D31" s="615"/>
      <c r="E31" s="573">
        <v>0</v>
      </c>
      <c r="F31" s="691" t="s">
        <v>751</v>
      </c>
    </row>
    <row r="32" spans="1:6" s="543" customFormat="1" ht="12" customHeight="1" thickBot="1" x14ac:dyDescent="0.25">
      <c r="A32" s="593" t="s">
        <v>67</v>
      </c>
      <c r="B32" s="579" t="s">
        <v>357</v>
      </c>
      <c r="C32" s="577">
        <v>0</v>
      </c>
      <c r="D32" s="616">
        <v>0</v>
      </c>
      <c r="E32" s="572">
        <v>0</v>
      </c>
      <c r="F32" s="691" t="s">
        <v>752</v>
      </c>
    </row>
    <row r="33" spans="1:6" s="543" customFormat="1" ht="12" customHeight="1" thickBot="1" x14ac:dyDescent="0.25">
      <c r="A33" s="580" t="s">
        <v>12</v>
      </c>
      <c r="B33" s="388" t="s">
        <v>482</v>
      </c>
      <c r="C33" s="41"/>
      <c r="D33" s="614"/>
      <c r="E33" s="586"/>
      <c r="F33" s="691" t="s">
        <v>753</v>
      </c>
    </row>
    <row r="34" spans="1:6" s="543" customFormat="1" ht="12" customHeight="1" thickBot="1" x14ac:dyDescent="0.25">
      <c r="A34" s="580" t="s">
        <v>13</v>
      </c>
      <c r="B34" s="388" t="s">
        <v>569</v>
      </c>
      <c r="C34" s="41">
        <v>0</v>
      </c>
      <c r="D34" s="614">
        <v>0</v>
      </c>
      <c r="E34" s="586">
        <v>0</v>
      </c>
      <c r="F34" s="691" t="s">
        <v>754</v>
      </c>
    </row>
    <row r="35" spans="1:6" s="543" customFormat="1" ht="12" customHeight="1" thickBot="1" x14ac:dyDescent="0.25">
      <c r="A35" s="517" t="s">
        <v>14</v>
      </c>
      <c r="B35" s="388" t="s">
        <v>570</v>
      </c>
      <c r="C35" s="448">
        <f>SUM(C8)</f>
        <v>5600214</v>
      </c>
      <c r="D35" s="610">
        <f>SUM(D8)</f>
        <v>8448695</v>
      </c>
      <c r="E35" s="587">
        <f>SUM(E8)</f>
        <v>7152216</v>
      </c>
      <c r="F35" s="691" t="s">
        <v>755</v>
      </c>
    </row>
    <row r="36" spans="1:6" s="570" customFormat="1" ht="12" customHeight="1" thickBot="1" x14ac:dyDescent="0.25">
      <c r="A36" s="582" t="s">
        <v>15</v>
      </c>
      <c r="B36" s="388" t="s">
        <v>571</v>
      </c>
      <c r="C36" s="448">
        <f>SUM(C37:C39)</f>
        <v>12255707</v>
      </c>
      <c r="D36" s="610">
        <f>SUM(D37:D39)</f>
        <v>13062516</v>
      </c>
      <c r="E36" s="587">
        <f>SUM(E37:E39)</f>
        <v>12372006</v>
      </c>
      <c r="F36" s="691" t="s">
        <v>756</v>
      </c>
    </row>
    <row r="37" spans="1:6" s="570" customFormat="1" ht="15" customHeight="1" x14ac:dyDescent="0.2">
      <c r="A37" s="594" t="s">
        <v>572</v>
      </c>
      <c r="B37" s="595" t="s">
        <v>166</v>
      </c>
      <c r="C37" s="103"/>
      <c r="D37" s="601">
        <v>806809</v>
      </c>
      <c r="E37" s="574">
        <v>806809</v>
      </c>
      <c r="F37" s="691" t="s">
        <v>757</v>
      </c>
    </row>
    <row r="38" spans="1:6" s="570" customFormat="1" ht="15" customHeight="1" x14ac:dyDescent="0.2">
      <c r="A38" s="594" t="s">
        <v>573</v>
      </c>
      <c r="B38" s="596" t="s">
        <v>3</v>
      </c>
      <c r="C38" s="449"/>
      <c r="D38" s="615"/>
      <c r="E38" s="573"/>
      <c r="F38" s="691" t="s">
        <v>758</v>
      </c>
    </row>
    <row r="39" spans="1:6" ht="23.25" thickBot="1" x14ac:dyDescent="0.25">
      <c r="A39" s="593" t="s">
        <v>574</v>
      </c>
      <c r="B39" s="579" t="s">
        <v>575</v>
      </c>
      <c r="C39" s="577">
        <v>12255707</v>
      </c>
      <c r="D39" s="616">
        <v>12255707</v>
      </c>
      <c r="E39" s="572">
        <v>11565197</v>
      </c>
      <c r="F39" s="691" t="s">
        <v>759</v>
      </c>
    </row>
    <row r="40" spans="1:6" s="569" customFormat="1" ht="16.5" customHeight="1" thickBot="1" x14ac:dyDescent="0.25">
      <c r="A40" s="582" t="s">
        <v>16</v>
      </c>
      <c r="B40" s="583" t="s">
        <v>576</v>
      </c>
      <c r="C40" s="108">
        <f>SUM(C35+C36)</f>
        <v>17855921</v>
      </c>
      <c r="D40" s="108">
        <f>SUM(D35+D36)</f>
        <v>21511211</v>
      </c>
      <c r="E40" s="588">
        <f>SUM(E35+E36)</f>
        <v>19524222</v>
      </c>
      <c r="F40" s="691" t="s">
        <v>760</v>
      </c>
    </row>
    <row r="41" spans="1:6" s="343" customFormat="1" ht="12" customHeight="1" x14ac:dyDescent="0.2">
      <c r="A41" s="525"/>
      <c r="B41" s="526"/>
      <c r="C41" s="541"/>
      <c r="D41" s="541"/>
      <c r="E41" s="541"/>
      <c r="F41" s="691"/>
    </row>
    <row r="42" spans="1:6" ht="12" customHeight="1" thickBot="1" x14ac:dyDescent="0.25">
      <c r="A42" s="527"/>
      <c r="B42" s="528"/>
      <c r="C42" s="542"/>
      <c r="D42" s="542"/>
      <c r="E42" s="542"/>
      <c r="F42" s="691"/>
    </row>
    <row r="43" spans="1:6" ht="12" customHeight="1" thickBot="1" x14ac:dyDescent="0.25">
      <c r="A43" s="798" t="s">
        <v>45</v>
      </c>
      <c r="B43" s="799"/>
      <c r="C43" s="799"/>
      <c r="D43" s="799"/>
      <c r="E43" s="800"/>
      <c r="F43" s="569"/>
    </row>
    <row r="44" spans="1:6" ht="12" customHeight="1" thickBot="1" x14ac:dyDescent="0.25">
      <c r="A44" s="580" t="s">
        <v>7</v>
      </c>
      <c r="B44" s="388" t="s">
        <v>577</v>
      </c>
      <c r="C44" s="448">
        <f>SUM(C45:C47)</f>
        <v>17855921</v>
      </c>
      <c r="D44" s="448">
        <f>SUM(D45:D47)</f>
        <v>21511211</v>
      </c>
      <c r="E44" s="587">
        <f>SUM(E45:E47)</f>
        <v>18870275</v>
      </c>
      <c r="F44" s="691" t="s">
        <v>728</v>
      </c>
    </row>
    <row r="45" spans="1:6" ht="12" customHeight="1" x14ac:dyDescent="0.2">
      <c r="A45" s="593" t="s">
        <v>72</v>
      </c>
      <c r="B45" s="369" t="s">
        <v>37</v>
      </c>
      <c r="C45" s="103">
        <v>8147200</v>
      </c>
      <c r="D45" s="103">
        <v>9066209</v>
      </c>
      <c r="E45" s="574">
        <v>8518418</v>
      </c>
      <c r="F45" s="691" t="s">
        <v>729</v>
      </c>
    </row>
    <row r="46" spans="1:6" ht="12" customHeight="1" x14ac:dyDescent="0.2">
      <c r="A46" s="593" t="s">
        <v>73</v>
      </c>
      <c r="B46" s="368" t="s">
        <v>134</v>
      </c>
      <c r="C46" s="442">
        <v>1554168</v>
      </c>
      <c r="D46" s="442">
        <v>1700285</v>
      </c>
      <c r="E46" s="598">
        <v>1696350</v>
      </c>
      <c r="F46" s="691" t="s">
        <v>730</v>
      </c>
    </row>
    <row r="47" spans="1:6" ht="12" customHeight="1" x14ac:dyDescent="0.2">
      <c r="A47" s="593" t="s">
        <v>74</v>
      </c>
      <c r="B47" s="368" t="s">
        <v>101</v>
      </c>
      <c r="C47" s="442">
        <v>8154553</v>
      </c>
      <c r="D47" s="442">
        <v>10744717</v>
      </c>
      <c r="E47" s="598">
        <v>8655507</v>
      </c>
      <c r="F47" s="691" t="s">
        <v>731</v>
      </c>
    </row>
    <row r="48" spans="1:6" s="343" customFormat="1" ht="12" customHeight="1" x14ac:dyDescent="0.2">
      <c r="A48" s="593" t="s">
        <v>75</v>
      </c>
      <c r="B48" s="368" t="s">
        <v>135</v>
      </c>
      <c r="C48" s="442"/>
      <c r="D48" s="442"/>
      <c r="E48" s="598"/>
      <c r="F48" s="691" t="s">
        <v>732</v>
      </c>
    </row>
    <row r="49" spans="1:6" ht="12" customHeight="1" thickBot="1" x14ac:dyDescent="0.25">
      <c r="A49" s="593" t="s">
        <v>108</v>
      </c>
      <c r="B49" s="368" t="s">
        <v>136</v>
      </c>
      <c r="C49" s="442"/>
      <c r="D49" s="442"/>
      <c r="E49" s="598"/>
      <c r="F49" s="691" t="s">
        <v>733</v>
      </c>
    </row>
    <row r="50" spans="1:6" ht="12" customHeight="1" thickBot="1" x14ac:dyDescent="0.25">
      <c r="A50" s="580" t="s">
        <v>8</v>
      </c>
      <c r="B50" s="388" t="s">
        <v>578</v>
      </c>
      <c r="C50" s="448"/>
      <c r="D50" s="448"/>
      <c r="E50" s="587"/>
      <c r="F50" s="691" t="s">
        <v>734</v>
      </c>
    </row>
    <row r="51" spans="1:6" ht="12" customHeight="1" x14ac:dyDescent="0.2">
      <c r="A51" s="593" t="s">
        <v>78</v>
      </c>
      <c r="B51" s="369" t="s">
        <v>157</v>
      </c>
      <c r="C51" s="103"/>
      <c r="D51" s="103"/>
      <c r="E51" s="574"/>
      <c r="F51" s="691" t="s">
        <v>735</v>
      </c>
    </row>
    <row r="52" spans="1:6" ht="12" customHeight="1" x14ac:dyDescent="0.2">
      <c r="A52" s="593" t="s">
        <v>79</v>
      </c>
      <c r="B52" s="368" t="s">
        <v>138</v>
      </c>
      <c r="C52" s="442"/>
      <c r="D52" s="442"/>
      <c r="E52" s="598"/>
      <c r="F52" s="691" t="s">
        <v>736</v>
      </c>
    </row>
    <row r="53" spans="1:6" ht="15" customHeight="1" x14ac:dyDescent="0.2">
      <c r="A53" s="593" t="s">
        <v>80</v>
      </c>
      <c r="B53" s="368" t="s">
        <v>46</v>
      </c>
      <c r="C53" s="442"/>
      <c r="D53" s="442"/>
      <c r="E53" s="598"/>
      <c r="F53" s="691" t="s">
        <v>737</v>
      </c>
    </row>
    <row r="54" spans="1:6" ht="23.25" thickBot="1" x14ac:dyDescent="0.25">
      <c r="A54" s="593" t="s">
        <v>81</v>
      </c>
      <c r="B54" s="368" t="s">
        <v>683</v>
      </c>
      <c r="C54" s="442"/>
      <c r="D54" s="442"/>
      <c r="E54" s="598"/>
      <c r="F54" s="691" t="s">
        <v>738</v>
      </c>
    </row>
    <row r="55" spans="1:6" ht="15" customHeight="1" thickBot="1" x14ac:dyDescent="0.25">
      <c r="A55" s="580" t="s">
        <v>9</v>
      </c>
      <c r="B55" s="584" t="s">
        <v>579</v>
      </c>
      <c r="C55" s="108">
        <f>SUM(C44)</f>
        <v>17855921</v>
      </c>
      <c r="D55" s="108">
        <f>SUM(D44)</f>
        <v>21511211</v>
      </c>
      <c r="E55" s="588">
        <f>SUM(E44)</f>
        <v>18870275</v>
      </c>
      <c r="F55" s="691" t="s">
        <v>739</v>
      </c>
    </row>
    <row r="56" spans="1:6" ht="16.5" thickBot="1" x14ac:dyDescent="0.25">
      <c r="C56" s="589"/>
      <c r="D56" s="589"/>
      <c r="E56" s="589"/>
      <c r="F56" s="691"/>
    </row>
    <row r="57" spans="1:6" ht="16.5" thickBot="1" x14ac:dyDescent="0.25">
      <c r="A57" s="529" t="s">
        <v>675</v>
      </c>
      <c r="B57" s="530"/>
      <c r="C57" s="112">
        <v>4</v>
      </c>
      <c r="D57" s="113">
        <v>4</v>
      </c>
      <c r="E57" s="110">
        <v>4</v>
      </c>
      <c r="F57" s="691"/>
    </row>
    <row r="58" spans="1:6" ht="16.5" thickBot="1" x14ac:dyDescent="0.25">
      <c r="A58" s="529" t="s">
        <v>150</v>
      </c>
      <c r="B58" s="530"/>
      <c r="C58" s="112"/>
      <c r="D58" s="113"/>
      <c r="E58" s="110"/>
      <c r="F58" s="691"/>
    </row>
    <row r="59" spans="1:6" ht="15.75" x14ac:dyDescent="0.2">
      <c r="F59" s="691"/>
    </row>
    <row r="60" spans="1:6" ht="15.75" x14ac:dyDescent="0.2">
      <c r="F60" s="691"/>
    </row>
    <row r="61" spans="1:6" ht="15.75" x14ac:dyDescent="0.2">
      <c r="F61" s="691"/>
    </row>
    <row r="62" spans="1:6" ht="15.75" x14ac:dyDescent="0.2">
      <c r="F62" s="691"/>
    </row>
    <row r="63" spans="1:6" ht="15.75" x14ac:dyDescent="0.2">
      <c r="F63" s="691"/>
    </row>
    <row r="64" spans="1:6" ht="15.75" x14ac:dyDescent="0.2">
      <c r="F64" s="691"/>
    </row>
    <row r="65" spans="6:6" ht="15.75" x14ac:dyDescent="0.2">
      <c r="F65" s="691"/>
    </row>
    <row r="66" spans="6:6" ht="15.75" x14ac:dyDescent="0.2">
      <c r="F66" s="691"/>
    </row>
    <row r="67" spans="6:6" ht="15.75" x14ac:dyDescent="0.2">
      <c r="F67" s="691"/>
    </row>
    <row r="68" spans="6:6" ht="15.75" x14ac:dyDescent="0.2">
      <c r="F68" s="691"/>
    </row>
    <row r="69" spans="6:6" ht="15.75" x14ac:dyDescent="0.2">
      <c r="F69" s="691"/>
    </row>
    <row r="70" spans="6:6" ht="15.75" x14ac:dyDescent="0.2">
      <c r="F70" s="691"/>
    </row>
    <row r="71" spans="6:6" ht="15.75" x14ac:dyDescent="0.2">
      <c r="F71" s="691"/>
    </row>
    <row r="72" spans="6:6" ht="15.75" x14ac:dyDescent="0.2">
      <c r="F72" s="691"/>
    </row>
    <row r="73" spans="6:6" ht="15.75" x14ac:dyDescent="0.2">
      <c r="F73" s="691"/>
    </row>
    <row r="74" spans="6:6" ht="15.75" x14ac:dyDescent="0.2">
      <c r="F74" s="691"/>
    </row>
    <row r="75" spans="6:6" ht="15.75" x14ac:dyDescent="0.2">
      <c r="F75" s="691"/>
    </row>
    <row r="76" spans="6:6" ht="15.75" x14ac:dyDescent="0.2">
      <c r="F76" s="691"/>
    </row>
    <row r="77" spans="6:6" ht="15.75" x14ac:dyDescent="0.2">
      <c r="F77" s="691"/>
    </row>
    <row r="78" spans="6:6" ht="15.75" x14ac:dyDescent="0.2">
      <c r="F78" s="691"/>
    </row>
    <row r="79" spans="6:6" ht="15.75" x14ac:dyDescent="0.2">
      <c r="F79" s="691"/>
    </row>
    <row r="80" spans="6:6" ht="15.75" x14ac:dyDescent="0.2">
      <c r="F80" s="691"/>
    </row>
    <row r="81" spans="6:6" ht="15.75" x14ac:dyDescent="0.2">
      <c r="F81" s="691"/>
    </row>
    <row r="82" spans="6:6" ht="15.75" x14ac:dyDescent="0.2">
      <c r="F82" s="691"/>
    </row>
    <row r="83" spans="6:6" ht="15.75" x14ac:dyDescent="0.2">
      <c r="F83" s="691"/>
    </row>
    <row r="84" spans="6:6" ht="15.75" x14ac:dyDescent="0.2">
      <c r="F84" s="691"/>
    </row>
    <row r="85" spans="6:6" ht="15.75" x14ac:dyDescent="0.2">
      <c r="F85" s="691"/>
    </row>
    <row r="86" spans="6:6" ht="15.75" x14ac:dyDescent="0.2">
      <c r="F86" s="691"/>
    </row>
    <row r="87" spans="6:6" ht="15.75" x14ac:dyDescent="0.2">
      <c r="F87" s="691"/>
    </row>
    <row r="88" spans="6:6" ht="15" x14ac:dyDescent="0.2">
      <c r="F88" s="692"/>
    </row>
    <row r="90" spans="6:6" ht="15.75" x14ac:dyDescent="0.2">
      <c r="F90" s="691"/>
    </row>
    <row r="91" spans="6:6" x14ac:dyDescent="0.2">
      <c r="F91" s="693"/>
    </row>
    <row r="92" spans="6:6" x14ac:dyDescent="0.2">
      <c r="F92" s="693"/>
    </row>
    <row r="93" spans="6:6" x14ac:dyDescent="0.2">
      <c r="F93" s="693"/>
    </row>
    <row r="94" spans="6:6" x14ac:dyDescent="0.2">
      <c r="F94" s="693"/>
    </row>
    <row r="95" spans="6:6" x14ac:dyDescent="0.2">
      <c r="F95" s="693"/>
    </row>
    <row r="96" spans="6:6" x14ac:dyDescent="0.2">
      <c r="F96" s="693"/>
    </row>
    <row r="97" spans="6:6" x14ac:dyDescent="0.2">
      <c r="F97" s="693"/>
    </row>
    <row r="98" spans="6:6" x14ac:dyDescent="0.2">
      <c r="F98" s="693"/>
    </row>
    <row r="99" spans="6:6" x14ac:dyDescent="0.2">
      <c r="F99" s="693"/>
    </row>
    <row r="100" spans="6:6" x14ac:dyDescent="0.2">
      <c r="F100" s="693"/>
    </row>
    <row r="101" spans="6:6" x14ac:dyDescent="0.2">
      <c r="F101" s="693"/>
    </row>
    <row r="102" spans="6:6" x14ac:dyDescent="0.2">
      <c r="F102" s="693"/>
    </row>
    <row r="103" spans="6:6" x14ac:dyDescent="0.2">
      <c r="F103" s="693"/>
    </row>
    <row r="104" spans="6:6" x14ac:dyDescent="0.2">
      <c r="F104" s="693"/>
    </row>
    <row r="105" spans="6:6" x14ac:dyDescent="0.2">
      <c r="F105" s="693"/>
    </row>
    <row r="106" spans="6:6" x14ac:dyDescent="0.2">
      <c r="F106" s="693"/>
    </row>
    <row r="107" spans="6:6" x14ac:dyDescent="0.2">
      <c r="F107" s="693"/>
    </row>
    <row r="108" spans="6:6" x14ac:dyDescent="0.2">
      <c r="F108" s="693"/>
    </row>
    <row r="109" spans="6:6" x14ac:dyDescent="0.2">
      <c r="F109" s="693"/>
    </row>
    <row r="110" spans="6:6" x14ac:dyDescent="0.2">
      <c r="F110" s="693"/>
    </row>
    <row r="111" spans="6:6" x14ac:dyDescent="0.2">
      <c r="F111" s="693"/>
    </row>
    <row r="112" spans="6:6" x14ac:dyDescent="0.2">
      <c r="F112" s="693"/>
    </row>
    <row r="113" spans="6:6" x14ac:dyDescent="0.2">
      <c r="F113" s="693"/>
    </row>
    <row r="114" spans="6:6" x14ac:dyDescent="0.2">
      <c r="F114" s="693"/>
    </row>
    <row r="115" spans="6:6" x14ac:dyDescent="0.2">
      <c r="F115" s="693"/>
    </row>
    <row r="116" spans="6:6" x14ac:dyDescent="0.2">
      <c r="F116" s="693"/>
    </row>
    <row r="117" spans="6:6" x14ac:dyDescent="0.2">
      <c r="F117" s="693"/>
    </row>
    <row r="118" spans="6:6" x14ac:dyDescent="0.2">
      <c r="F118" s="693"/>
    </row>
    <row r="119" spans="6:6" x14ac:dyDescent="0.2">
      <c r="F119" s="693"/>
    </row>
    <row r="120" spans="6:6" x14ac:dyDescent="0.2">
      <c r="F120" s="693"/>
    </row>
    <row r="121" spans="6:6" x14ac:dyDescent="0.2">
      <c r="F121" s="693"/>
    </row>
    <row r="122" spans="6:6" x14ac:dyDescent="0.2">
      <c r="F122" s="693"/>
    </row>
    <row r="123" spans="6:6" x14ac:dyDescent="0.2">
      <c r="F123" s="693"/>
    </row>
    <row r="124" spans="6:6" x14ac:dyDescent="0.2">
      <c r="F124" s="693"/>
    </row>
    <row r="125" spans="6:6" x14ac:dyDescent="0.2">
      <c r="F125" s="693"/>
    </row>
    <row r="126" spans="6:6" x14ac:dyDescent="0.2">
      <c r="F126" s="693"/>
    </row>
    <row r="127" spans="6:6" x14ac:dyDescent="0.2">
      <c r="F127" s="693"/>
    </row>
    <row r="128" spans="6:6" x14ac:dyDescent="0.2">
      <c r="F128" s="693"/>
    </row>
    <row r="129" spans="6:6" x14ac:dyDescent="0.2">
      <c r="F129" s="693"/>
    </row>
    <row r="130" spans="6:6" x14ac:dyDescent="0.2">
      <c r="F130" s="693"/>
    </row>
    <row r="131" spans="6:6" x14ac:dyDescent="0.2">
      <c r="F131" s="693"/>
    </row>
    <row r="132" spans="6:6" x14ac:dyDescent="0.2">
      <c r="F132" s="693"/>
    </row>
    <row r="133" spans="6:6" x14ac:dyDescent="0.2">
      <c r="F133" s="693"/>
    </row>
    <row r="134" spans="6:6" x14ac:dyDescent="0.2">
      <c r="F134" s="693"/>
    </row>
    <row r="135" spans="6:6" x14ac:dyDescent="0.2">
      <c r="F135" s="693"/>
    </row>
    <row r="136" spans="6:6" x14ac:dyDescent="0.2">
      <c r="F136" s="693"/>
    </row>
    <row r="137" spans="6:6" x14ac:dyDescent="0.2">
      <c r="F137" s="693"/>
    </row>
    <row r="138" spans="6:6" x14ac:dyDescent="0.2">
      <c r="F138" s="693"/>
    </row>
    <row r="139" spans="6:6" x14ac:dyDescent="0.2">
      <c r="F139" s="693"/>
    </row>
    <row r="140" spans="6:6" x14ac:dyDescent="0.2">
      <c r="F140" s="693"/>
    </row>
    <row r="141" spans="6:6" x14ac:dyDescent="0.2">
      <c r="F141" s="693"/>
    </row>
    <row r="142" spans="6:6" x14ac:dyDescent="0.2">
      <c r="F142" s="693"/>
    </row>
    <row r="143" spans="6:6" x14ac:dyDescent="0.2">
      <c r="F143" s="693"/>
    </row>
    <row r="144" spans="6:6" x14ac:dyDescent="0.2">
      <c r="F144" s="693"/>
    </row>
    <row r="145" spans="6:6" x14ac:dyDescent="0.2">
      <c r="F145" s="693"/>
    </row>
    <row r="146" spans="6:6" x14ac:dyDescent="0.2">
      <c r="F146" s="693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0"/>
  </sheetPr>
  <dimension ref="A1:E58"/>
  <sheetViews>
    <sheetView zoomScaleSheetLayoutView="145" workbookViewId="0">
      <selection activeCell="E1" sqref="E1"/>
    </sheetView>
  </sheetViews>
  <sheetFormatPr defaultRowHeight="12.75" x14ac:dyDescent="0.2"/>
  <cols>
    <col min="1" max="1" width="9.33203125" style="585" customWidth="1"/>
    <col min="2" max="2" width="47.83203125" style="32" customWidth="1"/>
    <col min="3" max="3" width="12.33203125" style="32" customWidth="1"/>
    <col min="4" max="4" width="11.33203125" style="32" customWidth="1"/>
    <col min="5" max="5" width="11.5" style="32" customWidth="1"/>
    <col min="6" max="16384" width="9.33203125" style="32"/>
  </cols>
  <sheetData>
    <row r="1" spans="1:5" s="520" customFormat="1" ht="21" customHeight="1" thickBot="1" x14ac:dyDescent="0.25">
      <c r="A1" s="519"/>
      <c r="B1" s="521"/>
      <c r="C1" s="566"/>
      <c r="D1" s="566"/>
      <c r="E1" s="665" t="str">
        <f>+CONCATENATE("7.2.2. melléklet a 3/",LEFT(ÖSSZEFÜGGÉSEK!A4,4)+1,". (IV.24.) önkormányzati rendelethez")</f>
        <v>7.2.2. melléklet a 3/2019. (IV.24.) önkormányzati rendelethez</v>
      </c>
    </row>
    <row r="2" spans="1:5" s="567" customFormat="1" ht="25.5" customHeight="1" x14ac:dyDescent="0.2">
      <c r="A2" s="547" t="s">
        <v>148</v>
      </c>
      <c r="B2" s="804" t="s">
        <v>833</v>
      </c>
      <c r="C2" s="805"/>
      <c r="D2" s="806"/>
      <c r="E2" s="590" t="s">
        <v>51</v>
      </c>
    </row>
    <row r="3" spans="1:5" s="567" customFormat="1" ht="36.75" thickBot="1" x14ac:dyDescent="0.25">
      <c r="A3" s="565" t="s">
        <v>147</v>
      </c>
      <c r="B3" s="801" t="s">
        <v>680</v>
      </c>
      <c r="C3" s="807"/>
      <c r="D3" s="808"/>
      <c r="E3" s="591" t="s">
        <v>50</v>
      </c>
    </row>
    <row r="4" spans="1:5" s="568" customFormat="1" ht="15.95" customHeight="1" thickBot="1" x14ac:dyDescent="0.3">
      <c r="A4" s="522"/>
      <c r="B4" s="522"/>
      <c r="C4" s="523"/>
      <c r="D4" s="523"/>
      <c r="E4" s="523" t="s">
        <v>42</v>
      </c>
    </row>
    <row r="5" spans="1:5" ht="24.75" thickBot="1" x14ac:dyDescent="0.25">
      <c r="A5" s="353" t="s">
        <v>149</v>
      </c>
      <c r="B5" s="354" t="s">
        <v>43</v>
      </c>
      <c r="C5" s="97" t="s">
        <v>179</v>
      </c>
      <c r="D5" s="97" t="s">
        <v>184</v>
      </c>
      <c r="E5" s="524" t="s">
        <v>185</v>
      </c>
    </row>
    <row r="6" spans="1:5" s="569" customFormat="1" ht="12.95" customHeight="1" thickBot="1" x14ac:dyDescent="0.25">
      <c r="A6" s="517" t="s">
        <v>422</v>
      </c>
      <c r="B6" s="518" t="s">
        <v>423</v>
      </c>
      <c r="C6" s="518" t="s">
        <v>424</v>
      </c>
      <c r="D6" s="111" t="s">
        <v>425</v>
      </c>
      <c r="E6" s="109" t="s">
        <v>426</v>
      </c>
    </row>
    <row r="7" spans="1:5" s="569" customFormat="1" ht="15.95" customHeight="1" thickBot="1" x14ac:dyDescent="0.25">
      <c r="A7" s="798" t="s">
        <v>44</v>
      </c>
      <c r="B7" s="799"/>
      <c r="C7" s="799"/>
      <c r="D7" s="799"/>
      <c r="E7" s="800"/>
    </row>
    <row r="8" spans="1:5" s="543" customFormat="1" ht="12" customHeight="1" thickBot="1" x14ac:dyDescent="0.25">
      <c r="A8" s="517" t="s">
        <v>7</v>
      </c>
      <c r="B8" s="581" t="s">
        <v>560</v>
      </c>
      <c r="C8" s="448">
        <f>SUM(C9:C18)</f>
        <v>0</v>
      </c>
      <c r="D8" s="610">
        <f>SUM(D9:D18)</f>
        <v>0</v>
      </c>
      <c r="E8" s="587">
        <f>SUM(E9:E18)</f>
        <v>0</v>
      </c>
    </row>
    <row r="9" spans="1:5" s="543" customFormat="1" ht="12" customHeight="1" x14ac:dyDescent="0.2">
      <c r="A9" s="592" t="s">
        <v>72</v>
      </c>
      <c r="B9" s="370" t="s">
        <v>341</v>
      </c>
      <c r="C9" s="106"/>
      <c r="D9" s="611"/>
      <c r="E9" s="576"/>
    </row>
    <row r="10" spans="1:5" s="543" customFormat="1" ht="12" customHeight="1" x14ac:dyDescent="0.2">
      <c r="A10" s="593" t="s">
        <v>73</v>
      </c>
      <c r="B10" s="368" t="s">
        <v>342</v>
      </c>
      <c r="C10" s="445"/>
      <c r="D10" s="612"/>
      <c r="E10" s="114"/>
    </row>
    <row r="11" spans="1:5" s="543" customFormat="1" ht="12" customHeight="1" x14ac:dyDescent="0.2">
      <c r="A11" s="593" t="s">
        <v>74</v>
      </c>
      <c r="B11" s="368" t="s">
        <v>343</v>
      </c>
      <c r="C11" s="445"/>
      <c r="D11" s="612"/>
      <c r="E11" s="114"/>
    </row>
    <row r="12" spans="1:5" s="543" customFormat="1" ht="12" customHeight="1" x14ac:dyDescent="0.2">
      <c r="A12" s="593" t="s">
        <v>75</v>
      </c>
      <c r="B12" s="368" t="s">
        <v>344</v>
      </c>
      <c r="C12" s="445"/>
      <c r="D12" s="612"/>
      <c r="E12" s="114"/>
    </row>
    <row r="13" spans="1:5" s="543" customFormat="1" ht="12" customHeight="1" x14ac:dyDescent="0.2">
      <c r="A13" s="593" t="s">
        <v>108</v>
      </c>
      <c r="B13" s="368" t="s">
        <v>345</v>
      </c>
      <c r="C13" s="445"/>
      <c r="D13" s="612"/>
      <c r="E13" s="114"/>
    </row>
    <row r="14" spans="1:5" s="543" customFormat="1" ht="12" customHeight="1" x14ac:dyDescent="0.2">
      <c r="A14" s="593" t="s">
        <v>76</v>
      </c>
      <c r="B14" s="368" t="s">
        <v>561</v>
      </c>
      <c r="C14" s="445"/>
      <c r="D14" s="612"/>
      <c r="E14" s="114"/>
    </row>
    <row r="15" spans="1:5" s="570" customFormat="1" ht="12" customHeight="1" x14ac:dyDescent="0.2">
      <c r="A15" s="593" t="s">
        <v>77</v>
      </c>
      <c r="B15" s="367" t="s">
        <v>562</v>
      </c>
      <c r="C15" s="445"/>
      <c r="D15" s="612"/>
      <c r="E15" s="114"/>
    </row>
    <row r="16" spans="1:5" s="570" customFormat="1" ht="12" customHeight="1" x14ac:dyDescent="0.2">
      <c r="A16" s="593" t="s">
        <v>85</v>
      </c>
      <c r="B16" s="368" t="s">
        <v>348</v>
      </c>
      <c r="C16" s="107"/>
      <c r="D16" s="613"/>
      <c r="E16" s="575"/>
    </row>
    <row r="17" spans="1:5" s="543" customFormat="1" ht="12" customHeight="1" x14ac:dyDescent="0.2">
      <c r="A17" s="593" t="s">
        <v>86</v>
      </c>
      <c r="B17" s="368" t="s">
        <v>350</v>
      </c>
      <c r="C17" s="445"/>
      <c r="D17" s="612"/>
      <c r="E17" s="114"/>
    </row>
    <row r="18" spans="1:5" s="570" customFormat="1" ht="12" customHeight="1" thickBot="1" x14ac:dyDescent="0.25">
      <c r="A18" s="593" t="s">
        <v>87</v>
      </c>
      <c r="B18" s="367" t="s">
        <v>352</v>
      </c>
      <c r="C18" s="447"/>
      <c r="D18" s="115"/>
      <c r="E18" s="571"/>
    </row>
    <row r="19" spans="1:5" s="570" customFormat="1" ht="12" customHeight="1" thickBot="1" x14ac:dyDescent="0.25">
      <c r="A19" s="517" t="s">
        <v>8</v>
      </c>
      <c r="B19" s="581" t="s">
        <v>563</v>
      </c>
      <c r="C19" s="448">
        <f>SUM(C20:C22)</f>
        <v>0</v>
      </c>
      <c r="D19" s="610">
        <f>SUM(D20:D22)</f>
        <v>0</v>
      </c>
      <c r="E19" s="587">
        <f>SUM(E20:E22)</f>
        <v>0</v>
      </c>
    </row>
    <row r="20" spans="1:5" s="570" customFormat="1" ht="12" customHeight="1" x14ac:dyDescent="0.2">
      <c r="A20" s="593" t="s">
        <v>78</v>
      </c>
      <c r="B20" s="369" t="s">
        <v>314</v>
      </c>
      <c r="C20" s="445"/>
      <c r="D20" s="612"/>
      <c r="E20" s="114"/>
    </row>
    <row r="21" spans="1:5" s="570" customFormat="1" ht="12" customHeight="1" x14ac:dyDescent="0.2">
      <c r="A21" s="593" t="s">
        <v>79</v>
      </c>
      <c r="B21" s="368" t="s">
        <v>564</v>
      </c>
      <c r="C21" s="445"/>
      <c r="D21" s="612"/>
      <c r="E21" s="114"/>
    </row>
    <row r="22" spans="1:5" s="570" customFormat="1" ht="12" customHeight="1" x14ac:dyDescent="0.2">
      <c r="A22" s="593" t="s">
        <v>80</v>
      </c>
      <c r="B22" s="368" t="s">
        <v>565</v>
      </c>
      <c r="C22" s="445"/>
      <c r="D22" s="612"/>
      <c r="E22" s="114"/>
    </row>
    <row r="23" spans="1:5" s="543" customFormat="1" ht="12" customHeight="1" thickBot="1" x14ac:dyDescent="0.25">
      <c r="A23" s="593" t="s">
        <v>81</v>
      </c>
      <c r="B23" s="368" t="s">
        <v>681</v>
      </c>
      <c r="C23" s="445"/>
      <c r="D23" s="612"/>
      <c r="E23" s="114"/>
    </row>
    <row r="24" spans="1:5" s="543" customFormat="1" ht="12" customHeight="1" thickBot="1" x14ac:dyDescent="0.25">
      <c r="A24" s="580" t="s">
        <v>9</v>
      </c>
      <c r="B24" s="388" t="s">
        <v>125</v>
      </c>
      <c r="C24" s="41"/>
      <c r="D24" s="614"/>
      <c r="E24" s="586"/>
    </row>
    <row r="25" spans="1:5" s="543" customFormat="1" ht="12" customHeight="1" thickBot="1" x14ac:dyDescent="0.25">
      <c r="A25" s="580" t="s">
        <v>10</v>
      </c>
      <c r="B25" s="388" t="s">
        <v>566</v>
      </c>
      <c r="C25" s="448">
        <f>+C26+C27</f>
        <v>0</v>
      </c>
      <c r="D25" s="610">
        <f>+D26+D27</f>
        <v>0</v>
      </c>
      <c r="E25" s="587">
        <f>+E26+E27</f>
        <v>0</v>
      </c>
    </row>
    <row r="26" spans="1:5" s="543" customFormat="1" ht="12" customHeight="1" x14ac:dyDescent="0.2">
      <c r="A26" s="594" t="s">
        <v>328</v>
      </c>
      <c r="B26" s="595" t="s">
        <v>564</v>
      </c>
      <c r="C26" s="103"/>
      <c r="D26" s="601"/>
      <c r="E26" s="574"/>
    </row>
    <row r="27" spans="1:5" s="543" customFormat="1" ht="12" customHeight="1" x14ac:dyDescent="0.2">
      <c r="A27" s="594" t="s">
        <v>334</v>
      </c>
      <c r="B27" s="596" t="s">
        <v>567</v>
      </c>
      <c r="C27" s="449"/>
      <c r="D27" s="615"/>
      <c r="E27" s="573"/>
    </row>
    <row r="28" spans="1:5" s="543" customFormat="1" ht="12" customHeight="1" thickBot="1" x14ac:dyDescent="0.25">
      <c r="A28" s="593" t="s">
        <v>336</v>
      </c>
      <c r="B28" s="597" t="s">
        <v>682</v>
      </c>
      <c r="C28" s="577"/>
      <c r="D28" s="616"/>
      <c r="E28" s="572"/>
    </row>
    <row r="29" spans="1:5" s="543" customFormat="1" ht="12" customHeight="1" thickBot="1" x14ac:dyDescent="0.25">
      <c r="A29" s="580" t="s">
        <v>11</v>
      </c>
      <c r="B29" s="388" t="s">
        <v>568</v>
      </c>
      <c r="C29" s="448">
        <f>+C30+C31+C32</f>
        <v>0</v>
      </c>
      <c r="D29" s="610">
        <f>+D30+D31+D32</f>
        <v>0</v>
      </c>
      <c r="E29" s="587">
        <f>+E30+E31+E32</f>
        <v>0</v>
      </c>
    </row>
    <row r="30" spans="1:5" s="543" customFormat="1" ht="12" customHeight="1" x14ac:dyDescent="0.2">
      <c r="A30" s="594" t="s">
        <v>65</v>
      </c>
      <c r="B30" s="595" t="s">
        <v>354</v>
      </c>
      <c r="C30" s="103"/>
      <c r="D30" s="601"/>
      <c r="E30" s="574"/>
    </row>
    <row r="31" spans="1:5" s="543" customFormat="1" ht="12" customHeight="1" x14ac:dyDescent="0.2">
      <c r="A31" s="594" t="s">
        <v>66</v>
      </c>
      <c r="B31" s="596" t="s">
        <v>355</v>
      </c>
      <c r="C31" s="449"/>
      <c r="D31" s="615"/>
      <c r="E31" s="573"/>
    </row>
    <row r="32" spans="1:5" s="543" customFormat="1" ht="12" customHeight="1" thickBot="1" x14ac:dyDescent="0.25">
      <c r="A32" s="593" t="s">
        <v>67</v>
      </c>
      <c r="B32" s="579" t="s">
        <v>357</v>
      </c>
      <c r="C32" s="577"/>
      <c r="D32" s="616"/>
      <c r="E32" s="572"/>
    </row>
    <row r="33" spans="1:5" s="543" customFormat="1" ht="12" customHeight="1" thickBot="1" x14ac:dyDescent="0.25">
      <c r="A33" s="580" t="s">
        <v>12</v>
      </c>
      <c r="B33" s="388" t="s">
        <v>482</v>
      </c>
      <c r="C33" s="41"/>
      <c r="D33" s="614"/>
      <c r="E33" s="586"/>
    </row>
    <row r="34" spans="1:5" s="543" customFormat="1" ht="12" customHeight="1" thickBot="1" x14ac:dyDescent="0.25">
      <c r="A34" s="580" t="s">
        <v>13</v>
      </c>
      <c r="B34" s="388" t="s">
        <v>569</v>
      </c>
      <c r="C34" s="41"/>
      <c r="D34" s="614"/>
      <c r="E34" s="586"/>
    </row>
    <row r="35" spans="1:5" s="543" customFormat="1" ht="12" customHeight="1" thickBot="1" x14ac:dyDescent="0.25">
      <c r="A35" s="517" t="s">
        <v>14</v>
      </c>
      <c r="B35" s="388" t="s">
        <v>570</v>
      </c>
      <c r="C35" s="448">
        <f>+C8+C19+C24+C25+C29+C33+C34</f>
        <v>0</v>
      </c>
      <c r="D35" s="610">
        <f>+D8+D19+D24+D25+D29+D33+D34</f>
        <v>0</v>
      </c>
      <c r="E35" s="587">
        <f>+E8+E19+E24+E25+E29+E33+E34</f>
        <v>0</v>
      </c>
    </row>
    <row r="36" spans="1:5" s="570" customFormat="1" ht="12" customHeight="1" thickBot="1" x14ac:dyDescent="0.25">
      <c r="A36" s="582" t="s">
        <v>15</v>
      </c>
      <c r="B36" s="388" t="s">
        <v>571</v>
      </c>
      <c r="C36" s="448">
        <f>+C37+C38+C39</f>
        <v>0</v>
      </c>
      <c r="D36" s="610">
        <f>+D37+D38+D39</f>
        <v>0</v>
      </c>
      <c r="E36" s="587">
        <f>+E37+E38+E39</f>
        <v>0</v>
      </c>
    </row>
    <row r="37" spans="1:5" s="570" customFormat="1" ht="15" customHeight="1" x14ac:dyDescent="0.2">
      <c r="A37" s="594" t="s">
        <v>572</v>
      </c>
      <c r="B37" s="595" t="s">
        <v>166</v>
      </c>
      <c r="C37" s="103"/>
      <c r="D37" s="601"/>
      <c r="E37" s="574"/>
    </row>
    <row r="38" spans="1:5" s="570" customFormat="1" ht="15" customHeight="1" x14ac:dyDescent="0.2">
      <c r="A38" s="594" t="s">
        <v>573</v>
      </c>
      <c r="B38" s="596" t="s">
        <v>3</v>
      </c>
      <c r="C38" s="449"/>
      <c r="D38" s="615"/>
      <c r="E38" s="573"/>
    </row>
    <row r="39" spans="1:5" ht="23.25" thickBot="1" x14ac:dyDescent="0.25">
      <c r="A39" s="593" t="s">
        <v>574</v>
      </c>
      <c r="B39" s="579" t="s">
        <v>575</v>
      </c>
      <c r="C39" s="577"/>
      <c r="D39" s="616"/>
      <c r="E39" s="572"/>
    </row>
    <row r="40" spans="1:5" s="569" customFormat="1" ht="16.5" customHeight="1" thickBot="1" x14ac:dyDescent="0.25">
      <c r="A40" s="582" t="s">
        <v>16</v>
      </c>
      <c r="B40" s="583" t="s">
        <v>576</v>
      </c>
      <c r="C40" s="108">
        <f>+C35+C36</f>
        <v>0</v>
      </c>
      <c r="D40" s="617">
        <f>+D35+D36</f>
        <v>0</v>
      </c>
      <c r="E40" s="588">
        <f>+E35+E36</f>
        <v>0</v>
      </c>
    </row>
    <row r="41" spans="1:5" s="343" customFormat="1" ht="12" customHeight="1" x14ac:dyDescent="0.2">
      <c r="A41" s="525"/>
      <c r="B41" s="526"/>
      <c r="C41" s="541"/>
      <c r="D41" s="541"/>
      <c r="E41" s="541"/>
    </row>
    <row r="42" spans="1:5" ht="12" customHeight="1" thickBot="1" x14ac:dyDescent="0.25">
      <c r="A42" s="527"/>
      <c r="B42" s="528"/>
      <c r="C42" s="542"/>
      <c r="D42" s="542"/>
      <c r="E42" s="542"/>
    </row>
    <row r="43" spans="1:5" ht="12" customHeight="1" thickBot="1" x14ac:dyDescent="0.25">
      <c r="A43" s="798" t="s">
        <v>45</v>
      </c>
      <c r="B43" s="799"/>
      <c r="C43" s="799"/>
      <c r="D43" s="799"/>
      <c r="E43" s="800"/>
    </row>
    <row r="44" spans="1:5" ht="12" customHeight="1" thickBot="1" x14ac:dyDescent="0.25">
      <c r="A44" s="580" t="s">
        <v>7</v>
      </c>
      <c r="B44" s="388" t="s">
        <v>577</v>
      </c>
      <c r="C44" s="448">
        <f>SUM(C45:C49)</f>
        <v>0</v>
      </c>
      <c r="D44" s="448">
        <f>SUM(D45:D49)</f>
        <v>0</v>
      </c>
      <c r="E44" s="587">
        <f>SUM(E45:E49)</f>
        <v>0</v>
      </c>
    </row>
    <row r="45" spans="1:5" ht="12" customHeight="1" x14ac:dyDescent="0.2">
      <c r="A45" s="593" t="s">
        <v>72</v>
      </c>
      <c r="B45" s="369" t="s">
        <v>37</v>
      </c>
      <c r="C45" s="103"/>
      <c r="D45" s="103"/>
      <c r="E45" s="574"/>
    </row>
    <row r="46" spans="1:5" ht="12" customHeight="1" x14ac:dyDescent="0.2">
      <c r="A46" s="593" t="s">
        <v>73</v>
      </c>
      <c r="B46" s="368" t="s">
        <v>134</v>
      </c>
      <c r="C46" s="442"/>
      <c r="D46" s="442"/>
      <c r="E46" s="598"/>
    </row>
    <row r="47" spans="1:5" ht="12" customHeight="1" x14ac:dyDescent="0.2">
      <c r="A47" s="593" t="s">
        <v>74</v>
      </c>
      <c r="B47" s="368" t="s">
        <v>101</v>
      </c>
      <c r="C47" s="442"/>
      <c r="D47" s="442"/>
      <c r="E47" s="598"/>
    </row>
    <row r="48" spans="1:5" s="343" customFormat="1" ht="12" customHeight="1" x14ac:dyDescent="0.2">
      <c r="A48" s="593" t="s">
        <v>75</v>
      </c>
      <c r="B48" s="368" t="s">
        <v>135</v>
      </c>
      <c r="C48" s="442"/>
      <c r="D48" s="442"/>
      <c r="E48" s="598"/>
    </row>
    <row r="49" spans="1:5" ht="12" customHeight="1" thickBot="1" x14ac:dyDescent="0.25">
      <c r="A49" s="593" t="s">
        <v>108</v>
      </c>
      <c r="B49" s="368" t="s">
        <v>136</v>
      </c>
      <c r="C49" s="442"/>
      <c r="D49" s="442"/>
      <c r="E49" s="598"/>
    </row>
    <row r="50" spans="1:5" ht="12" customHeight="1" thickBot="1" x14ac:dyDescent="0.25">
      <c r="A50" s="580" t="s">
        <v>8</v>
      </c>
      <c r="B50" s="388" t="s">
        <v>578</v>
      </c>
      <c r="C50" s="448">
        <f>SUM(C51:C53)</f>
        <v>0</v>
      </c>
      <c r="D50" s="448">
        <f>SUM(D51:D53)</f>
        <v>0</v>
      </c>
      <c r="E50" s="587">
        <f>SUM(E51:E53)</f>
        <v>0</v>
      </c>
    </row>
    <row r="51" spans="1:5" ht="12" customHeight="1" x14ac:dyDescent="0.2">
      <c r="A51" s="593" t="s">
        <v>78</v>
      </c>
      <c r="B51" s="369" t="s">
        <v>157</v>
      </c>
      <c r="C51" s="103"/>
      <c r="D51" s="103"/>
      <c r="E51" s="574"/>
    </row>
    <row r="52" spans="1:5" ht="12" customHeight="1" x14ac:dyDescent="0.2">
      <c r="A52" s="593" t="s">
        <v>79</v>
      </c>
      <c r="B52" s="368" t="s">
        <v>138</v>
      </c>
      <c r="C52" s="442"/>
      <c r="D52" s="442"/>
      <c r="E52" s="598"/>
    </row>
    <row r="53" spans="1:5" ht="15" customHeight="1" x14ac:dyDescent="0.2">
      <c r="A53" s="593" t="s">
        <v>80</v>
      </c>
      <c r="B53" s="368" t="s">
        <v>46</v>
      </c>
      <c r="C53" s="442"/>
      <c r="D53" s="442"/>
      <c r="E53" s="598"/>
    </row>
    <row r="54" spans="1:5" ht="23.25" thickBot="1" x14ac:dyDescent="0.25">
      <c r="A54" s="593" t="s">
        <v>81</v>
      </c>
      <c r="B54" s="368" t="s">
        <v>683</v>
      </c>
      <c r="C54" s="442"/>
      <c r="D54" s="442"/>
      <c r="E54" s="598"/>
    </row>
    <row r="55" spans="1:5" ht="15" customHeight="1" thickBot="1" x14ac:dyDescent="0.25">
      <c r="A55" s="580" t="s">
        <v>9</v>
      </c>
      <c r="B55" s="584" t="s">
        <v>579</v>
      </c>
      <c r="C55" s="108">
        <f>+C44+C50</f>
        <v>0</v>
      </c>
      <c r="D55" s="108">
        <f>+D44+D50</f>
        <v>0</v>
      </c>
      <c r="E55" s="588">
        <f>+E44+E50</f>
        <v>0</v>
      </c>
    </row>
    <row r="56" spans="1:5" ht="13.5" thickBot="1" x14ac:dyDescent="0.25">
      <c r="C56" s="589"/>
      <c r="D56" s="589"/>
      <c r="E56" s="589"/>
    </row>
    <row r="57" spans="1:5" ht="13.5" thickBot="1" x14ac:dyDescent="0.25">
      <c r="A57" s="529" t="s">
        <v>675</v>
      </c>
      <c r="B57" s="530"/>
      <c r="C57" s="112"/>
      <c r="D57" s="112"/>
      <c r="E57" s="578"/>
    </row>
    <row r="58" spans="1:5" ht="13.5" thickBot="1" x14ac:dyDescent="0.25">
      <c r="A58" s="529" t="s">
        <v>150</v>
      </c>
      <c r="B58" s="530"/>
      <c r="C58" s="112"/>
      <c r="D58" s="112"/>
      <c r="E58" s="578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0"/>
  </sheetPr>
  <dimension ref="A1:E58"/>
  <sheetViews>
    <sheetView zoomScaleSheetLayoutView="145" workbookViewId="0">
      <selection activeCell="E1" sqref="E1"/>
    </sheetView>
  </sheetViews>
  <sheetFormatPr defaultRowHeight="12.75" x14ac:dyDescent="0.2"/>
  <cols>
    <col min="1" max="1" width="9.33203125" style="585" customWidth="1"/>
    <col min="2" max="2" width="50.1640625" style="32" customWidth="1"/>
    <col min="3" max="3" width="13.1640625" style="32" customWidth="1"/>
    <col min="4" max="4" width="10.5" style="32" customWidth="1"/>
    <col min="5" max="5" width="10.6640625" style="32" customWidth="1"/>
    <col min="6" max="16384" width="9.33203125" style="32"/>
  </cols>
  <sheetData>
    <row r="1" spans="1:5" s="520" customFormat="1" ht="21" customHeight="1" thickBot="1" x14ac:dyDescent="0.25">
      <c r="A1" s="519"/>
      <c r="B1" s="521"/>
      <c r="C1" s="566"/>
      <c r="D1" s="566"/>
      <c r="E1" s="665" t="str">
        <f>+CONCATENATE("7.2.3. melléklet a 3/",LEFT(ÖSSZEFÜGGÉSEK!A4,4)+1,". (IV.24.) önkormányzati rendelethez")</f>
        <v>7.2.3. melléklet a 3/2019. (IV.24.) önkormányzati rendelethez</v>
      </c>
    </row>
    <row r="2" spans="1:5" s="567" customFormat="1" ht="25.5" customHeight="1" x14ac:dyDescent="0.2">
      <c r="A2" s="547" t="s">
        <v>148</v>
      </c>
      <c r="B2" s="804" t="s">
        <v>833</v>
      </c>
      <c r="C2" s="805"/>
      <c r="D2" s="806"/>
      <c r="E2" s="590" t="s">
        <v>51</v>
      </c>
    </row>
    <row r="3" spans="1:5" s="567" customFormat="1" ht="36.75" thickBot="1" x14ac:dyDescent="0.25">
      <c r="A3" s="565" t="s">
        <v>147</v>
      </c>
      <c r="B3" s="801" t="s">
        <v>679</v>
      </c>
      <c r="C3" s="807"/>
      <c r="D3" s="808"/>
      <c r="E3" s="591" t="s">
        <v>51</v>
      </c>
    </row>
    <row r="4" spans="1:5" s="568" customFormat="1" ht="15.95" customHeight="1" thickBot="1" x14ac:dyDescent="0.3">
      <c r="A4" s="522"/>
      <c r="B4" s="522"/>
      <c r="C4" s="523"/>
      <c r="D4" s="523"/>
      <c r="E4" s="523" t="s">
        <v>42</v>
      </c>
    </row>
    <row r="5" spans="1:5" ht="36.75" thickBot="1" x14ac:dyDescent="0.25">
      <c r="A5" s="353" t="s">
        <v>149</v>
      </c>
      <c r="B5" s="354" t="s">
        <v>43</v>
      </c>
      <c r="C5" s="97" t="s">
        <v>179</v>
      </c>
      <c r="D5" s="97" t="s">
        <v>184</v>
      </c>
      <c r="E5" s="524" t="s">
        <v>185</v>
      </c>
    </row>
    <row r="6" spans="1:5" s="569" customFormat="1" ht="12.95" customHeight="1" thickBot="1" x14ac:dyDescent="0.25">
      <c r="A6" s="517" t="s">
        <v>422</v>
      </c>
      <c r="B6" s="518" t="s">
        <v>423</v>
      </c>
      <c r="C6" s="518" t="s">
        <v>424</v>
      </c>
      <c r="D6" s="111" t="s">
        <v>425</v>
      </c>
      <c r="E6" s="109" t="s">
        <v>426</v>
      </c>
    </row>
    <row r="7" spans="1:5" s="569" customFormat="1" ht="15.95" customHeight="1" thickBot="1" x14ac:dyDescent="0.25">
      <c r="A7" s="798" t="s">
        <v>44</v>
      </c>
      <c r="B7" s="799"/>
      <c r="C7" s="799"/>
      <c r="D7" s="799"/>
      <c r="E7" s="800"/>
    </row>
    <row r="8" spans="1:5" s="543" customFormat="1" ht="12" customHeight="1" thickBot="1" x14ac:dyDescent="0.25">
      <c r="A8" s="517" t="s">
        <v>7</v>
      </c>
      <c r="B8" s="581" t="s">
        <v>560</v>
      </c>
      <c r="C8" s="448">
        <f>SUM(C9:C18)</f>
        <v>0</v>
      </c>
      <c r="D8" s="610">
        <f>SUM(D9:D18)</f>
        <v>0</v>
      </c>
      <c r="E8" s="587">
        <f>SUM(E9:E18)</f>
        <v>0</v>
      </c>
    </row>
    <row r="9" spans="1:5" s="543" customFormat="1" ht="12" customHeight="1" x14ac:dyDescent="0.2">
      <c r="A9" s="592" t="s">
        <v>72</v>
      </c>
      <c r="B9" s="370" t="s">
        <v>341</v>
      </c>
      <c r="C9" s="106"/>
      <c r="D9" s="611"/>
      <c r="E9" s="576"/>
    </row>
    <row r="10" spans="1:5" s="543" customFormat="1" ht="12" customHeight="1" x14ac:dyDescent="0.2">
      <c r="A10" s="593" t="s">
        <v>73</v>
      </c>
      <c r="B10" s="368" t="s">
        <v>342</v>
      </c>
      <c r="C10" s="445"/>
      <c r="D10" s="612"/>
      <c r="E10" s="114"/>
    </row>
    <row r="11" spans="1:5" s="543" customFormat="1" ht="12" customHeight="1" x14ac:dyDescent="0.2">
      <c r="A11" s="593" t="s">
        <v>74</v>
      </c>
      <c r="B11" s="368" t="s">
        <v>343</v>
      </c>
      <c r="C11" s="445"/>
      <c r="D11" s="612"/>
      <c r="E11" s="114"/>
    </row>
    <row r="12" spans="1:5" s="543" customFormat="1" ht="12" customHeight="1" x14ac:dyDescent="0.2">
      <c r="A12" s="593" t="s">
        <v>75</v>
      </c>
      <c r="B12" s="368" t="s">
        <v>344</v>
      </c>
      <c r="C12" s="445"/>
      <c r="D12" s="612"/>
      <c r="E12" s="114"/>
    </row>
    <row r="13" spans="1:5" s="543" customFormat="1" ht="12" customHeight="1" x14ac:dyDescent="0.2">
      <c r="A13" s="593" t="s">
        <v>108</v>
      </c>
      <c r="B13" s="368" t="s">
        <v>345</v>
      </c>
      <c r="C13" s="445"/>
      <c r="D13" s="612"/>
      <c r="E13" s="114"/>
    </row>
    <row r="14" spans="1:5" s="543" customFormat="1" ht="12" customHeight="1" x14ac:dyDescent="0.2">
      <c r="A14" s="593" t="s">
        <v>76</v>
      </c>
      <c r="B14" s="368" t="s">
        <v>561</v>
      </c>
      <c r="C14" s="445"/>
      <c r="D14" s="612"/>
      <c r="E14" s="114"/>
    </row>
    <row r="15" spans="1:5" s="570" customFormat="1" ht="12" customHeight="1" x14ac:dyDescent="0.2">
      <c r="A15" s="593" t="s">
        <v>77</v>
      </c>
      <c r="B15" s="367" t="s">
        <v>562</v>
      </c>
      <c r="C15" s="445"/>
      <c r="D15" s="612"/>
      <c r="E15" s="114"/>
    </row>
    <row r="16" spans="1:5" s="570" customFormat="1" ht="12" customHeight="1" x14ac:dyDescent="0.2">
      <c r="A16" s="593" t="s">
        <v>85</v>
      </c>
      <c r="B16" s="368" t="s">
        <v>348</v>
      </c>
      <c r="C16" s="107"/>
      <c r="D16" s="613"/>
      <c r="E16" s="575"/>
    </row>
    <row r="17" spans="1:5" s="543" customFormat="1" ht="12" customHeight="1" x14ac:dyDescent="0.2">
      <c r="A17" s="593" t="s">
        <v>86</v>
      </c>
      <c r="B17" s="368" t="s">
        <v>350</v>
      </c>
      <c r="C17" s="445"/>
      <c r="D17" s="612"/>
      <c r="E17" s="114"/>
    </row>
    <row r="18" spans="1:5" s="570" customFormat="1" ht="12" customHeight="1" thickBot="1" x14ac:dyDescent="0.25">
      <c r="A18" s="593" t="s">
        <v>87</v>
      </c>
      <c r="B18" s="367" t="s">
        <v>352</v>
      </c>
      <c r="C18" s="447"/>
      <c r="D18" s="115"/>
      <c r="E18" s="571"/>
    </row>
    <row r="19" spans="1:5" s="570" customFormat="1" ht="12" customHeight="1" thickBot="1" x14ac:dyDescent="0.25">
      <c r="A19" s="517" t="s">
        <v>8</v>
      </c>
      <c r="B19" s="581" t="s">
        <v>563</v>
      </c>
      <c r="C19" s="448">
        <f>SUM(C20:C22)</f>
        <v>0</v>
      </c>
      <c r="D19" s="610">
        <f>SUM(D20:D22)</f>
        <v>0</v>
      </c>
      <c r="E19" s="587">
        <f>SUM(E20:E22)</f>
        <v>0</v>
      </c>
    </row>
    <row r="20" spans="1:5" s="570" customFormat="1" ht="12" customHeight="1" x14ac:dyDescent="0.2">
      <c r="A20" s="593" t="s">
        <v>78</v>
      </c>
      <c r="B20" s="369" t="s">
        <v>314</v>
      </c>
      <c r="C20" s="445"/>
      <c r="D20" s="612"/>
      <c r="E20" s="114"/>
    </row>
    <row r="21" spans="1:5" s="570" customFormat="1" ht="12" customHeight="1" x14ac:dyDescent="0.2">
      <c r="A21" s="593" t="s">
        <v>79</v>
      </c>
      <c r="B21" s="368" t="s">
        <v>564</v>
      </c>
      <c r="C21" s="445"/>
      <c r="D21" s="612"/>
      <c r="E21" s="114"/>
    </row>
    <row r="22" spans="1:5" s="570" customFormat="1" ht="12" customHeight="1" x14ac:dyDescent="0.2">
      <c r="A22" s="593" t="s">
        <v>80</v>
      </c>
      <c r="B22" s="368" t="s">
        <v>565</v>
      </c>
      <c r="C22" s="445"/>
      <c r="D22" s="612"/>
      <c r="E22" s="114"/>
    </row>
    <row r="23" spans="1:5" s="543" customFormat="1" ht="12" customHeight="1" thickBot="1" x14ac:dyDescent="0.25">
      <c r="A23" s="593" t="s">
        <v>81</v>
      </c>
      <c r="B23" s="368" t="s">
        <v>681</v>
      </c>
      <c r="C23" s="445"/>
      <c r="D23" s="612"/>
      <c r="E23" s="114"/>
    </row>
    <row r="24" spans="1:5" s="543" customFormat="1" ht="12" customHeight="1" thickBot="1" x14ac:dyDescent="0.25">
      <c r="A24" s="580" t="s">
        <v>9</v>
      </c>
      <c r="B24" s="388" t="s">
        <v>125</v>
      </c>
      <c r="C24" s="41"/>
      <c r="D24" s="614"/>
      <c r="E24" s="586"/>
    </row>
    <row r="25" spans="1:5" s="543" customFormat="1" ht="12" customHeight="1" thickBot="1" x14ac:dyDescent="0.25">
      <c r="A25" s="580" t="s">
        <v>10</v>
      </c>
      <c r="B25" s="388" t="s">
        <v>566</v>
      </c>
      <c r="C25" s="448">
        <f>+C26+C27</f>
        <v>0</v>
      </c>
      <c r="D25" s="610">
        <f>+D26+D27</f>
        <v>0</v>
      </c>
      <c r="E25" s="587">
        <f>+E26+E27</f>
        <v>0</v>
      </c>
    </row>
    <row r="26" spans="1:5" s="543" customFormat="1" ht="12" customHeight="1" x14ac:dyDescent="0.2">
      <c r="A26" s="594" t="s">
        <v>328</v>
      </c>
      <c r="B26" s="595" t="s">
        <v>564</v>
      </c>
      <c r="C26" s="103"/>
      <c r="D26" s="601"/>
      <c r="E26" s="574"/>
    </row>
    <row r="27" spans="1:5" s="543" customFormat="1" ht="12" customHeight="1" x14ac:dyDescent="0.2">
      <c r="A27" s="594" t="s">
        <v>334</v>
      </c>
      <c r="B27" s="596" t="s">
        <v>567</v>
      </c>
      <c r="C27" s="449"/>
      <c r="D27" s="615"/>
      <c r="E27" s="573"/>
    </row>
    <row r="28" spans="1:5" s="543" customFormat="1" ht="12" customHeight="1" thickBot="1" x14ac:dyDescent="0.25">
      <c r="A28" s="593" t="s">
        <v>336</v>
      </c>
      <c r="B28" s="597" t="s">
        <v>682</v>
      </c>
      <c r="C28" s="577"/>
      <c r="D28" s="616"/>
      <c r="E28" s="572"/>
    </row>
    <row r="29" spans="1:5" s="543" customFormat="1" ht="12" customHeight="1" thickBot="1" x14ac:dyDescent="0.25">
      <c r="A29" s="580" t="s">
        <v>11</v>
      </c>
      <c r="B29" s="388" t="s">
        <v>568</v>
      </c>
      <c r="C29" s="448">
        <f>+C30+C31+C32</f>
        <v>0</v>
      </c>
      <c r="D29" s="610">
        <f>+D30+D31+D32</f>
        <v>0</v>
      </c>
      <c r="E29" s="587">
        <f>+E30+E31+E32</f>
        <v>0</v>
      </c>
    </row>
    <row r="30" spans="1:5" s="543" customFormat="1" ht="12" customHeight="1" x14ac:dyDescent="0.2">
      <c r="A30" s="594" t="s">
        <v>65</v>
      </c>
      <c r="B30" s="595" t="s">
        <v>354</v>
      </c>
      <c r="C30" s="103"/>
      <c r="D30" s="601"/>
      <c r="E30" s="574"/>
    </row>
    <row r="31" spans="1:5" s="543" customFormat="1" ht="12" customHeight="1" x14ac:dyDescent="0.2">
      <c r="A31" s="594" t="s">
        <v>66</v>
      </c>
      <c r="B31" s="596" t="s">
        <v>355</v>
      </c>
      <c r="C31" s="449"/>
      <c r="D31" s="615"/>
      <c r="E31" s="573"/>
    </row>
    <row r="32" spans="1:5" s="543" customFormat="1" ht="12" customHeight="1" thickBot="1" x14ac:dyDescent="0.25">
      <c r="A32" s="593" t="s">
        <v>67</v>
      </c>
      <c r="B32" s="579" t="s">
        <v>357</v>
      </c>
      <c r="C32" s="577"/>
      <c r="D32" s="616"/>
      <c r="E32" s="572"/>
    </row>
    <row r="33" spans="1:5" s="543" customFormat="1" ht="12" customHeight="1" thickBot="1" x14ac:dyDescent="0.25">
      <c r="A33" s="580" t="s">
        <v>12</v>
      </c>
      <c r="B33" s="388" t="s">
        <v>482</v>
      </c>
      <c r="C33" s="41"/>
      <c r="D33" s="614"/>
      <c r="E33" s="586"/>
    </row>
    <row r="34" spans="1:5" s="543" customFormat="1" ht="12" customHeight="1" thickBot="1" x14ac:dyDescent="0.25">
      <c r="A34" s="580" t="s">
        <v>13</v>
      </c>
      <c r="B34" s="388" t="s">
        <v>569</v>
      </c>
      <c r="C34" s="41"/>
      <c r="D34" s="614"/>
      <c r="E34" s="586"/>
    </row>
    <row r="35" spans="1:5" s="543" customFormat="1" ht="12" customHeight="1" thickBot="1" x14ac:dyDescent="0.25">
      <c r="A35" s="517" t="s">
        <v>14</v>
      </c>
      <c r="B35" s="388" t="s">
        <v>570</v>
      </c>
      <c r="C35" s="448">
        <f>+C8+C19+C24+C25+C29+C33+C34</f>
        <v>0</v>
      </c>
      <c r="D35" s="610">
        <f>+D8+D19+D24+D25+D29+D33+D34</f>
        <v>0</v>
      </c>
      <c r="E35" s="587">
        <f>+E8+E19+E24+E25+E29+E33+E34</f>
        <v>0</v>
      </c>
    </row>
    <row r="36" spans="1:5" s="570" customFormat="1" ht="12" customHeight="1" thickBot="1" x14ac:dyDescent="0.25">
      <c r="A36" s="582" t="s">
        <v>15</v>
      </c>
      <c r="B36" s="388" t="s">
        <v>571</v>
      </c>
      <c r="C36" s="448">
        <f>+C37+C38+C39</f>
        <v>0</v>
      </c>
      <c r="D36" s="610">
        <f>+D37+D38+D39</f>
        <v>0</v>
      </c>
      <c r="E36" s="587">
        <f>+E37+E38+E39</f>
        <v>0</v>
      </c>
    </row>
    <row r="37" spans="1:5" s="570" customFormat="1" ht="15" customHeight="1" x14ac:dyDescent="0.2">
      <c r="A37" s="594" t="s">
        <v>572</v>
      </c>
      <c r="B37" s="595" t="s">
        <v>166</v>
      </c>
      <c r="C37" s="103"/>
      <c r="D37" s="601"/>
      <c r="E37" s="574"/>
    </row>
    <row r="38" spans="1:5" s="570" customFormat="1" ht="15" customHeight="1" x14ac:dyDescent="0.2">
      <c r="A38" s="594" t="s">
        <v>573</v>
      </c>
      <c r="B38" s="596" t="s">
        <v>3</v>
      </c>
      <c r="C38" s="449"/>
      <c r="D38" s="615"/>
      <c r="E38" s="573"/>
    </row>
    <row r="39" spans="1:5" ht="23.25" thickBot="1" x14ac:dyDescent="0.25">
      <c r="A39" s="593" t="s">
        <v>574</v>
      </c>
      <c r="B39" s="579" t="s">
        <v>575</v>
      </c>
      <c r="C39" s="577"/>
      <c r="D39" s="616"/>
      <c r="E39" s="572"/>
    </row>
    <row r="40" spans="1:5" s="569" customFormat="1" ht="16.5" customHeight="1" thickBot="1" x14ac:dyDescent="0.25">
      <c r="A40" s="582" t="s">
        <v>16</v>
      </c>
      <c r="B40" s="583" t="s">
        <v>576</v>
      </c>
      <c r="C40" s="108">
        <f>+C35+C36</f>
        <v>0</v>
      </c>
      <c r="D40" s="617">
        <f>+D35+D36</f>
        <v>0</v>
      </c>
      <c r="E40" s="588">
        <f>+E35+E36</f>
        <v>0</v>
      </c>
    </row>
    <row r="41" spans="1:5" s="343" customFormat="1" ht="12" customHeight="1" x14ac:dyDescent="0.2">
      <c r="A41" s="525"/>
      <c r="B41" s="526"/>
      <c r="C41" s="541"/>
      <c r="D41" s="541"/>
      <c r="E41" s="541"/>
    </row>
    <row r="42" spans="1:5" ht="12" customHeight="1" thickBot="1" x14ac:dyDescent="0.25">
      <c r="A42" s="527"/>
      <c r="B42" s="528"/>
      <c r="C42" s="542"/>
      <c r="D42" s="542"/>
      <c r="E42" s="542"/>
    </row>
    <row r="43" spans="1:5" ht="12" customHeight="1" thickBot="1" x14ac:dyDescent="0.25">
      <c r="A43" s="798" t="s">
        <v>45</v>
      </c>
      <c r="B43" s="799"/>
      <c r="C43" s="799"/>
      <c r="D43" s="799"/>
      <c r="E43" s="800"/>
    </row>
    <row r="44" spans="1:5" ht="12" customHeight="1" thickBot="1" x14ac:dyDescent="0.25">
      <c r="A44" s="580" t="s">
        <v>7</v>
      </c>
      <c r="B44" s="388" t="s">
        <v>577</v>
      </c>
      <c r="C44" s="448">
        <f>SUM(C45:C49)</f>
        <v>0</v>
      </c>
      <c r="D44" s="448">
        <f>SUM(D45:D49)</f>
        <v>0</v>
      </c>
      <c r="E44" s="587">
        <f>SUM(E45:E49)</f>
        <v>0</v>
      </c>
    </row>
    <row r="45" spans="1:5" ht="12" customHeight="1" x14ac:dyDescent="0.2">
      <c r="A45" s="593" t="s">
        <v>72</v>
      </c>
      <c r="B45" s="369" t="s">
        <v>37</v>
      </c>
      <c r="C45" s="103"/>
      <c r="D45" s="103"/>
      <c r="E45" s="574"/>
    </row>
    <row r="46" spans="1:5" ht="12" customHeight="1" x14ac:dyDescent="0.2">
      <c r="A46" s="593" t="s">
        <v>73</v>
      </c>
      <c r="B46" s="368" t="s">
        <v>134</v>
      </c>
      <c r="C46" s="442"/>
      <c r="D46" s="442"/>
      <c r="E46" s="598"/>
    </row>
    <row r="47" spans="1:5" ht="12" customHeight="1" x14ac:dyDescent="0.2">
      <c r="A47" s="593" t="s">
        <v>74</v>
      </c>
      <c r="B47" s="368" t="s">
        <v>101</v>
      </c>
      <c r="C47" s="442"/>
      <c r="D47" s="442"/>
      <c r="E47" s="598"/>
    </row>
    <row r="48" spans="1:5" s="343" customFormat="1" ht="12" customHeight="1" x14ac:dyDescent="0.2">
      <c r="A48" s="593" t="s">
        <v>75</v>
      </c>
      <c r="B48" s="368" t="s">
        <v>135</v>
      </c>
      <c r="C48" s="442"/>
      <c r="D48" s="442"/>
      <c r="E48" s="598"/>
    </row>
    <row r="49" spans="1:5" ht="12" customHeight="1" thickBot="1" x14ac:dyDescent="0.25">
      <c r="A49" s="593" t="s">
        <v>108</v>
      </c>
      <c r="B49" s="368" t="s">
        <v>136</v>
      </c>
      <c r="C49" s="442"/>
      <c r="D49" s="442"/>
      <c r="E49" s="598"/>
    </row>
    <row r="50" spans="1:5" ht="12" customHeight="1" thickBot="1" x14ac:dyDescent="0.25">
      <c r="A50" s="580" t="s">
        <v>8</v>
      </c>
      <c r="B50" s="388" t="s">
        <v>578</v>
      </c>
      <c r="C50" s="448">
        <f>SUM(C51:C53)</f>
        <v>0</v>
      </c>
      <c r="D50" s="448">
        <f>SUM(D51:D53)</f>
        <v>0</v>
      </c>
      <c r="E50" s="587">
        <f>SUM(E51:E53)</f>
        <v>0</v>
      </c>
    </row>
    <row r="51" spans="1:5" ht="12" customHeight="1" x14ac:dyDescent="0.2">
      <c r="A51" s="593" t="s">
        <v>78</v>
      </c>
      <c r="B51" s="369" t="s">
        <v>157</v>
      </c>
      <c r="C51" s="103"/>
      <c r="D51" s="103"/>
      <c r="E51" s="574"/>
    </row>
    <row r="52" spans="1:5" ht="12" customHeight="1" x14ac:dyDescent="0.2">
      <c r="A52" s="593" t="s">
        <v>79</v>
      </c>
      <c r="B52" s="368" t="s">
        <v>138</v>
      </c>
      <c r="C52" s="442"/>
      <c r="D52" s="442"/>
      <c r="E52" s="598"/>
    </row>
    <row r="53" spans="1:5" ht="15" customHeight="1" x14ac:dyDescent="0.2">
      <c r="A53" s="593" t="s">
        <v>80</v>
      </c>
      <c r="B53" s="368" t="s">
        <v>46</v>
      </c>
      <c r="C53" s="442"/>
      <c r="D53" s="442"/>
      <c r="E53" s="598"/>
    </row>
    <row r="54" spans="1:5" ht="23.25" thickBot="1" x14ac:dyDescent="0.25">
      <c r="A54" s="593" t="s">
        <v>81</v>
      </c>
      <c r="B54" s="368" t="s">
        <v>683</v>
      </c>
      <c r="C54" s="442"/>
      <c r="D54" s="442"/>
      <c r="E54" s="598"/>
    </row>
    <row r="55" spans="1:5" ht="15" customHeight="1" thickBot="1" x14ac:dyDescent="0.25">
      <c r="A55" s="580" t="s">
        <v>9</v>
      </c>
      <c r="B55" s="584" t="s">
        <v>579</v>
      </c>
      <c r="C55" s="108">
        <f>+C44+C50</f>
        <v>0</v>
      </c>
      <c r="D55" s="108">
        <f>+D44+D50</f>
        <v>0</v>
      </c>
      <c r="E55" s="588">
        <f>+E44+E50</f>
        <v>0</v>
      </c>
    </row>
    <row r="56" spans="1:5" ht="13.5" thickBot="1" x14ac:dyDescent="0.25">
      <c r="C56" s="589"/>
      <c r="D56" s="589"/>
      <c r="E56" s="589"/>
    </row>
    <row r="57" spans="1:5" ht="13.5" thickBot="1" x14ac:dyDescent="0.25">
      <c r="A57" s="529" t="s">
        <v>675</v>
      </c>
      <c r="B57" s="530"/>
      <c r="C57" s="112"/>
      <c r="D57" s="112"/>
      <c r="E57" s="578"/>
    </row>
    <row r="58" spans="1:5" ht="13.5" thickBot="1" x14ac:dyDescent="0.25">
      <c r="A58" s="529" t="s">
        <v>150</v>
      </c>
      <c r="B58" s="530"/>
      <c r="C58" s="112"/>
      <c r="D58" s="112"/>
      <c r="E58" s="578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0"/>
  </sheetPr>
  <dimension ref="A1:G36"/>
  <sheetViews>
    <sheetView view="pageLayout" workbookViewId="0">
      <selection activeCell="H5" sqref="H5"/>
    </sheetView>
  </sheetViews>
  <sheetFormatPr defaultRowHeight="12.75" x14ac:dyDescent="0.2"/>
  <cols>
    <col min="1" max="1" width="7" style="341" customWidth="1"/>
    <col min="2" max="2" width="32" style="32" customWidth="1"/>
    <col min="3" max="3" width="12.5" style="32" customWidth="1"/>
    <col min="4" max="6" width="11.83203125" style="32" customWidth="1"/>
    <col min="7" max="7" width="12.83203125" style="32" customWidth="1"/>
    <col min="8" max="16384" width="9.33203125" style="32"/>
  </cols>
  <sheetData>
    <row r="1" spans="1:7" ht="14.25" thickBot="1" x14ac:dyDescent="0.25">
      <c r="G1" s="39" t="s">
        <v>821</v>
      </c>
    </row>
    <row r="2" spans="1:7" ht="17.25" customHeight="1" thickBot="1" x14ac:dyDescent="0.25">
      <c r="A2" s="815" t="s">
        <v>5</v>
      </c>
      <c r="B2" s="813" t="s">
        <v>305</v>
      </c>
      <c r="C2" s="813" t="s">
        <v>684</v>
      </c>
      <c r="D2" s="813" t="s">
        <v>726</v>
      </c>
      <c r="E2" s="811" t="s">
        <v>834</v>
      </c>
      <c r="F2" s="811"/>
      <c r="G2" s="812"/>
    </row>
    <row r="3" spans="1:7" s="342" customFormat="1" ht="57.75" customHeight="1" thickBot="1" x14ac:dyDescent="0.25">
      <c r="A3" s="816"/>
      <c r="B3" s="814"/>
      <c r="C3" s="814"/>
      <c r="D3" s="814"/>
      <c r="E3" s="30" t="s">
        <v>685</v>
      </c>
      <c r="F3" s="30" t="s">
        <v>686</v>
      </c>
      <c r="G3" s="680" t="s">
        <v>687</v>
      </c>
    </row>
    <row r="4" spans="1:7" s="343" customFormat="1" ht="15" customHeight="1" thickBot="1" x14ac:dyDescent="0.25">
      <c r="A4" s="517" t="s">
        <v>422</v>
      </c>
      <c r="B4" s="518" t="s">
        <v>423</v>
      </c>
      <c r="C4" s="518" t="s">
        <v>424</v>
      </c>
      <c r="D4" s="518" t="s">
        <v>425</v>
      </c>
      <c r="E4" s="518" t="s">
        <v>727</v>
      </c>
      <c r="F4" s="518" t="s">
        <v>502</v>
      </c>
      <c r="G4" s="602" t="s">
        <v>503</v>
      </c>
    </row>
    <row r="5" spans="1:7" ht="15" customHeight="1" x14ac:dyDescent="0.2">
      <c r="A5" s="344" t="s">
        <v>7</v>
      </c>
      <c r="B5" s="345" t="s">
        <v>808</v>
      </c>
      <c r="C5" s="346">
        <v>30514005</v>
      </c>
      <c r="D5" s="346"/>
      <c r="E5" s="347">
        <v>30514005</v>
      </c>
      <c r="F5" s="346">
        <v>30514005</v>
      </c>
      <c r="G5" s="348"/>
    </row>
    <row r="6" spans="1:7" ht="15" customHeight="1" x14ac:dyDescent="0.2">
      <c r="A6" s="349" t="s">
        <v>8</v>
      </c>
      <c r="B6" s="350"/>
      <c r="C6" s="2"/>
      <c r="D6" s="2"/>
      <c r="E6" s="347">
        <f t="shared" ref="E6:E29" si="0">C6+D6</f>
        <v>0</v>
      </c>
      <c r="F6" s="2"/>
      <c r="G6" s="180"/>
    </row>
    <row r="7" spans="1:7" ht="15" customHeight="1" x14ac:dyDescent="0.2">
      <c r="A7" s="349" t="s">
        <v>9</v>
      </c>
      <c r="B7" s="350"/>
      <c r="C7" s="2"/>
      <c r="D7" s="2"/>
      <c r="E7" s="347">
        <f t="shared" si="0"/>
        <v>0</v>
      </c>
      <c r="F7" s="2"/>
      <c r="G7" s="180"/>
    </row>
    <row r="8" spans="1:7" ht="15" customHeight="1" x14ac:dyDescent="0.2">
      <c r="A8" s="349" t="s">
        <v>10</v>
      </c>
      <c r="B8" s="350"/>
      <c r="C8" s="2"/>
      <c r="D8" s="2"/>
      <c r="E8" s="347">
        <f t="shared" si="0"/>
        <v>0</v>
      </c>
      <c r="F8" s="2"/>
      <c r="G8" s="180"/>
    </row>
    <row r="9" spans="1:7" ht="15" customHeight="1" x14ac:dyDescent="0.2">
      <c r="A9" s="349" t="s">
        <v>11</v>
      </c>
      <c r="B9" s="350"/>
      <c r="C9" s="2"/>
      <c r="D9" s="2"/>
      <c r="E9" s="347">
        <f t="shared" si="0"/>
        <v>0</v>
      </c>
      <c r="F9" s="2"/>
      <c r="G9" s="180"/>
    </row>
    <row r="10" spans="1:7" ht="15" customHeight="1" x14ac:dyDescent="0.2">
      <c r="A10" s="349" t="s">
        <v>12</v>
      </c>
      <c r="B10" s="350"/>
      <c r="C10" s="2"/>
      <c r="D10" s="2"/>
      <c r="E10" s="347">
        <f t="shared" si="0"/>
        <v>0</v>
      </c>
      <c r="F10" s="2"/>
      <c r="G10" s="180"/>
    </row>
    <row r="11" spans="1:7" ht="15" customHeight="1" x14ac:dyDescent="0.2">
      <c r="A11" s="349" t="s">
        <v>13</v>
      </c>
      <c r="B11" s="350"/>
      <c r="C11" s="2"/>
      <c r="D11" s="2"/>
      <c r="E11" s="347">
        <f t="shared" si="0"/>
        <v>0</v>
      </c>
      <c r="F11" s="2"/>
      <c r="G11" s="180"/>
    </row>
    <row r="12" spans="1:7" ht="15" customHeight="1" x14ac:dyDescent="0.2">
      <c r="A12" s="349" t="s">
        <v>14</v>
      </c>
      <c r="B12" s="350"/>
      <c r="C12" s="2"/>
      <c r="D12" s="2"/>
      <c r="E12" s="347">
        <f t="shared" si="0"/>
        <v>0</v>
      </c>
      <c r="F12" s="2"/>
      <c r="G12" s="180"/>
    </row>
    <row r="13" spans="1:7" ht="15" customHeight="1" x14ac:dyDescent="0.2">
      <c r="A13" s="349" t="s">
        <v>15</v>
      </c>
      <c r="B13" s="350"/>
      <c r="C13" s="2"/>
      <c r="D13" s="2"/>
      <c r="E13" s="347">
        <f t="shared" si="0"/>
        <v>0</v>
      </c>
      <c r="F13" s="2"/>
      <c r="G13" s="180"/>
    </row>
    <row r="14" spans="1:7" ht="15" customHeight="1" x14ac:dyDescent="0.2">
      <c r="A14" s="349" t="s">
        <v>16</v>
      </c>
      <c r="B14" s="350"/>
      <c r="C14" s="2"/>
      <c r="D14" s="2"/>
      <c r="E14" s="347">
        <f t="shared" si="0"/>
        <v>0</v>
      </c>
      <c r="F14" s="2"/>
      <c r="G14" s="180"/>
    </row>
    <row r="15" spans="1:7" ht="15" customHeight="1" x14ac:dyDescent="0.2">
      <c r="A15" s="349" t="s">
        <v>17</v>
      </c>
      <c r="B15" s="350"/>
      <c r="C15" s="2"/>
      <c r="D15" s="2"/>
      <c r="E15" s="347">
        <f t="shared" si="0"/>
        <v>0</v>
      </c>
      <c r="F15" s="2"/>
      <c r="G15" s="180"/>
    </row>
    <row r="16" spans="1:7" ht="15" customHeight="1" x14ac:dyDescent="0.2">
      <c r="A16" s="349" t="s">
        <v>18</v>
      </c>
      <c r="B16" s="350"/>
      <c r="C16" s="2"/>
      <c r="D16" s="2"/>
      <c r="E16" s="347">
        <f t="shared" si="0"/>
        <v>0</v>
      </c>
      <c r="F16" s="2"/>
      <c r="G16" s="180"/>
    </row>
    <row r="17" spans="1:7" ht="15" customHeight="1" x14ac:dyDescent="0.2">
      <c r="A17" s="349" t="s">
        <v>19</v>
      </c>
      <c r="B17" s="350"/>
      <c r="C17" s="2"/>
      <c r="D17" s="2"/>
      <c r="E17" s="347">
        <f t="shared" si="0"/>
        <v>0</v>
      </c>
      <c r="F17" s="2"/>
      <c r="G17" s="180"/>
    </row>
    <row r="18" spans="1:7" ht="15" customHeight="1" x14ac:dyDescent="0.2">
      <c r="A18" s="349" t="s">
        <v>20</v>
      </c>
      <c r="B18" s="350"/>
      <c r="C18" s="2"/>
      <c r="D18" s="2"/>
      <c r="E18" s="347">
        <f t="shared" si="0"/>
        <v>0</v>
      </c>
      <c r="F18" s="2"/>
      <c r="G18" s="180"/>
    </row>
    <row r="19" spans="1:7" ht="15" customHeight="1" x14ac:dyDescent="0.2">
      <c r="A19" s="349" t="s">
        <v>21</v>
      </c>
      <c r="B19" s="350"/>
      <c r="C19" s="2"/>
      <c r="D19" s="2"/>
      <c r="E19" s="347">
        <f t="shared" si="0"/>
        <v>0</v>
      </c>
      <c r="F19" s="2"/>
      <c r="G19" s="180"/>
    </row>
    <row r="20" spans="1:7" ht="15" customHeight="1" x14ac:dyDescent="0.2">
      <c r="A20" s="349" t="s">
        <v>22</v>
      </c>
      <c r="B20" s="350"/>
      <c r="C20" s="2"/>
      <c r="D20" s="2"/>
      <c r="E20" s="347">
        <f t="shared" si="0"/>
        <v>0</v>
      </c>
      <c r="F20" s="2"/>
      <c r="G20" s="180"/>
    </row>
    <row r="21" spans="1:7" ht="15" customHeight="1" x14ac:dyDescent="0.2">
      <c r="A21" s="349" t="s">
        <v>23</v>
      </c>
      <c r="B21" s="350"/>
      <c r="C21" s="2"/>
      <c r="D21" s="2"/>
      <c r="E21" s="347">
        <f t="shared" si="0"/>
        <v>0</v>
      </c>
      <c r="F21" s="2"/>
      <c r="G21" s="180"/>
    </row>
    <row r="22" spans="1:7" ht="15" customHeight="1" x14ac:dyDescent="0.2">
      <c r="A22" s="349" t="s">
        <v>24</v>
      </c>
      <c r="B22" s="350"/>
      <c r="C22" s="2"/>
      <c r="D22" s="2"/>
      <c r="E22" s="347">
        <f t="shared" si="0"/>
        <v>0</v>
      </c>
      <c r="F22" s="2"/>
      <c r="G22" s="180"/>
    </row>
    <row r="23" spans="1:7" ht="15" customHeight="1" x14ac:dyDescent="0.2">
      <c r="A23" s="349" t="s">
        <v>25</v>
      </c>
      <c r="B23" s="350"/>
      <c r="C23" s="2"/>
      <c r="D23" s="2"/>
      <c r="E23" s="347">
        <f t="shared" si="0"/>
        <v>0</v>
      </c>
      <c r="F23" s="2"/>
      <c r="G23" s="180"/>
    </row>
    <row r="24" spans="1:7" ht="15" customHeight="1" x14ac:dyDescent="0.2">
      <c r="A24" s="349" t="s">
        <v>26</v>
      </c>
      <c r="B24" s="350"/>
      <c r="C24" s="2"/>
      <c r="D24" s="2"/>
      <c r="E24" s="347">
        <f t="shared" si="0"/>
        <v>0</v>
      </c>
      <c r="F24" s="2"/>
      <c r="G24" s="180"/>
    </row>
    <row r="25" spans="1:7" ht="15" customHeight="1" x14ac:dyDescent="0.2">
      <c r="A25" s="349" t="s">
        <v>27</v>
      </c>
      <c r="B25" s="350"/>
      <c r="C25" s="2"/>
      <c r="D25" s="2"/>
      <c r="E25" s="347">
        <f t="shared" si="0"/>
        <v>0</v>
      </c>
      <c r="F25" s="2"/>
      <c r="G25" s="180"/>
    </row>
    <row r="26" spans="1:7" ht="15" customHeight="1" x14ac:dyDescent="0.2">
      <c r="A26" s="349" t="s">
        <v>28</v>
      </c>
      <c r="B26" s="350"/>
      <c r="C26" s="2"/>
      <c r="D26" s="2"/>
      <c r="E26" s="347">
        <f t="shared" si="0"/>
        <v>0</v>
      </c>
      <c r="F26" s="2"/>
      <c r="G26" s="180"/>
    </row>
    <row r="27" spans="1:7" ht="15" customHeight="1" x14ac:dyDescent="0.2">
      <c r="A27" s="349" t="s">
        <v>29</v>
      </c>
      <c r="B27" s="350"/>
      <c r="C27" s="2"/>
      <c r="D27" s="2"/>
      <c r="E27" s="347">
        <f t="shared" si="0"/>
        <v>0</v>
      </c>
      <c r="F27" s="2"/>
      <c r="G27" s="180"/>
    </row>
    <row r="28" spans="1:7" ht="15" customHeight="1" x14ac:dyDescent="0.2">
      <c r="A28" s="349" t="s">
        <v>30</v>
      </c>
      <c r="B28" s="350"/>
      <c r="C28" s="2"/>
      <c r="D28" s="2"/>
      <c r="E28" s="347">
        <f t="shared" si="0"/>
        <v>0</v>
      </c>
      <c r="F28" s="2"/>
      <c r="G28" s="180"/>
    </row>
    <row r="29" spans="1:7" ht="15" customHeight="1" x14ac:dyDescent="0.2">
      <c r="A29" s="349" t="s">
        <v>31</v>
      </c>
      <c r="B29" s="350"/>
      <c r="C29" s="2"/>
      <c r="D29" s="2"/>
      <c r="E29" s="347">
        <f t="shared" si="0"/>
        <v>0</v>
      </c>
      <c r="F29" s="2"/>
      <c r="G29" s="180"/>
    </row>
    <row r="30" spans="1:7" ht="15" customHeight="1" x14ac:dyDescent="0.2">
      <c r="A30" s="349" t="s">
        <v>32</v>
      </c>
      <c r="B30" s="350"/>
      <c r="C30" s="2"/>
      <c r="D30" s="2"/>
      <c r="E30" s="347"/>
      <c r="F30" s="2"/>
      <c r="G30" s="180"/>
    </row>
    <row r="31" spans="1:7" ht="15" customHeight="1" x14ac:dyDescent="0.2">
      <c r="A31" s="349" t="s">
        <v>33</v>
      </c>
      <c r="B31" s="350"/>
      <c r="C31" s="2"/>
      <c r="D31" s="2"/>
      <c r="E31" s="347">
        <f>C31+D31</f>
        <v>0</v>
      </c>
      <c r="F31" s="2"/>
      <c r="G31" s="180"/>
    </row>
    <row r="32" spans="1:7" ht="15" customHeight="1" x14ac:dyDescent="0.2">
      <c r="A32" s="349" t="s">
        <v>34</v>
      </c>
      <c r="B32" s="350"/>
      <c r="C32" s="2"/>
      <c r="D32" s="2"/>
      <c r="E32" s="347">
        <f>C32+D32</f>
        <v>0</v>
      </c>
      <c r="F32" s="2"/>
      <c r="G32" s="180"/>
    </row>
    <row r="33" spans="1:7" ht="15" customHeight="1" x14ac:dyDescent="0.2">
      <c r="A33" s="349" t="s">
        <v>35</v>
      </c>
      <c r="B33" s="350"/>
      <c r="C33" s="2"/>
      <c r="D33" s="2"/>
      <c r="E33" s="347">
        <f>C33+D33</f>
        <v>0</v>
      </c>
      <c r="F33" s="2"/>
      <c r="G33" s="180"/>
    </row>
    <row r="34" spans="1:7" ht="15" customHeight="1" x14ac:dyDescent="0.2">
      <c r="A34" s="349" t="s">
        <v>92</v>
      </c>
      <c r="B34" s="350"/>
      <c r="C34" s="2"/>
      <c r="D34" s="2"/>
      <c r="E34" s="347">
        <f>C34+D34</f>
        <v>0</v>
      </c>
      <c r="F34" s="2"/>
      <c r="G34" s="180"/>
    </row>
    <row r="35" spans="1:7" ht="15" customHeight="1" thickBot="1" x14ac:dyDescent="0.25">
      <c r="A35" s="349" t="s">
        <v>188</v>
      </c>
      <c r="B35" s="351"/>
      <c r="C35" s="3"/>
      <c r="D35" s="3"/>
      <c r="E35" s="347">
        <f>C35+D35</f>
        <v>0</v>
      </c>
      <c r="F35" s="3"/>
      <c r="G35" s="352"/>
    </row>
    <row r="36" spans="1:7" ht="15" customHeight="1" thickBot="1" x14ac:dyDescent="0.25">
      <c r="A36" s="809" t="s">
        <v>40</v>
      </c>
      <c r="B36" s="810"/>
      <c r="C36" s="14">
        <f>SUM(C5:C35)</f>
        <v>30514005</v>
      </c>
      <c r="D36" s="14">
        <f>SUM(D5:D35)</f>
        <v>0</v>
      </c>
      <c r="E36" s="14">
        <f>SUM(E5:E35)</f>
        <v>30514005</v>
      </c>
      <c r="F36" s="14">
        <f>SUM(F5:F35)</f>
        <v>30514005</v>
      </c>
      <c r="G36" s="15">
        <f>SUM(G5:G35)</f>
        <v>0</v>
      </c>
    </row>
  </sheetData>
  <mergeCells count="6">
    <mergeCell ref="A36:B36"/>
    <mergeCell ref="E2:G2"/>
    <mergeCell ref="D2:D3"/>
    <mergeCell ref="C2:C3"/>
    <mergeCell ref="B2:B3"/>
    <mergeCell ref="A2:A3"/>
  </mergeCells>
  <phoneticPr fontId="0" type="noConversion"/>
  <printOptions horizontalCentered="1"/>
  <pageMargins left="0.78740157480314965" right="0.78740157480314965" top="1.5748031496062993" bottom="0.98425196850393704" header="0.51181102362204722" footer="0.51181102362204722"/>
  <pageSetup paperSize="9" scale="80" orientation="portrait" verticalDpi="0" r:id="rId1"/>
  <headerFooter alignWithMargins="0">
    <oddHeader>&amp;C&amp;12
KÖLTSÉGVETÉSI SZERVEK PÉNZMARADVÁNYÁNAK ALAKULÁSA&amp;R&amp;12 9. melléklet a 3/2019. (IV.24.)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0"/>
  </sheetPr>
  <dimension ref="A1:I157"/>
  <sheetViews>
    <sheetView view="pageLayout" zoomScaleNormal="120" zoomScaleSheetLayoutView="100" workbookViewId="0">
      <selection activeCell="A87" sqref="A87"/>
    </sheetView>
  </sheetViews>
  <sheetFormatPr defaultRowHeight="15.75" x14ac:dyDescent="0.25"/>
  <cols>
    <col min="1" max="1" width="5.83203125" style="409" customWidth="1"/>
    <col min="2" max="2" width="34" style="409" customWidth="1"/>
    <col min="3" max="3" width="12.5" style="409" customWidth="1"/>
    <col min="4" max="4" width="13.1640625" style="410" customWidth="1"/>
    <col min="5" max="5" width="13.83203125" style="410" customWidth="1"/>
    <col min="6" max="6" width="0" style="681" hidden="1" customWidth="1"/>
    <col min="7" max="16384" width="9.33203125" style="420"/>
  </cols>
  <sheetData>
    <row r="1" spans="1:6" ht="15.95" customHeight="1" x14ac:dyDescent="0.25">
      <c r="A1" s="756" t="s">
        <v>4</v>
      </c>
      <c r="B1" s="756"/>
      <c r="C1" s="756"/>
      <c r="D1" s="756"/>
      <c r="E1" s="756"/>
    </row>
    <row r="2" spans="1:6" ht="15.95" customHeight="1" thickBot="1" x14ac:dyDescent="0.3">
      <c r="A2" s="45" t="s">
        <v>112</v>
      </c>
      <c r="B2" s="45"/>
      <c r="C2" s="45"/>
      <c r="D2" s="407"/>
      <c r="E2" s="407" t="s">
        <v>822</v>
      </c>
    </row>
    <row r="3" spans="1:6" ht="15.95" customHeight="1" x14ac:dyDescent="0.25">
      <c r="A3" s="763" t="s">
        <v>60</v>
      </c>
      <c r="B3" s="759" t="s">
        <v>6</v>
      </c>
      <c r="C3" s="817" t="str">
        <f>+CONCATENATE(LEFT(ÖSSZEFÜGGÉSEK!A4,4)-1,". évi tény")</f>
        <v>2017. évi tény</v>
      </c>
      <c r="D3" s="757" t="str">
        <f>+CONCATENATE(LEFT(ÖSSZEFÜGGÉSEK!A4,4),". évi")</f>
        <v>2018. évi</v>
      </c>
      <c r="E3" s="758"/>
    </row>
    <row r="4" spans="1:6" ht="38.1" customHeight="1" thickBot="1" x14ac:dyDescent="0.3">
      <c r="A4" s="764"/>
      <c r="B4" s="760"/>
      <c r="C4" s="818"/>
      <c r="D4" s="47" t="s">
        <v>184</v>
      </c>
      <c r="E4" s="48" t="s">
        <v>185</v>
      </c>
    </row>
    <row r="5" spans="1:6" s="421" customFormat="1" ht="12" customHeight="1" thickBot="1" x14ac:dyDescent="0.25">
      <c r="A5" s="385" t="s">
        <v>422</v>
      </c>
      <c r="B5" s="386" t="s">
        <v>423</v>
      </c>
      <c r="C5" s="386" t="s">
        <v>424</v>
      </c>
      <c r="D5" s="386" t="s">
        <v>426</v>
      </c>
      <c r="E5" s="387" t="s">
        <v>502</v>
      </c>
      <c r="F5" s="682"/>
    </row>
    <row r="6" spans="1:6" s="422" customFormat="1" ht="12" customHeight="1" thickBot="1" x14ac:dyDescent="0.25">
      <c r="A6" s="380" t="s">
        <v>7</v>
      </c>
      <c r="B6" s="618" t="s">
        <v>306</v>
      </c>
      <c r="C6" s="412">
        <f t="shared" ref="C6" si="0">SUM(C7:C12)</f>
        <v>47499066</v>
      </c>
      <c r="D6" s="406">
        <f>SUM(D7:D12)</f>
        <v>44898734</v>
      </c>
      <c r="E6" s="412">
        <f t="shared" ref="E6" si="1">SUM(E7:E12)</f>
        <v>44497696</v>
      </c>
      <c r="F6" s="683" t="s">
        <v>728</v>
      </c>
    </row>
    <row r="7" spans="1:6" s="422" customFormat="1" ht="12" customHeight="1" x14ac:dyDescent="0.2">
      <c r="A7" s="375" t="s">
        <v>72</v>
      </c>
      <c r="B7" s="619" t="s">
        <v>307</v>
      </c>
      <c r="C7" s="397">
        <v>16633710</v>
      </c>
      <c r="D7" s="535">
        <v>17828574</v>
      </c>
      <c r="E7" s="397">
        <v>17828574</v>
      </c>
      <c r="F7" s="683" t="s">
        <v>729</v>
      </c>
    </row>
    <row r="8" spans="1:6" s="422" customFormat="1" ht="12" customHeight="1" x14ac:dyDescent="0.2">
      <c r="A8" s="374" t="s">
        <v>73</v>
      </c>
      <c r="B8" s="620" t="s">
        <v>308</v>
      </c>
      <c r="C8" s="396">
        <v>0</v>
      </c>
      <c r="D8" s="534"/>
      <c r="E8" s="396">
        <v>0</v>
      </c>
      <c r="F8" s="683" t="s">
        <v>730</v>
      </c>
    </row>
    <row r="9" spans="1:6" s="422" customFormat="1" ht="12" customHeight="1" x14ac:dyDescent="0.2">
      <c r="A9" s="374" t="s">
        <v>74</v>
      </c>
      <c r="B9" s="620" t="s">
        <v>309</v>
      </c>
      <c r="C9" s="396">
        <v>17816565</v>
      </c>
      <c r="D9" s="534">
        <v>17873178</v>
      </c>
      <c r="E9" s="396">
        <v>17472140</v>
      </c>
      <c r="F9" s="683" t="s">
        <v>731</v>
      </c>
    </row>
    <row r="10" spans="1:6" s="422" customFormat="1" ht="12" customHeight="1" x14ac:dyDescent="0.2">
      <c r="A10" s="374" t="s">
        <v>75</v>
      </c>
      <c r="B10" s="620" t="s">
        <v>310</v>
      </c>
      <c r="C10" s="396">
        <v>1200000</v>
      </c>
      <c r="D10" s="534">
        <v>1800000</v>
      </c>
      <c r="E10" s="396">
        <v>1800000</v>
      </c>
      <c r="F10" s="683" t="s">
        <v>732</v>
      </c>
    </row>
    <row r="11" spans="1:6" s="422" customFormat="1" ht="12" customHeight="1" x14ac:dyDescent="0.2">
      <c r="A11" s="374" t="s">
        <v>108</v>
      </c>
      <c r="B11" s="620" t="s">
        <v>311</v>
      </c>
      <c r="C11" s="396">
        <v>11848791</v>
      </c>
      <c r="D11" s="701">
        <v>7184822</v>
      </c>
      <c r="E11" s="396">
        <v>7184822</v>
      </c>
      <c r="F11" s="683" t="s">
        <v>733</v>
      </c>
    </row>
    <row r="12" spans="1:6" s="422" customFormat="1" ht="12" customHeight="1" thickBot="1" x14ac:dyDescent="0.25">
      <c r="A12" s="376" t="s">
        <v>76</v>
      </c>
      <c r="B12" s="621" t="s">
        <v>812</v>
      </c>
      <c r="C12" s="398"/>
      <c r="D12" s="702">
        <v>212160</v>
      </c>
      <c r="E12" s="398">
        <v>212160</v>
      </c>
      <c r="F12" s="683" t="s">
        <v>734</v>
      </c>
    </row>
    <row r="13" spans="1:6" s="422" customFormat="1" ht="12" customHeight="1" thickBot="1" x14ac:dyDescent="0.25">
      <c r="A13" s="380" t="s">
        <v>8</v>
      </c>
      <c r="B13" s="622" t="s">
        <v>313</v>
      </c>
      <c r="C13" s="412">
        <f>SUM(C14:C18)</f>
        <v>114169195</v>
      </c>
      <c r="D13" s="412">
        <f>SUM(D14:D18)</f>
        <v>110745707</v>
      </c>
      <c r="E13" s="412">
        <f>SUM(E14:E18)</f>
        <v>93220736</v>
      </c>
      <c r="F13" s="683" t="s">
        <v>735</v>
      </c>
    </row>
    <row r="14" spans="1:6" s="422" customFormat="1" ht="12" customHeight="1" x14ac:dyDescent="0.2">
      <c r="A14" s="375" t="s">
        <v>78</v>
      </c>
      <c r="B14" s="619" t="s">
        <v>314</v>
      </c>
      <c r="C14" s="397"/>
      <c r="D14" s="535"/>
      <c r="E14" s="397"/>
      <c r="F14" s="683" t="s">
        <v>736</v>
      </c>
    </row>
    <row r="15" spans="1:6" s="422" customFormat="1" ht="12" customHeight="1" x14ac:dyDescent="0.2">
      <c r="A15" s="374" t="s">
        <v>79</v>
      </c>
      <c r="B15" s="620" t="s">
        <v>315</v>
      </c>
      <c r="C15" s="396">
        <v>0</v>
      </c>
      <c r="D15" s="534"/>
      <c r="E15" s="396">
        <v>0</v>
      </c>
      <c r="F15" s="683" t="s">
        <v>737</v>
      </c>
    </row>
    <row r="16" spans="1:6" s="422" customFormat="1" ht="12" customHeight="1" x14ac:dyDescent="0.2">
      <c r="A16" s="374" t="s">
        <v>80</v>
      </c>
      <c r="B16" s="620" t="s">
        <v>316</v>
      </c>
      <c r="C16" s="396">
        <v>0</v>
      </c>
      <c r="D16" s="534"/>
      <c r="E16" s="396">
        <v>0</v>
      </c>
      <c r="F16" s="683" t="s">
        <v>738</v>
      </c>
    </row>
    <row r="17" spans="1:6" s="422" customFormat="1" ht="12" customHeight="1" x14ac:dyDescent="0.2">
      <c r="A17" s="374" t="s">
        <v>81</v>
      </c>
      <c r="B17" s="620" t="s">
        <v>317</v>
      </c>
      <c r="C17" s="396">
        <v>0</v>
      </c>
      <c r="D17" s="534"/>
      <c r="E17" s="396">
        <v>0</v>
      </c>
      <c r="F17" s="683" t="s">
        <v>739</v>
      </c>
    </row>
    <row r="18" spans="1:6" s="422" customFormat="1" ht="12" customHeight="1" x14ac:dyDescent="0.2">
      <c r="A18" s="374" t="s">
        <v>82</v>
      </c>
      <c r="B18" s="620" t="s">
        <v>318</v>
      </c>
      <c r="C18" s="396">
        <v>114169195</v>
      </c>
      <c r="D18" s="534">
        <v>110745707</v>
      </c>
      <c r="E18" s="396">
        <v>93220736</v>
      </c>
      <c r="F18" s="683" t="s">
        <v>740</v>
      </c>
    </row>
    <row r="19" spans="1:6" s="422" customFormat="1" ht="12" customHeight="1" thickBot="1" x14ac:dyDescent="0.25">
      <c r="A19" s="376" t="s">
        <v>89</v>
      </c>
      <c r="B19" s="621" t="s">
        <v>319</v>
      </c>
      <c r="C19" s="398">
        <v>0</v>
      </c>
      <c r="D19" s="536"/>
      <c r="E19" s="398">
        <v>0</v>
      </c>
      <c r="F19" s="683" t="s">
        <v>741</v>
      </c>
    </row>
    <row r="20" spans="1:6" s="422" customFormat="1" ht="12" customHeight="1" thickBot="1" x14ac:dyDescent="0.25">
      <c r="A20" s="380" t="s">
        <v>9</v>
      </c>
      <c r="B20" s="618" t="s">
        <v>320</v>
      </c>
      <c r="C20" s="395">
        <f>SUM(C21:C26)</f>
        <v>2624570</v>
      </c>
      <c r="D20" s="412">
        <f>SUM(D21:D25)</f>
        <v>3152733</v>
      </c>
      <c r="E20" s="395">
        <f>SUM(E21:E26)</f>
        <v>3152733</v>
      </c>
      <c r="F20" s="683" t="s">
        <v>742</v>
      </c>
    </row>
    <row r="21" spans="1:6" s="422" customFormat="1" ht="12" customHeight="1" x14ac:dyDescent="0.2">
      <c r="A21" s="375" t="s">
        <v>61</v>
      </c>
      <c r="B21" s="619" t="s">
        <v>321</v>
      </c>
      <c r="C21" s="397">
        <v>1250000</v>
      </c>
      <c r="D21" s="535"/>
      <c r="E21" s="397"/>
      <c r="F21" s="683" t="s">
        <v>743</v>
      </c>
    </row>
    <row r="22" spans="1:6" s="422" customFormat="1" ht="12" customHeight="1" x14ac:dyDescent="0.2">
      <c r="A22" s="374" t="s">
        <v>62</v>
      </c>
      <c r="B22" s="620" t="s">
        <v>322</v>
      </c>
      <c r="C22" s="396">
        <v>0</v>
      </c>
      <c r="D22" s="534"/>
      <c r="E22" s="396">
        <v>0</v>
      </c>
      <c r="F22" s="683" t="s">
        <v>744</v>
      </c>
    </row>
    <row r="23" spans="1:6" s="422" customFormat="1" ht="12" customHeight="1" x14ac:dyDescent="0.2">
      <c r="A23" s="374" t="s">
        <v>63</v>
      </c>
      <c r="B23" s="620" t="s">
        <v>323</v>
      </c>
      <c r="C23" s="396">
        <v>0</v>
      </c>
      <c r="D23" s="534"/>
      <c r="E23" s="396">
        <v>0</v>
      </c>
      <c r="F23" s="683" t="s">
        <v>745</v>
      </c>
    </row>
    <row r="24" spans="1:6" s="422" customFormat="1" ht="12" customHeight="1" x14ac:dyDescent="0.2">
      <c r="A24" s="374" t="s">
        <v>64</v>
      </c>
      <c r="B24" s="620" t="s">
        <v>324</v>
      </c>
      <c r="C24" s="396">
        <v>0</v>
      </c>
      <c r="D24" s="534"/>
      <c r="E24" s="396">
        <v>0</v>
      </c>
      <c r="F24" s="683" t="s">
        <v>746</v>
      </c>
    </row>
    <row r="25" spans="1:6" s="422" customFormat="1" ht="12" customHeight="1" x14ac:dyDescent="0.2">
      <c r="A25" s="374" t="s">
        <v>122</v>
      </c>
      <c r="B25" s="620" t="s">
        <v>325</v>
      </c>
      <c r="C25" s="396">
        <v>1374570</v>
      </c>
      <c r="D25" s="534">
        <v>3152733</v>
      </c>
      <c r="E25" s="396">
        <v>3152733</v>
      </c>
      <c r="F25" s="683" t="s">
        <v>747</v>
      </c>
    </row>
    <row r="26" spans="1:6" s="422" customFormat="1" ht="12" customHeight="1" thickBot="1" x14ac:dyDescent="0.25">
      <c r="A26" s="376" t="s">
        <v>123</v>
      </c>
      <c r="B26" s="621" t="s">
        <v>326</v>
      </c>
      <c r="C26" s="398"/>
      <c r="D26" s="536"/>
      <c r="E26" s="398"/>
      <c r="F26" s="683" t="s">
        <v>748</v>
      </c>
    </row>
    <row r="27" spans="1:6" s="422" customFormat="1" ht="12" customHeight="1" thickBot="1" x14ac:dyDescent="0.25">
      <c r="A27" s="380" t="s">
        <v>124</v>
      </c>
      <c r="B27" s="618" t="s">
        <v>327</v>
      </c>
      <c r="C27" s="739">
        <f>C33+C32+C31+C28</f>
        <v>1952840</v>
      </c>
      <c r="D27" s="739">
        <f>D33+D32+D31+D28</f>
        <v>6195169</v>
      </c>
      <c r="E27" s="739">
        <f>E33+E32+E31+E28</f>
        <v>2984592</v>
      </c>
      <c r="F27" s="683" t="s">
        <v>749</v>
      </c>
    </row>
    <row r="28" spans="1:6" s="422" customFormat="1" ht="12" customHeight="1" x14ac:dyDescent="0.2">
      <c r="A28" s="375" t="s">
        <v>328</v>
      </c>
      <c r="B28" s="619" t="s">
        <v>329</v>
      </c>
      <c r="C28" s="431">
        <f>SUM(C29:C30)</f>
        <v>1233935</v>
      </c>
      <c r="D28" s="432">
        <f>SUM(D29:D30)</f>
        <v>3935169</v>
      </c>
      <c r="E28" s="431">
        <f>SUM(E29:E30)</f>
        <v>1916910</v>
      </c>
      <c r="F28" s="683" t="s">
        <v>750</v>
      </c>
    </row>
    <row r="29" spans="1:6" s="422" customFormat="1" ht="12" customHeight="1" x14ac:dyDescent="0.2">
      <c r="A29" s="374" t="s">
        <v>330</v>
      </c>
      <c r="B29" s="620" t="s">
        <v>331</v>
      </c>
      <c r="C29" s="396">
        <v>420900</v>
      </c>
      <c r="D29" s="534">
        <v>1100000</v>
      </c>
      <c r="E29" s="396">
        <v>425597</v>
      </c>
      <c r="F29" s="683" t="s">
        <v>751</v>
      </c>
    </row>
    <row r="30" spans="1:6" s="422" customFormat="1" ht="12" customHeight="1" x14ac:dyDescent="0.2">
      <c r="A30" s="374" t="s">
        <v>332</v>
      </c>
      <c r="B30" s="620" t="s">
        <v>333</v>
      </c>
      <c r="C30" s="396">
        <v>813035</v>
      </c>
      <c r="D30" s="534">
        <v>2835169</v>
      </c>
      <c r="E30" s="396">
        <v>1491313</v>
      </c>
      <c r="F30" s="683" t="s">
        <v>752</v>
      </c>
    </row>
    <row r="31" spans="1:6" s="422" customFormat="1" ht="12" customHeight="1" x14ac:dyDescent="0.2">
      <c r="A31" s="374" t="s">
        <v>334</v>
      </c>
      <c r="B31" s="620" t="s">
        <v>335</v>
      </c>
      <c r="C31" s="396">
        <v>715293</v>
      </c>
      <c r="D31" s="534">
        <v>1160000</v>
      </c>
      <c r="E31" s="396">
        <v>999488</v>
      </c>
      <c r="F31" s="683" t="s">
        <v>753</v>
      </c>
    </row>
    <row r="32" spans="1:6" s="422" customFormat="1" ht="12" customHeight="1" x14ac:dyDescent="0.2">
      <c r="A32" s="374" t="s">
        <v>336</v>
      </c>
      <c r="B32" s="620" t="s">
        <v>337</v>
      </c>
      <c r="C32" s="396">
        <v>0</v>
      </c>
      <c r="D32" s="534"/>
      <c r="E32" s="396">
        <v>0</v>
      </c>
      <c r="F32" s="683" t="s">
        <v>754</v>
      </c>
    </row>
    <row r="33" spans="1:6" s="422" customFormat="1" ht="12" customHeight="1" thickBot="1" x14ac:dyDescent="0.25">
      <c r="A33" s="376" t="s">
        <v>338</v>
      </c>
      <c r="B33" s="621" t="s">
        <v>339</v>
      </c>
      <c r="C33" s="398">
        <v>3612</v>
      </c>
      <c r="D33" s="536">
        <v>1100000</v>
      </c>
      <c r="E33" s="398">
        <v>68194</v>
      </c>
      <c r="F33" s="683" t="s">
        <v>755</v>
      </c>
    </row>
    <row r="34" spans="1:6" s="422" customFormat="1" ht="12" customHeight="1" thickBot="1" x14ac:dyDescent="0.25">
      <c r="A34" s="380" t="s">
        <v>11</v>
      </c>
      <c r="B34" s="618" t="s">
        <v>340</v>
      </c>
      <c r="C34" s="395">
        <f>SUM(C35:C44)</f>
        <v>28275459</v>
      </c>
      <c r="D34" s="412">
        <f>SUM(D35:D44)</f>
        <v>31439711</v>
      </c>
      <c r="E34" s="395">
        <f>SUM(E35:E44)</f>
        <v>25033683</v>
      </c>
      <c r="F34" s="683" t="s">
        <v>756</v>
      </c>
    </row>
    <row r="35" spans="1:6" s="422" customFormat="1" ht="12" customHeight="1" x14ac:dyDescent="0.2">
      <c r="A35" s="375" t="s">
        <v>65</v>
      </c>
      <c r="B35" s="619" t="s">
        <v>341</v>
      </c>
      <c r="C35" s="397">
        <v>6695601</v>
      </c>
      <c r="D35" s="535">
        <v>6653543</v>
      </c>
      <c r="E35" s="397">
        <v>5421523</v>
      </c>
      <c r="F35" s="683" t="s">
        <v>757</v>
      </c>
    </row>
    <row r="36" spans="1:6" s="422" customFormat="1" ht="12" customHeight="1" x14ac:dyDescent="0.2">
      <c r="A36" s="374" t="s">
        <v>66</v>
      </c>
      <c r="B36" s="620" t="s">
        <v>342</v>
      </c>
      <c r="C36" s="396">
        <v>15438136</v>
      </c>
      <c r="D36" s="534">
        <v>17811461</v>
      </c>
      <c r="E36" s="396">
        <v>13643959</v>
      </c>
      <c r="F36" s="683" t="s">
        <v>758</v>
      </c>
    </row>
    <row r="37" spans="1:6" s="422" customFormat="1" ht="12" customHeight="1" x14ac:dyDescent="0.2">
      <c r="A37" s="374" t="s">
        <v>67</v>
      </c>
      <c r="B37" s="620" t="s">
        <v>343</v>
      </c>
      <c r="C37" s="396">
        <v>553979</v>
      </c>
      <c r="D37" s="534">
        <v>1000000</v>
      </c>
      <c r="E37" s="396">
        <v>811599</v>
      </c>
      <c r="F37" s="683" t="s">
        <v>759</v>
      </c>
    </row>
    <row r="38" spans="1:6" s="422" customFormat="1" ht="12" customHeight="1" x14ac:dyDescent="0.2">
      <c r="A38" s="374" t="s">
        <v>126</v>
      </c>
      <c r="B38" s="620" t="s">
        <v>344</v>
      </c>
      <c r="C38" s="396">
        <v>0</v>
      </c>
      <c r="D38" s="534"/>
      <c r="E38" s="396">
        <v>0</v>
      </c>
      <c r="F38" s="683" t="s">
        <v>760</v>
      </c>
    </row>
    <row r="39" spans="1:6" s="422" customFormat="1" ht="12" customHeight="1" x14ac:dyDescent="0.2">
      <c r="A39" s="374" t="s">
        <v>127</v>
      </c>
      <c r="B39" s="620" t="s">
        <v>345</v>
      </c>
      <c r="C39" s="396">
        <v>5931</v>
      </c>
      <c r="D39" s="534"/>
      <c r="E39" s="396"/>
      <c r="F39" s="683" t="s">
        <v>761</v>
      </c>
    </row>
    <row r="40" spans="1:6" s="422" customFormat="1" ht="12" customHeight="1" x14ac:dyDescent="0.2">
      <c r="A40" s="374" t="s">
        <v>128</v>
      </c>
      <c r="B40" s="620" t="s">
        <v>346</v>
      </c>
      <c r="C40" s="396">
        <v>5575056</v>
      </c>
      <c r="D40" s="534">
        <v>5954494</v>
      </c>
      <c r="E40" s="396">
        <v>5083599</v>
      </c>
      <c r="F40" s="683" t="s">
        <v>762</v>
      </c>
    </row>
    <row r="41" spans="1:6" s="422" customFormat="1" ht="12" customHeight="1" x14ac:dyDescent="0.2">
      <c r="A41" s="374" t="s">
        <v>129</v>
      </c>
      <c r="B41" s="620" t="s">
        <v>347</v>
      </c>
      <c r="C41" s="396">
        <v>0</v>
      </c>
      <c r="D41" s="534"/>
      <c r="E41" s="396">
        <v>0</v>
      </c>
      <c r="F41" s="683" t="s">
        <v>763</v>
      </c>
    </row>
    <row r="42" spans="1:6" s="422" customFormat="1" ht="12" customHeight="1" x14ac:dyDescent="0.2">
      <c r="A42" s="374" t="s">
        <v>130</v>
      </c>
      <c r="B42" s="620" t="s">
        <v>348</v>
      </c>
      <c r="C42" s="396">
        <v>6416</v>
      </c>
      <c r="D42" s="534">
        <v>5001</v>
      </c>
      <c r="E42" s="396">
        <v>3808</v>
      </c>
      <c r="F42" s="683" t="s">
        <v>764</v>
      </c>
    </row>
    <row r="43" spans="1:6" s="422" customFormat="1" ht="12" customHeight="1" x14ac:dyDescent="0.2">
      <c r="A43" s="374" t="s">
        <v>349</v>
      </c>
      <c r="B43" s="620" t="s">
        <v>350</v>
      </c>
      <c r="C43" s="399"/>
      <c r="D43" s="703"/>
      <c r="E43" s="399"/>
      <c r="F43" s="683" t="s">
        <v>765</v>
      </c>
    </row>
    <row r="44" spans="1:6" s="422" customFormat="1" ht="12" customHeight="1" thickBot="1" x14ac:dyDescent="0.25">
      <c r="A44" s="376" t="s">
        <v>351</v>
      </c>
      <c r="B44" s="621" t="s">
        <v>352</v>
      </c>
      <c r="C44" s="400">
        <v>340</v>
      </c>
      <c r="D44" s="704">
        <v>15212</v>
      </c>
      <c r="E44" s="400">
        <v>69195</v>
      </c>
      <c r="F44" s="683" t="s">
        <v>766</v>
      </c>
    </row>
    <row r="45" spans="1:6" s="422" customFormat="1" ht="12" customHeight="1" thickBot="1" x14ac:dyDescent="0.25">
      <c r="A45" s="380" t="s">
        <v>12</v>
      </c>
      <c r="B45" s="618" t="s">
        <v>353</v>
      </c>
      <c r="C45" s="412">
        <f>SUM(C46:C50)</f>
        <v>0</v>
      </c>
      <c r="D45" s="412">
        <f>SUM(D46:D50)</f>
        <v>1417323</v>
      </c>
      <c r="E45" s="412">
        <f>SUM(E46:E50)</f>
        <v>1417323</v>
      </c>
      <c r="F45" s="683" t="s">
        <v>767</v>
      </c>
    </row>
    <row r="46" spans="1:6" s="422" customFormat="1" ht="12" customHeight="1" x14ac:dyDescent="0.2">
      <c r="A46" s="375" t="s">
        <v>68</v>
      </c>
      <c r="B46" s="619" t="s">
        <v>354</v>
      </c>
      <c r="C46" s="401">
        <v>0</v>
      </c>
      <c r="D46" s="705"/>
      <c r="E46" s="401">
        <v>0</v>
      </c>
      <c r="F46" s="683" t="s">
        <v>768</v>
      </c>
    </row>
    <row r="47" spans="1:6" s="422" customFormat="1" ht="12" customHeight="1" x14ac:dyDescent="0.2">
      <c r="A47" s="374" t="s">
        <v>69</v>
      </c>
      <c r="B47" s="620" t="s">
        <v>355</v>
      </c>
      <c r="C47" s="399">
        <v>0</v>
      </c>
      <c r="D47" s="703"/>
      <c r="E47" s="399">
        <v>0</v>
      </c>
      <c r="F47" s="683" t="s">
        <v>769</v>
      </c>
    </row>
    <row r="48" spans="1:6" s="422" customFormat="1" ht="12" customHeight="1" x14ac:dyDescent="0.2">
      <c r="A48" s="374" t="s">
        <v>356</v>
      </c>
      <c r="B48" s="620" t="s">
        <v>357</v>
      </c>
      <c r="C48" s="399">
        <v>0</v>
      </c>
      <c r="D48" s="703">
        <v>1417323</v>
      </c>
      <c r="E48" s="399">
        <v>1417323</v>
      </c>
      <c r="F48" s="683" t="s">
        <v>770</v>
      </c>
    </row>
    <row r="49" spans="1:6" s="422" customFormat="1" ht="12" customHeight="1" x14ac:dyDescent="0.2">
      <c r="A49" s="374" t="s">
        <v>358</v>
      </c>
      <c r="B49" s="620" t="s">
        <v>359</v>
      </c>
      <c r="C49" s="399">
        <v>0</v>
      </c>
      <c r="D49" s="703"/>
      <c r="E49" s="399">
        <v>0</v>
      </c>
      <c r="F49" s="683" t="s">
        <v>771</v>
      </c>
    </row>
    <row r="50" spans="1:6" s="422" customFormat="1" ht="12" customHeight="1" thickBot="1" x14ac:dyDescent="0.25">
      <c r="A50" s="376" t="s">
        <v>360</v>
      </c>
      <c r="B50" s="621" t="s">
        <v>361</v>
      </c>
      <c r="C50" s="400">
        <v>0</v>
      </c>
      <c r="D50" s="704"/>
      <c r="E50" s="400">
        <v>0</v>
      </c>
      <c r="F50" s="683" t="s">
        <v>772</v>
      </c>
    </row>
    <row r="51" spans="1:6" s="422" customFormat="1" ht="21.75" thickBot="1" x14ac:dyDescent="0.25">
      <c r="A51" s="380" t="s">
        <v>131</v>
      </c>
      <c r="B51" s="618" t="s">
        <v>362</v>
      </c>
      <c r="C51" s="395">
        <f>SUM(C52:C55)</f>
        <v>27242</v>
      </c>
      <c r="D51" s="412">
        <f>SUM(D52:D54)</f>
        <v>0</v>
      </c>
      <c r="E51" s="395">
        <f>SUM(E52:E55)</f>
        <v>0</v>
      </c>
      <c r="F51" s="683" t="s">
        <v>773</v>
      </c>
    </row>
    <row r="52" spans="1:6" s="422" customFormat="1" ht="33.75" x14ac:dyDescent="0.2">
      <c r="A52" s="375" t="s">
        <v>70</v>
      </c>
      <c r="B52" s="619" t="s">
        <v>363</v>
      </c>
      <c r="C52" s="397">
        <v>0</v>
      </c>
      <c r="D52" s="535"/>
      <c r="E52" s="397">
        <v>0</v>
      </c>
      <c r="F52" s="683" t="s">
        <v>774</v>
      </c>
    </row>
    <row r="53" spans="1:6" s="422" customFormat="1" ht="14.25" customHeight="1" x14ac:dyDescent="0.2">
      <c r="A53" s="374" t="s">
        <v>71</v>
      </c>
      <c r="B53" s="620" t="s">
        <v>580</v>
      </c>
      <c r="C53" s="396">
        <v>0</v>
      </c>
      <c r="D53" s="534"/>
      <c r="E53" s="396">
        <v>0</v>
      </c>
      <c r="F53" s="683" t="s">
        <v>775</v>
      </c>
    </row>
    <row r="54" spans="1:6" s="422" customFormat="1" ht="12.75" x14ac:dyDescent="0.2">
      <c r="A54" s="374" t="s">
        <v>365</v>
      </c>
      <c r="B54" s="620" t="s">
        <v>366</v>
      </c>
      <c r="C54" s="396">
        <v>27242</v>
      </c>
      <c r="D54" s="534"/>
      <c r="E54" s="396"/>
      <c r="F54" s="683" t="s">
        <v>776</v>
      </c>
    </row>
    <row r="55" spans="1:6" s="422" customFormat="1" ht="13.5" thickBot="1" x14ac:dyDescent="0.25">
      <c r="A55" s="376" t="s">
        <v>367</v>
      </c>
      <c r="B55" s="621" t="s">
        <v>368</v>
      </c>
      <c r="C55" s="398"/>
      <c r="D55" s="536"/>
      <c r="E55" s="398"/>
      <c r="F55" s="683" t="s">
        <v>777</v>
      </c>
    </row>
    <row r="56" spans="1:6" s="422" customFormat="1" ht="21.75" thickBot="1" x14ac:dyDescent="0.25">
      <c r="A56" s="380" t="s">
        <v>14</v>
      </c>
      <c r="B56" s="622" t="s">
        <v>369</v>
      </c>
      <c r="C56" s="395">
        <v>0</v>
      </c>
      <c r="D56" s="406">
        <f>SUM(D57:D59)</f>
        <v>0</v>
      </c>
      <c r="E56" s="395">
        <v>0</v>
      </c>
      <c r="F56" s="683" t="s">
        <v>778</v>
      </c>
    </row>
    <row r="57" spans="1:6" s="422" customFormat="1" ht="33.75" x14ac:dyDescent="0.2">
      <c r="A57" s="374" t="s">
        <v>132</v>
      </c>
      <c r="B57" s="619" t="s">
        <v>370</v>
      </c>
      <c r="C57" s="399">
        <v>0</v>
      </c>
      <c r="D57" s="703"/>
      <c r="E57" s="399">
        <v>0</v>
      </c>
      <c r="F57" s="683" t="s">
        <v>779</v>
      </c>
    </row>
    <row r="58" spans="1:6" s="422" customFormat="1" ht="12.75" customHeight="1" x14ac:dyDescent="0.2">
      <c r="A58" s="374" t="s">
        <v>133</v>
      </c>
      <c r="B58" s="620" t="s">
        <v>581</v>
      </c>
      <c r="C58" s="399">
        <v>0</v>
      </c>
      <c r="D58" s="703"/>
      <c r="E58" s="399">
        <v>0</v>
      </c>
      <c r="F58" s="683" t="s">
        <v>780</v>
      </c>
    </row>
    <row r="59" spans="1:6" s="422" customFormat="1" ht="22.5" x14ac:dyDescent="0.2">
      <c r="A59" s="374" t="s">
        <v>158</v>
      </c>
      <c r="B59" s="620" t="s">
        <v>372</v>
      </c>
      <c r="C59" s="399">
        <v>0</v>
      </c>
      <c r="D59" s="703"/>
      <c r="E59" s="399">
        <v>0</v>
      </c>
      <c r="F59" s="683" t="s">
        <v>781</v>
      </c>
    </row>
    <row r="60" spans="1:6" s="422" customFormat="1" ht="13.5" thickBot="1" x14ac:dyDescent="0.25">
      <c r="A60" s="374" t="s">
        <v>373</v>
      </c>
      <c r="B60" s="621" t="s">
        <v>374</v>
      </c>
      <c r="C60" s="399">
        <v>0</v>
      </c>
      <c r="D60" s="703"/>
      <c r="E60" s="399">
        <v>0</v>
      </c>
      <c r="F60" s="683" t="s">
        <v>782</v>
      </c>
    </row>
    <row r="61" spans="1:6" s="422" customFormat="1" ht="21.75" thickBot="1" x14ac:dyDescent="0.25">
      <c r="A61" s="380" t="s">
        <v>15</v>
      </c>
      <c r="B61" s="618" t="s">
        <v>375</v>
      </c>
      <c r="C61" s="430">
        <f>SUM(C6+C13+C20+C27+C34+C51)</f>
        <v>194548372</v>
      </c>
      <c r="D61" s="537">
        <f>+D6+D13+D20+D27+D34+D45+D51+D56</f>
        <v>197849377</v>
      </c>
      <c r="E61" s="430">
        <f>SUM(E6+E13+E20+E27+E34+E45+E51+E56)</f>
        <v>170306763</v>
      </c>
      <c r="F61" s="683" t="s">
        <v>783</v>
      </c>
    </row>
    <row r="62" spans="1:6" s="422" customFormat="1" ht="32.25" thickBot="1" x14ac:dyDescent="0.25">
      <c r="A62" s="435" t="s">
        <v>376</v>
      </c>
      <c r="B62" s="622" t="s">
        <v>690</v>
      </c>
      <c r="C62" s="395">
        <v>0</v>
      </c>
      <c r="D62" s="406">
        <f>SUM(D63:D65)</f>
        <v>0</v>
      </c>
      <c r="E62" s="395">
        <v>0</v>
      </c>
      <c r="F62" s="683" t="s">
        <v>784</v>
      </c>
    </row>
    <row r="63" spans="1:6" s="422" customFormat="1" ht="22.5" x14ac:dyDescent="0.2">
      <c r="A63" s="374" t="s">
        <v>378</v>
      </c>
      <c r="B63" s="619" t="s">
        <v>379</v>
      </c>
      <c r="C63" s="399">
        <v>0</v>
      </c>
      <c r="D63" s="703"/>
      <c r="E63" s="399">
        <v>0</v>
      </c>
      <c r="F63" s="683" t="s">
        <v>785</v>
      </c>
    </row>
    <row r="64" spans="1:6" s="422" customFormat="1" ht="22.5" x14ac:dyDescent="0.2">
      <c r="A64" s="374" t="s">
        <v>380</v>
      </c>
      <c r="B64" s="620" t="s">
        <v>381</v>
      </c>
      <c r="C64" s="399">
        <v>0</v>
      </c>
      <c r="D64" s="703"/>
      <c r="E64" s="399">
        <v>0</v>
      </c>
      <c r="F64" s="683" t="s">
        <v>786</v>
      </c>
    </row>
    <row r="65" spans="1:6" s="422" customFormat="1" ht="23.25" thickBot="1" x14ac:dyDescent="0.25">
      <c r="A65" s="374" t="s">
        <v>382</v>
      </c>
      <c r="B65" s="360" t="s">
        <v>427</v>
      </c>
      <c r="C65" s="399">
        <v>0</v>
      </c>
      <c r="D65" s="703"/>
      <c r="E65" s="399">
        <v>0</v>
      </c>
      <c r="F65" s="683" t="s">
        <v>787</v>
      </c>
    </row>
    <row r="66" spans="1:6" s="422" customFormat="1" ht="21.75" thickBot="1" x14ac:dyDescent="0.25">
      <c r="A66" s="435" t="s">
        <v>384</v>
      </c>
      <c r="B66" s="622" t="s">
        <v>385</v>
      </c>
      <c r="C66" s="395">
        <v>0</v>
      </c>
      <c r="D66" s="406">
        <f>SUM(D67:D70)</f>
        <v>0</v>
      </c>
      <c r="E66" s="395">
        <v>0</v>
      </c>
      <c r="F66" s="683" t="s">
        <v>788</v>
      </c>
    </row>
    <row r="67" spans="1:6" s="422" customFormat="1" ht="22.5" x14ac:dyDescent="0.2">
      <c r="A67" s="374" t="s">
        <v>109</v>
      </c>
      <c r="B67" s="619" t="s">
        <v>386</v>
      </c>
      <c r="C67" s="399">
        <v>0</v>
      </c>
      <c r="D67" s="703"/>
      <c r="E67" s="399">
        <v>0</v>
      </c>
      <c r="F67" s="683" t="s">
        <v>789</v>
      </c>
    </row>
    <row r="68" spans="1:6" s="422" customFormat="1" ht="22.5" x14ac:dyDescent="0.2">
      <c r="A68" s="374" t="s">
        <v>110</v>
      </c>
      <c r="B68" s="620" t="s">
        <v>387</v>
      </c>
      <c r="C68" s="399">
        <v>0</v>
      </c>
      <c r="D68" s="703"/>
      <c r="E68" s="399">
        <v>0</v>
      </c>
      <c r="F68" s="683" t="s">
        <v>790</v>
      </c>
    </row>
    <row r="69" spans="1:6" s="422" customFormat="1" ht="12" customHeight="1" x14ac:dyDescent="0.2">
      <c r="A69" s="374" t="s">
        <v>388</v>
      </c>
      <c r="B69" s="620" t="s">
        <v>389</v>
      </c>
      <c r="C69" s="399">
        <v>0</v>
      </c>
      <c r="D69" s="703"/>
      <c r="E69" s="399">
        <v>0</v>
      </c>
      <c r="F69" s="683" t="s">
        <v>791</v>
      </c>
    </row>
    <row r="70" spans="1:6" s="422" customFormat="1" ht="12" customHeight="1" thickBot="1" x14ac:dyDescent="0.25">
      <c r="A70" s="374" t="s">
        <v>390</v>
      </c>
      <c r="B70" s="621" t="s">
        <v>391</v>
      </c>
      <c r="C70" s="399">
        <v>0</v>
      </c>
      <c r="D70" s="703"/>
      <c r="E70" s="399">
        <v>0</v>
      </c>
      <c r="F70" s="683" t="s">
        <v>792</v>
      </c>
    </row>
    <row r="71" spans="1:6" s="422" customFormat="1" ht="12" customHeight="1" thickBot="1" x14ac:dyDescent="0.25">
      <c r="A71" s="435" t="s">
        <v>392</v>
      </c>
      <c r="B71" s="622" t="s">
        <v>393</v>
      </c>
      <c r="C71" s="395">
        <f>SUM(C72:C73)</f>
        <v>47603744</v>
      </c>
      <c r="D71" s="412">
        <f>SUM(D72:D73)</f>
        <v>36354762</v>
      </c>
      <c r="E71" s="395">
        <f>SUM(E72:E73)</f>
        <v>36354762</v>
      </c>
      <c r="F71" s="683" t="s">
        <v>793</v>
      </c>
    </row>
    <row r="72" spans="1:6" s="422" customFormat="1" ht="12" customHeight="1" x14ac:dyDescent="0.2">
      <c r="A72" s="374" t="s">
        <v>394</v>
      </c>
      <c r="B72" s="619" t="s">
        <v>395</v>
      </c>
      <c r="C72" s="399">
        <v>47603744</v>
      </c>
      <c r="D72" s="703">
        <v>36354762</v>
      </c>
      <c r="E72" s="399">
        <v>36354762</v>
      </c>
      <c r="F72" s="683" t="s">
        <v>794</v>
      </c>
    </row>
    <row r="73" spans="1:6" s="422" customFormat="1" ht="12" customHeight="1" thickBot="1" x14ac:dyDescent="0.25">
      <c r="A73" s="374" t="s">
        <v>396</v>
      </c>
      <c r="B73" s="621" t="s">
        <v>397</v>
      </c>
      <c r="C73" s="399"/>
      <c r="D73" s="703"/>
      <c r="E73" s="399"/>
      <c r="F73" s="683" t="s">
        <v>795</v>
      </c>
    </row>
    <row r="74" spans="1:6" s="422" customFormat="1" ht="12" customHeight="1" thickBot="1" x14ac:dyDescent="0.25">
      <c r="A74" s="435" t="s">
        <v>398</v>
      </c>
      <c r="B74" s="622" t="s">
        <v>399</v>
      </c>
      <c r="C74" s="395">
        <f>SUM(C75:C77)</f>
        <v>1498802</v>
      </c>
      <c r="D74" s="412">
        <f>SUM(D75:D77)</f>
        <v>2817269</v>
      </c>
      <c r="E74" s="395">
        <f>SUM(E75:E77)</f>
        <v>2817269</v>
      </c>
      <c r="F74" s="683" t="s">
        <v>796</v>
      </c>
    </row>
    <row r="75" spans="1:6" s="422" customFormat="1" ht="12" customHeight="1" x14ac:dyDescent="0.2">
      <c r="A75" s="374" t="s">
        <v>400</v>
      </c>
      <c r="B75" s="619" t="s">
        <v>401</v>
      </c>
      <c r="C75" s="399">
        <v>1498802</v>
      </c>
      <c r="D75" s="703">
        <v>2817269</v>
      </c>
      <c r="E75" s="399">
        <v>2817269</v>
      </c>
      <c r="F75" s="683" t="s">
        <v>797</v>
      </c>
    </row>
    <row r="76" spans="1:6" s="422" customFormat="1" ht="12" customHeight="1" x14ac:dyDescent="0.2">
      <c r="A76" s="374" t="s">
        <v>402</v>
      </c>
      <c r="B76" s="620" t="s">
        <v>403</v>
      </c>
      <c r="C76" s="399">
        <v>0</v>
      </c>
      <c r="D76" s="703"/>
      <c r="E76" s="399">
        <v>0</v>
      </c>
      <c r="F76" s="683" t="s">
        <v>798</v>
      </c>
    </row>
    <row r="77" spans="1:6" s="422" customFormat="1" ht="12" customHeight="1" thickBot="1" x14ac:dyDescent="0.25">
      <c r="A77" s="374" t="s">
        <v>404</v>
      </c>
      <c r="B77" s="621" t="s">
        <v>405</v>
      </c>
      <c r="C77" s="399">
        <v>0</v>
      </c>
      <c r="D77" s="703"/>
      <c r="E77" s="399">
        <v>0</v>
      </c>
      <c r="F77" s="683" t="s">
        <v>799</v>
      </c>
    </row>
    <row r="78" spans="1:6" s="422" customFormat="1" ht="12" customHeight="1" thickBot="1" x14ac:dyDescent="0.25">
      <c r="A78" s="435" t="s">
        <v>406</v>
      </c>
      <c r="B78" s="622" t="s">
        <v>407</v>
      </c>
      <c r="C78" s="395">
        <v>0</v>
      </c>
      <c r="D78" s="406">
        <f>SUM(D79:D82)</f>
        <v>0</v>
      </c>
      <c r="E78" s="395">
        <v>0</v>
      </c>
      <c r="F78" s="683" t="s">
        <v>800</v>
      </c>
    </row>
    <row r="79" spans="1:6" s="422" customFormat="1" ht="12" customHeight="1" x14ac:dyDescent="0.2">
      <c r="A79" s="606" t="s">
        <v>408</v>
      </c>
      <c r="B79" s="619" t="s">
        <v>409</v>
      </c>
      <c r="C79" s="399">
        <v>0</v>
      </c>
      <c r="D79" s="703"/>
      <c r="E79" s="399">
        <v>0</v>
      </c>
      <c r="F79" s="683" t="s">
        <v>801</v>
      </c>
    </row>
    <row r="80" spans="1:6" s="422" customFormat="1" ht="12" customHeight="1" x14ac:dyDescent="0.2">
      <c r="A80" s="607" t="s">
        <v>410</v>
      </c>
      <c r="B80" s="620" t="s">
        <v>411</v>
      </c>
      <c r="C80" s="399">
        <v>0</v>
      </c>
      <c r="D80" s="703"/>
      <c r="E80" s="399">
        <v>0</v>
      </c>
      <c r="F80" s="683" t="s">
        <v>802</v>
      </c>
    </row>
    <row r="81" spans="1:6" s="422" customFormat="1" ht="12" customHeight="1" x14ac:dyDescent="0.2">
      <c r="A81" s="607" t="s">
        <v>412</v>
      </c>
      <c r="B81" s="620" t="s">
        <v>413</v>
      </c>
      <c r="C81" s="399">
        <v>0</v>
      </c>
      <c r="D81" s="703"/>
      <c r="E81" s="399">
        <v>0</v>
      </c>
      <c r="F81" s="683" t="s">
        <v>803</v>
      </c>
    </row>
    <row r="82" spans="1:6" s="422" customFormat="1" ht="12" customHeight="1" thickBot="1" x14ac:dyDescent="0.25">
      <c r="A82" s="436" t="s">
        <v>414</v>
      </c>
      <c r="B82" s="621" t="s">
        <v>415</v>
      </c>
      <c r="C82" s="399">
        <v>0</v>
      </c>
      <c r="D82" s="703"/>
      <c r="E82" s="399">
        <v>0</v>
      </c>
      <c r="F82" s="683" t="s">
        <v>804</v>
      </c>
    </row>
    <row r="83" spans="1:6" s="422" customFormat="1" ht="12" customHeight="1" thickBot="1" x14ac:dyDescent="0.25">
      <c r="A83" s="435" t="s">
        <v>416</v>
      </c>
      <c r="B83" s="622" t="s">
        <v>417</v>
      </c>
      <c r="C83" s="439">
        <v>0</v>
      </c>
      <c r="D83" s="706"/>
      <c r="E83" s="439">
        <v>0</v>
      </c>
      <c r="F83" s="683" t="s">
        <v>805</v>
      </c>
    </row>
    <row r="84" spans="1:6" s="422" customFormat="1" ht="13.5" customHeight="1" thickBot="1" x14ac:dyDescent="0.25">
      <c r="A84" s="435" t="s">
        <v>418</v>
      </c>
      <c r="B84" s="358" t="s">
        <v>419</v>
      </c>
      <c r="C84" s="430">
        <f>SUM(C71+C74)</f>
        <v>49102546</v>
      </c>
      <c r="D84" s="537">
        <f>+D62+D66+D71+D74+D78+D83</f>
        <v>39172031</v>
      </c>
      <c r="E84" s="430">
        <f>SUM(E71+E74)</f>
        <v>39172031</v>
      </c>
      <c r="F84" s="683" t="s">
        <v>806</v>
      </c>
    </row>
    <row r="85" spans="1:6" s="422" customFormat="1" ht="12" customHeight="1" thickBot="1" x14ac:dyDescent="0.25">
      <c r="A85" s="437" t="s">
        <v>420</v>
      </c>
      <c r="B85" s="361" t="s">
        <v>421</v>
      </c>
      <c r="C85" s="430">
        <f>SUM(C61+C84)</f>
        <v>243650918</v>
      </c>
      <c r="D85" s="537">
        <f>+D61+D84</f>
        <v>237021408</v>
      </c>
      <c r="E85" s="430">
        <f>SUM(E61+E84)</f>
        <v>209478794</v>
      </c>
      <c r="F85" s="683" t="s">
        <v>807</v>
      </c>
    </row>
    <row r="86" spans="1:6" ht="16.5" customHeight="1" x14ac:dyDescent="0.25">
      <c r="A86" s="756" t="s">
        <v>36</v>
      </c>
      <c r="B86" s="756"/>
      <c r="C86" s="756"/>
      <c r="D86" s="756"/>
      <c r="E86" s="756"/>
    </row>
    <row r="87" spans="1:6" s="428" customFormat="1" ht="16.5" customHeight="1" thickBot="1" x14ac:dyDescent="0.3">
      <c r="A87" s="46" t="s">
        <v>112</v>
      </c>
      <c r="B87" s="46"/>
      <c r="C87" s="46"/>
      <c r="D87" s="389"/>
      <c r="E87" s="389" t="s">
        <v>822</v>
      </c>
      <c r="F87" s="684"/>
    </row>
    <row r="88" spans="1:6" s="428" customFormat="1" ht="16.5" customHeight="1" x14ac:dyDescent="0.25">
      <c r="A88" s="763" t="s">
        <v>60</v>
      </c>
      <c r="B88" s="759" t="s">
        <v>178</v>
      </c>
      <c r="C88" s="817" t="str">
        <f>+C3</f>
        <v>2017. évi tény</v>
      </c>
      <c r="D88" s="757" t="str">
        <f>+D3</f>
        <v>2018. évi</v>
      </c>
      <c r="E88" s="758"/>
      <c r="F88" s="684"/>
    </row>
    <row r="89" spans="1:6" ht="38.1" customHeight="1" thickBot="1" x14ac:dyDescent="0.3">
      <c r="A89" s="764"/>
      <c r="B89" s="760"/>
      <c r="C89" s="818"/>
      <c r="D89" s="47" t="s">
        <v>184</v>
      </c>
      <c r="E89" s="48" t="s">
        <v>185</v>
      </c>
    </row>
    <row r="90" spans="1:6" s="421" customFormat="1" ht="12" customHeight="1" thickBot="1" x14ac:dyDescent="0.25">
      <c r="A90" s="385" t="s">
        <v>422</v>
      </c>
      <c r="B90" s="386" t="s">
        <v>423</v>
      </c>
      <c r="C90" s="386" t="s">
        <v>424</v>
      </c>
      <c r="D90" s="386" t="s">
        <v>426</v>
      </c>
      <c r="E90" s="433" t="s">
        <v>502</v>
      </c>
      <c r="F90" s="682"/>
    </row>
    <row r="91" spans="1:6" ht="12" customHeight="1" thickBot="1" x14ac:dyDescent="0.3">
      <c r="A91" s="382" t="s">
        <v>7</v>
      </c>
      <c r="B91" s="384" t="s">
        <v>582</v>
      </c>
      <c r="C91" s="366">
        <f>SUM(C92:C96)</f>
        <v>167652523</v>
      </c>
      <c r="D91" s="707">
        <f>SUM(D92:D96)</f>
        <v>182740529</v>
      </c>
      <c r="E91" s="366">
        <f>SUM(E92:E96)</f>
        <v>163172470</v>
      </c>
      <c r="F91" s="681" t="s">
        <v>728</v>
      </c>
    </row>
    <row r="92" spans="1:6" ht="12" customHeight="1" x14ac:dyDescent="0.25">
      <c r="A92" s="377" t="s">
        <v>72</v>
      </c>
      <c r="B92" s="623" t="s">
        <v>37</v>
      </c>
      <c r="C92" s="365">
        <v>83185539</v>
      </c>
      <c r="D92" s="533">
        <v>93372726</v>
      </c>
      <c r="E92" s="365">
        <v>89717390</v>
      </c>
      <c r="F92" s="681" t="s">
        <v>729</v>
      </c>
    </row>
    <row r="93" spans="1:6" ht="12" customHeight="1" x14ac:dyDescent="0.25">
      <c r="A93" s="374" t="s">
        <v>73</v>
      </c>
      <c r="B93" s="624" t="s">
        <v>134</v>
      </c>
      <c r="C93" s="396">
        <v>11337362</v>
      </c>
      <c r="D93" s="534">
        <v>12358031</v>
      </c>
      <c r="E93" s="396">
        <v>11430414</v>
      </c>
      <c r="F93" s="681" t="s">
        <v>730</v>
      </c>
    </row>
    <row r="94" spans="1:6" ht="12" customHeight="1" x14ac:dyDescent="0.25">
      <c r="A94" s="374" t="s">
        <v>74</v>
      </c>
      <c r="B94" s="624" t="s">
        <v>101</v>
      </c>
      <c r="C94" s="398">
        <v>52360013</v>
      </c>
      <c r="D94" s="536">
        <v>56440772</v>
      </c>
      <c r="E94" s="398">
        <v>46304395</v>
      </c>
      <c r="F94" s="681" t="s">
        <v>731</v>
      </c>
    </row>
    <row r="95" spans="1:6" ht="12" customHeight="1" x14ac:dyDescent="0.25">
      <c r="A95" s="374" t="s">
        <v>75</v>
      </c>
      <c r="B95" s="625" t="s">
        <v>135</v>
      </c>
      <c r="C95" s="398">
        <v>16259946</v>
      </c>
      <c r="D95" s="536">
        <v>13269000</v>
      </c>
      <c r="E95" s="398">
        <v>10854595</v>
      </c>
      <c r="F95" s="681" t="s">
        <v>732</v>
      </c>
    </row>
    <row r="96" spans="1:6" ht="12" customHeight="1" x14ac:dyDescent="0.25">
      <c r="A96" s="374" t="s">
        <v>84</v>
      </c>
      <c r="B96" s="626" t="s">
        <v>136</v>
      </c>
      <c r="C96" s="398">
        <v>4509663</v>
      </c>
      <c r="D96" s="536">
        <v>7300000</v>
      </c>
      <c r="E96" s="398">
        <v>4865676</v>
      </c>
      <c r="F96" s="681" t="s">
        <v>733</v>
      </c>
    </row>
    <row r="97" spans="1:6" ht="12" customHeight="1" x14ac:dyDescent="0.25">
      <c r="A97" s="374" t="s">
        <v>76</v>
      </c>
      <c r="B97" s="624" t="s">
        <v>429</v>
      </c>
      <c r="C97" s="398">
        <v>0</v>
      </c>
      <c r="D97" s="536"/>
      <c r="E97" s="398">
        <v>0</v>
      </c>
      <c r="F97" s="681" t="s">
        <v>734</v>
      </c>
    </row>
    <row r="98" spans="1:6" ht="12" customHeight="1" x14ac:dyDescent="0.25">
      <c r="A98" s="374" t="s">
        <v>77</v>
      </c>
      <c r="B98" s="627" t="s">
        <v>430</v>
      </c>
      <c r="C98" s="398">
        <v>0</v>
      </c>
      <c r="D98" s="536"/>
      <c r="E98" s="398">
        <v>0</v>
      </c>
      <c r="F98" s="681" t="s">
        <v>735</v>
      </c>
    </row>
    <row r="99" spans="1:6" ht="12" customHeight="1" x14ac:dyDescent="0.25">
      <c r="A99" s="374" t="s">
        <v>85</v>
      </c>
      <c r="B99" s="624" t="s">
        <v>431</v>
      </c>
      <c r="C99" s="398">
        <v>0</v>
      </c>
      <c r="D99" s="536"/>
      <c r="E99" s="398">
        <v>0</v>
      </c>
      <c r="F99" s="681" t="s">
        <v>736</v>
      </c>
    </row>
    <row r="100" spans="1:6" ht="12" customHeight="1" x14ac:dyDescent="0.25">
      <c r="A100" s="374" t="s">
        <v>86</v>
      </c>
      <c r="B100" s="624" t="s">
        <v>432</v>
      </c>
      <c r="C100" s="398">
        <v>0</v>
      </c>
      <c r="D100" s="536"/>
      <c r="E100" s="398">
        <v>0</v>
      </c>
      <c r="F100" s="681" t="s">
        <v>737</v>
      </c>
    </row>
    <row r="101" spans="1:6" ht="12" customHeight="1" x14ac:dyDescent="0.25">
      <c r="A101" s="374" t="s">
        <v>87</v>
      </c>
      <c r="B101" s="627" t="s">
        <v>433</v>
      </c>
      <c r="C101" s="398"/>
      <c r="D101" s="536">
        <v>5900000</v>
      </c>
      <c r="E101" s="398">
        <v>3535940</v>
      </c>
      <c r="F101" s="681" t="s">
        <v>738</v>
      </c>
    </row>
    <row r="102" spans="1:6" ht="12" customHeight="1" x14ac:dyDescent="0.25">
      <c r="A102" s="374" t="s">
        <v>88</v>
      </c>
      <c r="B102" s="627" t="s">
        <v>434</v>
      </c>
      <c r="C102" s="398">
        <v>0</v>
      </c>
      <c r="D102" s="536"/>
      <c r="E102" s="398">
        <v>0</v>
      </c>
      <c r="F102" s="681" t="s">
        <v>739</v>
      </c>
    </row>
    <row r="103" spans="1:6" ht="12" customHeight="1" x14ac:dyDescent="0.25">
      <c r="A103" s="374" t="s">
        <v>90</v>
      </c>
      <c r="B103" s="624" t="s">
        <v>435</v>
      </c>
      <c r="C103" s="398">
        <v>0</v>
      </c>
      <c r="D103" s="536"/>
      <c r="E103" s="398">
        <v>0</v>
      </c>
      <c r="F103" s="681" t="s">
        <v>740</v>
      </c>
    </row>
    <row r="104" spans="1:6" ht="12" customHeight="1" x14ac:dyDescent="0.25">
      <c r="A104" s="373" t="s">
        <v>137</v>
      </c>
      <c r="B104" s="628" t="s">
        <v>436</v>
      </c>
      <c r="C104" s="398">
        <v>0</v>
      </c>
      <c r="D104" s="536"/>
      <c r="E104" s="398">
        <v>0</v>
      </c>
      <c r="F104" s="681" t="s">
        <v>741</v>
      </c>
    </row>
    <row r="105" spans="1:6" ht="12" customHeight="1" x14ac:dyDescent="0.25">
      <c r="A105" s="374" t="s">
        <v>437</v>
      </c>
      <c r="B105" s="628" t="s">
        <v>438</v>
      </c>
      <c r="C105" s="398">
        <v>0</v>
      </c>
      <c r="D105" s="536"/>
      <c r="E105" s="398">
        <v>0</v>
      </c>
      <c r="F105" s="681" t="s">
        <v>742</v>
      </c>
    </row>
    <row r="106" spans="1:6" ht="12" customHeight="1" thickBot="1" x14ac:dyDescent="0.3">
      <c r="A106" s="378" t="s">
        <v>439</v>
      </c>
      <c r="B106" s="629" t="s">
        <v>440</v>
      </c>
      <c r="C106" s="359">
        <v>680811</v>
      </c>
      <c r="D106" s="538">
        <v>1400000</v>
      </c>
      <c r="E106" s="359">
        <v>1329736</v>
      </c>
      <c r="F106" s="681" t="s">
        <v>743</v>
      </c>
    </row>
    <row r="107" spans="1:6" ht="12" customHeight="1" thickBot="1" x14ac:dyDescent="0.3">
      <c r="A107" s="380" t="s">
        <v>8</v>
      </c>
      <c r="B107" s="383" t="s">
        <v>583</v>
      </c>
      <c r="C107" s="395">
        <f>SUM(C108:C112)</f>
        <v>38225031</v>
      </c>
      <c r="D107" s="712">
        <f>SUM(D108:D112)</f>
        <v>51366850</v>
      </c>
      <c r="E107" s="395">
        <f>SUM(E108:E112)</f>
        <v>12878290</v>
      </c>
      <c r="F107" s="681" t="s">
        <v>744</v>
      </c>
    </row>
    <row r="108" spans="1:6" ht="12" customHeight="1" x14ac:dyDescent="0.25">
      <c r="A108" s="375" t="s">
        <v>78</v>
      </c>
      <c r="B108" s="624" t="s">
        <v>157</v>
      </c>
      <c r="C108" s="397">
        <v>19213034</v>
      </c>
      <c r="D108" s="535">
        <v>12766210</v>
      </c>
      <c r="E108" s="397">
        <v>11628290</v>
      </c>
      <c r="F108" s="681" t="s">
        <v>745</v>
      </c>
    </row>
    <row r="109" spans="1:6" ht="12" customHeight="1" x14ac:dyDescent="0.25">
      <c r="A109" s="375" t="s">
        <v>79</v>
      </c>
      <c r="B109" s="628" t="s">
        <v>442</v>
      </c>
      <c r="C109" s="397">
        <v>0</v>
      </c>
      <c r="D109" s="535"/>
      <c r="E109" s="397">
        <v>0</v>
      </c>
      <c r="F109" s="681" t="s">
        <v>746</v>
      </c>
    </row>
    <row r="110" spans="1:6" x14ac:dyDescent="0.25">
      <c r="A110" s="375" t="s">
        <v>80</v>
      </c>
      <c r="B110" s="628" t="s">
        <v>138</v>
      </c>
      <c r="C110" s="396">
        <v>19011997</v>
      </c>
      <c r="D110" s="534">
        <v>38600640</v>
      </c>
      <c r="E110" s="396">
        <v>1250000</v>
      </c>
      <c r="F110" s="681" t="s">
        <v>747</v>
      </c>
    </row>
    <row r="111" spans="1:6" ht="12" customHeight="1" x14ac:dyDescent="0.25">
      <c r="A111" s="375" t="s">
        <v>81</v>
      </c>
      <c r="B111" s="628" t="s">
        <v>443</v>
      </c>
      <c r="C111" s="396">
        <v>0</v>
      </c>
      <c r="D111" s="534"/>
      <c r="E111" s="396">
        <v>0</v>
      </c>
      <c r="F111" s="681" t="s">
        <v>748</v>
      </c>
    </row>
    <row r="112" spans="1:6" ht="12" customHeight="1" x14ac:dyDescent="0.25">
      <c r="A112" s="375" t="s">
        <v>82</v>
      </c>
      <c r="B112" s="621" t="s">
        <v>159</v>
      </c>
      <c r="C112" s="396"/>
      <c r="D112" s="714"/>
      <c r="E112" s="396"/>
      <c r="F112" s="681" t="s">
        <v>749</v>
      </c>
    </row>
    <row r="113" spans="1:6" ht="22.5" x14ac:dyDescent="0.25">
      <c r="A113" s="375" t="s">
        <v>89</v>
      </c>
      <c r="B113" s="620" t="s">
        <v>444</v>
      </c>
      <c r="C113" s="396">
        <v>0</v>
      </c>
      <c r="D113" s="534"/>
      <c r="E113" s="396">
        <v>0</v>
      </c>
      <c r="F113" s="681" t="s">
        <v>750</v>
      </c>
    </row>
    <row r="114" spans="1:6" ht="22.5" x14ac:dyDescent="0.25">
      <c r="A114" s="375" t="s">
        <v>91</v>
      </c>
      <c r="B114" s="630" t="s">
        <v>445</v>
      </c>
      <c r="C114" s="396">
        <v>0</v>
      </c>
      <c r="D114" s="534"/>
      <c r="E114" s="396">
        <v>0</v>
      </c>
      <c r="F114" s="681" t="s">
        <v>751</v>
      </c>
    </row>
    <row r="115" spans="1:6" ht="12" customHeight="1" x14ac:dyDescent="0.25">
      <c r="A115" s="375" t="s">
        <v>139</v>
      </c>
      <c r="B115" s="624" t="s">
        <v>432</v>
      </c>
      <c r="C115" s="396">
        <v>0</v>
      </c>
      <c r="D115" s="534"/>
      <c r="E115" s="396">
        <v>0</v>
      </c>
      <c r="F115" s="681" t="s">
        <v>752</v>
      </c>
    </row>
    <row r="116" spans="1:6" ht="12" customHeight="1" x14ac:dyDescent="0.25">
      <c r="A116" s="375" t="s">
        <v>140</v>
      </c>
      <c r="B116" s="624" t="s">
        <v>446</v>
      </c>
      <c r="C116" s="396">
        <v>0</v>
      </c>
      <c r="D116" s="534"/>
      <c r="E116" s="396">
        <v>0</v>
      </c>
      <c r="F116" s="681" t="s">
        <v>753</v>
      </c>
    </row>
    <row r="117" spans="1:6" ht="12" customHeight="1" x14ac:dyDescent="0.25">
      <c r="A117" s="375" t="s">
        <v>141</v>
      </c>
      <c r="B117" s="624" t="s">
        <v>447</v>
      </c>
      <c r="C117" s="396">
        <v>0</v>
      </c>
      <c r="D117" s="534"/>
      <c r="E117" s="396">
        <v>0</v>
      </c>
      <c r="F117" s="681" t="s">
        <v>754</v>
      </c>
    </row>
    <row r="118" spans="1:6" s="440" customFormat="1" ht="12" customHeight="1" x14ac:dyDescent="0.25">
      <c r="A118" s="375" t="s">
        <v>448</v>
      </c>
      <c r="B118" s="624" t="s">
        <v>435</v>
      </c>
      <c r="C118" s="396">
        <v>0</v>
      </c>
      <c r="D118" s="534"/>
      <c r="E118" s="396">
        <v>0</v>
      </c>
      <c r="F118" s="681" t="s">
        <v>755</v>
      </c>
    </row>
    <row r="119" spans="1:6" ht="12" customHeight="1" x14ac:dyDescent="0.25">
      <c r="A119" s="375" t="s">
        <v>449</v>
      </c>
      <c r="B119" s="624" t="s">
        <v>450</v>
      </c>
      <c r="C119" s="396">
        <v>0</v>
      </c>
      <c r="D119" s="534"/>
      <c r="E119" s="396">
        <v>0</v>
      </c>
      <c r="F119" s="681" t="s">
        <v>756</v>
      </c>
    </row>
    <row r="120" spans="1:6" ht="12" customHeight="1" thickBot="1" x14ac:dyDescent="0.3">
      <c r="A120" s="373" t="s">
        <v>451</v>
      </c>
      <c r="B120" s="624" t="s">
        <v>452</v>
      </c>
      <c r="C120" s="398">
        <v>0</v>
      </c>
      <c r="D120" s="536"/>
      <c r="E120" s="398">
        <v>0</v>
      </c>
      <c r="F120" s="681" t="s">
        <v>757</v>
      </c>
    </row>
    <row r="121" spans="1:6" ht="12" customHeight="1" thickBot="1" x14ac:dyDescent="0.3">
      <c r="A121" s="380" t="s">
        <v>9</v>
      </c>
      <c r="B121" s="600" t="s">
        <v>453</v>
      </c>
      <c r="C121" s="395">
        <v>0</v>
      </c>
      <c r="D121" s="712">
        <f>SUM(D122:D123)</f>
        <v>0</v>
      </c>
      <c r="E121" s="395">
        <v>0</v>
      </c>
      <c r="F121" s="681" t="s">
        <v>758</v>
      </c>
    </row>
    <row r="122" spans="1:6" ht="12" customHeight="1" x14ac:dyDescent="0.25">
      <c r="A122" s="375" t="s">
        <v>61</v>
      </c>
      <c r="B122" s="630" t="s">
        <v>47</v>
      </c>
      <c r="C122" s="397">
        <v>0</v>
      </c>
      <c r="D122" s="535"/>
      <c r="E122" s="397">
        <v>0</v>
      </c>
      <c r="F122" s="681" t="s">
        <v>759</v>
      </c>
    </row>
    <row r="123" spans="1:6" ht="12" customHeight="1" thickBot="1" x14ac:dyDescent="0.3">
      <c r="A123" s="376" t="s">
        <v>62</v>
      </c>
      <c r="B123" s="628" t="s">
        <v>48</v>
      </c>
      <c r="C123" s="398">
        <v>0</v>
      </c>
      <c r="D123" s="536"/>
      <c r="E123" s="398">
        <v>0</v>
      </c>
      <c r="F123" s="681" t="s">
        <v>760</v>
      </c>
    </row>
    <row r="124" spans="1:6" ht="12" customHeight="1" thickBot="1" x14ac:dyDescent="0.3">
      <c r="A124" s="380" t="s">
        <v>10</v>
      </c>
      <c r="B124" s="600" t="s">
        <v>454</v>
      </c>
      <c r="C124" s="395">
        <f>SUM(C91+C107)</f>
        <v>205877554</v>
      </c>
      <c r="D124" s="406">
        <f>SUM(D91+D107)</f>
        <v>234107379</v>
      </c>
      <c r="E124" s="395">
        <f>SUM(E91+E107)</f>
        <v>176050760</v>
      </c>
      <c r="F124" s="681" t="s">
        <v>761</v>
      </c>
    </row>
    <row r="125" spans="1:6" ht="12" customHeight="1" thickBot="1" x14ac:dyDescent="0.3">
      <c r="A125" s="380" t="s">
        <v>11</v>
      </c>
      <c r="B125" s="600" t="s">
        <v>455</v>
      </c>
      <c r="C125" s="395">
        <v>0</v>
      </c>
      <c r="D125" s="406">
        <f>+D126+D127+D128</f>
        <v>0</v>
      </c>
      <c r="E125" s="395">
        <v>0</v>
      </c>
      <c r="F125" s="681" t="s">
        <v>762</v>
      </c>
    </row>
    <row r="126" spans="1:6" ht="12" customHeight="1" x14ac:dyDescent="0.25">
      <c r="A126" s="375" t="s">
        <v>65</v>
      </c>
      <c r="B126" s="630" t="s">
        <v>584</v>
      </c>
      <c r="C126" s="396">
        <v>0</v>
      </c>
      <c r="D126" s="534"/>
      <c r="E126" s="396">
        <v>0</v>
      </c>
      <c r="F126" s="681" t="s">
        <v>763</v>
      </c>
    </row>
    <row r="127" spans="1:6" ht="12" customHeight="1" x14ac:dyDescent="0.25">
      <c r="A127" s="375" t="s">
        <v>66</v>
      </c>
      <c r="B127" s="630" t="s">
        <v>585</v>
      </c>
      <c r="C127" s="396">
        <v>0</v>
      </c>
      <c r="D127" s="534"/>
      <c r="E127" s="396">
        <v>0</v>
      </c>
      <c r="F127" s="681" t="s">
        <v>764</v>
      </c>
    </row>
    <row r="128" spans="1:6" ht="12" customHeight="1" thickBot="1" x14ac:dyDescent="0.3">
      <c r="A128" s="373" t="s">
        <v>67</v>
      </c>
      <c r="B128" s="631" t="s">
        <v>586</v>
      </c>
      <c r="C128" s="396">
        <v>0</v>
      </c>
      <c r="D128" s="534"/>
      <c r="E128" s="396">
        <v>0</v>
      </c>
      <c r="F128" s="681" t="s">
        <v>765</v>
      </c>
    </row>
    <row r="129" spans="1:9" ht="12" customHeight="1" thickBot="1" x14ac:dyDescent="0.3">
      <c r="A129" s="380" t="s">
        <v>12</v>
      </c>
      <c r="B129" s="600" t="s">
        <v>459</v>
      </c>
      <c r="C129" s="395">
        <v>0</v>
      </c>
      <c r="D129" s="406">
        <f>+D130+D131+D132+D133</f>
        <v>0</v>
      </c>
      <c r="E129" s="395">
        <v>0</v>
      </c>
      <c r="F129" s="681" t="s">
        <v>766</v>
      </c>
    </row>
    <row r="130" spans="1:9" ht="12" customHeight="1" x14ac:dyDescent="0.25">
      <c r="A130" s="375" t="s">
        <v>68</v>
      </c>
      <c r="B130" s="630" t="s">
        <v>587</v>
      </c>
      <c r="C130" s="396">
        <v>0</v>
      </c>
      <c r="D130" s="534"/>
      <c r="E130" s="396">
        <v>0</v>
      </c>
      <c r="F130" s="681" t="s">
        <v>767</v>
      </c>
    </row>
    <row r="131" spans="1:9" ht="12" customHeight="1" x14ac:dyDescent="0.25">
      <c r="A131" s="375" t="s">
        <v>69</v>
      </c>
      <c r="B131" s="630" t="s">
        <v>588</v>
      </c>
      <c r="C131" s="396">
        <v>0</v>
      </c>
      <c r="D131" s="534"/>
      <c r="E131" s="396">
        <v>0</v>
      </c>
      <c r="F131" s="681" t="s">
        <v>768</v>
      </c>
    </row>
    <row r="132" spans="1:9" ht="12" customHeight="1" x14ac:dyDescent="0.25">
      <c r="A132" s="375" t="s">
        <v>356</v>
      </c>
      <c r="B132" s="630" t="s">
        <v>589</v>
      </c>
      <c r="C132" s="396">
        <v>0</v>
      </c>
      <c r="D132" s="534"/>
      <c r="E132" s="396">
        <v>0</v>
      </c>
      <c r="F132" s="681" t="s">
        <v>769</v>
      </c>
    </row>
    <row r="133" spans="1:9" ht="12" customHeight="1" thickBot="1" x14ac:dyDescent="0.3">
      <c r="A133" s="373" t="s">
        <v>358</v>
      </c>
      <c r="B133" s="631" t="s">
        <v>590</v>
      </c>
      <c r="C133" s="396">
        <v>0</v>
      </c>
      <c r="D133" s="534"/>
      <c r="E133" s="396">
        <v>0</v>
      </c>
      <c r="F133" s="681" t="s">
        <v>770</v>
      </c>
    </row>
    <row r="134" spans="1:9" ht="12" customHeight="1" thickBot="1" x14ac:dyDescent="0.3">
      <c r="A134" s="380" t="s">
        <v>13</v>
      </c>
      <c r="B134" s="600" t="s">
        <v>464</v>
      </c>
      <c r="C134" s="430">
        <f>SUM(C136)</f>
        <v>1418602</v>
      </c>
      <c r="D134" s="537">
        <f>SUM(D135:D138)</f>
        <v>2914029</v>
      </c>
      <c r="E134" s="430">
        <f>SUM(E135+E136+E137+E138)</f>
        <v>2914029</v>
      </c>
      <c r="F134" s="681" t="s">
        <v>771</v>
      </c>
    </row>
    <row r="135" spans="1:9" ht="12" customHeight="1" x14ac:dyDescent="0.25">
      <c r="A135" s="375" t="s">
        <v>70</v>
      </c>
      <c r="B135" s="630" t="s">
        <v>465</v>
      </c>
      <c r="C135" s="396">
        <v>0</v>
      </c>
      <c r="D135" s="534"/>
      <c r="E135" s="396">
        <v>0</v>
      </c>
      <c r="F135" s="681" t="s">
        <v>772</v>
      </c>
    </row>
    <row r="136" spans="1:9" ht="12" customHeight="1" x14ac:dyDescent="0.25">
      <c r="A136" s="375" t="s">
        <v>71</v>
      </c>
      <c r="B136" s="630" t="s">
        <v>466</v>
      </c>
      <c r="C136" s="396">
        <v>1418602</v>
      </c>
      <c r="D136" s="534">
        <v>2914029</v>
      </c>
      <c r="E136" s="396">
        <v>2914029</v>
      </c>
      <c r="F136" s="681" t="s">
        <v>773</v>
      </c>
    </row>
    <row r="137" spans="1:9" ht="12" customHeight="1" x14ac:dyDescent="0.25">
      <c r="A137" s="375" t="s">
        <v>365</v>
      </c>
      <c r="B137" s="630" t="s">
        <v>591</v>
      </c>
      <c r="C137" s="396"/>
      <c r="D137" s="534"/>
      <c r="E137" s="396"/>
      <c r="F137" s="681" t="s">
        <v>774</v>
      </c>
    </row>
    <row r="138" spans="1:9" ht="12" customHeight="1" thickBot="1" x14ac:dyDescent="0.3">
      <c r="A138" s="373" t="s">
        <v>367</v>
      </c>
      <c r="B138" s="631" t="s">
        <v>509</v>
      </c>
      <c r="C138" s="396">
        <v>0</v>
      </c>
      <c r="D138" s="534"/>
      <c r="E138" s="396"/>
      <c r="F138" s="681" t="s">
        <v>775</v>
      </c>
    </row>
    <row r="139" spans="1:9" ht="15" customHeight="1" thickBot="1" x14ac:dyDescent="0.3">
      <c r="A139" s="380" t="s">
        <v>14</v>
      </c>
      <c r="B139" s="600" t="s">
        <v>559</v>
      </c>
      <c r="C139" s="364">
        <v>0</v>
      </c>
      <c r="D139" s="539">
        <f>+D140+D141+D142+D143</f>
        <v>0</v>
      </c>
      <c r="E139" s="364">
        <v>0</v>
      </c>
      <c r="F139" s="681" t="s">
        <v>776</v>
      </c>
      <c r="G139" s="429"/>
      <c r="H139" s="429"/>
      <c r="I139" s="429"/>
    </row>
    <row r="140" spans="1:9" s="422" customFormat="1" ht="12.95" customHeight="1" x14ac:dyDescent="0.25">
      <c r="A140" s="375" t="s">
        <v>132</v>
      </c>
      <c r="B140" s="630" t="s">
        <v>470</v>
      </c>
      <c r="C140" s="396">
        <v>0</v>
      </c>
      <c r="D140" s="534"/>
      <c r="E140" s="396">
        <v>0</v>
      </c>
      <c r="F140" s="681" t="s">
        <v>777</v>
      </c>
    </row>
    <row r="141" spans="1:9" ht="13.5" customHeight="1" x14ac:dyDescent="0.25">
      <c r="A141" s="375" t="s">
        <v>133</v>
      </c>
      <c r="B141" s="630" t="s">
        <v>471</v>
      </c>
      <c r="C141" s="396">
        <v>0</v>
      </c>
      <c r="D141" s="534"/>
      <c r="E141" s="396">
        <v>0</v>
      </c>
      <c r="F141" s="681" t="s">
        <v>778</v>
      </c>
    </row>
    <row r="142" spans="1:9" ht="13.5" customHeight="1" x14ac:dyDescent="0.25">
      <c r="A142" s="375" t="s">
        <v>158</v>
      </c>
      <c r="B142" s="630" t="s">
        <v>472</v>
      </c>
      <c r="C142" s="396">
        <v>0</v>
      </c>
      <c r="D142" s="534"/>
      <c r="E142" s="396">
        <v>0</v>
      </c>
      <c r="F142" s="681" t="s">
        <v>779</v>
      </c>
    </row>
    <row r="143" spans="1:9" ht="13.5" customHeight="1" thickBot="1" x14ac:dyDescent="0.3">
      <c r="A143" s="375" t="s">
        <v>373</v>
      </c>
      <c r="B143" s="630" t="s">
        <v>473</v>
      </c>
      <c r="C143" s="396">
        <v>0</v>
      </c>
      <c r="D143" s="534"/>
      <c r="E143" s="396">
        <v>0</v>
      </c>
      <c r="F143" s="681" t="s">
        <v>780</v>
      </c>
    </row>
    <row r="144" spans="1:9" ht="12.75" customHeight="1" thickBot="1" x14ac:dyDescent="0.3">
      <c r="A144" s="380" t="s">
        <v>15</v>
      </c>
      <c r="B144" s="600" t="s">
        <v>474</v>
      </c>
      <c r="C144" s="363">
        <f>SUM(C136)</f>
        <v>1418602</v>
      </c>
      <c r="D144" s="552">
        <f>+D125+D129+D134+D139</f>
        <v>2914029</v>
      </c>
      <c r="E144" s="363">
        <f>SUM(E134)</f>
        <v>2914029</v>
      </c>
      <c r="F144" s="681" t="s">
        <v>781</v>
      </c>
    </row>
    <row r="145" spans="1:6" ht="13.5" customHeight="1" thickBot="1" x14ac:dyDescent="0.3">
      <c r="A145" s="405" t="s">
        <v>16</v>
      </c>
      <c r="B145" s="632" t="s">
        <v>475</v>
      </c>
      <c r="C145" s="363">
        <f>SUM(C124+C134)</f>
        <v>207296156</v>
      </c>
      <c r="D145" s="552">
        <f>+D124+D144</f>
        <v>237021408</v>
      </c>
      <c r="E145" s="363">
        <f>SUM(E124+E134)</f>
        <v>178964789</v>
      </c>
      <c r="F145" s="681" t="s">
        <v>782</v>
      </c>
    </row>
    <row r="146" spans="1:6" ht="13.5" customHeight="1" x14ac:dyDescent="0.25"/>
    <row r="147" spans="1:6" ht="13.5" customHeight="1" x14ac:dyDescent="0.25"/>
    <row r="148" spans="1:6" ht="7.5" customHeight="1" x14ac:dyDescent="0.25"/>
    <row r="150" spans="1:6" ht="12.75" customHeight="1" x14ac:dyDescent="0.25"/>
    <row r="151" spans="1:6" ht="12.75" customHeight="1" x14ac:dyDescent="0.25"/>
    <row r="152" spans="1:6" ht="12.75" customHeight="1" x14ac:dyDescent="0.25"/>
    <row r="153" spans="1:6" ht="12.7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</sheetData>
  <mergeCells count="10">
    <mergeCell ref="A1:E1"/>
    <mergeCell ref="B88:B89"/>
    <mergeCell ref="D88:E88"/>
    <mergeCell ref="A88:A89"/>
    <mergeCell ref="A86:E86"/>
    <mergeCell ref="D3:E3"/>
    <mergeCell ref="C3:C4"/>
    <mergeCell ref="B3:B4"/>
    <mergeCell ref="A3:A4"/>
    <mergeCell ref="C88:C89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portrait" verticalDpi="4294967293" r:id="rId1"/>
  <headerFooter alignWithMargins="0">
    <oddHeader>&amp;C&amp;12
Ura Község Önkormányzat 
2018. ÉVI ZÁRSZÁMADÁSÁNAK PÉNZÜGYI MÉRLEGE</oddHeader>
  </headerFooter>
  <rowBreaks count="1" manualBreakCount="1">
    <brk id="85" min="1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0"/>
  </sheetPr>
  <dimension ref="A1:K19"/>
  <sheetViews>
    <sheetView view="pageLayout" topLeftCell="A7" workbookViewId="0">
      <selection activeCell="K1" sqref="K1:K19"/>
    </sheetView>
  </sheetViews>
  <sheetFormatPr defaultRowHeight="12.75" x14ac:dyDescent="0.2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 x14ac:dyDescent="0.25">
      <c r="A1" s="117"/>
      <c r="B1" s="118"/>
      <c r="C1" s="118"/>
      <c r="D1" s="118"/>
      <c r="E1" s="118"/>
      <c r="F1" s="118"/>
      <c r="G1" s="118"/>
      <c r="H1" s="118"/>
      <c r="I1" s="118"/>
      <c r="J1" s="119" t="s">
        <v>821</v>
      </c>
      <c r="K1" s="774" t="str">
        <f>+CONCATENATE("2. tájékoztató tábla a 3/",LEFT(ÖSSZEFÜGGÉSEK!A4,4)+1,". (IV.24.) önkormányzati rendelethez")</f>
        <v>2. tájékoztató tábla a 3/2019. (IV.24.) önkormányzati rendelethez</v>
      </c>
    </row>
    <row r="2" spans="1:11" s="123" customFormat="1" ht="26.25" customHeight="1" x14ac:dyDescent="0.2">
      <c r="A2" s="819" t="s">
        <v>60</v>
      </c>
      <c r="B2" s="823" t="s">
        <v>189</v>
      </c>
      <c r="C2" s="823" t="s">
        <v>190</v>
      </c>
      <c r="D2" s="823" t="s">
        <v>191</v>
      </c>
      <c r="E2" s="823" t="str">
        <f>+CONCATENATE(LEFT(ÖSSZEFÜGGÉSEK!A4,4),". évi teljesítés")</f>
        <v>2018. évi teljesítés</v>
      </c>
      <c r="F2" s="120" t="s">
        <v>192</v>
      </c>
      <c r="G2" s="121"/>
      <c r="H2" s="121"/>
      <c r="I2" s="122"/>
      <c r="J2" s="821" t="s">
        <v>193</v>
      </c>
      <c r="K2" s="774"/>
    </row>
    <row r="3" spans="1:11" s="127" customFormat="1" ht="32.25" customHeight="1" thickBot="1" x14ac:dyDescent="0.25">
      <c r="A3" s="820"/>
      <c r="B3" s="825"/>
      <c r="C3" s="825"/>
      <c r="D3" s="824"/>
      <c r="E3" s="824"/>
      <c r="F3" s="124" t="str">
        <f>+CONCATENATE(LEFT(ÖSSZEFÜGGÉSEK!A4,4)+1,".")</f>
        <v>2019.</v>
      </c>
      <c r="G3" s="125" t="str">
        <f>+CONCATENATE(LEFT(ÖSSZEFÜGGÉSEK!A4,4)+2,".")</f>
        <v>2020.</v>
      </c>
      <c r="H3" s="125" t="str">
        <f>+CONCATENATE(LEFT(ÖSSZEFÜGGÉSEK!A4,4)+3,".")</f>
        <v>2021.</v>
      </c>
      <c r="I3" s="126" t="str">
        <f>+CONCATENATE(LEFT(ÖSSZEFÜGGÉSEK!A4,4)+3,". után")</f>
        <v>2021. után</v>
      </c>
      <c r="J3" s="822"/>
      <c r="K3" s="774"/>
    </row>
    <row r="4" spans="1:11" s="129" customFormat="1" ht="14.1" customHeight="1" thickBot="1" x14ac:dyDescent="0.25">
      <c r="A4" s="603" t="s">
        <v>422</v>
      </c>
      <c r="B4" s="128" t="s">
        <v>592</v>
      </c>
      <c r="C4" s="604" t="s">
        <v>424</v>
      </c>
      <c r="D4" s="604" t="s">
        <v>425</v>
      </c>
      <c r="E4" s="604" t="s">
        <v>426</v>
      </c>
      <c r="F4" s="604" t="s">
        <v>502</v>
      </c>
      <c r="G4" s="604" t="s">
        <v>503</v>
      </c>
      <c r="H4" s="604" t="s">
        <v>504</v>
      </c>
      <c r="I4" s="604" t="s">
        <v>505</v>
      </c>
      <c r="J4" s="605" t="s">
        <v>691</v>
      </c>
      <c r="K4" s="774"/>
    </row>
    <row r="5" spans="1:11" ht="33.75" customHeight="1" x14ac:dyDescent="0.2">
      <c r="A5" s="130" t="s">
        <v>7</v>
      </c>
      <c r="B5" s="131" t="s">
        <v>861</v>
      </c>
      <c r="C5" s="132"/>
      <c r="D5" s="133">
        <f>SUM(D6:D8)</f>
        <v>2489242</v>
      </c>
      <c r="E5" s="133">
        <f t="shared" ref="E5:I5" si="0">SUM(E7:E8)</f>
        <v>0</v>
      </c>
      <c r="F5" s="133">
        <f>SUM(F6:F8)</f>
        <v>2489242</v>
      </c>
      <c r="G5" s="133">
        <f t="shared" si="0"/>
        <v>0</v>
      </c>
      <c r="H5" s="133">
        <f t="shared" si="0"/>
        <v>0</v>
      </c>
      <c r="I5" s="134">
        <f t="shared" si="0"/>
        <v>0</v>
      </c>
      <c r="J5" s="135">
        <f>SUM(J6:J8)</f>
        <v>2489242</v>
      </c>
      <c r="K5" s="774"/>
    </row>
    <row r="6" spans="1:11" ht="33.75" customHeight="1" x14ac:dyDescent="0.2">
      <c r="A6" s="750" t="s">
        <v>8</v>
      </c>
      <c r="B6" s="752" t="s">
        <v>838</v>
      </c>
      <c r="C6" s="751"/>
      <c r="D6" s="753">
        <v>189667</v>
      </c>
      <c r="E6" s="753"/>
      <c r="F6" s="753">
        <v>189667</v>
      </c>
      <c r="G6" s="753"/>
      <c r="H6" s="753"/>
      <c r="I6" s="754"/>
      <c r="J6" s="755">
        <v>189667</v>
      </c>
      <c r="K6" s="774"/>
    </row>
    <row r="7" spans="1:11" ht="21" customHeight="1" x14ac:dyDescent="0.2">
      <c r="A7" s="136" t="s">
        <v>9</v>
      </c>
      <c r="B7" s="137" t="s">
        <v>826</v>
      </c>
      <c r="C7" s="138" t="s">
        <v>860</v>
      </c>
      <c r="D7" s="2">
        <v>2028673</v>
      </c>
      <c r="E7" s="2"/>
      <c r="F7" s="2">
        <v>2028673</v>
      </c>
      <c r="G7" s="2"/>
      <c r="H7" s="2"/>
      <c r="I7" s="50"/>
      <c r="J7" s="139">
        <f t="shared" ref="J7:J17" si="1">SUM(F7:I7)</f>
        <v>2028673</v>
      </c>
      <c r="K7" s="774"/>
    </row>
    <row r="8" spans="1:11" ht="21" customHeight="1" x14ac:dyDescent="0.2">
      <c r="A8" s="136" t="s">
        <v>10</v>
      </c>
      <c r="B8" s="137" t="s">
        <v>825</v>
      </c>
      <c r="C8" s="138" t="s">
        <v>860</v>
      </c>
      <c r="D8" s="2">
        <v>270902</v>
      </c>
      <c r="E8" s="2"/>
      <c r="F8" s="2">
        <v>270902</v>
      </c>
      <c r="G8" s="2"/>
      <c r="H8" s="2"/>
      <c r="I8" s="50"/>
      <c r="J8" s="139">
        <f>SUM(F8:I8)</f>
        <v>270902</v>
      </c>
      <c r="K8" s="774"/>
    </row>
    <row r="9" spans="1:11" ht="36" customHeight="1" x14ac:dyDescent="0.2">
      <c r="A9" s="136" t="s">
        <v>11</v>
      </c>
      <c r="B9" s="140" t="s">
        <v>195</v>
      </c>
      <c r="C9" s="141"/>
      <c r="D9" s="142">
        <f t="shared" ref="D9:I9" si="2">SUM(D10:D11)</f>
        <v>0</v>
      </c>
      <c r="E9" s="142">
        <f t="shared" si="2"/>
        <v>0</v>
      </c>
      <c r="F9" s="142">
        <f t="shared" si="2"/>
        <v>0</v>
      </c>
      <c r="G9" s="142">
        <f t="shared" si="2"/>
        <v>0</v>
      </c>
      <c r="H9" s="142">
        <f t="shared" si="2"/>
        <v>0</v>
      </c>
      <c r="I9" s="143">
        <f t="shared" si="2"/>
        <v>0</v>
      </c>
      <c r="J9" s="144">
        <f t="shared" si="1"/>
        <v>0</v>
      </c>
      <c r="K9" s="774"/>
    </row>
    <row r="10" spans="1:11" ht="21" customHeight="1" x14ac:dyDescent="0.2">
      <c r="A10" s="136" t="s">
        <v>12</v>
      </c>
      <c r="B10" s="137" t="s">
        <v>194</v>
      </c>
      <c r="C10" s="138"/>
      <c r="D10" s="2"/>
      <c r="E10" s="2"/>
      <c r="F10" s="2"/>
      <c r="G10" s="2"/>
      <c r="H10" s="2"/>
      <c r="I10" s="50"/>
      <c r="J10" s="139">
        <f t="shared" si="1"/>
        <v>0</v>
      </c>
      <c r="K10" s="774"/>
    </row>
    <row r="11" spans="1:11" ht="18" customHeight="1" x14ac:dyDescent="0.2">
      <c r="A11" s="136" t="s">
        <v>13</v>
      </c>
      <c r="B11" s="137" t="s">
        <v>194</v>
      </c>
      <c r="C11" s="138"/>
      <c r="D11" s="2"/>
      <c r="E11" s="2"/>
      <c r="F11" s="2"/>
      <c r="G11" s="2"/>
      <c r="H11" s="2"/>
      <c r="I11" s="50"/>
      <c r="J11" s="139">
        <f t="shared" si="1"/>
        <v>0</v>
      </c>
      <c r="K11" s="774"/>
    </row>
    <row r="12" spans="1:11" ht="21" customHeight="1" x14ac:dyDescent="0.2">
      <c r="A12" s="136" t="s">
        <v>14</v>
      </c>
      <c r="B12" s="145" t="s">
        <v>196</v>
      </c>
      <c r="C12" s="141"/>
      <c r="D12" s="142">
        <f t="shared" ref="D12:I12" si="3">SUM(D13:D13)</f>
        <v>0</v>
      </c>
      <c r="E12" s="142">
        <f t="shared" si="3"/>
        <v>0</v>
      </c>
      <c r="F12" s="142">
        <f t="shared" si="3"/>
        <v>0</v>
      </c>
      <c r="G12" s="142">
        <f t="shared" si="3"/>
        <v>0</v>
      </c>
      <c r="H12" s="142">
        <f t="shared" si="3"/>
        <v>0</v>
      </c>
      <c r="I12" s="143">
        <f t="shared" si="3"/>
        <v>0</v>
      </c>
      <c r="J12" s="144">
        <f t="shared" si="1"/>
        <v>0</v>
      </c>
      <c r="K12" s="774"/>
    </row>
    <row r="13" spans="1:11" ht="21" customHeight="1" x14ac:dyDescent="0.2">
      <c r="A13" s="136" t="s">
        <v>15</v>
      </c>
      <c r="B13" s="137" t="s">
        <v>194</v>
      </c>
      <c r="C13" s="138"/>
      <c r="D13" s="2"/>
      <c r="E13" s="2"/>
      <c r="F13" s="2"/>
      <c r="G13" s="2"/>
      <c r="H13" s="2"/>
      <c r="I13" s="50"/>
      <c r="J13" s="139">
        <f t="shared" si="1"/>
        <v>0</v>
      </c>
      <c r="K13" s="774"/>
    </row>
    <row r="14" spans="1:11" ht="21" customHeight="1" x14ac:dyDescent="0.2">
      <c r="A14" s="136" t="s">
        <v>16</v>
      </c>
      <c r="B14" s="145" t="s">
        <v>197</v>
      </c>
      <c r="C14" s="141"/>
      <c r="D14" s="142">
        <f t="shared" ref="D14:I14" si="4">SUM(D15:D15)</f>
        <v>0</v>
      </c>
      <c r="E14" s="142">
        <f t="shared" si="4"/>
        <v>0</v>
      </c>
      <c r="F14" s="142">
        <f t="shared" si="4"/>
        <v>0</v>
      </c>
      <c r="G14" s="142">
        <f t="shared" si="4"/>
        <v>0</v>
      </c>
      <c r="H14" s="142">
        <f t="shared" si="4"/>
        <v>0</v>
      </c>
      <c r="I14" s="143">
        <f t="shared" si="4"/>
        <v>0</v>
      </c>
      <c r="J14" s="144">
        <f t="shared" si="1"/>
        <v>0</v>
      </c>
      <c r="K14" s="774"/>
    </row>
    <row r="15" spans="1:11" ht="21" customHeight="1" x14ac:dyDescent="0.2">
      <c r="A15" s="136" t="s">
        <v>17</v>
      </c>
      <c r="B15" s="137" t="s">
        <v>839</v>
      </c>
      <c r="C15" s="138"/>
      <c r="D15" s="2"/>
      <c r="E15" s="2"/>
      <c r="F15" s="2"/>
      <c r="G15" s="2"/>
      <c r="H15" s="2"/>
      <c r="I15" s="50"/>
      <c r="J15" s="139">
        <f t="shared" si="1"/>
        <v>0</v>
      </c>
      <c r="K15" s="774"/>
    </row>
    <row r="16" spans="1:11" ht="21" customHeight="1" x14ac:dyDescent="0.2">
      <c r="A16" s="146" t="s">
        <v>18</v>
      </c>
      <c r="B16" s="147" t="s">
        <v>198</v>
      </c>
      <c r="C16" s="148"/>
      <c r="D16" s="149">
        <v>1412372</v>
      </c>
      <c r="E16" s="149"/>
      <c r="F16" s="149">
        <f>SUM(D16-E16)</f>
        <v>1412372</v>
      </c>
      <c r="G16" s="149">
        <f t="shared" ref="G16:I16" si="5">SUM(G17:G18)</f>
        <v>0</v>
      </c>
      <c r="H16" s="149">
        <f t="shared" si="5"/>
        <v>0</v>
      </c>
      <c r="I16" s="150">
        <f t="shared" si="5"/>
        <v>0</v>
      </c>
      <c r="J16" s="144">
        <f t="shared" si="1"/>
        <v>1412372</v>
      </c>
      <c r="K16" s="774"/>
    </row>
    <row r="17" spans="1:11" ht="21" customHeight="1" x14ac:dyDescent="0.2">
      <c r="A17" s="146" t="s">
        <v>19</v>
      </c>
      <c r="B17" s="137" t="s">
        <v>335</v>
      </c>
      <c r="C17" s="138">
        <v>2018</v>
      </c>
      <c r="D17" s="2">
        <v>10330</v>
      </c>
      <c r="E17" s="2"/>
      <c r="F17" s="2">
        <v>10330</v>
      </c>
      <c r="G17" s="2"/>
      <c r="H17" s="2"/>
      <c r="I17" s="50"/>
      <c r="J17" s="139">
        <f t="shared" si="1"/>
        <v>10330</v>
      </c>
      <c r="K17" s="774"/>
    </row>
    <row r="18" spans="1:11" ht="21" customHeight="1" thickBot="1" x14ac:dyDescent="0.25">
      <c r="A18" s="146" t="s">
        <v>20</v>
      </c>
      <c r="B18" s="137" t="s">
        <v>823</v>
      </c>
      <c r="C18" s="151">
        <v>2018</v>
      </c>
      <c r="D18" s="152">
        <v>1402042</v>
      </c>
      <c r="E18" s="152"/>
      <c r="F18" s="152">
        <v>1402042</v>
      </c>
      <c r="G18" s="152"/>
      <c r="H18" s="152"/>
      <c r="I18" s="153"/>
      <c r="J18" s="139">
        <v>1402042</v>
      </c>
      <c r="K18" s="774"/>
    </row>
    <row r="19" spans="1:11" ht="21" customHeight="1" thickBot="1" x14ac:dyDescent="0.25">
      <c r="A19" s="154" t="s">
        <v>21</v>
      </c>
      <c r="B19" s="155" t="s">
        <v>199</v>
      </c>
      <c r="C19" s="156"/>
      <c r="D19" s="157">
        <f t="shared" ref="D19:I19" si="6">D5+D9+D12+D14+D16</f>
        <v>3901614</v>
      </c>
      <c r="E19" s="157">
        <f t="shared" si="6"/>
        <v>0</v>
      </c>
      <c r="F19" s="157">
        <f t="shared" si="6"/>
        <v>3901614</v>
      </c>
      <c r="G19" s="157">
        <f t="shared" si="6"/>
        <v>0</v>
      </c>
      <c r="H19" s="157">
        <f t="shared" si="6"/>
        <v>0</v>
      </c>
      <c r="I19" s="158">
        <f t="shared" si="6"/>
        <v>0</v>
      </c>
      <c r="J19" s="159">
        <v>3901614</v>
      </c>
      <c r="K19" s="774"/>
    </row>
  </sheetData>
  <mergeCells count="7">
    <mergeCell ref="A2:A3"/>
    <mergeCell ref="J2:J3"/>
    <mergeCell ref="K1:K19"/>
    <mergeCell ref="E2:E3"/>
    <mergeCell ref="D2:D3"/>
    <mergeCell ref="C2:C3"/>
    <mergeCell ref="B2:B3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>
    <oddHeader>&amp;C&amp;12Többéves kihatással járó döntésekből származó kötelezettségekcélok szerint, évenkénti bontásban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50"/>
  </sheetPr>
  <dimension ref="A1:I20"/>
  <sheetViews>
    <sheetView view="pageLayout" topLeftCell="A7" workbookViewId="0">
      <selection activeCell="I1" sqref="I1:I19"/>
    </sheetView>
  </sheetViews>
  <sheetFormatPr defaultRowHeight="12.75" x14ac:dyDescent="0.2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19" customFormat="1" ht="15.75" thickBot="1" x14ac:dyDescent="0.25">
      <c r="A1" s="160"/>
      <c r="H1" s="161" t="s">
        <v>863</v>
      </c>
      <c r="I1" s="829" t="str">
        <f>+CONCATENATE("3. tájékoztató tábla a 3/",LEFT(ÖSSZEFÜGGÉSEK!A4,4)+1,". (IV.24.) önkormányzati rendelethez")</f>
        <v>3. tájékoztató tábla a 3/2019. (IV.24.) önkormányzati rendelethez</v>
      </c>
    </row>
    <row r="2" spans="1:9" s="123" customFormat="1" ht="26.25" customHeight="1" x14ac:dyDescent="0.2">
      <c r="A2" s="779" t="s">
        <v>60</v>
      </c>
      <c r="B2" s="835" t="s">
        <v>200</v>
      </c>
      <c r="C2" s="779" t="s">
        <v>201</v>
      </c>
      <c r="D2" s="779" t="s">
        <v>202</v>
      </c>
      <c r="E2" s="832" t="str">
        <f>+CONCATENATE("Hitel, kölcsön állomány ",LEFT(ÖSSZEFÜGGÉSEK!A4,4),". dec. 31-én")</f>
        <v>Hitel, kölcsön állomány 2018. dec. 31-én</v>
      </c>
      <c r="F2" s="830" t="s">
        <v>203</v>
      </c>
      <c r="G2" s="831"/>
      <c r="H2" s="827" t="str">
        <f>+CONCATENATE(LEFT(ÖSSZEFÜGGÉSEK!A4,4)+2,". után")</f>
        <v>2020. után</v>
      </c>
      <c r="I2" s="829"/>
    </row>
    <row r="3" spans="1:9" s="127" customFormat="1" ht="40.5" customHeight="1" thickBot="1" x14ac:dyDescent="0.25">
      <c r="A3" s="826"/>
      <c r="B3" s="834"/>
      <c r="C3" s="834"/>
      <c r="D3" s="826"/>
      <c r="E3" s="833"/>
      <c r="F3" s="162" t="str">
        <f>+CONCATENATE(LEFT(ÖSSZEFÜGGÉSEK!A4,4)+1,".")</f>
        <v>2019.</v>
      </c>
      <c r="G3" s="163" t="str">
        <f>+CONCATENATE(LEFT(ÖSSZEFÜGGÉSEK!A4,4)+2,".")</f>
        <v>2020.</v>
      </c>
      <c r="H3" s="828"/>
      <c r="I3" s="829"/>
    </row>
    <row r="4" spans="1:9" s="167" customFormat="1" ht="12.95" customHeight="1" thickBot="1" x14ac:dyDescent="0.25">
      <c r="A4" s="164" t="s">
        <v>422</v>
      </c>
      <c r="B4" s="116" t="s">
        <v>423</v>
      </c>
      <c r="C4" s="116" t="s">
        <v>424</v>
      </c>
      <c r="D4" s="165" t="s">
        <v>425</v>
      </c>
      <c r="E4" s="164" t="s">
        <v>426</v>
      </c>
      <c r="F4" s="165" t="s">
        <v>502</v>
      </c>
      <c r="G4" s="165" t="s">
        <v>503</v>
      </c>
      <c r="H4" s="166" t="s">
        <v>504</v>
      </c>
      <c r="I4" s="829"/>
    </row>
    <row r="5" spans="1:9" ht="22.5" customHeight="1" thickBot="1" x14ac:dyDescent="0.25">
      <c r="A5" s="168" t="s">
        <v>7</v>
      </c>
      <c r="B5" s="169" t="s">
        <v>204</v>
      </c>
      <c r="C5" s="170"/>
      <c r="D5" s="171"/>
      <c r="E5" s="172">
        <f>SUM(E6:E11)</f>
        <v>0</v>
      </c>
      <c r="F5" s="173">
        <f>SUM(F6:F11)</f>
        <v>0</v>
      </c>
      <c r="G5" s="173">
        <f>SUM(G6:G11)</f>
        <v>0</v>
      </c>
      <c r="H5" s="174">
        <f>SUM(H6:H11)</f>
        <v>0</v>
      </c>
      <c r="I5" s="829"/>
    </row>
    <row r="6" spans="1:9" ht="22.5" customHeight="1" x14ac:dyDescent="0.2">
      <c r="A6" s="175" t="s">
        <v>8</v>
      </c>
      <c r="B6" s="176" t="s">
        <v>194</v>
      </c>
      <c r="C6" s="177"/>
      <c r="D6" s="178"/>
      <c r="E6" s="179"/>
      <c r="F6" s="2"/>
      <c r="G6" s="2"/>
      <c r="H6" s="180"/>
      <c r="I6" s="829"/>
    </row>
    <row r="7" spans="1:9" ht="22.5" customHeight="1" x14ac:dyDescent="0.2">
      <c r="A7" s="175" t="s">
        <v>9</v>
      </c>
      <c r="B7" s="176" t="s">
        <v>194</v>
      </c>
      <c r="C7" s="177"/>
      <c r="D7" s="178"/>
      <c r="E7" s="179"/>
      <c r="F7" s="2"/>
      <c r="G7" s="2"/>
      <c r="H7" s="180"/>
      <c r="I7" s="829"/>
    </row>
    <row r="8" spans="1:9" ht="22.5" customHeight="1" x14ac:dyDescent="0.2">
      <c r="A8" s="175" t="s">
        <v>10</v>
      </c>
      <c r="B8" s="176" t="s">
        <v>194</v>
      </c>
      <c r="C8" s="177"/>
      <c r="D8" s="178"/>
      <c r="E8" s="179"/>
      <c r="F8" s="2"/>
      <c r="G8" s="2"/>
      <c r="H8" s="180"/>
      <c r="I8" s="829"/>
    </row>
    <row r="9" spans="1:9" ht="22.5" customHeight="1" x14ac:dyDescent="0.2">
      <c r="A9" s="175" t="s">
        <v>11</v>
      </c>
      <c r="B9" s="176" t="s">
        <v>194</v>
      </c>
      <c r="C9" s="177"/>
      <c r="D9" s="178"/>
      <c r="E9" s="179"/>
      <c r="F9" s="2"/>
      <c r="G9" s="2"/>
      <c r="H9" s="180"/>
      <c r="I9" s="829"/>
    </row>
    <row r="10" spans="1:9" ht="22.5" customHeight="1" x14ac:dyDescent="0.2">
      <c r="A10" s="175" t="s">
        <v>12</v>
      </c>
      <c r="B10" s="176" t="s">
        <v>194</v>
      </c>
      <c r="C10" s="177"/>
      <c r="D10" s="178"/>
      <c r="E10" s="179"/>
      <c r="F10" s="2"/>
      <c r="G10" s="2"/>
      <c r="H10" s="180"/>
      <c r="I10" s="829"/>
    </row>
    <row r="11" spans="1:9" ht="22.5" customHeight="1" thickBot="1" x14ac:dyDescent="0.25">
      <c r="A11" s="175" t="s">
        <v>13</v>
      </c>
      <c r="B11" s="176" t="s">
        <v>194</v>
      </c>
      <c r="C11" s="177"/>
      <c r="D11" s="178"/>
      <c r="E11" s="179"/>
      <c r="F11" s="2"/>
      <c r="G11" s="2"/>
      <c r="H11" s="180"/>
      <c r="I11" s="829"/>
    </row>
    <row r="12" spans="1:9" ht="22.5" customHeight="1" thickBot="1" x14ac:dyDescent="0.25">
      <c r="A12" s="168" t="s">
        <v>14</v>
      </c>
      <c r="B12" s="169" t="s">
        <v>205</v>
      </c>
      <c r="C12" s="181"/>
      <c r="D12" s="182"/>
      <c r="E12" s="172">
        <f>SUM(E13:E18)</f>
        <v>0</v>
      </c>
      <c r="F12" s="173">
        <f>SUM(F13:F18)</f>
        <v>0</v>
      </c>
      <c r="G12" s="173">
        <f>SUM(G13:G18)</f>
        <v>0</v>
      </c>
      <c r="H12" s="174">
        <f>SUM(H13:H18)</f>
        <v>0</v>
      </c>
      <c r="I12" s="829"/>
    </row>
    <row r="13" spans="1:9" ht="22.5" customHeight="1" x14ac:dyDescent="0.2">
      <c r="A13" s="175" t="s">
        <v>15</v>
      </c>
      <c r="B13" s="176" t="s">
        <v>194</v>
      </c>
      <c r="C13" s="177"/>
      <c r="D13" s="178"/>
      <c r="E13" s="179"/>
      <c r="F13" s="2"/>
      <c r="G13" s="2"/>
      <c r="H13" s="180"/>
      <c r="I13" s="829"/>
    </row>
    <row r="14" spans="1:9" ht="22.5" customHeight="1" x14ac:dyDescent="0.2">
      <c r="A14" s="175" t="s">
        <v>16</v>
      </c>
      <c r="B14" s="176" t="s">
        <v>194</v>
      </c>
      <c r="C14" s="177"/>
      <c r="D14" s="178"/>
      <c r="E14" s="179"/>
      <c r="F14" s="2"/>
      <c r="G14" s="2"/>
      <c r="H14" s="180"/>
      <c r="I14" s="829"/>
    </row>
    <row r="15" spans="1:9" ht="22.5" customHeight="1" x14ac:dyDescent="0.2">
      <c r="A15" s="175" t="s">
        <v>17</v>
      </c>
      <c r="B15" s="176" t="s">
        <v>194</v>
      </c>
      <c r="C15" s="177"/>
      <c r="D15" s="178"/>
      <c r="E15" s="179"/>
      <c r="F15" s="2"/>
      <c r="G15" s="2"/>
      <c r="H15" s="180"/>
      <c r="I15" s="829"/>
    </row>
    <row r="16" spans="1:9" ht="22.5" customHeight="1" x14ac:dyDescent="0.2">
      <c r="A16" s="175" t="s">
        <v>18</v>
      </c>
      <c r="B16" s="176" t="s">
        <v>194</v>
      </c>
      <c r="C16" s="177"/>
      <c r="D16" s="178"/>
      <c r="E16" s="179"/>
      <c r="F16" s="2"/>
      <c r="G16" s="2"/>
      <c r="H16" s="180"/>
      <c r="I16" s="829"/>
    </row>
    <row r="17" spans="1:9" ht="22.5" customHeight="1" x14ac:dyDescent="0.2">
      <c r="A17" s="175" t="s">
        <v>19</v>
      </c>
      <c r="B17" s="176" t="s">
        <v>194</v>
      </c>
      <c r="C17" s="177"/>
      <c r="D17" s="178"/>
      <c r="E17" s="179"/>
      <c r="F17" s="2"/>
      <c r="G17" s="2"/>
      <c r="H17" s="180"/>
      <c r="I17" s="829"/>
    </row>
    <row r="18" spans="1:9" ht="22.5" customHeight="1" thickBot="1" x14ac:dyDescent="0.25">
      <c r="A18" s="175" t="s">
        <v>20</v>
      </c>
      <c r="B18" s="176" t="s">
        <v>194</v>
      </c>
      <c r="C18" s="177"/>
      <c r="D18" s="178"/>
      <c r="E18" s="179"/>
      <c r="F18" s="2"/>
      <c r="G18" s="2"/>
      <c r="H18" s="180"/>
      <c r="I18" s="829"/>
    </row>
    <row r="19" spans="1:9" ht="22.5" customHeight="1" thickBot="1" x14ac:dyDescent="0.25">
      <c r="A19" s="168" t="s">
        <v>21</v>
      </c>
      <c r="B19" s="169" t="s">
        <v>692</v>
      </c>
      <c r="C19" s="170"/>
      <c r="D19" s="171"/>
      <c r="E19" s="172">
        <f>E5+E12</f>
        <v>0</v>
      </c>
      <c r="F19" s="173">
        <f>F5+F12</f>
        <v>0</v>
      </c>
      <c r="G19" s="173">
        <f>G5+G12</f>
        <v>0</v>
      </c>
      <c r="H19" s="174">
        <f>H5+H12</f>
        <v>0</v>
      </c>
      <c r="I19" s="829"/>
    </row>
    <row r="20" spans="1:9" ht="20.100000000000001" customHeight="1" x14ac:dyDescent="0.2"/>
  </sheetData>
  <mergeCells count="8">
    <mergeCell ref="A2:A3"/>
    <mergeCell ref="H2:H3"/>
    <mergeCell ref="I1:I19"/>
    <mergeCell ref="F2:G2"/>
    <mergeCell ref="E2:E3"/>
    <mergeCell ref="D2:D3"/>
    <mergeCell ref="C2:C3"/>
    <mergeCell ref="B2:B3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>
    <oddHeader>&amp;C&amp;12Az önkormányzat által nyújtott hitel és kölcsön alakulása lejárat és eszközök szerinti bontásban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indexed="50"/>
  </sheetPr>
  <dimension ref="A1:J19"/>
  <sheetViews>
    <sheetView topLeftCell="A4" workbookViewId="0">
      <selection activeCell="J1" sqref="J1:J19"/>
    </sheetView>
  </sheetViews>
  <sheetFormatPr defaultRowHeight="12.75" x14ac:dyDescent="0.2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 x14ac:dyDescent="0.2">
      <c r="A1" s="846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2018. december 31-én</v>
      </c>
      <c r="B1" s="847"/>
      <c r="C1" s="847"/>
      <c r="D1" s="847"/>
      <c r="E1" s="847"/>
      <c r="F1" s="847"/>
      <c r="G1" s="847"/>
      <c r="H1" s="847"/>
      <c r="I1" s="847"/>
      <c r="J1" s="829" t="str">
        <f>+CONCATENATE("4. tájékoztató tábla a 3/",LEFT(ÖSSZEFÜGGÉSEK!A4,4)+1,". (IV.23.) önkormányzati rendelethez")</f>
        <v>4. tájékoztató tábla a 3/2019. (IV.23.) önkormányzati rendelethez</v>
      </c>
    </row>
    <row r="2" spans="1:10" ht="14.25" thickBot="1" x14ac:dyDescent="0.3">
      <c r="H2" s="858" t="s">
        <v>206</v>
      </c>
      <c r="I2" s="858"/>
      <c r="J2" s="829"/>
    </row>
    <row r="3" spans="1:10" ht="13.5" thickBot="1" x14ac:dyDescent="0.25">
      <c r="A3" s="856" t="s">
        <v>5</v>
      </c>
      <c r="B3" s="854" t="s">
        <v>207</v>
      </c>
      <c r="C3" s="852" t="s">
        <v>208</v>
      </c>
      <c r="D3" s="850" t="s">
        <v>209</v>
      </c>
      <c r="E3" s="851"/>
      <c r="F3" s="851"/>
      <c r="G3" s="851"/>
      <c r="H3" s="851"/>
      <c r="I3" s="848" t="s">
        <v>210</v>
      </c>
      <c r="J3" s="829"/>
    </row>
    <row r="4" spans="1:10" s="20" customFormat="1" ht="42" customHeight="1" thickBot="1" x14ac:dyDescent="0.25">
      <c r="A4" s="857"/>
      <c r="B4" s="855"/>
      <c r="C4" s="853"/>
      <c r="D4" s="183" t="s">
        <v>211</v>
      </c>
      <c r="E4" s="183" t="s">
        <v>212</v>
      </c>
      <c r="F4" s="183" t="s">
        <v>213</v>
      </c>
      <c r="G4" s="184" t="s">
        <v>214</v>
      </c>
      <c r="H4" s="184" t="s">
        <v>215</v>
      </c>
      <c r="I4" s="849"/>
      <c r="J4" s="829"/>
    </row>
    <row r="5" spans="1:10" s="20" customFormat="1" ht="12" customHeight="1" thickBot="1" x14ac:dyDescent="0.25">
      <c r="A5" s="599" t="s">
        <v>422</v>
      </c>
      <c r="B5" s="185" t="s">
        <v>423</v>
      </c>
      <c r="C5" s="185" t="s">
        <v>424</v>
      </c>
      <c r="D5" s="185" t="s">
        <v>425</v>
      </c>
      <c r="E5" s="185" t="s">
        <v>426</v>
      </c>
      <c r="F5" s="185" t="s">
        <v>502</v>
      </c>
      <c r="G5" s="185" t="s">
        <v>503</v>
      </c>
      <c r="H5" s="185" t="s">
        <v>593</v>
      </c>
      <c r="I5" s="186" t="s">
        <v>594</v>
      </c>
      <c r="J5" s="829"/>
    </row>
    <row r="6" spans="1:10" s="20" customFormat="1" ht="18" customHeight="1" x14ac:dyDescent="0.2">
      <c r="A6" s="841" t="s">
        <v>216</v>
      </c>
      <c r="B6" s="842"/>
      <c r="C6" s="842"/>
      <c r="D6" s="842"/>
      <c r="E6" s="842"/>
      <c r="F6" s="842"/>
      <c r="G6" s="842"/>
      <c r="H6" s="842"/>
      <c r="I6" s="843"/>
      <c r="J6" s="829"/>
    </row>
    <row r="7" spans="1:10" ht="15.95" customHeight="1" x14ac:dyDescent="0.2">
      <c r="A7" s="33" t="s">
        <v>7</v>
      </c>
      <c r="B7" s="31" t="s">
        <v>217</v>
      </c>
      <c r="C7" s="23"/>
      <c r="D7" s="23"/>
      <c r="E7" s="23"/>
      <c r="F7" s="23"/>
      <c r="G7" s="188"/>
      <c r="H7" s="189">
        <f t="shared" ref="H7:H13" si="0">SUM(D7:G7)</f>
        <v>0</v>
      </c>
      <c r="I7" s="34">
        <f t="shared" ref="I7:I13" si="1">C7+H7</f>
        <v>0</v>
      </c>
      <c r="J7" s="829"/>
    </row>
    <row r="8" spans="1:10" ht="22.5" x14ac:dyDescent="0.2">
      <c r="A8" s="33" t="s">
        <v>8</v>
      </c>
      <c r="B8" s="31" t="s">
        <v>151</v>
      </c>
      <c r="C8" s="23"/>
      <c r="D8" s="23"/>
      <c r="E8" s="23"/>
      <c r="F8" s="23"/>
      <c r="G8" s="188"/>
      <c r="H8" s="189">
        <f t="shared" si="0"/>
        <v>0</v>
      </c>
      <c r="I8" s="34">
        <f t="shared" si="1"/>
        <v>0</v>
      </c>
      <c r="J8" s="829"/>
    </row>
    <row r="9" spans="1:10" ht="22.5" x14ac:dyDescent="0.2">
      <c r="A9" s="33" t="s">
        <v>9</v>
      </c>
      <c r="B9" s="31" t="s">
        <v>152</v>
      </c>
      <c r="C9" s="23"/>
      <c r="D9" s="23"/>
      <c r="E9" s="23"/>
      <c r="F9" s="23"/>
      <c r="G9" s="188"/>
      <c r="H9" s="189">
        <f t="shared" si="0"/>
        <v>0</v>
      </c>
      <c r="I9" s="34">
        <f t="shared" si="1"/>
        <v>0</v>
      </c>
      <c r="J9" s="829"/>
    </row>
    <row r="10" spans="1:10" ht="15.95" customHeight="1" x14ac:dyDescent="0.2">
      <c r="A10" s="33" t="s">
        <v>10</v>
      </c>
      <c r="B10" s="31" t="s">
        <v>153</v>
      </c>
      <c r="C10" s="23"/>
      <c r="D10" s="23"/>
      <c r="E10" s="23"/>
      <c r="F10" s="23"/>
      <c r="G10" s="188"/>
      <c r="H10" s="189">
        <f t="shared" si="0"/>
        <v>0</v>
      </c>
      <c r="I10" s="34">
        <f t="shared" si="1"/>
        <v>0</v>
      </c>
      <c r="J10" s="829"/>
    </row>
    <row r="11" spans="1:10" ht="22.5" x14ac:dyDescent="0.2">
      <c r="A11" s="33" t="s">
        <v>11</v>
      </c>
      <c r="B11" s="31" t="s">
        <v>154</v>
      </c>
      <c r="C11" s="23"/>
      <c r="D11" s="23"/>
      <c r="E11" s="23"/>
      <c r="F11" s="23"/>
      <c r="G11" s="188"/>
      <c r="H11" s="189">
        <f t="shared" si="0"/>
        <v>0</v>
      </c>
      <c r="I11" s="34">
        <f t="shared" si="1"/>
        <v>0</v>
      </c>
      <c r="J11" s="829"/>
    </row>
    <row r="12" spans="1:10" ht="15.95" customHeight="1" x14ac:dyDescent="0.2">
      <c r="A12" s="35" t="s">
        <v>12</v>
      </c>
      <c r="B12" s="36" t="s">
        <v>218</v>
      </c>
      <c r="C12" s="24"/>
      <c r="D12" s="24"/>
      <c r="E12" s="24"/>
      <c r="F12" s="24"/>
      <c r="G12" s="190"/>
      <c r="H12" s="189">
        <f t="shared" si="0"/>
        <v>0</v>
      </c>
      <c r="I12" s="34">
        <f t="shared" si="1"/>
        <v>0</v>
      </c>
      <c r="J12" s="829"/>
    </row>
    <row r="13" spans="1:10" ht="15.95" customHeight="1" thickBot="1" x14ac:dyDescent="0.25">
      <c r="A13" s="191" t="s">
        <v>13</v>
      </c>
      <c r="B13" s="192" t="s">
        <v>219</v>
      </c>
      <c r="C13" s="194"/>
      <c r="D13" s="194"/>
      <c r="E13" s="194"/>
      <c r="F13" s="194"/>
      <c r="G13" s="195"/>
      <c r="H13" s="189">
        <f t="shared" si="0"/>
        <v>0</v>
      </c>
      <c r="I13" s="34">
        <f t="shared" si="1"/>
        <v>0</v>
      </c>
      <c r="J13" s="829"/>
    </row>
    <row r="14" spans="1:10" s="25" customFormat="1" ht="18" customHeight="1" thickBot="1" x14ac:dyDescent="0.25">
      <c r="A14" s="844" t="s">
        <v>220</v>
      </c>
      <c r="B14" s="845"/>
      <c r="C14" s="37">
        <f t="shared" ref="C14:I14" si="2">SUM(C7:C13)</f>
        <v>0</v>
      </c>
      <c r="D14" s="37">
        <f t="shared" si="2"/>
        <v>0</v>
      </c>
      <c r="E14" s="37">
        <f t="shared" si="2"/>
        <v>0</v>
      </c>
      <c r="F14" s="37">
        <f t="shared" si="2"/>
        <v>0</v>
      </c>
      <c r="G14" s="196">
        <f t="shared" si="2"/>
        <v>0</v>
      </c>
      <c r="H14" s="196">
        <f t="shared" si="2"/>
        <v>0</v>
      </c>
      <c r="I14" s="38">
        <f t="shared" si="2"/>
        <v>0</v>
      </c>
      <c r="J14" s="829"/>
    </row>
    <row r="15" spans="1:10" s="22" customFormat="1" ht="18" customHeight="1" x14ac:dyDescent="0.2">
      <c r="A15" s="836" t="s">
        <v>221</v>
      </c>
      <c r="B15" s="837"/>
      <c r="C15" s="837"/>
      <c r="D15" s="837"/>
      <c r="E15" s="837"/>
      <c r="F15" s="837"/>
      <c r="G15" s="837"/>
      <c r="H15" s="837"/>
      <c r="I15" s="838"/>
      <c r="J15" s="829"/>
    </row>
    <row r="16" spans="1:10" s="22" customFormat="1" x14ac:dyDescent="0.2">
      <c r="A16" s="33" t="s">
        <v>7</v>
      </c>
      <c r="B16" s="31" t="s">
        <v>222</v>
      </c>
      <c r="C16" s="23"/>
      <c r="D16" s="23"/>
      <c r="E16" s="23"/>
      <c r="F16" s="23"/>
      <c r="G16" s="188"/>
      <c r="H16" s="189">
        <f>SUM(D16:G16)</f>
        <v>0</v>
      </c>
      <c r="I16" s="34">
        <f>C16+H16</f>
        <v>0</v>
      </c>
      <c r="J16" s="829"/>
    </row>
    <row r="17" spans="1:10" ht="13.5" thickBot="1" x14ac:dyDescent="0.25">
      <c r="A17" s="191" t="s">
        <v>8</v>
      </c>
      <c r="B17" s="192" t="s">
        <v>219</v>
      </c>
      <c r="C17" s="194"/>
      <c r="D17" s="194"/>
      <c r="E17" s="194"/>
      <c r="F17" s="194"/>
      <c r="G17" s="195"/>
      <c r="H17" s="189">
        <f>SUM(D17:G17)</f>
        <v>0</v>
      </c>
      <c r="I17" s="197">
        <f>C17+H17</f>
        <v>0</v>
      </c>
      <c r="J17" s="829"/>
    </row>
    <row r="18" spans="1:10" ht="15.95" customHeight="1" thickBot="1" x14ac:dyDescent="0.25">
      <c r="A18" s="844" t="s">
        <v>223</v>
      </c>
      <c r="B18" s="845"/>
      <c r="C18" s="37">
        <f t="shared" ref="C18:I18" si="3">SUM(C16:C17)</f>
        <v>0</v>
      </c>
      <c r="D18" s="37">
        <f t="shared" si="3"/>
        <v>0</v>
      </c>
      <c r="E18" s="37">
        <f t="shared" si="3"/>
        <v>0</v>
      </c>
      <c r="F18" s="37">
        <f t="shared" si="3"/>
        <v>0</v>
      </c>
      <c r="G18" s="196">
        <f t="shared" si="3"/>
        <v>0</v>
      </c>
      <c r="H18" s="196">
        <f t="shared" si="3"/>
        <v>0</v>
      </c>
      <c r="I18" s="38">
        <f t="shared" si="3"/>
        <v>0</v>
      </c>
      <c r="J18" s="829"/>
    </row>
    <row r="19" spans="1:10" ht="18" customHeight="1" thickBot="1" x14ac:dyDescent="0.25">
      <c r="A19" s="839" t="s">
        <v>224</v>
      </c>
      <c r="B19" s="840"/>
      <c r="C19" s="198">
        <f t="shared" ref="C19:I19" si="4">C14+C18</f>
        <v>0</v>
      </c>
      <c r="D19" s="198">
        <f t="shared" si="4"/>
        <v>0</v>
      </c>
      <c r="E19" s="198">
        <f t="shared" si="4"/>
        <v>0</v>
      </c>
      <c r="F19" s="198">
        <f t="shared" si="4"/>
        <v>0</v>
      </c>
      <c r="G19" s="198">
        <f t="shared" si="4"/>
        <v>0</v>
      </c>
      <c r="H19" s="198">
        <f t="shared" si="4"/>
        <v>0</v>
      </c>
      <c r="I19" s="38">
        <f t="shared" si="4"/>
        <v>0</v>
      </c>
      <c r="J19" s="829"/>
    </row>
  </sheetData>
  <mergeCells count="13">
    <mergeCell ref="A15:I15"/>
    <mergeCell ref="A19:B19"/>
    <mergeCell ref="J1:J19"/>
    <mergeCell ref="A6:I6"/>
    <mergeCell ref="A14:B14"/>
    <mergeCell ref="A18:B18"/>
    <mergeCell ref="A1:I1"/>
    <mergeCell ref="I3:I4"/>
    <mergeCell ref="D3:H3"/>
    <mergeCell ref="C3:C4"/>
    <mergeCell ref="B3:B4"/>
    <mergeCell ref="A3:A4"/>
    <mergeCell ref="H2:I2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>
    <oddHeader>&amp;C&amp;"Times New Roman CE,Félkövér dőlt"&amp;12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</sheetPr>
  <dimension ref="A1:I161"/>
  <sheetViews>
    <sheetView view="pageLayout" topLeftCell="B1" zoomScaleNormal="130" zoomScaleSheetLayoutView="100" workbookViewId="0">
      <selection activeCell="G6" sqref="G6:H6"/>
    </sheetView>
  </sheetViews>
  <sheetFormatPr defaultRowHeight="15.75" x14ac:dyDescent="0.25"/>
  <cols>
    <col min="1" max="1" width="5.33203125" style="409" customWidth="1"/>
    <col min="2" max="2" width="46.6640625" style="409" customWidth="1"/>
    <col min="3" max="3" width="14.1640625" style="410" customWidth="1"/>
    <col min="4" max="4" width="13.5" style="410" customWidth="1"/>
    <col min="5" max="5" width="13.33203125" style="410" customWidth="1"/>
    <col min="6" max="6" width="9.33203125" style="420" hidden="1" customWidth="1"/>
    <col min="7" max="16384" width="9.33203125" style="420"/>
  </cols>
  <sheetData>
    <row r="1" spans="1:6" ht="15.95" customHeight="1" x14ac:dyDescent="0.25">
      <c r="A1" s="756" t="s">
        <v>4</v>
      </c>
      <c r="B1" s="756"/>
      <c r="C1" s="756"/>
      <c r="D1" s="756"/>
      <c r="E1" s="756"/>
    </row>
    <row r="2" spans="1:6" ht="15.95" customHeight="1" thickBot="1" x14ac:dyDescent="0.3">
      <c r="A2" s="45" t="s">
        <v>112</v>
      </c>
      <c r="B2" s="45"/>
      <c r="C2" s="407"/>
      <c r="D2" s="407"/>
      <c r="E2" s="407" t="s">
        <v>818</v>
      </c>
    </row>
    <row r="3" spans="1:6" ht="15.95" customHeight="1" x14ac:dyDescent="0.25">
      <c r="A3" s="763" t="s">
        <v>60</v>
      </c>
      <c r="B3" s="759" t="s">
        <v>6</v>
      </c>
      <c r="C3" s="757" t="str">
        <f>+'1.1.sz.mell.'!C3:E3</f>
        <v>2018. évi.</v>
      </c>
      <c r="D3" s="757"/>
      <c r="E3" s="758"/>
      <c r="F3" s="681"/>
    </row>
    <row r="4" spans="1:6" ht="38.1" customHeight="1" thickBot="1" x14ac:dyDescent="0.3">
      <c r="A4" s="764"/>
      <c r="B4" s="760"/>
      <c r="C4" s="47" t="s">
        <v>179</v>
      </c>
      <c r="D4" s="47" t="s">
        <v>184</v>
      </c>
      <c r="E4" s="48" t="s">
        <v>185</v>
      </c>
      <c r="F4" s="681"/>
    </row>
    <row r="5" spans="1:6" s="421" customFormat="1" ht="12" customHeight="1" thickBot="1" x14ac:dyDescent="0.25">
      <c r="A5" s="385" t="s">
        <v>422</v>
      </c>
      <c r="B5" s="386" t="s">
        <v>423</v>
      </c>
      <c r="C5" s="386" t="s">
        <v>424</v>
      </c>
      <c r="D5" s="386" t="s">
        <v>425</v>
      </c>
      <c r="E5" s="433" t="s">
        <v>426</v>
      </c>
      <c r="F5" s="682"/>
    </row>
    <row r="6" spans="1:6" s="422" customFormat="1" ht="12" customHeight="1" thickBot="1" x14ac:dyDescent="0.25">
      <c r="A6" s="380" t="s">
        <v>7</v>
      </c>
      <c r="B6" s="381" t="s">
        <v>306</v>
      </c>
      <c r="C6" s="412">
        <f>SUM(C7:C12)</f>
        <v>37470032</v>
      </c>
      <c r="D6" s="406">
        <f>SUM(D7:D12)</f>
        <v>44898734</v>
      </c>
      <c r="E6" s="412">
        <f t="shared" ref="E6" si="0">SUM(E7:E12)</f>
        <v>44497696</v>
      </c>
      <c r="F6" s="683" t="s">
        <v>728</v>
      </c>
    </row>
    <row r="7" spans="1:6" s="422" customFormat="1" ht="12" customHeight="1" x14ac:dyDescent="0.2">
      <c r="A7" s="375" t="s">
        <v>72</v>
      </c>
      <c r="B7" s="423" t="s">
        <v>307</v>
      </c>
      <c r="C7" s="414">
        <v>17796854</v>
      </c>
      <c r="D7" s="535">
        <v>17828574</v>
      </c>
      <c r="E7" s="397">
        <v>17828574</v>
      </c>
      <c r="F7" s="683" t="s">
        <v>729</v>
      </c>
    </row>
    <row r="8" spans="1:6" s="422" customFormat="1" ht="12" customHeight="1" x14ac:dyDescent="0.2">
      <c r="A8" s="374" t="s">
        <v>73</v>
      </c>
      <c r="B8" s="424" t="s">
        <v>308</v>
      </c>
      <c r="C8" s="413"/>
      <c r="D8" s="534"/>
      <c r="E8" s="396">
        <v>0</v>
      </c>
      <c r="F8" s="683" t="s">
        <v>730</v>
      </c>
    </row>
    <row r="9" spans="1:6" s="422" customFormat="1" ht="12" customHeight="1" x14ac:dyDescent="0.2">
      <c r="A9" s="374" t="s">
        <v>74</v>
      </c>
      <c r="B9" s="424" t="s">
        <v>309</v>
      </c>
      <c r="C9" s="413">
        <v>17873178</v>
      </c>
      <c r="D9" s="534">
        <v>17873178</v>
      </c>
      <c r="E9" s="396">
        <v>17472140</v>
      </c>
      <c r="F9" s="683" t="s">
        <v>731</v>
      </c>
    </row>
    <row r="10" spans="1:6" s="422" customFormat="1" ht="12" customHeight="1" x14ac:dyDescent="0.2">
      <c r="A10" s="374" t="s">
        <v>75</v>
      </c>
      <c r="B10" s="424" t="s">
        <v>310</v>
      </c>
      <c r="C10" s="413">
        <v>1800000</v>
      </c>
      <c r="D10" s="534">
        <v>1800000</v>
      </c>
      <c r="E10" s="396">
        <v>1800000</v>
      </c>
      <c r="F10" s="683" t="s">
        <v>732</v>
      </c>
    </row>
    <row r="11" spans="1:6" s="422" customFormat="1" ht="12" customHeight="1" x14ac:dyDescent="0.2">
      <c r="A11" s="374" t="s">
        <v>108</v>
      </c>
      <c r="B11" s="424" t="s">
        <v>811</v>
      </c>
      <c r="C11" s="608">
        <v>0</v>
      </c>
      <c r="D11" s="701">
        <v>7184822</v>
      </c>
      <c r="E11" s="396">
        <v>7184822</v>
      </c>
      <c r="F11" s="683" t="s">
        <v>733</v>
      </c>
    </row>
    <row r="12" spans="1:6" s="422" customFormat="1" ht="12" customHeight="1" thickBot="1" x14ac:dyDescent="0.25">
      <c r="A12" s="376" t="s">
        <v>76</v>
      </c>
      <c r="B12" s="425" t="s">
        <v>812</v>
      </c>
      <c r="C12" s="609"/>
      <c r="D12" s="702">
        <v>212160</v>
      </c>
      <c r="E12" s="398">
        <v>212160</v>
      </c>
      <c r="F12" s="683" t="s">
        <v>734</v>
      </c>
    </row>
    <row r="13" spans="1:6" s="422" customFormat="1" ht="12" customHeight="1" thickBot="1" x14ac:dyDescent="0.25">
      <c r="A13" s="380" t="s">
        <v>8</v>
      </c>
      <c r="B13" s="402" t="s">
        <v>313</v>
      </c>
      <c r="C13" s="412">
        <f>SUM(C14:C18)</f>
        <v>72032994</v>
      </c>
      <c r="D13" s="412">
        <f>SUM(D14:D18)</f>
        <v>110745707</v>
      </c>
      <c r="E13" s="412">
        <f>SUM(E14:E18)</f>
        <v>93220736</v>
      </c>
      <c r="F13" s="683" t="s">
        <v>735</v>
      </c>
    </row>
    <row r="14" spans="1:6" s="422" customFormat="1" ht="12" customHeight="1" x14ac:dyDescent="0.2">
      <c r="A14" s="375" t="s">
        <v>78</v>
      </c>
      <c r="B14" s="423" t="s">
        <v>314</v>
      </c>
      <c r="C14" s="414"/>
      <c r="D14" s="535"/>
      <c r="E14" s="397"/>
      <c r="F14" s="683" t="s">
        <v>736</v>
      </c>
    </row>
    <row r="15" spans="1:6" s="422" customFormat="1" ht="12" customHeight="1" x14ac:dyDescent="0.2">
      <c r="A15" s="374" t="s">
        <v>79</v>
      </c>
      <c r="B15" s="424" t="s">
        <v>315</v>
      </c>
      <c r="C15" s="413"/>
      <c r="D15" s="534"/>
      <c r="E15" s="396">
        <v>0</v>
      </c>
      <c r="F15" s="683" t="s">
        <v>737</v>
      </c>
    </row>
    <row r="16" spans="1:6" s="422" customFormat="1" ht="12" customHeight="1" x14ac:dyDescent="0.2">
      <c r="A16" s="374" t="s">
        <v>80</v>
      </c>
      <c r="B16" s="424" t="s">
        <v>316</v>
      </c>
      <c r="C16" s="413"/>
      <c r="D16" s="534"/>
      <c r="E16" s="396">
        <v>0</v>
      </c>
      <c r="F16" s="683" t="s">
        <v>738</v>
      </c>
    </row>
    <row r="17" spans="1:6" s="422" customFormat="1" ht="12" customHeight="1" x14ac:dyDescent="0.2">
      <c r="A17" s="374" t="s">
        <v>81</v>
      </c>
      <c r="B17" s="424" t="s">
        <v>317</v>
      </c>
      <c r="C17" s="413"/>
      <c r="D17" s="534"/>
      <c r="E17" s="396">
        <v>0</v>
      </c>
      <c r="F17" s="683" t="s">
        <v>739</v>
      </c>
    </row>
    <row r="18" spans="1:6" s="422" customFormat="1" ht="12" customHeight="1" x14ac:dyDescent="0.2">
      <c r="A18" s="374" t="s">
        <v>82</v>
      </c>
      <c r="B18" s="424" t="s">
        <v>318</v>
      </c>
      <c r="C18" s="413">
        <v>72032994</v>
      </c>
      <c r="D18" s="534">
        <v>110745707</v>
      </c>
      <c r="E18" s="396">
        <v>93220736</v>
      </c>
      <c r="F18" s="683" t="s">
        <v>740</v>
      </c>
    </row>
    <row r="19" spans="1:6" s="422" customFormat="1" ht="12" customHeight="1" thickBot="1" x14ac:dyDescent="0.25">
      <c r="A19" s="376" t="s">
        <v>89</v>
      </c>
      <c r="B19" s="425" t="s">
        <v>319</v>
      </c>
      <c r="C19" s="415"/>
      <c r="D19" s="536"/>
      <c r="E19" s="398">
        <v>0</v>
      </c>
      <c r="F19" s="683" t="s">
        <v>741</v>
      </c>
    </row>
    <row r="20" spans="1:6" s="422" customFormat="1" ht="12" customHeight="1" thickBot="1" x14ac:dyDescent="0.25">
      <c r="A20" s="380" t="s">
        <v>9</v>
      </c>
      <c r="B20" s="381" t="s">
        <v>320</v>
      </c>
      <c r="C20" s="412">
        <f>SUM(C21:C25)</f>
        <v>48319850</v>
      </c>
      <c r="D20" s="412">
        <f>SUM(D21:D25)</f>
        <v>3152733</v>
      </c>
      <c r="E20" s="395">
        <f>SUM(E21:E26)</f>
        <v>3152733</v>
      </c>
      <c r="F20" s="683" t="s">
        <v>742</v>
      </c>
    </row>
    <row r="21" spans="1:6" s="422" customFormat="1" ht="12" customHeight="1" x14ac:dyDescent="0.2">
      <c r="A21" s="375" t="s">
        <v>61</v>
      </c>
      <c r="B21" s="423" t="s">
        <v>321</v>
      </c>
      <c r="C21" s="414"/>
      <c r="D21" s="535"/>
      <c r="E21" s="397"/>
      <c r="F21" s="683" t="s">
        <v>743</v>
      </c>
    </row>
    <row r="22" spans="1:6" s="422" customFormat="1" ht="12" customHeight="1" x14ac:dyDescent="0.2">
      <c r="A22" s="374" t="s">
        <v>62</v>
      </c>
      <c r="B22" s="424" t="s">
        <v>322</v>
      </c>
      <c r="C22" s="413"/>
      <c r="D22" s="534"/>
      <c r="E22" s="396">
        <v>0</v>
      </c>
      <c r="F22" s="683" t="s">
        <v>744</v>
      </c>
    </row>
    <row r="23" spans="1:6" s="422" customFormat="1" ht="12" customHeight="1" x14ac:dyDescent="0.2">
      <c r="A23" s="374" t="s">
        <v>63</v>
      </c>
      <c r="B23" s="424" t="s">
        <v>323</v>
      </c>
      <c r="C23" s="413"/>
      <c r="D23" s="534"/>
      <c r="E23" s="396">
        <v>0</v>
      </c>
      <c r="F23" s="683" t="s">
        <v>745</v>
      </c>
    </row>
    <row r="24" spans="1:6" s="422" customFormat="1" ht="12" customHeight="1" x14ac:dyDescent="0.2">
      <c r="A24" s="374" t="s">
        <v>64</v>
      </c>
      <c r="B24" s="424" t="s">
        <v>324</v>
      </c>
      <c r="C24" s="413"/>
      <c r="D24" s="534"/>
      <c r="E24" s="396">
        <v>0</v>
      </c>
      <c r="F24" s="683" t="s">
        <v>746</v>
      </c>
    </row>
    <row r="25" spans="1:6" s="422" customFormat="1" ht="12" customHeight="1" x14ac:dyDescent="0.2">
      <c r="A25" s="374" t="s">
        <v>122</v>
      </c>
      <c r="B25" s="424" t="s">
        <v>325</v>
      </c>
      <c r="C25" s="413">
        <v>48319850</v>
      </c>
      <c r="D25" s="534">
        <v>3152733</v>
      </c>
      <c r="E25" s="396">
        <v>3152733</v>
      </c>
      <c r="F25" s="683" t="s">
        <v>747</v>
      </c>
    </row>
    <row r="26" spans="1:6" s="422" customFormat="1" ht="12" customHeight="1" thickBot="1" x14ac:dyDescent="0.25">
      <c r="A26" s="376" t="s">
        <v>123</v>
      </c>
      <c r="B26" s="425" t="s">
        <v>326</v>
      </c>
      <c r="C26" s="415"/>
      <c r="D26" s="536"/>
      <c r="E26" s="398"/>
      <c r="F26" s="683" t="s">
        <v>748</v>
      </c>
    </row>
    <row r="27" spans="1:6" s="422" customFormat="1" ht="12" customHeight="1" thickBot="1" x14ac:dyDescent="0.25">
      <c r="A27" s="380" t="s">
        <v>124</v>
      </c>
      <c r="B27" s="381" t="s">
        <v>327</v>
      </c>
      <c r="C27" s="739">
        <f>C33+C32+C31+C28</f>
        <v>1690000</v>
      </c>
      <c r="D27" s="739">
        <f>D33+D32+D31+D28</f>
        <v>6195169</v>
      </c>
      <c r="E27" s="739">
        <f>E33+E32+E31+E28</f>
        <v>2984592</v>
      </c>
      <c r="F27" s="683" t="s">
        <v>749</v>
      </c>
    </row>
    <row r="28" spans="1:6" s="422" customFormat="1" ht="12" customHeight="1" x14ac:dyDescent="0.2">
      <c r="A28" s="375" t="s">
        <v>328</v>
      </c>
      <c r="B28" s="423" t="s">
        <v>329</v>
      </c>
      <c r="C28" s="432">
        <f>SUM(C29:C30)</f>
        <v>1030000</v>
      </c>
      <c r="D28" s="432">
        <f>SUM(D29:D30)</f>
        <v>3935169</v>
      </c>
      <c r="E28" s="431">
        <f>SUM(E29:E30)</f>
        <v>1916910</v>
      </c>
      <c r="F28" s="683" t="s">
        <v>750</v>
      </c>
    </row>
    <row r="29" spans="1:6" s="422" customFormat="1" ht="12" customHeight="1" x14ac:dyDescent="0.2">
      <c r="A29" s="374" t="s">
        <v>330</v>
      </c>
      <c r="B29" s="424" t="s">
        <v>331</v>
      </c>
      <c r="C29" s="413">
        <v>350000</v>
      </c>
      <c r="D29" s="534">
        <v>1100000</v>
      </c>
      <c r="E29" s="396">
        <v>425597</v>
      </c>
      <c r="F29" s="683" t="s">
        <v>751</v>
      </c>
    </row>
    <row r="30" spans="1:6" s="422" customFormat="1" ht="12" customHeight="1" x14ac:dyDescent="0.2">
      <c r="A30" s="374" t="s">
        <v>332</v>
      </c>
      <c r="B30" s="424" t="s">
        <v>333</v>
      </c>
      <c r="C30" s="413">
        <v>680000</v>
      </c>
      <c r="D30" s="534">
        <v>2835169</v>
      </c>
      <c r="E30" s="396">
        <v>1491313</v>
      </c>
      <c r="F30" s="683" t="s">
        <v>752</v>
      </c>
    </row>
    <row r="31" spans="1:6" s="422" customFormat="1" ht="12" customHeight="1" x14ac:dyDescent="0.2">
      <c r="A31" s="374" t="s">
        <v>334</v>
      </c>
      <c r="B31" s="424" t="s">
        <v>335</v>
      </c>
      <c r="C31" s="413">
        <v>660000</v>
      </c>
      <c r="D31" s="534">
        <v>1160000</v>
      </c>
      <c r="E31" s="396">
        <v>999488</v>
      </c>
      <c r="F31" s="683" t="s">
        <v>753</v>
      </c>
    </row>
    <row r="32" spans="1:6" s="422" customFormat="1" ht="12" customHeight="1" x14ac:dyDescent="0.2">
      <c r="A32" s="374" t="s">
        <v>336</v>
      </c>
      <c r="B32" s="424" t="s">
        <v>337</v>
      </c>
      <c r="C32" s="413"/>
      <c r="D32" s="534"/>
      <c r="E32" s="396">
        <v>0</v>
      </c>
      <c r="F32" s="683" t="s">
        <v>754</v>
      </c>
    </row>
    <row r="33" spans="1:6" s="422" customFormat="1" ht="12" customHeight="1" thickBot="1" x14ac:dyDescent="0.25">
      <c r="A33" s="376" t="s">
        <v>338</v>
      </c>
      <c r="B33" s="425" t="s">
        <v>339</v>
      </c>
      <c r="C33" s="415"/>
      <c r="D33" s="536">
        <v>1100000</v>
      </c>
      <c r="E33" s="398">
        <v>68194</v>
      </c>
      <c r="F33" s="683" t="s">
        <v>755</v>
      </c>
    </row>
    <row r="34" spans="1:6" s="422" customFormat="1" ht="12" customHeight="1" thickBot="1" x14ac:dyDescent="0.25">
      <c r="A34" s="380" t="s">
        <v>11</v>
      </c>
      <c r="B34" s="381" t="s">
        <v>340</v>
      </c>
      <c r="C34" s="412">
        <f>SUM(C35:C44)</f>
        <v>16768014</v>
      </c>
      <c r="D34" s="412">
        <f>SUM(D35:D44)</f>
        <v>31439711</v>
      </c>
      <c r="E34" s="395">
        <f>SUM(E35:E44)</f>
        <v>25033683</v>
      </c>
      <c r="F34" s="683" t="s">
        <v>756</v>
      </c>
    </row>
    <row r="35" spans="1:6" s="422" customFormat="1" ht="12" customHeight="1" x14ac:dyDescent="0.2">
      <c r="A35" s="375" t="s">
        <v>65</v>
      </c>
      <c r="B35" s="423" t="s">
        <v>341</v>
      </c>
      <c r="C35" s="414">
        <v>2653543</v>
      </c>
      <c r="D35" s="535">
        <v>6653543</v>
      </c>
      <c r="E35" s="397">
        <v>5421523</v>
      </c>
      <c r="F35" s="683" t="s">
        <v>757</v>
      </c>
    </row>
    <row r="36" spans="1:6" s="422" customFormat="1" ht="12" customHeight="1" x14ac:dyDescent="0.2">
      <c r="A36" s="374" t="s">
        <v>66</v>
      </c>
      <c r="B36" s="424" t="s">
        <v>342</v>
      </c>
      <c r="C36" s="413">
        <v>10549617</v>
      </c>
      <c r="D36" s="534">
        <v>17811461</v>
      </c>
      <c r="E36" s="396">
        <v>13643959</v>
      </c>
      <c r="F36" s="683" t="s">
        <v>758</v>
      </c>
    </row>
    <row r="37" spans="1:6" s="422" customFormat="1" ht="12" customHeight="1" x14ac:dyDescent="0.2">
      <c r="A37" s="374" t="s">
        <v>67</v>
      </c>
      <c r="B37" s="424" t="s">
        <v>343</v>
      </c>
      <c r="C37" s="413"/>
      <c r="D37" s="534">
        <v>1000000</v>
      </c>
      <c r="E37" s="396">
        <v>811599</v>
      </c>
      <c r="F37" s="683" t="s">
        <v>759</v>
      </c>
    </row>
    <row r="38" spans="1:6" s="422" customFormat="1" ht="12" customHeight="1" x14ac:dyDescent="0.2">
      <c r="A38" s="374" t="s">
        <v>126</v>
      </c>
      <c r="B38" s="424" t="s">
        <v>344</v>
      </c>
      <c r="C38" s="413"/>
      <c r="D38" s="534"/>
      <c r="E38" s="396">
        <v>0</v>
      </c>
      <c r="F38" s="683" t="s">
        <v>760</v>
      </c>
    </row>
    <row r="39" spans="1:6" s="422" customFormat="1" ht="12" customHeight="1" x14ac:dyDescent="0.2">
      <c r="A39" s="374" t="s">
        <v>127</v>
      </c>
      <c r="B39" s="424" t="s">
        <v>345</v>
      </c>
      <c r="C39" s="413"/>
      <c r="D39" s="534"/>
      <c r="E39" s="396"/>
      <c r="F39" s="683" t="s">
        <v>761</v>
      </c>
    </row>
    <row r="40" spans="1:6" s="422" customFormat="1" ht="12" customHeight="1" x14ac:dyDescent="0.2">
      <c r="A40" s="374" t="s">
        <v>128</v>
      </c>
      <c r="B40" s="424" t="s">
        <v>346</v>
      </c>
      <c r="C40" s="413">
        <v>3564854</v>
      </c>
      <c r="D40" s="534">
        <v>5954494</v>
      </c>
      <c r="E40" s="396">
        <v>5083599</v>
      </c>
      <c r="F40" s="683" t="s">
        <v>762</v>
      </c>
    </row>
    <row r="41" spans="1:6" s="422" customFormat="1" ht="12" customHeight="1" x14ac:dyDescent="0.2">
      <c r="A41" s="374" t="s">
        <v>129</v>
      </c>
      <c r="B41" s="424" t="s">
        <v>347</v>
      </c>
      <c r="C41" s="413"/>
      <c r="D41" s="534"/>
      <c r="E41" s="396">
        <v>0</v>
      </c>
      <c r="F41" s="683" t="s">
        <v>763</v>
      </c>
    </row>
    <row r="42" spans="1:6" s="422" customFormat="1" ht="12" customHeight="1" x14ac:dyDescent="0.2">
      <c r="A42" s="374" t="s">
        <v>130</v>
      </c>
      <c r="B42" s="424" t="s">
        <v>348</v>
      </c>
      <c r="C42" s="413"/>
      <c r="D42" s="534">
        <v>5001</v>
      </c>
      <c r="E42" s="396">
        <v>3808</v>
      </c>
      <c r="F42" s="683" t="s">
        <v>764</v>
      </c>
    </row>
    <row r="43" spans="1:6" s="422" customFormat="1" ht="12" customHeight="1" x14ac:dyDescent="0.2">
      <c r="A43" s="374" t="s">
        <v>349</v>
      </c>
      <c r="B43" s="424" t="s">
        <v>350</v>
      </c>
      <c r="C43" s="416"/>
      <c r="D43" s="703"/>
      <c r="E43" s="399"/>
      <c r="F43" s="683" t="s">
        <v>765</v>
      </c>
    </row>
    <row r="44" spans="1:6" s="422" customFormat="1" ht="12" customHeight="1" thickBot="1" x14ac:dyDescent="0.25">
      <c r="A44" s="376" t="s">
        <v>351</v>
      </c>
      <c r="B44" s="425" t="s">
        <v>352</v>
      </c>
      <c r="C44" s="417"/>
      <c r="D44" s="704">
        <v>15212</v>
      </c>
      <c r="E44" s="400">
        <v>69195</v>
      </c>
      <c r="F44" s="683" t="s">
        <v>766</v>
      </c>
    </row>
    <row r="45" spans="1:6" s="422" customFormat="1" ht="12" customHeight="1" thickBot="1" x14ac:dyDescent="0.25">
      <c r="A45" s="380" t="s">
        <v>12</v>
      </c>
      <c r="B45" s="381" t="s">
        <v>353</v>
      </c>
      <c r="C45" s="412">
        <f>SUM(C46:C50)</f>
        <v>0</v>
      </c>
      <c r="D45" s="412">
        <f>SUM(D46:D50)</f>
        <v>1417323</v>
      </c>
      <c r="E45" s="412">
        <f>SUM(E46:E50)</f>
        <v>1417323</v>
      </c>
      <c r="F45" s="683" t="s">
        <v>767</v>
      </c>
    </row>
    <row r="46" spans="1:6" s="422" customFormat="1" ht="12" customHeight="1" x14ac:dyDescent="0.2">
      <c r="A46" s="375" t="s">
        <v>68</v>
      </c>
      <c r="B46" s="423" t="s">
        <v>354</v>
      </c>
      <c r="C46" s="434"/>
      <c r="D46" s="705"/>
      <c r="E46" s="401">
        <v>0</v>
      </c>
      <c r="F46" s="683" t="s">
        <v>768</v>
      </c>
    </row>
    <row r="47" spans="1:6" s="422" customFormat="1" ht="12" customHeight="1" x14ac:dyDescent="0.2">
      <c r="A47" s="374" t="s">
        <v>69</v>
      </c>
      <c r="B47" s="424" t="s">
        <v>355</v>
      </c>
      <c r="C47" s="416"/>
      <c r="D47" s="703"/>
      <c r="E47" s="399">
        <v>0</v>
      </c>
      <c r="F47" s="683" t="s">
        <v>769</v>
      </c>
    </row>
    <row r="48" spans="1:6" s="422" customFormat="1" ht="12" customHeight="1" x14ac:dyDescent="0.2">
      <c r="A48" s="374" t="s">
        <v>356</v>
      </c>
      <c r="B48" s="424" t="s">
        <v>357</v>
      </c>
      <c r="C48" s="416"/>
      <c r="D48" s="703">
        <v>1417323</v>
      </c>
      <c r="E48" s="399">
        <v>1417323</v>
      </c>
      <c r="F48" s="683" t="s">
        <v>770</v>
      </c>
    </row>
    <row r="49" spans="1:6" s="422" customFormat="1" ht="12" customHeight="1" x14ac:dyDescent="0.2">
      <c r="A49" s="374" t="s">
        <v>358</v>
      </c>
      <c r="B49" s="424" t="s">
        <v>359</v>
      </c>
      <c r="C49" s="416"/>
      <c r="D49" s="703"/>
      <c r="E49" s="399">
        <v>0</v>
      </c>
      <c r="F49" s="683" t="s">
        <v>771</v>
      </c>
    </row>
    <row r="50" spans="1:6" s="422" customFormat="1" ht="12" customHeight="1" thickBot="1" x14ac:dyDescent="0.25">
      <c r="A50" s="376" t="s">
        <v>360</v>
      </c>
      <c r="B50" s="425" t="s">
        <v>361</v>
      </c>
      <c r="C50" s="417"/>
      <c r="D50" s="704"/>
      <c r="E50" s="400">
        <v>0</v>
      </c>
      <c r="F50" s="683" t="s">
        <v>772</v>
      </c>
    </row>
    <row r="51" spans="1:6" s="422" customFormat="1" ht="17.25" customHeight="1" thickBot="1" x14ac:dyDescent="0.25">
      <c r="A51" s="380" t="s">
        <v>131</v>
      </c>
      <c r="B51" s="381" t="s">
        <v>362</v>
      </c>
      <c r="C51" s="412">
        <f>SUM(C52:C54)</f>
        <v>0</v>
      </c>
      <c r="D51" s="412">
        <f>SUM(D52:D54)</f>
        <v>0</v>
      </c>
      <c r="E51" s="395">
        <f>SUM(E52:E55)</f>
        <v>0</v>
      </c>
      <c r="F51" s="683" t="s">
        <v>773</v>
      </c>
    </row>
    <row r="52" spans="1:6" s="422" customFormat="1" ht="12" customHeight="1" x14ac:dyDescent="0.2">
      <c r="A52" s="375" t="s">
        <v>70</v>
      </c>
      <c r="B52" s="423" t="s">
        <v>363</v>
      </c>
      <c r="C52" s="414"/>
      <c r="D52" s="535"/>
      <c r="E52" s="397">
        <v>0</v>
      </c>
      <c r="F52" s="683" t="s">
        <v>774</v>
      </c>
    </row>
    <row r="53" spans="1:6" s="422" customFormat="1" ht="12" customHeight="1" x14ac:dyDescent="0.2">
      <c r="A53" s="374" t="s">
        <v>71</v>
      </c>
      <c r="B53" s="424" t="s">
        <v>364</v>
      </c>
      <c r="C53" s="413"/>
      <c r="D53" s="534"/>
      <c r="E53" s="396">
        <v>0</v>
      </c>
      <c r="F53" s="683" t="s">
        <v>775</v>
      </c>
    </row>
    <row r="54" spans="1:6" s="422" customFormat="1" ht="12" customHeight="1" x14ac:dyDescent="0.2">
      <c r="A54" s="374" t="s">
        <v>365</v>
      </c>
      <c r="B54" s="424" t="s">
        <v>366</v>
      </c>
      <c r="C54" s="413">
        <v>0</v>
      </c>
      <c r="D54" s="534"/>
      <c r="E54" s="396"/>
      <c r="F54" s="683" t="s">
        <v>776</v>
      </c>
    </row>
    <row r="55" spans="1:6" s="422" customFormat="1" ht="12" customHeight="1" thickBot="1" x14ac:dyDescent="0.25">
      <c r="A55" s="376" t="s">
        <v>367</v>
      </c>
      <c r="B55" s="425" t="s">
        <v>368</v>
      </c>
      <c r="C55" s="415"/>
      <c r="D55" s="536"/>
      <c r="E55" s="398"/>
      <c r="F55" s="683" t="s">
        <v>777</v>
      </c>
    </row>
    <row r="56" spans="1:6" s="422" customFormat="1" ht="12" customHeight="1" thickBot="1" x14ac:dyDescent="0.25">
      <c r="A56" s="380" t="s">
        <v>14</v>
      </c>
      <c r="B56" s="402" t="s">
        <v>369</v>
      </c>
      <c r="C56" s="412">
        <f>SUM(C57:C59)</f>
        <v>0</v>
      </c>
      <c r="D56" s="406">
        <f>SUM(D57:D59)</f>
        <v>0</v>
      </c>
      <c r="E56" s="395">
        <v>0</v>
      </c>
      <c r="F56" s="683" t="s">
        <v>778</v>
      </c>
    </row>
    <row r="57" spans="1:6" s="422" customFormat="1" ht="12" customHeight="1" x14ac:dyDescent="0.2">
      <c r="A57" s="375" t="s">
        <v>132</v>
      </c>
      <c r="B57" s="423" t="s">
        <v>370</v>
      </c>
      <c r="C57" s="416"/>
      <c r="D57" s="703"/>
      <c r="E57" s="399">
        <v>0</v>
      </c>
      <c r="F57" s="683" t="s">
        <v>779</v>
      </c>
    </row>
    <row r="58" spans="1:6" s="422" customFormat="1" ht="12" customHeight="1" x14ac:dyDescent="0.2">
      <c r="A58" s="374" t="s">
        <v>133</v>
      </c>
      <c r="B58" s="424" t="s">
        <v>371</v>
      </c>
      <c r="C58" s="416"/>
      <c r="D58" s="703"/>
      <c r="E58" s="399">
        <v>0</v>
      </c>
      <c r="F58" s="683" t="s">
        <v>780</v>
      </c>
    </row>
    <row r="59" spans="1:6" s="422" customFormat="1" ht="12" customHeight="1" x14ac:dyDescent="0.2">
      <c r="A59" s="374" t="s">
        <v>158</v>
      </c>
      <c r="B59" s="424" t="s">
        <v>372</v>
      </c>
      <c r="C59" s="416"/>
      <c r="D59" s="703"/>
      <c r="E59" s="399">
        <v>0</v>
      </c>
      <c r="F59" s="683" t="s">
        <v>781</v>
      </c>
    </row>
    <row r="60" spans="1:6" s="422" customFormat="1" ht="12" customHeight="1" thickBot="1" x14ac:dyDescent="0.25">
      <c r="A60" s="376" t="s">
        <v>373</v>
      </c>
      <c r="B60" s="425" t="s">
        <v>374</v>
      </c>
      <c r="C60" s="416"/>
      <c r="D60" s="703"/>
      <c r="E60" s="399">
        <v>0</v>
      </c>
      <c r="F60" s="683" t="s">
        <v>782</v>
      </c>
    </row>
    <row r="61" spans="1:6" s="422" customFormat="1" ht="12" customHeight="1" thickBot="1" x14ac:dyDescent="0.25">
      <c r="A61" s="380" t="s">
        <v>15</v>
      </c>
      <c r="B61" s="381" t="s">
        <v>375</v>
      </c>
      <c r="C61" s="418">
        <f>+C6+C13+C20+C27+C34+C45+C51+C56</f>
        <v>176280890</v>
      </c>
      <c r="D61" s="537">
        <f>+D6+D13+D20+D27+D34+D45+D51+D56</f>
        <v>197849377</v>
      </c>
      <c r="E61" s="430">
        <f>SUM(E6+E13+E20+E27+E34+E45+E51+E56)</f>
        <v>170306763</v>
      </c>
      <c r="F61" s="683" t="s">
        <v>783</v>
      </c>
    </row>
    <row r="62" spans="1:6" s="422" customFormat="1" ht="12" customHeight="1" thickBot="1" x14ac:dyDescent="0.25">
      <c r="A62" s="435" t="s">
        <v>376</v>
      </c>
      <c r="B62" s="402" t="s">
        <v>377</v>
      </c>
      <c r="C62" s="412">
        <f>SUM(C63:C65)</f>
        <v>0</v>
      </c>
      <c r="D62" s="406">
        <f>SUM(D63:D65)</f>
        <v>0</v>
      </c>
      <c r="E62" s="395">
        <v>0</v>
      </c>
      <c r="F62" s="683" t="s">
        <v>784</v>
      </c>
    </row>
    <row r="63" spans="1:6" s="422" customFormat="1" ht="12" customHeight="1" x14ac:dyDescent="0.2">
      <c r="A63" s="375" t="s">
        <v>378</v>
      </c>
      <c r="B63" s="423" t="s">
        <v>379</v>
      </c>
      <c r="C63" s="416"/>
      <c r="D63" s="703"/>
      <c r="E63" s="399">
        <v>0</v>
      </c>
      <c r="F63" s="683" t="s">
        <v>785</v>
      </c>
    </row>
    <row r="64" spans="1:6" s="422" customFormat="1" ht="12" customHeight="1" x14ac:dyDescent="0.2">
      <c r="A64" s="374" t="s">
        <v>380</v>
      </c>
      <c r="B64" s="424" t="s">
        <v>381</v>
      </c>
      <c r="C64" s="416"/>
      <c r="D64" s="703"/>
      <c r="E64" s="399">
        <v>0</v>
      </c>
      <c r="F64" s="683" t="s">
        <v>786</v>
      </c>
    </row>
    <row r="65" spans="1:6" s="422" customFormat="1" ht="12" customHeight="1" thickBot="1" x14ac:dyDescent="0.25">
      <c r="A65" s="376" t="s">
        <v>382</v>
      </c>
      <c r="B65" s="360" t="s">
        <v>427</v>
      </c>
      <c r="C65" s="416"/>
      <c r="D65" s="703"/>
      <c r="E65" s="399">
        <v>0</v>
      </c>
      <c r="F65" s="683" t="s">
        <v>787</v>
      </c>
    </row>
    <row r="66" spans="1:6" s="422" customFormat="1" ht="12" customHeight="1" thickBot="1" x14ac:dyDescent="0.25">
      <c r="A66" s="435" t="s">
        <v>384</v>
      </c>
      <c r="B66" s="402" t="s">
        <v>385</v>
      </c>
      <c r="C66" s="412">
        <f>SUM(C67:C70)</f>
        <v>0</v>
      </c>
      <c r="D66" s="406">
        <f>SUM(D67:D70)</f>
        <v>0</v>
      </c>
      <c r="E66" s="395">
        <v>0</v>
      </c>
      <c r="F66" s="683" t="s">
        <v>788</v>
      </c>
    </row>
    <row r="67" spans="1:6" s="422" customFormat="1" ht="13.5" customHeight="1" x14ac:dyDescent="0.2">
      <c r="A67" s="375" t="s">
        <v>109</v>
      </c>
      <c r="B67" s="423" t="s">
        <v>386</v>
      </c>
      <c r="C67" s="416"/>
      <c r="D67" s="703"/>
      <c r="E67" s="399">
        <v>0</v>
      </c>
      <c r="F67" s="683" t="s">
        <v>789</v>
      </c>
    </row>
    <row r="68" spans="1:6" s="422" customFormat="1" ht="12" customHeight="1" x14ac:dyDescent="0.2">
      <c r="A68" s="374" t="s">
        <v>110</v>
      </c>
      <c r="B68" s="424" t="s">
        <v>387</v>
      </c>
      <c r="C68" s="416"/>
      <c r="D68" s="703"/>
      <c r="E68" s="399">
        <v>0</v>
      </c>
      <c r="F68" s="683" t="s">
        <v>790</v>
      </c>
    </row>
    <row r="69" spans="1:6" s="422" customFormat="1" ht="12" customHeight="1" x14ac:dyDescent="0.2">
      <c r="A69" s="374" t="s">
        <v>388</v>
      </c>
      <c r="B69" s="424" t="s">
        <v>389</v>
      </c>
      <c r="C69" s="416"/>
      <c r="D69" s="703"/>
      <c r="E69" s="399">
        <v>0</v>
      </c>
      <c r="F69" s="683" t="s">
        <v>791</v>
      </c>
    </row>
    <row r="70" spans="1:6" s="422" customFormat="1" ht="12" customHeight="1" thickBot="1" x14ac:dyDescent="0.25">
      <c r="A70" s="376" t="s">
        <v>390</v>
      </c>
      <c r="B70" s="425" t="s">
        <v>391</v>
      </c>
      <c r="C70" s="416"/>
      <c r="D70" s="703"/>
      <c r="E70" s="399">
        <v>0</v>
      </c>
      <c r="F70" s="683" t="s">
        <v>792</v>
      </c>
    </row>
    <row r="71" spans="1:6" s="422" customFormat="1" ht="12" customHeight="1" thickBot="1" x14ac:dyDescent="0.25">
      <c r="A71" s="435" t="s">
        <v>392</v>
      </c>
      <c r="B71" s="402" t="s">
        <v>393</v>
      </c>
      <c r="C71" s="412">
        <f>SUM(C72:C73)</f>
        <v>17610885</v>
      </c>
      <c r="D71" s="412">
        <f>SUM(D72:D73)</f>
        <v>36354762</v>
      </c>
      <c r="E71" s="395">
        <f>SUM(E72:E73)</f>
        <v>36354762</v>
      </c>
      <c r="F71" s="683" t="s">
        <v>793</v>
      </c>
    </row>
    <row r="72" spans="1:6" s="422" customFormat="1" ht="12" customHeight="1" x14ac:dyDescent="0.2">
      <c r="A72" s="375" t="s">
        <v>394</v>
      </c>
      <c r="B72" s="423" t="s">
        <v>395</v>
      </c>
      <c r="C72" s="416">
        <v>17610885</v>
      </c>
      <c r="D72" s="703">
        <v>36354762</v>
      </c>
      <c r="E72" s="399">
        <v>36354762</v>
      </c>
      <c r="F72" s="683" t="s">
        <v>794</v>
      </c>
    </row>
    <row r="73" spans="1:6" s="422" customFormat="1" ht="12" customHeight="1" thickBot="1" x14ac:dyDescent="0.25">
      <c r="A73" s="376" t="s">
        <v>396</v>
      </c>
      <c r="B73" s="425" t="s">
        <v>397</v>
      </c>
      <c r="C73" s="416"/>
      <c r="D73" s="703"/>
      <c r="E73" s="399"/>
      <c r="F73" s="683" t="s">
        <v>795</v>
      </c>
    </row>
    <row r="74" spans="1:6" s="422" customFormat="1" ht="12" customHeight="1" thickBot="1" x14ac:dyDescent="0.25">
      <c r="A74" s="435" t="s">
        <v>398</v>
      </c>
      <c r="B74" s="402" t="s">
        <v>399</v>
      </c>
      <c r="C74" s="412">
        <f>SUM(C75:C77)</f>
        <v>0</v>
      </c>
      <c r="D74" s="412">
        <f>SUM(D75:D77)</f>
        <v>2817269</v>
      </c>
      <c r="E74" s="395">
        <f>SUM(E75:E77)</f>
        <v>2817269</v>
      </c>
      <c r="F74" s="683" t="s">
        <v>796</v>
      </c>
    </row>
    <row r="75" spans="1:6" s="422" customFormat="1" ht="12" customHeight="1" x14ac:dyDescent="0.2">
      <c r="A75" s="375" t="s">
        <v>400</v>
      </c>
      <c r="B75" s="423" t="s">
        <v>401</v>
      </c>
      <c r="C75" s="416"/>
      <c r="D75" s="703">
        <v>2817269</v>
      </c>
      <c r="E75" s="399">
        <v>2817269</v>
      </c>
      <c r="F75" s="683" t="s">
        <v>797</v>
      </c>
    </row>
    <row r="76" spans="1:6" s="422" customFormat="1" ht="12" customHeight="1" x14ac:dyDescent="0.2">
      <c r="A76" s="374" t="s">
        <v>402</v>
      </c>
      <c r="B76" s="424" t="s">
        <v>403</v>
      </c>
      <c r="C76" s="416"/>
      <c r="D76" s="703"/>
      <c r="E76" s="399">
        <v>0</v>
      </c>
      <c r="F76" s="683" t="s">
        <v>798</v>
      </c>
    </row>
    <row r="77" spans="1:6" s="422" customFormat="1" ht="12" customHeight="1" thickBot="1" x14ac:dyDescent="0.25">
      <c r="A77" s="376" t="s">
        <v>404</v>
      </c>
      <c r="B77" s="404" t="s">
        <v>405</v>
      </c>
      <c r="C77" s="416"/>
      <c r="D77" s="703"/>
      <c r="E77" s="399">
        <v>0</v>
      </c>
      <c r="F77" s="683" t="s">
        <v>799</v>
      </c>
    </row>
    <row r="78" spans="1:6" s="422" customFormat="1" ht="12" customHeight="1" thickBot="1" x14ac:dyDescent="0.25">
      <c r="A78" s="435" t="s">
        <v>406</v>
      </c>
      <c r="B78" s="402" t="s">
        <v>407</v>
      </c>
      <c r="C78" s="412">
        <f>SUM(C79:C82)</f>
        <v>0</v>
      </c>
      <c r="D78" s="406">
        <f>SUM(D79:D82)</f>
        <v>0</v>
      </c>
      <c r="E78" s="395">
        <v>0</v>
      </c>
      <c r="F78" s="683" t="s">
        <v>800</v>
      </c>
    </row>
    <row r="79" spans="1:6" s="422" customFormat="1" ht="12" customHeight="1" x14ac:dyDescent="0.2">
      <c r="A79" s="426" t="s">
        <v>408</v>
      </c>
      <c r="B79" s="423" t="s">
        <v>409</v>
      </c>
      <c r="C79" s="416"/>
      <c r="D79" s="703"/>
      <c r="E79" s="399">
        <v>0</v>
      </c>
      <c r="F79" s="683" t="s">
        <v>801</v>
      </c>
    </row>
    <row r="80" spans="1:6" s="422" customFormat="1" ht="12" customHeight="1" x14ac:dyDescent="0.2">
      <c r="A80" s="427" t="s">
        <v>410</v>
      </c>
      <c r="B80" s="424" t="s">
        <v>411</v>
      </c>
      <c r="C80" s="416"/>
      <c r="D80" s="703"/>
      <c r="E80" s="399">
        <v>0</v>
      </c>
      <c r="F80" s="683" t="s">
        <v>802</v>
      </c>
    </row>
    <row r="81" spans="1:6" s="422" customFormat="1" ht="12" customHeight="1" x14ac:dyDescent="0.2">
      <c r="A81" s="427" t="s">
        <v>412</v>
      </c>
      <c r="B81" s="424" t="s">
        <v>413</v>
      </c>
      <c r="C81" s="416"/>
      <c r="D81" s="703"/>
      <c r="E81" s="399">
        <v>0</v>
      </c>
      <c r="F81" s="683" t="s">
        <v>803</v>
      </c>
    </row>
    <row r="82" spans="1:6" s="422" customFormat="1" ht="12" customHeight="1" thickBot="1" x14ac:dyDescent="0.25">
      <c r="A82" s="436" t="s">
        <v>414</v>
      </c>
      <c r="B82" s="404" t="s">
        <v>415</v>
      </c>
      <c r="C82" s="416"/>
      <c r="D82" s="703"/>
      <c r="E82" s="399">
        <v>0</v>
      </c>
      <c r="F82" s="683" t="s">
        <v>804</v>
      </c>
    </row>
    <row r="83" spans="1:6" s="422" customFormat="1" ht="12" customHeight="1" thickBot="1" x14ac:dyDescent="0.25">
      <c r="A83" s="435" t="s">
        <v>416</v>
      </c>
      <c r="B83" s="402" t="s">
        <v>417</v>
      </c>
      <c r="C83" s="438"/>
      <c r="D83" s="706"/>
      <c r="E83" s="439">
        <v>0</v>
      </c>
      <c r="F83" s="683" t="s">
        <v>805</v>
      </c>
    </row>
    <row r="84" spans="1:6" s="422" customFormat="1" ht="12" customHeight="1" thickBot="1" x14ac:dyDescent="0.25">
      <c r="A84" s="435" t="s">
        <v>418</v>
      </c>
      <c r="B84" s="358" t="s">
        <v>419</v>
      </c>
      <c r="C84" s="418">
        <f>+C62+C66+C71+C74+C78+C83</f>
        <v>17610885</v>
      </c>
      <c r="D84" s="537">
        <f>+D62+D66+D71+D74+D78+D83</f>
        <v>39172031</v>
      </c>
      <c r="E84" s="430">
        <f>SUM(E71+E74)</f>
        <v>39172031</v>
      </c>
      <c r="F84" s="683" t="s">
        <v>806</v>
      </c>
    </row>
    <row r="85" spans="1:6" s="422" customFormat="1" ht="12" customHeight="1" thickBot="1" x14ac:dyDescent="0.25">
      <c r="A85" s="437" t="s">
        <v>420</v>
      </c>
      <c r="B85" s="361" t="s">
        <v>421</v>
      </c>
      <c r="C85" s="418">
        <f>+C61+C84</f>
        <v>193891775</v>
      </c>
      <c r="D85" s="537">
        <f>+D61+D84</f>
        <v>237021408</v>
      </c>
      <c r="E85" s="430">
        <f>SUM(E61+E84)</f>
        <v>209478794</v>
      </c>
      <c r="F85" s="683" t="s">
        <v>807</v>
      </c>
    </row>
    <row r="86" spans="1:6" s="422" customFormat="1" ht="12" customHeight="1" x14ac:dyDescent="0.2">
      <c r="A86" s="356"/>
      <c r="B86" s="356"/>
      <c r="C86" s="357"/>
      <c r="D86" s="357"/>
      <c r="E86" s="357"/>
      <c r="F86" s="683"/>
    </row>
    <row r="87" spans="1:6" ht="16.5" customHeight="1" x14ac:dyDescent="0.25">
      <c r="A87" s="756" t="s">
        <v>36</v>
      </c>
      <c r="B87" s="756"/>
      <c r="C87" s="756"/>
      <c r="D87" s="756"/>
      <c r="E87" s="756"/>
      <c r="F87" s="681"/>
    </row>
    <row r="88" spans="1:6" s="428" customFormat="1" ht="16.5" customHeight="1" thickBot="1" x14ac:dyDescent="0.3">
      <c r="A88" s="46" t="s">
        <v>113</v>
      </c>
      <c r="B88" s="46"/>
      <c r="C88" s="389"/>
      <c r="D88" s="389"/>
      <c r="E88" s="389" t="s">
        <v>818</v>
      </c>
      <c r="F88" s="684"/>
    </row>
    <row r="89" spans="1:6" s="428" customFormat="1" ht="16.5" customHeight="1" x14ac:dyDescent="0.25">
      <c r="A89" s="763" t="s">
        <v>60</v>
      </c>
      <c r="B89" s="759" t="s">
        <v>178</v>
      </c>
      <c r="C89" s="757" t="str">
        <f>+C3</f>
        <v>2018. évi.</v>
      </c>
      <c r="D89" s="757"/>
      <c r="E89" s="758"/>
      <c r="F89" s="684"/>
    </row>
    <row r="90" spans="1:6" ht="38.1" customHeight="1" thickBot="1" x14ac:dyDescent="0.3">
      <c r="A90" s="764"/>
      <c r="B90" s="760"/>
      <c r="C90" s="47" t="s">
        <v>179</v>
      </c>
      <c r="D90" s="47" t="s">
        <v>184</v>
      </c>
      <c r="E90" s="48" t="s">
        <v>185</v>
      </c>
      <c r="F90" s="681"/>
    </row>
    <row r="91" spans="1:6" s="421" customFormat="1" ht="12" customHeight="1" thickBot="1" x14ac:dyDescent="0.25">
      <c r="A91" s="385" t="s">
        <v>422</v>
      </c>
      <c r="B91" s="386" t="s">
        <v>423</v>
      </c>
      <c r="C91" s="386" t="s">
        <v>424</v>
      </c>
      <c r="D91" s="386" t="s">
        <v>425</v>
      </c>
      <c r="E91" s="387" t="s">
        <v>426</v>
      </c>
      <c r="F91" s="682"/>
    </row>
    <row r="92" spans="1:6" ht="12" customHeight="1" thickBot="1" x14ac:dyDescent="0.3">
      <c r="A92" s="382" t="s">
        <v>7</v>
      </c>
      <c r="B92" s="384" t="s">
        <v>428</v>
      </c>
      <c r="C92" s="707">
        <f>SUM(C93:C97)</f>
        <v>144073123</v>
      </c>
      <c r="D92" s="707">
        <f>SUM(D93:D97)</f>
        <v>182740529</v>
      </c>
      <c r="E92" s="366">
        <f>SUM(E93:E97)</f>
        <v>163172470</v>
      </c>
      <c r="F92" s="681" t="s">
        <v>728</v>
      </c>
    </row>
    <row r="93" spans="1:6" ht="12" customHeight="1" x14ac:dyDescent="0.25">
      <c r="A93" s="377" t="s">
        <v>72</v>
      </c>
      <c r="B93" s="370" t="s">
        <v>37</v>
      </c>
      <c r="C93" s="708">
        <v>74316649</v>
      </c>
      <c r="D93" s="533">
        <v>93372726</v>
      </c>
      <c r="E93" s="365">
        <v>89717390</v>
      </c>
      <c r="F93" s="681" t="s">
        <v>729</v>
      </c>
    </row>
    <row r="94" spans="1:6" ht="12" customHeight="1" x14ac:dyDescent="0.25">
      <c r="A94" s="374" t="s">
        <v>73</v>
      </c>
      <c r="B94" s="368" t="s">
        <v>134</v>
      </c>
      <c r="C94" s="709">
        <v>9211914</v>
      </c>
      <c r="D94" s="534">
        <v>12358031</v>
      </c>
      <c r="E94" s="396">
        <v>11430414</v>
      </c>
      <c r="F94" s="681" t="s">
        <v>730</v>
      </c>
    </row>
    <row r="95" spans="1:6" ht="12" customHeight="1" x14ac:dyDescent="0.25">
      <c r="A95" s="374" t="s">
        <v>74</v>
      </c>
      <c r="B95" s="368" t="s">
        <v>101</v>
      </c>
      <c r="C95" s="710">
        <v>41390560</v>
      </c>
      <c r="D95" s="536">
        <v>56440772</v>
      </c>
      <c r="E95" s="398">
        <v>46304395</v>
      </c>
      <c r="F95" s="681" t="s">
        <v>731</v>
      </c>
    </row>
    <row r="96" spans="1:6" ht="12" customHeight="1" x14ac:dyDescent="0.25">
      <c r="A96" s="374" t="s">
        <v>75</v>
      </c>
      <c r="B96" s="371" t="s">
        <v>135</v>
      </c>
      <c r="C96" s="710">
        <v>12554000</v>
      </c>
      <c r="D96" s="536">
        <v>13269000</v>
      </c>
      <c r="E96" s="398">
        <v>10854595</v>
      </c>
      <c r="F96" s="681" t="s">
        <v>732</v>
      </c>
    </row>
    <row r="97" spans="1:6" ht="12" customHeight="1" x14ac:dyDescent="0.25">
      <c r="A97" s="374" t="s">
        <v>84</v>
      </c>
      <c r="B97" s="379" t="s">
        <v>136</v>
      </c>
      <c r="C97" s="710">
        <v>6600000</v>
      </c>
      <c r="D97" s="536">
        <v>7300000</v>
      </c>
      <c r="E97" s="398">
        <v>4865676</v>
      </c>
      <c r="F97" s="681" t="s">
        <v>733</v>
      </c>
    </row>
    <row r="98" spans="1:6" ht="12" customHeight="1" x14ac:dyDescent="0.25">
      <c r="A98" s="374" t="s">
        <v>76</v>
      </c>
      <c r="B98" s="368" t="s">
        <v>429</v>
      </c>
      <c r="C98" s="710"/>
      <c r="D98" s="536"/>
      <c r="E98" s="398">
        <v>0</v>
      </c>
      <c r="F98" s="681" t="s">
        <v>734</v>
      </c>
    </row>
    <row r="99" spans="1:6" ht="12" customHeight="1" x14ac:dyDescent="0.25">
      <c r="A99" s="374" t="s">
        <v>77</v>
      </c>
      <c r="B99" s="391" t="s">
        <v>430</v>
      </c>
      <c r="C99" s="710"/>
      <c r="D99" s="536"/>
      <c r="E99" s="398">
        <v>0</v>
      </c>
      <c r="F99" s="681" t="s">
        <v>735</v>
      </c>
    </row>
    <row r="100" spans="1:6" ht="12" customHeight="1" x14ac:dyDescent="0.25">
      <c r="A100" s="374" t="s">
        <v>85</v>
      </c>
      <c r="B100" s="392" t="s">
        <v>431</v>
      </c>
      <c r="C100" s="710"/>
      <c r="D100" s="536"/>
      <c r="E100" s="398">
        <v>0</v>
      </c>
      <c r="F100" s="681" t="s">
        <v>736</v>
      </c>
    </row>
    <row r="101" spans="1:6" ht="12" customHeight="1" x14ac:dyDescent="0.25">
      <c r="A101" s="374" t="s">
        <v>86</v>
      </c>
      <c r="B101" s="392" t="s">
        <v>432</v>
      </c>
      <c r="C101" s="710"/>
      <c r="D101" s="536"/>
      <c r="E101" s="398">
        <v>0</v>
      </c>
      <c r="F101" s="681" t="s">
        <v>737</v>
      </c>
    </row>
    <row r="102" spans="1:6" ht="12" customHeight="1" x14ac:dyDescent="0.25">
      <c r="A102" s="374" t="s">
        <v>87</v>
      </c>
      <c r="B102" s="391" t="s">
        <v>433</v>
      </c>
      <c r="C102" s="710">
        <v>5900000</v>
      </c>
      <c r="D102" s="536">
        <v>5900000</v>
      </c>
      <c r="E102" s="398">
        <v>3535940</v>
      </c>
      <c r="F102" s="681" t="s">
        <v>738</v>
      </c>
    </row>
    <row r="103" spans="1:6" ht="12" customHeight="1" x14ac:dyDescent="0.25">
      <c r="A103" s="374" t="s">
        <v>88</v>
      </c>
      <c r="B103" s="391" t="s">
        <v>434</v>
      </c>
      <c r="C103" s="710"/>
      <c r="D103" s="536"/>
      <c r="E103" s="398">
        <v>0</v>
      </c>
      <c r="F103" s="681" t="s">
        <v>739</v>
      </c>
    </row>
    <row r="104" spans="1:6" ht="12" customHeight="1" x14ac:dyDescent="0.25">
      <c r="A104" s="374" t="s">
        <v>90</v>
      </c>
      <c r="B104" s="392" t="s">
        <v>435</v>
      </c>
      <c r="C104" s="710"/>
      <c r="D104" s="536"/>
      <c r="E104" s="398">
        <v>0</v>
      </c>
      <c r="F104" s="681" t="s">
        <v>740</v>
      </c>
    </row>
    <row r="105" spans="1:6" ht="12" customHeight="1" x14ac:dyDescent="0.25">
      <c r="A105" s="373" t="s">
        <v>137</v>
      </c>
      <c r="B105" s="393" t="s">
        <v>436</v>
      </c>
      <c r="C105" s="710"/>
      <c r="D105" s="536"/>
      <c r="E105" s="398">
        <v>0</v>
      </c>
      <c r="F105" s="681" t="s">
        <v>741</v>
      </c>
    </row>
    <row r="106" spans="1:6" ht="12" customHeight="1" x14ac:dyDescent="0.25">
      <c r="A106" s="374" t="s">
        <v>437</v>
      </c>
      <c r="B106" s="393" t="s">
        <v>438</v>
      </c>
      <c r="C106" s="710"/>
      <c r="D106" s="536"/>
      <c r="E106" s="398">
        <v>0</v>
      </c>
      <c r="F106" s="681" t="s">
        <v>742</v>
      </c>
    </row>
    <row r="107" spans="1:6" ht="12" customHeight="1" thickBot="1" x14ac:dyDescent="0.3">
      <c r="A107" s="378" t="s">
        <v>439</v>
      </c>
      <c r="B107" s="394" t="s">
        <v>440</v>
      </c>
      <c r="C107" s="711">
        <v>700000</v>
      </c>
      <c r="D107" s="538">
        <v>1400000</v>
      </c>
      <c r="E107" s="359">
        <v>1329736</v>
      </c>
      <c r="F107" s="681" t="s">
        <v>743</v>
      </c>
    </row>
    <row r="108" spans="1:6" ht="12" customHeight="1" thickBot="1" x14ac:dyDescent="0.3">
      <c r="A108" s="380" t="s">
        <v>8</v>
      </c>
      <c r="B108" s="383" t="s">
        <v>441</v>
      </c>
      <c r="C108" s="712">
        <f>SUM(C109+C110+C111+C112+C113)</f>
        <v>48319850</v>
      </c>
      <c r="D108" s="712">
        <f>SUM(D109:D113)</f>
        <v>51366850</v>
      </c>
      <c r="E108" s="395">
        <f>SUM(E109:E113)</f>
        <v>12878290</v>
      </c>
      <c r="F108" s="681" t="s">
        <v>744</v>
      </c>
    </row>
    <row r="109" spans="1:6" ht="12" customHeight="1" x14ac:dyDescent="0.25">
      <c r="A109" s="375" t="s">
        <v>78</v>
      </c>
      <c r="B109" s="368" t="s">
        <v>157</v>
      </c>
      <c r="C109" s="713">
        <v>2669210</v>
      </c>
      <c r="D109" s="535">
        <v>12766210</v>
      </c>
      <c r="E109" s="397">
        <v>11628290</v>
      </c>
      <c r="F109" s="681" t="s">
        <v>745</v>
      </c>
    </row>
    <row r="110" spans="1:6" ht="12" customHeight="1" x14ac:dyDescent="0.25">
      <c r="A110" s="375" t="s">
        <v>79</v>
      </c>
      <c r="B110" s="372" t="s">
        <v>442</v>
      </c>
      <c r="C110" s="713"/>
      <c r="D110" s="535"/>
      <c r="E110" s="397">
        <v>0</v>
      </c>
      <c r="F110" s="681" t="s">
        <v>746</v>
      </c>
    </row>
    <row r="111" spans="1:6" ht="22.5" x14ac:dyDescent="0.25">
      <c r="A111" s="375" t="s">
        <v>80</v>
      </c>
      <c r="B111" s="372" t="s">
        <v>138</v>
      </c>
      <c r="C111" s="709">
        <v>45650640</v>
      </c>
      <c r="D111" s="534">
        <v>38600640</v>
      </c>
      <c r="E111" s="396">
        <v>1250000</v>
      </c>
      <c r="F111" s="681" t="s">
        <v>747</v>
      </c>
    </row>
    <row r="112" spans="1:6" ht="12" customHeight="1" x14ac:dyDescent="0.25">
      <c r="A112" s="375" t="s">
        <v>81</v>
      </c>
      <c r="B112" s="372" t="s">
        <v>443</v>
      </c>
      <c r="C112" s="714"/>
      <c r="D112" s="534"/>
      <c r="E112" s="396">
        <v>0</v>
      </c>
      <c r="F112" s="681" t="s">
        <v>748</v>
      </c>
    </row>
    <row r="113" spans="1:6" ht="12" customHeight="1" x14ac:dyDescent="0.25">
      <c r="A113" s="375" t="s">
        <v>82</v>
      </c>
      <c r="B113" s="404" t="s">
        <v>159</v>
      </c>
      <c r="C113" s="714"/>
      <c r="D113" s="714"/>
      <c r="E113" s="396"/>
      <c r="F113" s="681" t="s">
        <v>749</v>
      </c>
    </row>
    <row r="114" spans="1:6" ht="21.75" customHeight="1" x14ac:dyDescent="0.25">
      <c r="A114" s="375" t="s">
        <v>89</v>
      </c>
      <c r="B114" s="403" t="s">
        <v>444</v>
      </c>
      <c r="C114" s="714"/>
      <c r="D114" s="534"/>
      <c r="E114" s="396">
        <v>0</v>
      </c>
      <c r="F114" s="681" t="s">
        <v>750</v>
      </c>
    </row>
    <row r="115" spans="1:6" ht="24" customHeight="1" x14ac:dyDescent="0.25">
      <c r="A115" s="375" t="s">
        <v>91</v>
      </c>
      <c r="B115" s="419" t="s">
        <v>445</v>
      </c>
      <c r="C115" s="714"/>
      <c r="D115" s="534"/>
      <c r="E115" s="396">
        <v>0</v>
      </c>
      <c r="F115" s="681" t="s">
        <v>751</v>
      </c>
    </row>
    <row r="116" spans="1:6" ht="12" customHeight="1" x14ac:dyDescent="0.25">
      <c r="A116" s="375" t="s">
        <v>139</v>
      </c>
      <c r="B116" s="392" t="s">
        <v>432</v>
      </c>
      <c r="C116" s="714"/>
      <c r="D116" s="534"/>
      <c r="E116" s="396">
        <v>0</v>
      </c>
      <c r="F116" s="681" t="s">
        <v>752</v>
      </c>
    </row>
    <row r="117" spans="1:6" ht="12" customHeight="1" x14ac:dyDescent="0.25">
      <c r="A117" s="375" t="s">
        <v>140</v>
      </c>
      <c r="B117" s="392" t="s">
        <v>446</v>
      </c>
      <c r="C117" s="714"/>
      <c r="D117" s="534"/>
      <c r="E117" s="396">
        <v>0</v>
      </c>
      <c r="F117" s="681" t="s">
        <v>753</v>
      </c>
    </row>
    <row r="118" spans="1:6" ht="12" customHeight="1" x14ac:dyDescent="0.25">
      <c r="A118" s="375" t="s">
        <v>141</v>
      </c>
      <c r="B118" s="392" t="s">
        <v>447</v>
      </c>
      <c r="C118" s="714"/>
      <c r="D118" s="534"/>
      <c r="E118" s="396">
        <v>0</v>
      </c>
      <c r="F118" s="681" t="s">
        <v>754</v>
      </c>
    </row>
    <row r="119" spans="1:6" s="440" customFormat="1" ht="12" customHeight="1" x14ac:dyDescent="0.25">
      <c r="A119" s="375" t="s">
        <v>448</v>
      </c>
      <c r="B119" s="392" t="s">
        <v>435</v>
      </c>
      <c r="C119" s="714"/>
      <c r="D119" s="534"/>
      <c r="E119" s="396">
        <v>0</v>
      </c>
      <c r="F119" s="681" t="s">
        <v>755</v>
      </c>
    </row>
    <row r="120" spans="1:6" ht="12" customHeight="1" x14ac:dyDescent="0.25">
      <c r="A120" s="375" t="s">
        <v>449</v>
      </c>
      <c r="B120" s="392" t="s">
        <v>450</v>
      </c>
      <c r="C120" s="714"/>
      <c r="D120" s="534"/>
      <c r="E120" s="396">
        <v>0</v>
      </c>
      <c r="F120" s="681" t="s">
        <v>756</v>
      </c>
    </row>
    <row r="121" spans="1:6" ht="12" customHeight="1" thickBot="1" x14ac:dyDescent="0.3">
      <c r="A121" s="373" t="s">
        <v>451</v>
      </c>
      <c r="B121" s="392" t="s">
        <v>452</v>
      </c>
      <c r="C121" s="715"/>
      <c r="D121" s="536"/>
      <c r="E121" s="398">
        <v>0</v>
      </c>
      <c r="F121" s="681" t="s">
        <v>757</v>
      </c>
    </row>
    <row r="122" spans="1:6" ht="12" customHeight="1" thickBot="1" x14ac:dyDescent="0.3">
      <c r="A122" s="380" t="s">
        <v>9</v>
      </c>
      <c r="B122" s="388" t="s">
        <v>453</v>
      </c>
      <c r="C122" s="712">
        <f>SUM(C123:C124)</f>
        <v>0</v>
      </c>
      <c r="D122" s="712">
        <f>SUM(D123:D124)</f>
        <v>0</v>
      </c>
      <c r="E122" s="395">
        <v>0</v>
      </c>
      <c r="F122" s="681" t="s">
        <v>758</v>
      </c>
    </row>
    <row r="123" spans="1:6" ht="12" customHeight="1" x14ac:dyDescent="0.25">
      <c r="A123" s="375" t="s">
        <v>61</v>
      </c>
      <c r="B123" s="369" t="s">
        <v>47</v>
      </c>
      <c r="C123" s="713"/>
      <c r="D123" s="535"/>
      <c r="E123" s="397">
        <v>0</v>
      </c>
      <c r="F123" s="681" t="s">
        <v>759</v>
      </c>
    </row>
    <row r="124" spans="1:6" ht="12" customHeight="1" thickBot="1" x14ac:dyDescent="0.3">
      <c r="A124" s="376" t="s">
        <v>62</v>
      </c>
      <c r="B124" s="372" t="s">
        <v>48</v>
      </c>
      <c r="C124" s="710"/>
      <c r="D124" s="536"/>
      <c r="E124" s="398">
        <v>0</v>
      </c>
      <c r="F124" s="681" t="s">
        <v>760</v>
      </c>
    </row>
    <row r="125" spans="1:6" ht="12" customHeight="1" thickBot="1" x14ac:dyDescent="0.3">
      <c r="A125" s="380" t="s">
        <v>10</v>
      </c>
      <c r="B125" s="388" t="s">
        <v>454</v>
      </c>
      <c r="C125" s="712">
        <f>+C92+C108+C122</f>
        <v>192392973</v>
      </c>
      <c r="D125" s="406">
        <f>SUM(D92+D108)</f>
        <v>234107379</v>
      </c>
      <c r="E125" s="395">
        <f>SUM(E92+E108)</f>
        <v>176050760</v>
      </c>
      <c r="F125" s="681" t="s">
        <v>761</v>
      </c>
    </row>
    <row r="126" spans="1:6" ht="12" customHeight="1" thickBot="1" x14ac:dyDescent="0.3">
      <c r="A126" s="380" t="s">
        <v>11</v>
      </c>
      <c r="B126" s="388" t="s">
        <v>455</v>
      </c>
      <c r="C126" s="712">
        <f>+C127+C128+C129</f>
        <v>0</v>
      </c>
      <c r="D126" s="406">
        <f>+D127+D128+D129</f>
        <v>0</v>
      </c>
      <c r="E126" s="395">
        <v>0</v>
      </c>
      <c r="F126" s="681" t="s">
        <v>762</v>
      </c>
    </row>
    <row r="127" spans="1:6" ht="12" customHeight="1" x14ac:dyDescent="0.25">
      <c r="A127" s="375" t="s">
        <v>65</v>
      </c>
      <c r="B127" s="369" t="s">
        <v>456</v>
      </c>
      <c r="C127" s="714"/>
      <c r="D127" s="534"/>
      <c r="E127" s="396">
        <v>0</v>
      </c>
      <c r="F127" s="681" t="s">
        <v>763</v>
      </c>
    </row>
    <row r="128" spans="1:6" ht="12" customHeight="1" x14ac:dyDescent="0.25">
      <c r="A128" s="375" t="s">
        <v>66</v>
      </c>
      <c r="B128" s="369" t="s">
        <v>457</v>
      </c>
      <c r="C128" s="714"/>
      <c r="D128" s="534"/>
      <c r="E128" s="396">
        <v>0</v>
      </c>
      <c r="F128" s="681" t="s">
        <v>764</v>
      </c>
    </row>
    <row r="129" spans="1:9" ht="12" customHeight="1" thickBot="1" x14ac:dyDescent="0.3">
      <c r="A129" s="373" t="s">
        <v>67</v>
      </c>
      <c r="B129" s="367" t="s">
        <v>458</v>
      </c>
      <c r="C129" s="714"/>
      <c r="D129" s="534"/>
      <c r="E129" s="396">
        <v>0</v>
      </c>
      <c r="F129" s="681" t="s">
        <v>765</v>
      </c>
    </row>
    <row r="130" spans="1:9" ht="12" customHeight="1" thickBot="1" x14ac:dyDescent="0.3">
      <c r="A130" s="380" t="s">
        <v>12</v>
      </c>
      <c r="B130" s="388" t="s">
        <v>459</v>
      </c>
      <c r="C130" s="712">
        <f>+C131+C132+C133+C134</f>
        <v>0</v>
      </c>
      <c r="D130" s="406">
        <f>+D131+D132+D133+D134</f>
        <v>0</v>
      </c>
      <c r="E130" s="395">
        <v>0</v>
      </c>
      <c r="F130" s="681" t="s">
        <v>766</v>
      </c>
    </row>
    <row r="131" spans="1:9" ht="12" customHeight="1" x14ac:dyDescent="0.25">
      <c r="A131" s="375" t="s">
        <v>68</v>
      </c>
      <c r="B131" s="369" t="s">
        <v>460</v>
      </c>
      <c r="C131" s="714"/>
      <c r="D131" s="534"/>
      <c r="E131" s="396">
        <v>0</v>
      </c>
      <c r="F131" s="681" t="s">
        <v>767</v>
      </c>
    </row>
    <row r="132" spans="1:9" ht="12" customHeight="1" x14ac:dyDescent="0.25">
      <c r="A132" s="375" t="s">
        <v>69</v>
      </c>
      <c r="B132" s="369" t="s">
        <v>461</v>
      </c>
      <c r="C132" s="714"/>
      <c r="D132" s="534"/>
      <c r="E132" s="396">
        <v>0</v>
      </c>
      <c r="F132" s="681" t="s">
        <v>768</v>
      </c>
    </row>
    <row r="133" spans="1:9" ht="12" customHeight="1" x14ac:dyDescent="0.25">
      <c r="A133" s="375" t="s">
        <v>356</v>
      </c>
      <c r="B133" s="369" t="s">
        <v>462</v>
      </c>
      <c r="C133" s="714"/>
      <c r="D133" s="534"/>
      <c r="E133" s="396">
        <v>0</v>
      </c>
      <c r="F133" s="681" t="s">
        <v>769</v>
      </c>
    </row>
    <row r="134" spans="1:9" ht="12" customHeight="1" thickBot="1" x14ac:dyDescent="0.3">
      <c r="A134" s="373" t="s">
        <v>358</v>
      </c>
      <c r="B134" s="367" t="s">
        <v>463</v>
      </c>
      <c r="C134" s="714"/>
      <c r="D134" s="534"/>
      <c r="E134" s="396">
        <v>0</v>
      </c>
      <c r="F134" s="681" t="s">
        <v>770</v>
      </c>
    </row>
    <row r="135" spans="1:9" ht="12" customHeight="1" thickBot="1" x14ac:dyDescent="0.3">
      <c r="A135" s="380" t="s">
        <v>13</v>
      </c>
      <c r="B135" s="388" t="s">
        <v>464</v>
      </c>
      <c r="C135" s="716">
        <f>+C136+C137+C138+C139</f>
        <v>1498802</v>
      </c>
      <c r="D135" s="537">
        <f>SUM(D136:D139)</f>
        <v>2914029</v>
      </c>
      <c r="E135" s="430">
        <f>SUM(E136+E137+E138+E139)</f>
        <v>2914029</v>
      </c>
      <c r="F135" s="681" t="s">
        <v>771</v>
      </c>
    </row>
    <row r="136" spans="1:9" ht="12" customHeight="1" x14ac:dyDescent="0.25">
      <c r="A136" s="375" t="s">
        <v>70</v>
      </c>
      <c r="B136" s="369" t="s">
        <v>465</v>
      </c>
      <c r="C136" s="714"/>
      <c r="D136" s="534"/>
      <c r="E136" s="396">
        <v>0</v>
      </c>
      <c r="F136" s="681" t="s">
        <v>772</v>
      </c>
    </row>
    <row r="137" spans="1:9" ht="12" customHeight="1" x14ac:dyDescent="0.25">
      <c r="A137" s="375" t="s">
        <v>71</v>
      </c>
      <c r="B137" s="369" t="s">
        <v>466</v>
      </c>
      <c r="C137" s="714">
        <v>1498802</v>
      </c>
      <c r="D137" s="534">
        <v>2914029</v>
      </c>
      <c r="E137" s="396">
        <v>2914029</v>
      </c>
      <c r="F137" s="681" t="s">
        <v>773</v>
      </c>
    </row>
    <row r="138" spans="1:9" ht="12" customHeight="1" x14ac:dyDescent="0.25">
      <c r="A138" s="375" t="s">
        <v>365</v>
      </c>
      <c r="B138" s="369" t="s">
        <v>467</v>
      </c>
      <c r="C138" s="714"/>
      <c r="D138" s="534"/>
      <c r="E138" s="396"/>
      <c r="F138" s="681" t="s">
        <v>774</v>
      </c>
    </row>
    <row r="139" spans="1:9" ht="12" customHeight="1" thickBot="1" x14ac:dyDescent="0.3">
      <c r="A139" s="373" t="s">
        <v>367</v>
      </c>
      <c r="B139" s="367" t="s">
        <v>843</v>
      </c>
      <c r="C139" s="714"/>
      <c r="D139" s="534"/>
      <c r="E139" s="396"/>
      <c r="F139" s="681" t="s">
        <v>775</v>
      </c>
    </row>
    <row r="140" spans="1:9" ht="15" customHeight="1" thickBot="1" x14ac:dyDescent="0.3">
      <c r="A140" s="380" t="s">
        <v>14</v>
      </c>
      <c r="B140" s="388" t="s">
        <v>469</v>
      </c>
      <c r="C140" s="717">
        <f>+C141+C142+C143+C144</f>
        <v>0</v>
      </c>
      <c r="D140" s="539">
        <f>+D141+D142+D143+D144</f>
        <v>0</v>
      </c>
      <c r="E140" s="364">
        <v>0</v>
      </c>
      <c r="F140" s="681" t="s">
        <v>776</v>
      </c>
      <c r="G140" s="429"/>
      <c r="H140" s="429"/>
      <c r="I140" s="429"/>
    </row>
    <row r="141" spans="1:9" s="422" customFormat="1" ht="12.95" customHeight="1" x14ac:dyDescent="0.25">
      <c r="A141" s="375" t="s">
        <v>132</v>
      </c>
      <c r="B141" s="369" t="s">
        <v>470</v>
      </c>
      <c r="C141" s="714"/>
      <c r="D141" s="534"/>
      <c r="E141" s="396">
        <v>0</v>
      </c>
      <c r="F141" s="681" t="s">
        <v>777</v>
      </c>
    </row>
    <row r="142" spans="1:9" ht="12.75" customHeight="1" x14ac:dyDescent="0.25">
      <c r="A142" s="375" t="s">
        <v>133</v>
      </c>
      <c r="B142" s="369" t="s">
        <v>471</v>
      </c>
      <c r="C142" s="714"/>
      <c r="D142" s="534"/>
      <c r="E142" s="396">
        <v>0</v>
      </c>
      <c r="F142" s="681" t="s">
        <v>778</v>
      </c>
    </row>
    <row r="143" spans="1:9" ht="12.75" customHeight="1" x14ac:dyDescent="0.25">
      <c r="A143" s="375" t="s">
        <v>158</v>
      </c>
      <c r="B143" s="369" t="s">
        <v>472</v>
      </c>
      <c r="C143" s="714"/>
      <c r="D143" s="534"/>
      <c r="E143" s="396">
        <v>0</v>
      </c>
      <c r="F143" s="681" t="s">
        <v>779</v>
      </c>
    </row>
    <row r="144" spans="1:9" ht="12.75" customHeight="1" thickBot="1" x14ac:dyDescent="0.3">
      <c r="A144" s="375" t="s">
        <v>373</v>
      </c>
      <c r="B144" s="369" t="s">
        <v>473</v>
      </c>
      <c r="C144" s="714"/>
      <c r="D144" s="534"/>
      <c r="E144" s="396">
        <v>0</v>
      </c>
      <c r="F144" s="681" t="s">
        <v>780</v>
      </c>
    </row>
    <row r="145" spans="1:6" ht="21.75" thickBot="1" x14ac:dyDescent="0.3">
      <c r="A145" s="380" t="s">
        <v>15</v>
      </c>
      <c r="B145" s="388" t="s">
        <v>474</v>
      </c>
      <c r="C145" s="718">
        <f>+C126+C130+C135+C140</f>
        <v>1498802</v>
      </c>
      <c r="D145" s="552">
        <f>+D126+D130+D135+D140</f>
        <v>2914029</v>
      </c>
      <c r="E145" s="363">
        <f>SUM(E135)</f>
        <v>2914029</v>
      </c>
      <c r="F145" s="681" t="s">
        <v>781</v>
      </c>
    </row>
    <row r="146" spans="1:6" ht="16.5" thickBot="1" x14ac:dyDescent="0.3">
      <c r="A146" s="405" t="s">
        <v>16</v>
      </c>
      <c r="B146" s="408" t="s">
        <v>475</v>
      </c>
      <c r="C146" s="718">
        <f>+C125+C145</f>
        <v>193891775</v>
      </c>
      <c r="D146" s="552">
        <f>+D125+D145</f>
        <v>237021408</v>
      </c>
      <c r="E146" s="363">
        <f>SUM(E125+E135)</f>
        <v>178964789</v>
      </c>
      <c r="F146" s="681" t="s">
        <v>782</v>
      </c>
    </row>
    <row r="148" spans="1:6" ht="18.75" customHeight="1" x14ac:dyDescent="0.25">
      <c r="A148" s="761" t="s">
        <v>476</v>
      </c>
      <c r="B148" s="761"/>
      <c r="C148" s="761"/>
      <c r="D148" s="761"/>
      <c r="E148" s="761"/>
    </row>
    <row r="149" spans="1:6" ht="13.5" customHeight="1" thickBot="1" x14ac:dyDescent="0.3">
      <c r="A149" s="390" t="s">
        <v>114</v>
      </c>
      <c r="B149" s="390"/>
      <c r="C149" s="420"/>
      <c r="E149" s="407" t="s">
        <v>818</v>
      </c>
    </row>
    <row r="150" spans="1:6" ht="32.25" thickBot="1" x14ac:dyDescent="0.3">
      <c r="A150" s="380">
        <v>1</v>
      </c>
      <c r="B150" s="383" t="s">
        <v>477</v>
      </c>
      <c r="C150" s="406">
        <f>+C61-C125</f>
        <v>-16112083</v>
      </c>
      <c r="D150" s="406">
        <f>+D61-D125</f>
        <v>-36258002</v>
      </c>
      <c r="E150" s="406">
        <f>+E61-E125</f>
        <v>-5743997</v>
      </c>
    </row>
    <row r="151" spans="1:6" ht="32.25" thickBot="1" x14ac:dyDescent="0.3">
      <c r="A151" s="380" t="s">
        <v>8</v>
      </c>
      <c r="B151" s="383" t="s">
        <v>478</v>
      </c>
      <c r="C151" s="406">
        <f>+C84-C145</f>
        <v>16112083</v>
      </c>
      <c r="D151" s="406">
        <f>+D84-D145</f>
        <v>36258002</v>
      </c>
      <c r="E151" s="406">
        <f>+E84-E145</f>
        <v>36258002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spans="3:6" s="409" customFormat="1" ht="12.75" customHeight="1" x14ac:dyDescent="0.25">
      <c r="C161" s="410"/>
      <c r="D161" s="410"/>
      <c r="E161" s="410"/>
      <c r="F161" s="420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portrait" verticalDpi="4294967293" r:id="rId1"/>
  <headerFooter alignWithMargins="0">
    <oddHeader>&amp;C&amp;11Ura Község Önkormányzat 
2018. ÉVI ZÁRSZÁMADÁSKÖTELEZŐ FELADATAINAK MÉRLEGE &amp;R&amp;11 
1.2. melléklet a 3/2019. (IV.24.) önkormányzati rendelethez</oddHeader>
  </headerFooter>
  <rowBreaks count="1" manualBreakCount="1">
    <brk id="86" min="1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indexed="50"/>
  </sheetPr>
  <dimension ref="A1:D30"/>
  <sheetViews>
    <sheetView showWhiteSpace="0" view="pageLayout" workbookViewId="0">
      <selection activeCell="B2" sqref="B2"/>
    </sheetView>
  </sheetViews>
  <sheetFormatPr defaultRowHeight="12.75" x14ac:dyDescent="0.2"/>
  <cols>
    <col min="1" max="1" width="5.83203125" style="218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19" customFormat="1" ht="15.75" thickBot="1" x14ac:dyDescent="0.25">
      <c r="A1" s="160"/>
      <c r="D1" s="161" t="s">
        <v>862</v>
      </c>
    </row>
    <row r="2" spans="1:4" s="20" customFormat="1" ht="48" customHeight="1" thickBot="1" x14ac:dyDescent="0.25">
      <c r="A2" s="199" t="s">
        <v>5</v>
      </c>
      <c r="B2" s="183" t="s">
        <v>6</v>
      </c>
      <c r="C2" s="183" t="s">
        <v>225</v>
      </c>
      <c r="D2" s="200" t="s">
        <v>226</v>
      </c>
    </row>
    <row r="3" spans="1:4" s="20" customFormat="1" ht="14.1" customHeight="1" thickBot="1" x14ac:dyDescent="0.25">
      <c r="A3" s="201" t="s">
        <v>422</v>
      </c>
      <c r="B3" s="202" t="s">
        <v>423</v>
      </c>
      <c r="C3" s="202" t="s">
        <v>424</v>
      </c>
      <c r="D3" s="203" t="s">
        <v>425</v>
      </c>
    </row>
    <row r="4" spans="1:4" ht="18" customHeight="1" x14ac:dyDescent="0.2">
      <c r="A4" s="204" t="s">
        <v>7</v>
      </c>
      <c r="B4" s="205" t="s">
        <v>227</v>
      </c>
      <c r="C4" s="206"/>
      <c r="D4" s="207"/>
    </row>
    <row r="5" spans="1:4" ht="18" customHeight="1" x14ac:dyDescent="0.2">
      <c r="A5" s="208" t="s">
        <v>8</v>
      </c>
      <c r="B5" s="209" t="s">
        <v>228</v>
      </c>
      <c r="C5" s="210"/>
      <c r="D5" s="211"/>
    </row>
    <row r="6" spans="1:4" ht="18" customHeight="1" x14ac:dyDescent="0.2">
      <c r="A6" s="208" t="s">
        <v>9</v>
      </c>
      <c r="B6" s="209" t="s">
        <v>229</v>
      </c>
      <c r="C6" s="210"/>
      <c r="D6" s="211"/>
    </row>
    <row r="7" spans="1:4" ht="18" customHeight="1" x14ac:dyDescent="0.2">
      <c r="A7" s="208" t="s">
        <v>10</v>
      </c>
      <c r="B7" s="209" t="s">
        <v>230</v>
      </c>
      <c r="C7" s="210"/>
      <c r="D7" s="211"/>
    </row>
    <row r="8" spans="1:4" ht="18" customHeight="1" x14ac:dyDescent="0.2">
      <c r="A8" s="212" t="s">
        <v>11</v>
      </c>
      <c r="B8" s="209" t="s">
        <v>231</v>
      </c>
      <c r="C8" s="210"/>
      <c r="D8" s="211"/>
    </row>
    <row r="9" spans="1:4" ht="18" customHeight="1" x14ac:dyDescent="0.2">
      <c r="A9" s="208" t="s">
        <v>12</v>
      </c>
      <c r="B9" s="209" t="s">
        <v>232</v>
      </c>
      <c r="C9" s="210"/>
      <c r="D9" s="211"/>
    </row>
    <row r="10" spans="1:4" ht="18" customHeight="1" x14ac:dyDescent="0.2">
      <c r="A10" s="212" t="s">
        <v>13</v>
      </c>
      <c r="B10" s="213" t="s">
        <v>233</v>
      </c>
      <c r="C10" s="210"/>
      <c r="D10" s="211"/>
    </row>
    <row r="11" spans="1:4" ht="18" customHeight="1" x14ac:dyDescent="0.2">
      <c r="A11" s="212" t="s">
        <v>14</v>
      </c>
      <c r="B11" s="213" t="s">
        <v>234</v>
      </c>
      <c r="C11" s="210"/>
      <c r="D11" s="211"/>
    </row>
    <row r="12" spans="1:4" ht="18" customHeight="1" x14ac:dyDescent="0.2">
      <c r="A12" s="208" t="s">
        <v>15</v>
      </c>
      <c r="B12" s="213" t="s">
        <v>235</v>
      </c>
      <c r="C12" s="210"/>
      <c r="D12" s="211"/>
    </row>
    <row r="13" spans="1:4" ht="18" customHeight="1" x14ac:dyDescent="0.2">
      <c r="A13" s="212" t="s">
        <v>16</v>
      </c>
      <c r="B13" s="213" t="s">
        <v>236</v>
      </c>
      <c r="C13" s="210"/>
      <c r="D13" s="211"/>
    </row>
    <row r="14" spans="1:4" ht="22.5" x14ac:dyDescent="0.2">
      <c r="A14" s="208" t="s">
        <v>17</v>
      </c>
      <c r="B14" s="213" t="s">
        <v>237</v>
      </c>
      <c r="C14" s="210"/>
      <c r="D14" s="211"/>
    </row>
    <row r="15" spans="1:4" ht="18" customHeight="1" x14ac:dyDescent="0.2">
      <c r="A15" s="212" t="s">
        <v>18</v>
      </c>
      <c r="B15" s="209" t="s">
        <v>238</v>
      </c>
      <c r="C15" s="210"/>
      <c r="D15" s="211"/>
    </row>
    <row r="16" spans="1:4" ht="18" customHeight="1" x14ac:dyDescent="0.2">
      <c r="A16" s="208" t="s">
        <v>19</v>
      </c>
      <c r="B16" s="209" t="s">
        <v>239</v>
      </c>
      <c r="C16" s="210"/>
      <c r="D16" s="211"/>
    </row>
    <row r="17" spans="1:4" ht="18" customHeight="1" x14ac:dyDescent="0.2">
      <c r="A17" s="212" t="s">
        <v>20</v>
      </c>
      <c r="B17" s="209" t="s">
        <v>240</v>
      </c>
      <c r="C17" s="210"/>
      <c r="D17" s="211"/>
    </row>
    <row r="18" spans="1:4" ht="18" customHeight="1" x14ac:dyDescent="0.2">
      <c r="A18" s="208" t="s">
        <v>21</v>
      </c>
      <c r="B18" s="209" t="s">
        <v>241</v>
      </c>
      <c r="C18" s="210"/>
      <c r="D18" s="211"/>
    </row>
    <row r="19" spans="1:4" ht="18" customHeight="1" x14ac:dyDescent="0.2">
      <c r="A19" s="212" t="s">
        <v>22</v>
      </c>
      <c r="B19" s="209" t="s">
        <v>242</v>
      </c>
      <c r="C19" s="210"/>
      <c r="D19" s="211"/>
    </row>
    <row r="20" spans="1:4" ht="18" customHeight="1" x14ac:dyDescent="0.2">
      <c r="A20" s="208" t="s">
        <v>23</v>
      </c>
      <c r="B20" s="187"/>
      <c r="C20" s="210"/>
      <c r="D20" s="211"/>
    </row>
    <row r="21" spans="1:4" ht="18" customHeight="1" x14ac:dyDescent="0.2">
      <c r="A21" s="212" t="s">
        <v>24</v>
      </c>
      <c r="B21" s="187"/>
      <c r="C21" s="210"/>
      <c r="D21" s="211"/>
    </row>
    <row r="22" spans="1:4" ht="18" customHeight="1" x14ac:dyDescent="0.2">
      <c r="A22" s="208" t="s">
        <v>25</v>
      </c>
      <c r="B22" s="187"/>
      <c r="C22" s="210"/>
      <c r="D22" s="211"/>
    </row>
    <row r="23" spans="1:4" ht="18" customHeight="1" x14ac:dyDescent="0.2">
      <c r="A23" s="212" t="s">
        <v>26</v>
      </c>
      <c r="B23" s="187"/>
      <c r="C23" s="210"/>
      <c r="D23" s="211"/>
    </row>
    <row r="24" spans="1:4" ht="18" customHeight="1" x14ac:dyDescent="0.2">
      <c r="A24" s="208" t="s">
        <v>27</v>
      </c>
      <c r="B24" s="187"/>
      <c r="C24" s="210"/>
      <c r="D24" s="211"/>
    </row>
    <row r="25" spans="1:4" ht="18" customHeight="1" x14ac:dyDescent="0.2">
      <c r="A25" s="212" t="s">
        <v>28</v>
      </c>
      <c r="B25" s="187"/>
      <c r="C25" s="210"/>
      <c r="D25" s="211"/>
    </row>
    <row r="26" spans="1:4" ht="18" customHeight="1" x14ac:dyDescent="0.2">
      <c r="A26" s="208" t="s">
        <v>29</v>
      </c>
      <c r="B26" s="187"/>
      <c r="C26" s="210"/>
      <c r="D26" s="211"/>
    </row>
    <row r="27" spans="1:4" ht="18" customHeight="1" x14ac:dyDescent="0.2">
      <c r="A27" s="212" t="s">
        <v>30</v>
      </c>
      <c r="B27" s="187"/>
      <c r="C27" s="210"/>
      <c r="D27" s="211"/>
    </row>
    <row r="28" spans="1:4" ht="18" customHeight="1" thickBot="1" x14ac:dyDescent="0.25">
      <c r="A28" s="214" t="s">
        <v>31</v>
      </c>
      <c r="B28" s="193"/>
      <c r="C28" s="215"/>
      <c r="D28" s="216"/>
    </row>
    <row r="29" spans="1:4" ht="18" customHeight="1" thickBot="1" x14ac:dyDescent="0.25">
      <c r="A29" s="311" t="s">
        <v>32</v>
      </c>
      <c r="B29" s="312" t="s">
        <v>40</v>
      </c>
      <c r="C29" s="313">
        <f>+C4+C5+C6+C7+C8+C15+C16+C17+C18+C19+C20+C21+C22+C23+C24+C25+C26+C27+C28</f>
        <v>0</v>
      </c>
      <c r="D29" s="314">
        <f>+D4+D5+D6+D7+D8+D15+D16+D17+D18+D19+D20+D21+D22+D23+D24+D25+D26+D27+D28</f>
        <v>0</v>
      </c>
    </row>
    <row r="30" spans="1:4" ht="25.5" customHeight="1" x14ac:dyDescent="0.2">
      <c r="A30" s="217"/>
      <c r="B30" s="859" t="s">
        <v>243</v>
      </c>
      <c r="C30" s="859"/>
      <c r="D30" s="859"/>
    </row>
  </sheetData>
  <mergeCells count="1">
    <mergeCell ref="B30:D30"/>
  </mergeCells>
  <phoneticPr fontId="0" type="noConversion"/>
  <printOptions horizontalCentered="1"/>
  <pageMargins left="0.78740157480314965" right="0.78740157480314965" top="1.7716535433070868" bottom="0.98425196850393704" header="0.51181102362204722" footer="0.51181102362204722"/>
  <pageSetup paperSize="9" orientation="portrait" verticalDpi="0" r:id="rId1"/>
  <headerFooter alignWithMargins="0">
    <oddHeader>&amp;C&amp;12
Az önkormányzat által adott közvetett támogatások(kedvezmények)&amp;R&amp;115. tájékoztató tábla a ..../2018. (.....)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indexed="50"/>
  </sheetPr>
  <dimension ref="A1:E36"/>
  <sheetViews>
    <sheetView view="pageLayout" workbookViewId="0">
      <selection activeCell="F2" sqref="F2"/>
    </sheetView>
  </sheetViews>
  <sheetFormatPr defaultRowHeight="12.75" x14ac:dyDescent="0.2"/>
  <cols>
    <col min="1" max="1" width="6.6640625" style="8" customWidth="1"/>
    <col min="2" max="2" width="32.8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 x14ac:dyDescent="0.3">
      <c r="C1" s="219"/>
      <c r="D1" s="219"/>
      <c r="E1" s="219" t="s">
        <v>827</v>
      </c>
    </row>
    <row r="2" spans="1:5" ht="42.75" customHeight="1" thickBot="1" x14ac:dyDescent="0.25">
      <c r="A2" s="220" t="s">
        <v>60</v>
      </c>
      <c r="B2" s="221" t="s">
        <v>244</v>
      </c>
      <c r="C2" s="221" t="s">
        <v>245</v>
      </c>
      <c r="D2" s="222" t="s">
        <v>855</v>
      </c>
      <c r="E2" s="223" t="s">
        <v>856</v>
      </c>
    </row>
    <row r="3" spans="1:5" ht="15.95" customHeight="1" thickBot="1" x14ac:dyDescent="0.25">
      <c r="A3" s="224" t="s">
        <v>7</v>
      </c>
      <c r="B3" s="225" t="s">
        <v>809</v>
      </c>
      <c r="C3" s="225" t="s">
        <v>810</v>
      </c>
      <c r="D3" s="226">
        <v>500000</v>
      </c>
      <c r="E3" s="227">
        <v>656216</v>
      </c>
    </row>
    <row r="4" spans="1:5" ht="15.95" customHeight="1" x14ac:dyDescent="0.2">
      <c r="A4" s="228" t="s">
        <v>8</v>
      </c>
      <c r="B4" s="229" t="s">
        <v>817</v>
      </c>
      <c r="C4" s="225" t="s">
        <v>810</v>
      </c>
      <c r="D4" s="230">
        <v>200000</v>
      </c>
      <c r="E4" s="231">
        <v>200000</v>
      </c>
    </row>
    <row r="5" spans="1:5" ht="15.95" customHeight="1" x14ac:dyDescent="0.2">
      <c r="A5" s="228" t="s">
        <v>9</v>
      </c>
      <c r="B5" s="229"/>
      <c r="C5" s="229"/>
      <c r="D5" s="230"/>
      <c r="E5" s="231"/>
    </row>
    <row r="6" spans="1:5" ht="15.95" customHeight="1" x14ac:dyDescent="0.2">
      <c r="A6" s="228" t="s">
        <v>10</v>
      </c>
      <c r="B6" s="229"/>
      <c r="C6" s="229"/>
      <c r="D6" s="230"/>
      <c r="E6" s="231"/>
    </row>
    <row r="7" spans="1:5" ht="15.95" customHeight="1" x14ac:dyDescent="0.2">
      <c r="A7" s="228" t="s">
        <v>11</v>
      </c>
      <c r="B7" s="229"/>
      <c r="C7" s="229"/>
      <c r="D7" s="230"/>
      <c r="E7" s="231"/>
    </row>
    <row r="8" spans="1:5" ht="15.95" customHeight="1" x14ac:dyDescent="0.2">
      <c r="A8" s="228" t="s">
        <v>12</v>
      </c>
      <c r="B8" s="229"/>
      <c r="C8" s="229"/>
      <c r="D8" s="230"/>
      <c r="E8" s="231"/>
    </row>
    <row r="9" spans="1:5" ht="15.95" customHeight="1" x14ac:dyDescent="0.2">
      <c r="A9" s="228" t="s">
        <v>13</v>
      </c>
      <c r="B9" s="229"/>
      <c r="C9" s="229"/>
      <c r="D9" s="230"/>
      <c r="E9" s="231"/>
    </row>
    <row r="10" spans="1:5" ht="15.95" customHeight="1" x14ac:dyDescent="0.2">
      <c r="A10" s="228" t="s">
        <v>14</v>
      </c>
      <c r="B10" s="229"/>
      <c r="C10" s="229"/>
      <c r="D10" s="230"/>
      <c r="E10" s="231"/>
    </row>
    <row r="11" spans="1:5" ht="15.95" customHeight="1" x14ac:dyDescent="0.2">
      <c r="A11" s="228" t="s">
        <v>15</v>
      </c>
      <c r="B11" s="229"/>
      <c r="C11" s="229"/>
      <c r="D11" s="230"/>
      <c r="E11" s="231"/>
    </row>
    <row r="12" spans="1:5" ht="15.95" customHeight="1" x14ac:dyDescent="0.2">
      <c r="A12" s="228" t="s">
        <v>16</v>
      </c>
      <c r="B12" s="229"/>
      <c r="C12" s="229"/>
      <c r="D12" s="230"/>
      <c r="E12" s="231"/>
    </row>
    <row r="13" spans="1:5" ht="15.95" customHeight="1" x14ac:dyDescent="0.2">
      <c r="A13" s="228" t="s">
        <v>17</v>
      </c>
      <c r="B13" s="229"/>
      <c r="C13" s="229"/>
      <c r="D13" s="230"/>
      <c r="E13" s="231"/>
    </row>
    <row r="14" spans="1:5" ht="15.95" customHeight="1" x14ac:dyDescent="0.2">
      <c r="A14" s="228" t="s">
        <v>18</v>
      </c>
      <c r="B14" s="229"/>
      <c r="C14" s="229"/>
      <c r="D14" s="230"/>
      <c r="E14" s="231"/>
    </row>
    <row r="15" spans="1:5" ht="15.95" customHeight="1" x14ac:dyDescent="0.2">
      <c r="A15" s="228" t="s">
        <v>19</v>
      </c>
      <c r="B15" s="229"/>
      <c r="C15" s="229"/>
      <c r="D15" s="230"/>
      <c r="E15" s="231"/>
    </row>
    <row r="16" spans="1:5" ht="15.95" customHeight="1" x14ac:dyDescent="0.2">
      <c r="A16" s="228" t="s">
        <v>20</v>
      </c>
      <c r="B16" s="229"/>
      <c r="C16" s="229"/>
      <c r="D16" s="230"/>
      <c r="E16" s="231"/>
    </row>
    <row r="17" spans="1:5" ht="15.95" customHeight="1" x14ac:dyDescent="0.2">
      <c r="A17" s="228" t="s">
        <v>21</v>
      </c>
      <c r="B17" s="229"/>
      <c r="C17" s="229"/>
      <c r="D17" s="230"/>
      <c r="E17" s="231"/>
    </row>
    <row r="18" spans="1:5" ht="15.95" customHeight="1" x14ac:dyDescent="0.2">
      <c r="A18" s="228" t="s">
        <v>22</v>
      </c>
      <c r="B18" s="229"/>
      <c r="C18" s="229"/>
      <c r="D18" s="230"/>
      <c r="E18" s="231"/>
    </row>
    <row r="19" spans="1:5" ht="15.95" customHeight="1" x14ac:dyDescent="0.2">
      <c r="A19" s="228" t="s">
        <v>23</v>
      </c>
      <c r="B19" s="229"/>
      <c r="C19" s="229"/>
      <c r="D19" s="230"/>
      <c r="E19" s="231"/>
    </row>
    <row r="20" spans="1:5" ht="15.95" customHeight="1" x14ac:dyDescent="0.2">
      <c r="A20" s="228" t="s">
        <v>24</v>
      </c>
      <c r="B20" s="229"/>
      <c r="C20" s="229"/>
      <c r="D20" s="230"/>
      <c r="E20" s="231"/>
    </row>
    <row r="21" spans="1:5" ht="15.95" customHeight="1" x14ac:dyDescent="0.2">
      <c r="A21" s="228" t="s">
        <v>25</v>
      </c>
      <c r="B21" s="229"/>
      <c r="C21" s="229"/>
      <c r="D21" s="230"/>
      <c r="E21" s="231"/>
    </row>
    <row r="22" spans="1:5" ht="15.95" customHeight="1" x14ac:dyDescent="0.2">
      <c r="A22" s="228" t="s">
        <v>26</v>
      </c>
      <c r="B22" s="229"/>
      <c r="C22" s="229"/>
      <c r="D22" s="230"/>
      <c r="E22" s="231"/>
    </row>
    <row r="23" spans="1:5" ht="15.95" customHeight="1" x14ac:dyDescent="0.2">
      <c r="A23" s="228" t="s">
        <v>27</v>
      </c>
      <c r="B23" s="229"/>
      <c r="C23" s="229"/>
      <c r="D23" s="230"/>
      <c r="E23" s="231"/>
    </row>
    <row r="24" spans="1:5" ht="15.95" customHeight="1" x14ac:dyDescent="0.2">
      <c r="A24" s="228" t="s">
        <v>28</v>
      </c>
      <c r="B24" s="229"/>
      <c r="C24" s="229"/>
      <c r="D24" s="230"/>
      <c r="E24" s="231"/>
    </row>
    <row r="25" spans="1:5" ht="15.95" customHeight="1" x14ac:dyDescent="0.2">
      <c r="A25" s="228" t="s">
        <v>29</v>
      </c>
      <c r="B25" s="229"/>
      <c r="C25" s="229"/>
      <c r="D25" s="230"/>
      <c r="E25" s="231"/>
    </row>
    <row r="26" spans="1:5" ht="15.95" customHeight="1" x14ac:dyDescent="0.2">
      <c r="A26" s="228" t="s">
        <v>30</v>
      </c>
      <c r="B26" s="229"/>
      <c r="C26" s="229"/>
      <c r="D26" s="230"/>
      <c r="E26" s="231"/>
    </row>
    <row r="27" spans="1:5" ht="15.95" customHeight="1" x14ac:dyDescent="0.2">
      <c r="A27" s="228" t="s">
        <v>31</v>
      </c>
      <c r="B27" s="229"/>
      <c r="C27" s="229"/>
      <c r="D27" s="230"/>
      <c r="E27" s="231"/>
    </row>
    <row r="28" spans="1:5" ht="15.95" customHeight="1" x14ac:dyDescent="0.2">
      <c r="A28" s="228" t="s">
        <v>32</v>
      </c>
      <c r="B28" s="229"/>
      <c r="C28" s="229"/>
      <c r="D28" s="230"/>
      <c r="E28" s="231"/>
    </row>
    <row r="29" spans="1:5" ht="15.95" customHeight="1" x14ac:dyDescent="0.2">
      <c r="A29" s="228" t="s">
        <v>33</v>
      </c>
      <c r="B29" s="229"/>
      <c r="C29" s="229"/>
      <c r="D29" s="230"/>
      <c r="E29" s="231"/>
    </row>
    <row r="30" spans="1:5" ht="15.95" customHeight="1" x14ac:dyDescent="0.2">
      <c r="A30" s="228" t="s">
        <v>34</v>
      </c>
      <c r="B30" s="229"/>
      <c r="C30" s="229"/>
      <c r="D30" s="230"/>
      <c r="E30" s="231"/>
    </row>
    <row r="31" spans="1:5" ht="15.95" customHeight="1" x14ac:dyDescent="0.2">
      <c r="A31" s="228" t="s">
        <v>35</v>
      </c>
      <c r="B31" s="229"/>
      <c r="C31" s="229"/>
      <c r="D31" s="230"/>
      <c r="E31" s="231"/>
    </row>
    <row r="32" spans="1:5" ht="15.95" customHeight="1" x14ac:dyDescent="0.2">
      <c r="A32" s="228" t="s">
        <v>92</v>
      </c>
      <c r="B32" s="229"/>
      <c r="C32" s="229"/>
      <c r="D32" s="230"/>
      <c r="E32" s="231"/>
    </row>
    <row r="33" spans="1:5" ht="15.95" customHeight="1" x14ac:dyDescent="0.2">
      <c r="A33" s="228" t="s">
        <v>188</v>
      </c>
      <c r="B33" s="229"/>
      <c r="C33" s="229"/>
      <c r="D33" s="230"/>
      <c r="E33" s="231"/>
    </row>
    <row r="34" spans="1:5" ht="15.95" customHeight="1" x14ac:dyDescent="0.2">
      <c r="A34" s="228" t="s">
        <v>246</v>
      </c>
      <c r="B34" s="229"/>
      <c r="C34" s="229"/>
      <c r="D34" s="230"/>
      <c r="E34" s="231"/>
    </row>
    <row r="35" spans="1:5" ht="15.95" customHeight="1" thickBot="1" x14ac:dyDescent="0.25">
      <c r="A35" s="232" t="s">
        <v>247</v>
      </c>
      <c r="B35" s="233"/>
      <c r="C35" s="233"/>
      <c r="D35" s="234"/>
      <c r="E35" s="235"/>
    </row>
    <row r="36" spans="1:5" ht="15.95" customHeight="1" thickBot="1" x14ac:dyDescent="0.25">
      <c r="A36" s="860" t="s">
        <v>40</v>
      </c>
      <c r="B36" s="861"/>
      <c r="C36" s="236"/>
      <c r="D36" s="237">
        <f>SUM(D3:D35)</f>
        <v>700000</v>
      </c>
      <c r="E36" s="238">
        <f>SUM(E3:E35)</f>
        <v>856216</v>
      </c>
    </row>
  </sheetData>
  <mergeCells count="1">
    <mergeCell ref="A36:B36"/>
  </mergeCells>
  <phoneticPr fontId="0" type="noConversion"/>
  <printOptions horizontalCentered="1"/>
  <pageMargins left="0.78740157480314965" right="0.78740157480314965" top="1.5748031496062993" bottom="0.98425196850393704" header="0.51181102362204722" footer="0.51181102362204722"/>
  <pageSetup paperSize="9" orientation="portrait" verticalDpi="0" r:id="rId1"/>
  <headerFooter alignWithMargins="0">
    <oddHeader>&amp;C&amp;12
K I M U T A T Á S 
a 2018. évi céljelleggel juttatott támogatások felhasználásáról&amp;R&amp;11 6. tájékoztató tábla a 3/2019. (IV.24.)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50"/>
  </sheetPr>
  <dimension ref="A1:E73"/>
  <sheetViews>
    <sheetView view="pageLayout" topLeftCell="A45" zoomScaleSheetLayoutView="120" workbookViewId="0">
      <selection activeCell="D68" sqref="D68"/>
    </sheetView>
  </sheetViews>
  <sheetFormatPr defaultColWidth="12" defaultRowHeight="15.75" x14ac:dyDescent="0.25"/>
  <cols>
    <col min="1" max="1" width="67.1640625" style="633" customWidth="1"/>
    <col min="2" max="2" width="6.1640625" style="634" customWidth="1"/>
    <col min="3" max="4" width="12.1640625" style="633" customWidth="1"/>
    <col min="5" max="5" width="12.1640625" style="658" customWidth="1"/>
    <col min="6" max="16384" width="12" style="633"/>
  </cols>
  <sheetData>
    <row r="1" spans="1:5" ht="49.5" customHeight="1" x14ac:dyDescent="0.25">
      <c r="A1" s="869" t="str">
        <f>+CONCATENATE("VAGYONKIMUTATÁS",CHAR(10),"a könyvviteli mérlegben értékkel szereplő eszközökről",CHAR(10),LEFT(ÖSSZEFÜGGÉSEK!A4,4),".")</f>
        <v>VAGYONKIMUTATÁS
a könyvviteli mérlegben értékkel szereplő eszközökről
2018.</v>
      </c>
      <c r="B1" s="870"/>
      <c r="C1" s="870"/>
      <c r="D1" s="870"/>
      <c r="E1" s="870"/>
    </row>
    <row r="2" spans="1:5" ht="16.5" thickBot="1" x14ac:dyDescent="0.3">
      <c r="C2" s="863" t="s">
        <v>829</v>
      </c>
      <c r="D2" s="863"/>
      <c r="E2" s="863"/>
    </row>
    <row r="3" spans="1:5" ht="15.75" customHeight="1" x14ac:dyDescent="0.25">
      <c r="A3" s="864" t="s">
        <v>248</v>
      </c>
      <c r="B3" s="873" t="s">
        <v>249</v>
      </c>
      <c r="C3" s="867" t="s">
        <v>840</v>
      </c>
      <c r="D3" s="867" t="s">
        <v>250</v>
      </c>
      <c r="E3" s="876" t="s">
        <v>251</v>
      </c>
    </row>
    <row r="4" spans="1:5" ht="11.25" customHeight="1" x14ac:dyDescent="0.25">
      <c r="A4" s="865"/>
      <c r="B4" s="874"/>
      <c r="C4" s="868"/>
      <c r="D4" s="868"/>
      <c r="E4" s="877"/>
    </row>
    <row r="5" spans="1:5" x14ac:dyDescent="0.25">
      <c r="A5" s="866"/>
      <c r="B5" s="875"/>
      <c r="C5" s="871" t="s">
        <v>252</v>
      </c>
      <c r="D5" s="871"/>
      <c r="E5" s="872"/>
    </row>
    <row r="6" spans="1:5" s="638" customFormat="1" ht="16.5" thickBot="1" x14ac:dyDescent="0.25">
      <c r="A6" s="635" t="s">
        <v>656</v>
      </c>
      <c r="B6" s="636" t="s">
        <v>423</v>
      </c>
      <c r="C6" s="636" t="s">
        <v>424</v>
      </c>
      <c r="D6" s="636" t="s">
        <v>425</v>
      </c>
      <c r="E6" s="637" t="s">
        <v>426</v>
      </c>
    </row>
    <row r="7" spans="1:5" s="643" customFormat="1" x14ac:dyDescent="0.2">
      <c r="A7" s="639" t="s">
        <v>595</v>
      </c>
      <c r="B7" s="640" t="s">
        <v>253</v>
      </c>
      <c r="C7" s="641">
        <v>1620787</v>
      </c>
      <c r="D7" s="641">
        <v>1290913</v>
      </c>
      <c r="E7" s="642">
        <v>0</v>
      </c>
    </row>
    <row r="8" spans="1:5" s="643" customFormat="1" x14ac:dyDescent="0.2">
      <c r="A8" s="644" t="s">
        <v>596</v>
      </c>
      <c r="B8" s="254" t="s">
        <v>254</v>
      </c>
      <c r="C8" s="645">
        <f>SUM(C9+C14+C19+C24+C29)</f>
        <v>297412606</v>
      </c>
      <c r="D8" s="645">
        <f>SUM(D9+D14+D19+D24+D29)</f>
        <v>293818698</v>
      </c>
      <c r="E8" s="646">
        <f>+E9+E14+E19+E24+E29</f>
        <v>496083000</v>
      </c>
    </row>
    <row r="9" spans="1:5" s="643" customFormat="1" x14ac:dyDescent="0.2">
      <c r="A9" s="644" t="s">
        <v>597</v>
      </c>
      <c r="B9" s="254" t="s">
        <v>255</v>
      </c>
      <c r="C9" s="645">
        <v>278138742</v>
      </c>
      <c r="D9" s="645">
        <v>272109854</v>
      </c>
      <c r="E9" s="646">
        <f>+E10+E11+E12+E13</f>
        <v>496083000</v>
      </c>
    </row>
    <row r="10" spans="1:5" s="643" customFormat="1" x14ac:dyDescent="0.2">
      <c r="A10" s="647" t="s">
        <v>598</v>
      </c>
      <c r="B10" s="254" t="s">
        <v>256</v>
      </c>
      <c r="C10" s="242">
        <v>129379838</v>
      </c>
      <c r="D10" s="242">
        <v>156665798</v>
      </c>
      <c r="E10" s="648">
        <v>266434000</v>
      </c>
    </row>
    <row r="11" spans="1:5" s="643" customFormat="1" ht="26.25" customHeight="1" x14ac:dyDescent="0.2">
      <c r="A11" s="647" t="s">
        <v>599</v>
      </c>
      <c r="B11" s="254" t="s">
        <v>257</v>
      </c>
      <c r="C11" s="240"/>
      <c r="D11" s="240"/>
      <c r="E11" s="241"/>
    </row>
    <row r="12" spans="1:5" s="643" customFormat="1" ht="22.5" x14ac:dyDescent="0.2">
      <c r="A12" s="647" t="s">
        <v>600</v>
      </c>
      <c r="B12" s="254" t="s">
        <v>258</v>
      </c>
      <c r="C12" s="240">
        <v>120177811</v>
      </c>
      <c r="D12" s="240">
        <v>120177811</v>
      </c>
      <c r="E12" s="241">
        <v>217082000</v>
      </c>
    </row>
    <row r="13" spans="1:5" s="643" customFormat="1" x14ac:dyDescent="0.2">
      <c r="A13" s="647" t="s">
        <v>601</v>
      </c>
      <c r="B13" s="254" t="s">
        <v>259</v>
      </c>
      <c r="C13" s="240">
        <v>1295133</v>
      </c>
      <c r="D13" s="240">
        <v>1295133</v>
      </c>
      <c r="E13" s="241">
        <v>12567000</v>
      </c>
    </row>
    <row r="14" spans="1:5" s="643" customFormat="1" x14ac:dyDescent="0.2">
      <c r="A14" s="644" t="s">
        <v>602</v>
      </c>
      <c r="B14" s="254" t="s">
        <v>260</v>
      </c>
      <c r="C14" s="649">
        <v>19273864</v>
      </c>
      <c r="D14" s="649">
        <v>21708844</v>
      </c>
      <c r="E14" s="650">
        <f>+E15+E16+E17+E18</f>
        <v>0</v>
      </c>
    </row>
    <row r="15" spans="1:5" s="643" customFormat="1" x14ac:dyDescent="0.2">
      <c r="A15" s="647" t="s">
        <v>603</v>
      </c>
      <c r="B15" s="254" t="s">
        <v>261</v>
      </c>
      <c r="C15" s="240"/>
      <c r="D15" s="240"/>
      <c r="E15" s="241"/>
    </row>
    <row r="16" spans="1:5" s="643" customFormat="1" ht="22.5" x14ac:dyDescent="0.2">
      <c r="A16" s="647" t="s">
        <v>604</v>
      </c>
      <c r="B16" s="254" t="s">
        <v>16</v>
      </c>
      <c r="C16" s="240"/>
      <c r="D16" s="240"/>
      <c r="E16" s="241"/>
    </row>
    <row r="17" spans="1:5" s="643" customFormat="1" x14ac:dyDescent="0.2">
      <c r="A17" s="647" t="s">
        <v>605</v>
      </c>
      <c r="B17" s="254" t="s">
        <v>17</v>
      </c>
      <c r="C17" s="240">
        <v>19273864</v>
      </c>
      <c r="D17" s="240">
        <v>21708844</v>
      </c>
      <c r="E17" s="241">
        <v>0</v>
      </c>
    </row>
    <row r="18" spans="1:5" s="643" customFormat="1" x14ac:dyDescent="0.2">
      <c r="A18" s="647" t="s">
        <v>606</v>
      </c>
      <c r="B18" s="254" t="s">
        <v>18</v>
      </c>
      <c r="C18" s="240"/>
      <c r="D18" s="240"/>
      <c r="E18" s="241"/>
    </row>
    <row r="19" spans="1:5" s="643" customFormat="1" x14ac:dyDescent="0.2">
      <c r="A19" s="644" t="s">
        <v>607</v>
      </c>
      <c r="B19" s="254" t="s">
        <v>19</v>
      </c>
      <c r="C19" s="649">
        <f>+C20+C21+C22+C23</f>
        <v>0</v>
      </c>
      <c r="D19" s="649">
        <f>+D20+D21+D22+D23</f>
        <v>0</v>
      </c>
      <c r="E19" s="650">
        <f>+E20+E21+E22+E23</f>
        <v>0</v>
      </c>
    </row>
    <row r="20" spans="1:5" s="643" customFormat="1" x14ac:dyDescent="0.2">
      <c r="A20" s="647" t="s">
        <v>608</v>
      </c>
      <c r="B20" s="254" t="s">
        <v>20</v>
      </c>
      <c r="C20" s="240"/>
      <c r="D20" s="240"/>
      <c r="E20" s="241"/>
    </row>
    <row r="21" spans="1:5" s="643" customFormat="1" x14ac:dyDescent="0.2">
      <c r="A21" s="647" t="s">
        <v>609</v>
      </c>
      <c r="B21" s="254" t="s">
        <v>21</v>
      </c>
      <c r="C21" s="240"/>
      <c r="D21" s="240"/>
      <c r="E21" s="241"/>
    </row>
    <row r="22" spans="1:5" s="643" customFormat="1" x14ac:dyDescent="0.2">
      <c r="A22" s="647" t="s">
        <v>610</v>
      </c>
      <c r="B22" s="254" t="s">
        <v>22</v>
      </c>
      <c r="C22" s="240"/>
      <c r="D22" s="240"/>
      <c r="E22" s="241"/>
    </row>
    <row r="23" spans="1:5" s="643" customFormat="1" x14ac:dyDescent="0.2">
      <c r="A23" s="647" t="s">
        <v>611</v>
      </c>
      <c r="B23" s="254" t="s">
        <v>23</v>
      </c>
      <c r="C23" s="240"/>
      <c r="D23" s="240"/>
      <c r="E23" s="241"/>
    </row>
    <row r="24" spans="1:5" s="643" customFormat="1" x14ac:dyDescent="0.2">
      <c r="A24" s="644" t="s">
        <v>612</v>
      </c>
      <c r="B24" s="254" t="s">
        <v>24</v>
      </c>
      <c r="C24" s="649"/>
      <c r="D24" s="649"/>
      <c r="E24" s="650">
        <f>+E25+E26+E27+E28</f>
        <v>0</v>
      </c>
    </row>
    <row r="25" spans="1:5" s="643" customFormat="1" x14ac:dyDescent="0.2">
      <c r="A25" s="647" t="s">
        <v>613</v>
      </c>
      <c r="B25" s="254" t="s">
        <v>25</v>
      </c>
      <c r="C25" s="240"/>
      <c r="D25" s="240"/>
      <c r="E25" s="241"/>
    </row>
    <row r="26" spans="1:5" s="643" customFormat="1" x14ac:dyDescent="0.2">
      <c r="A26" s="647" t="s">
        <v>614</v>
      </c>
      <c r="B26" s="254" t="s">
        <v>26</v>
      </c>
      <c r="C26" s="240"/>
      <c r="D26" s="240"/>
      <c r="E26" s="241"/>
    </row>
    <row r="27" spans="1:5" s="643" customFormat="1" x14ac:dyDescent="0.2">
      <c r="A27" s="647" t="s">
        <v>615</v>
      </c>
      <c r="B27" s="254" t="s">
        <v>27</v>
      </c>
      <c r="C27" s="240"/>
      <c r="D27" s="240"/>
      <c r="E27" s="241"/>
    </row>
    <row r="28" spans="1:5" s="643" customFormat="1" x14ac:dyDescent="0.2">
      <c r="A28" s="647" t="s">
        <v>616</v>
      </c>
      <c r="B28" s="254" t="s">
        <v>28</v>
      </c>
      <c r="C28" s="240"/>
      <c r="D28" s="240"/>
      <c r="E28" s="241"/>
    </row>
    <row r="29" spans="1:5" s="643" customFormat="1" x14ac:dyDescent="0.2">
      <c r="A29" s="644" t="s">
        <v>617</v>
      </c>
      <c r="B29" s="254" t="s">
        <v>29</v>
      </c>
      <c r="C29" s="649">
        <f>+C30+C31+C32+C33</f>
        <v>0</v>
      </c>
      <c r="D29" s="649">
        <f>+D30+D31+D32+D33</f>
        <v>0</v>
      </c>
      <c r="E29" s="650">
        <f>+E30+E31+E32+E33</f>
        <v>0</v>
      </c>
    </row>
    <row r="30" spans="1:5" s="643" customFormat="1" x14ac:dyDescent="0.2">
      <c r="A30" s="647" t="s">
        <v>618</v>
      </c>
      <c r="B30" s="254" t="s">
        <v>30</v>
      </c>
      <c r="C30" s="240"/>
      <c r="D30" s="240"/>
      <c r="E30" s="241"/>
    </row>
    <row r="31" spans="1:5" s="643" customFormat="1" ht="22.5" x14ac:dyDescent="0.2">
      <c r="A31" s="647" t="s">
        <v>619</v>
      </c>
      <c r="B31" s="254" t="s">
        <v>31</v>
      </c>
      <c r="C31" s="240"/>
      <c r="D31" s="240"/>
      <c r="E31" s="241"/>
    </row>
    <row r="32" spans="1:5" s="643" customFormat="1" x14ac:dyDescent="0.2">
      <c r="A32" s="647" t="s">
        <v>620</v>
      </c>
      <c r="B32" s="254" t="s">
        <v>32</v>
      </c>
      <c r="C32" s="240"/>
      <c r="D32" s="240"/>
      <c r="E32" s="241"/>
    </row>
    <row r="33" spans="1:5" s="643" customFormat="1" x14ac:dyDescent="0.2">
      <c r="A33" s="647" t="s">
        <v>621</v>
      </c>
      <c r="B33" s="254" t="s">
        <v>33</v>
      </c>
      <c r="C33" s="240"/>
      <c r="D33" s="240"/>
      <c r="E33" s="241"/>
    </row>
    <row r="34" spans="1:5" s="643" customFormat="1" x14ac:dyDescent="0.2">
      <c r="A34" s="644" t="s">
        <v>622</v>
      </c>
      <c r="B34" s="254" t="s">
        <v>34</v>
      </c>
      <c r="C34" s="649">
        <f>+C35+C40+C45</f>
        <v>38200</v>
      </c>
      <c r="D34" s="649">
        <f>+D35+D40+D45</f>
        <v>38200</v>
      </c>
      <c r="E34" s="650">
        <f>+E35+E40+E45</f>
        <v>0</v>
      </c>
    </row>
    <row r="35" spans="1:5" s="643" customFormat="1" x14ac:dyDescent="0.2">
      <c r="A35" s="644" t="s">
        <v>623</v>
      </c>
      <c r="B35" s="254" t="s">
        <v>35</v>
      </c>
      <c r="C35" s="649">
        <f>+C36+C37+C38+C39</f>
        <v>38200</v>
      </c>
      <c r="D35" s="649">
        <f>+D36+D37+D38+D39</f>
        <v>38200</v>
      </c>
      <c r="E35" s="650">
        <f>+E36+E37+E38+E39</f>
        <v>0</v>
      </c>
    </row>
    <row r="36" spans="1:5" s="643" customFormat="1" x14ac:dyDescent="0.2">
      <c r="A36" s="647" t="s">
        <v>624</v>
      </c>
      <c r="B36" s="254" t="s">
        <v>92</v>
      </c>
      <c r="C36" s="240"/>
      <c r="D36" s="240"/>
      <c r="E36" s="241"/>
    </row>
    <row r="37" spans="1:5" s="643" customFormat="1" x14ac:dyDescent="0.2">
      <c r="A37" s="647" t="s">
        <v>625</v>
      </c>
      <c r="B37" s="254" t="s">
        <v>188</v>
      </c>
      <c r="C37" s="240"/>
      <c r="D37" s="240"/>
      <c r="E37" s="241"/>
    </row>
    <row r="38" spans="1:5" s="643" customFormat="1" x14ac:dyDescent="0.2">
      <c r="A38" s="647" t="s">
        <v>626</v>
      </c>
      <c r="B38" s="254" t="s">
        <v>246</v>
      </c>
      <c r="C38" s="240">
        <v>38200</v>
      </c>
      <c r="D38" s="240">
        <v>38200</v>
      </c>
      <c r="E38" s="241"/>
    </row>
    <row r="39" spans="1:5" s="643" customFormat="1" x14ac:dyDescent="0.2">
      <c r="A39" s="647" t="s">
        <v>627</v>
      </c>
      <c r="B39" s="254" t="s">
        <v>247</v>
      </c>
      <c r="C39" s="240"/>
      <c r="D39" s="240"/>
      <c r="E39" s="241"/>
    </row>
    <row r="40" spans="1:5" s="643" customFormat="1" x14ac:dyDescent="0.2">
      <c r="A40" s="644" t="s">
        <v>628</v>
      </c>
      <c r="B40" s="254" t="s">
        <v>262</v>
      </c>
      <c r="C40" s="649">
        <f>+C41+C42+C43+C44</f>
        <v>0</v>
      </c>
      <c r="D40" s="649">
        <f>+D41+D42+D43+D44</f>
        <v>0</v>
      </c>
      <c r="E40" s="650">
        <f>+E41+E42+E43+E44</f>
        <v>0</v>
      </c>
    </row>
    <row r="41" spans="1:5" s="643" customFormat="1" x14ac:dyDescent="0.2">
      <c r="A41" s="647" t="s">
        <v>629</v>
      </c>
      <c r="B41" s="254" t="s">
        <v>263</v>
      </c>
      <c r="C41" s="240"/>
      <c r="D41" s="240"/>
      <c r="E41" s="241"/>
    </row>
    <row r="42" spans="1:5" s="643" customFormat="1" ht="22.5" x14ac:dyDescent="0.2">
      <c r="A42" s="647" t="s">
        <v>630</v>
      </c>
      <c r="B42" s="254" t="s">
        <v>264</v>
      </c>
      <c r="C42" s="240"/>
      <c r="D42" s="240"/>
      <c r="E42" s="241"/>
    </row>
    <row r="43" spans="1:5" s="643" customFormat="1" x14ac:dyDescent="0.2">
      <c r="A43" s="647" t="s">
        <v>631</v>
      </c>
      <c r="B43" s="254" t="s">
        <v>265</v>
      </c>
      <c r="C43" s="240"/>
      <c r="D43" s="240"/>
      <c r="E43" s="241"/>
    </row>
    <row r="44" spans="1:5" s="643" customFormat="1" x14ac:dyDescent="0.2">
      <c r="A44" s="647" t="s">
        <v>632</v>
      </c>
      <c r="B44" s="254" t="s">
        <v>266</v>
      </c>
      <c r="C44" s="240"/>
      <c r="D44" s="240"/>
      <c r="E44" s="241"/>
    </row>
    <row r="45" spans="1:5" s="643" customFormat="1" x14ac:dyDescent="0.2">
      <c r="A45" s="644" t="s">
        <v>633</v>
      </c>
      <c r="B45" s="254" t="s">
        <v>267</v>
      </c>
      <c r="C45" s="649">
        <f>+C46+C47+C48+C49</f>
        <v>0</v>
      </c>
      <c r="D45" s="649">
        <f>+D46+D47+D48+D49</f>
        <v>0</v>
      </c>
      <c r="E45" s="650">
        <f>+E46+E47+E48+E49</f>
        <v>0</v>
      </c>
    </row>
    <row r="46" spans="1:5" s="643" customFormat="1" x14ac:dyDescent="0.2">
      <c r="A46" s="647" t="s">
        <v>634</v>
      </c>
      <c r="B46" s="254" t="s">
        <v>268</v>
      </c>
      <c r="C46" s="240"/>
      <c r="D46" s="240"/>
      <c r="E46" s="241"/>
    </row>
    <row r="47" spans="1:5" s="643" customFormat="1" ht="22.5" x14ac:dyDescent="0.2">
      <c r="A47" s="647" t="s">
        <v>635</v>
      </c>
      <c r="B47" s="254" t="s">
        <v>269</v>
      </c>
      <c r="C47" s="240"/>
      <c r="D47" s="240"/>
      <c r="E47" s="241"/>
    </row>
    <row r="48" spans="1:5" s="643" customFormat="1" x14ac:dyDescent="0.2">
      <c r="A48" s="647" t="s">
        <v>636</v>
      </c>
      <c r="B48" s="254" t="s">
        <v>270</v>
      </c>
      <c r="C48" s="240"/>
      <c r="D48" s="240"/>
      <c r="E48" s="241"/>
    </row>
    <row r="49" spans="1:5" s="643" customFormat="1" x14ac:dyDescent="0.2">
      <c r="A49" s="647" t="s">
        <v>637</v>
      </c>
      <c r="B49" s="254" t="s">
        <v>271</v>
      </c>
      <c r="C49" s="240"/>
      <c r="D49" s="240"/>
      <c r="E49" s="241"/>
    </row>
    <row r="50" spans="1:5" s="643" customFormat="1" x14ac:dyDescent="0.2">
      <c r="A50" s="644" t="s">
        <v>638</v>
      </c>
      <c r="B50" s="254" t="s">
        <v>272</v>
      </c>
      <c r="C50" s="240">
        <v>60690140</v>
      </c>
      <c r="D50" s="240">
        <v>58753218</v>
      </c>
      <c r="E50" s="241">
        <v>64563981</v>
      </c>
    </row>
    <row r="51" spans="1:5" s="643" customFormat="1" ht="21" x14ac:dyDescent="0.2">
      <c r="A51" s="644" t="s">
        <v>639</v>
      </c>
      <c r="B51" s="254" t="s">
        <v>273</v>
      </c>
      <c r="C51" s="649">
        <f>+C7+C8+C34+C50</f>
        <v>359761733</v>
      </c>
      <c r="D51" s="649">
        <f>+D7+D8+D34+D50</f>
        <v>353901029</v>
      </c>
      <c r="E51" s="650">
        <f>+E7+E8+E34+E50</f>
        <v>560646981</v>
      </c>
    </row>
    <row r="52" spans="1:5" s="643" customFormat="1" x14ac:dyDescent="0.2">
      <c r="A52" s="644" t="s">
        <v>640</v>
      </c>
      <c r="B52" s="254" t="s">
        <v>274</v>
      </c>
      <c r="C52" s="240">
        <v>1119035</v>
      </c>
      <c r="D52" s="240">
        <v>1118889</v>
      </c>
      <c r="E52" s="241"/>
    </row>
    <row r="53" spans="1:5" s="643" customFormat="1" x14ac:dyDescent="0.2">
      <c r="A53" s="644" t="s">
        <v>641</v>
      </c>
      <c r="B53" s="254" t="s">
        <v>275</v>
      </c>
      <c r="C53" s="240"/>
      <c r="D53" s="240"/>
      <c r="E53" s="241"/>
    </row>
    <row r="54" spans="1:5" s="643" customFormat="1" x14ac:dyDescent="0.2">
      <c r="A54" s="644" t="s">
        <v>642</v>
      </c>
      <c r="B54" s="254" t="s">
        <v>276</v>
      </c>
      <c r="C54" s="649">
        <f>+C52+C53</f>
        <v>1119035</v>
      </c>
      <c r="D54" s="649">
        <f>+D52+D53</f>
        <v>1118889</v>
      </c>
      <c r="E54" s="650">
        <f>+E52+E53</f>
        <v>0</v>
      </c>
    </row>
    <row r="55" spans="1:5" s="643" customFormat="1" x14ac:dyDescent="0.2">
      <c r="A55" s="644" t="s">
        <v>643</v>
      </c>
      <c r="B55" s="254" t="s">
        <v>277</v>
      </c>
      <c r="C55" s="240"/>
      <c r="D55" s="240"/>
      <c r="E55" s="241"/>
    </row>
    <row r="56" spans="1:5" s="643" customFormat="1" x14ac:dyDescent="0.2">
      <c r="A56" s="644" t="s">
        <v>644</v>
      </c>
      <c r="B56" s="254" t="s">
        <v>278</v>
      </c>
      <c r="C56" s="240">
        <v>828585</v>
      </c>
      <c r="D56" s="240">
        <v>593160</v>
      </c>
      <c r="E56" s="241"/>
    </row>
    <row r="57" spans="1:5" s="643" customFormat="1" x14ac:dyDescent="0.2">
      <c r="A57" s="644" t="s">
        <v>645</v>
      </c>
      <c r="B57" s="254" t="s">
        <v>279</v>
      </c>
      <c r="C57" s="240">
        <v>52601401</v>
      </c>
      <c r="D57" s="240">
        <v>46984487</v>
      </c>
      <c r="E57" s="241"/>
    </row>
    <row r="58" spans="1:5" s="643" customFormat="1" x14ac:dyDescent="0.2">
      <c r="A58" s="644" t="s">
        <v>646</v>
      </c>
      <c r="B58" s="254" t="s">
        <v>280</v>
      </c>
      <c r="C58" s="240"/>
      <c r="D58" s="240"/>
      <c r="E58" s="241"/>
    </row>
    <row r="59" spans="1:5" s="643" customFormat="1" x14ac:dyDescent="0.2">
      <c r="A59" s="644" t="s">
        <v>647</v>
      </c>
      <c r="B59" s="254" t="s">
        <v>281</v>
      </c>
      <c r="C59" s="649">
        <f>+C55+C56+C57+C58</f>
        <v>53429986</v>
      </c>
      <c r="D59" s="649">
        <f>+D55+D56+D57+D58</f>
        <v>47577647</v>
      </c>
      <c r="E59" s="650">
        <f>+E55+E56+E57+E58</f>
        <v>0</v>
      </c>
    </row>
    <row r="60" spans="1:5" s="643" customFormat="1" x14ac:dyDescent="0.2">
      <c r="A60" s="644" t="s">
        <v>648</v>
      </c>
      <c r="B60" s="254" t="s">
        <v>282</v>
      </c>
      <c r="C60" s="240">
        <v>2771066</v>
      </c>
      <c r="D60" s="240">
        <v>6047138</v>
      </c>
      <c r="E60" s="241"/>
    </row>
    <row r="61" spans="1:5" s="643" customFormat="1" x14ac:dyDescent="0.2">
      <c r="A61" s="644" t="s">
        <v>649</v>
      </c>
      <c r="B61" s="254" t="s">
        <v>283</v>
      </c>
      <c r="C61" s="240">
        <v>0</v>
      </c>
      <c r="D61" s="240"/>
      <c r="E61" s="241"/>
    </row>
    <row r="62" spans="1:5" s="643" customFormat="1" x14ac:dyDescent="0.2">
      <c r="A62" s="644" t="s">
        <v>650</v>
      </c>
      <c r="B62" s="254" t="s">
        <v>284</v>
      </c>
      <c r="C62" s="240">
        <v>56088</v>
      </c>
      <c r="D62" s="240">
        <v>60000</v>
      </c>
      <c r="E62" s="241"/>
    </row>
    <row r="63" spans="1:5" s="643" customFormat="1" x14ac:dyDescent="0.2">
      <c r="A63" s="644" t="s">
        <v>651</v>
      </c>
      <c r="B63" s="254" t="s">
        <v>285</v>
      </c>
      <c r="C63" s="649">
        <f>+C60+C61+C62</f>
        <v>2827154</v>
      </c>
      <c r="D63" s="649">
        <f>+D60+D61+D62</f>
        <v>6107138</v>
      </c>
      <c r="E63" s="650">
        <f>+E60+E61+E62</f>
        <v>0</v>
      </c>
    </row>
    <row r="64" spans="1:5" s="643" customFormat="1" x14ac:dyDescent="0.2">
      <c r="A64" s="644" t="s">
        <v>857</v>
      </c>
      <c r="B64" s="254" t="s">
        <v>286</v>
      </c>
      <c r="C64" s="240">
        <v>1349594</v>
      </c>
      <c r="D64" s="240">
        <v>1171000</v>
      </c>
      <c r="E64" s="241"/>
    </row>
    <row r="65" spans="1:5" s="643" customFormat="1" ht="21" x14ac:dyDescent="0.2">
      <c r="A65" s="644" t="s">
        <v>652</v>
      </c>
      <c r="B65" s="254" t="s">
        <v>287</v>
      </c>
      <c r="C65" s="240"/>
      <c r="D65" s="240">
        <v>18000</v>
      </c>
      <c r="E65" s="241"/>
    </row>
    <row r="66" spans="1:5" s="643" customFormat="1" x14ac:dyDescent="0.2">
      <c r="A66" s="644" t="s">
        <v>653</v>
      </c>
      <c r="B66" s="254" t="s">
        <v>288</v>
      </c>
      <c r="C66" s="649">
        <f>+C64+C65</f>
        <v>1349594</v>
      </c>
      <c r="D66" s="649">
        <f>+D64+D65</f>
        <v>1189000</v>
      </c>
      <c r="E66" s="650">
        <f>+E64+E65</f>
        <v>0</v>
      </c>
    </row>
    <row r="67" spans="1:5" s="643" customFormat="1" x14ac:dyDescent="0.2">
      <c r="A67" s="644" t="s">
        <v>654</v>
      </c>
      <c r="B67" s="254" t="s">
        <v>289</v>
      </c>
      <c r="C67" s="240"/>
      <c r="D67" s="240"/>
      <c r="E67" s="241"/>
    </row>
    <row r="68" spans="1:5" s="643" customFormat="1" ht="16.5" thickBot="1" x14ac:dyDescent="0.25">
      <c r="A68" s="651" t="s">
        <v>655</v>
      </c>
      <c r="B68" s="258" t="s">
        <v>290</v>
      </c>
      <c r="C68" s="652">
        <f>+C51+C54+C59+C63+C66+C67</f>
        <v>418487502</v>
      </c>
      <c r="D68" s="652">
        <f>+D51+D54+D59+D63+D66+D67</f>
        <v>409893703</v>
      </c>
      <c r="E68" s="653">
        <f>+E51+E54+E59+E63+E66+E67</f>
        <v>560646981</v>
      </c>
    </row>
    <row r="69" spans="1:5" x14ac:dyDescent="0.25">
      <c r="A69" s="654"/>
      <c r="C69" s="655"/>
      <c r="D69" s="655"/>
      <c r="E69" s="656"/>
    </row>
    <row r="70" spans="1:5" x14ac:dyDescent="0.25">
      <c r="A70" s="654"/>
      <c r="C70" s="655"/>
      <c r="D70" s="655"/>
      <c r="E70" s="656"/>
    </row>
    <row r="71" spans="1:5" x14ac:dyDescent="0.25">
      <c r="A71" s="657"/>
      <c r="C71" s="655"/>
      <c r="D71" s="655"/>
      <c r="E71" s="656"/>
    </row>
    <row r="72" spans="1:5" x14ac:dyDescent="0.25">
      <c r="A72" s="862"/>
      <c r="B72" s="862"/>
      <c r="C72" s="862"/>
      <c r="D72" s="862"/>
      <c r="E72" s="862"/>
    </row>
    <row r="73" spans="1:5" x14ac:dyDescent="0.25">
      <c r="A73" s="862"/>
      <c r="B73" s="862"/>
      <c r="C73" s="862"/>
      <c r="D73" s="862"/>
      <c r="E73" s="862"/>
    </row>
  </sheetData>
  <mergeCells count="10">
    <mergeCell ref="A73:E73"/>
    <mergeCell ref="C2:E2"/>
    <mergeCell ref="A3:A5"/>
    <mergeCell ref="C3:C4"/>
    <mergeCell ref="A1:E1"/>
    <mergeCell ref="C5:E5"/>
    <mergeCell ref="B3:B5"/>
    <mergeCell ref="A72:E72"/>
    <mergeCell ref="E3:E4"/>
    <mergeCell ref="D3:D4"/>
  </mergeCells>
  <phoneticPr fontId="0" type="noConversion"/>
  <printOptions horizontalCentered="1"/>
  <pageMargins left="0.78740157480314965" right="0.82677165354330717" top="1.1023622047244095" bottom="0.98425196850393704" header="0.51181102362204722" footer="0.51181102362204722"/>
  <pageSetup paperSize="9" scale="80" orientation="portrait" verticalDpi="0" r:id="rId1"/>
  <headerFooter alignWithMargins="0">
    <oddHeader>&amp;L&amp;"Times New Roman,Félkövér dőlt"                                   &amp;12Ura Község Önkormányzat&amp;R&amp;"Times New Roman,Félkövér dőlt"7.1. tájékoztató tábla a 3/2019(IV.24.) önkormányzati rendelethez</oddHeader>
    <oddFooter>&amp;C&amp;P</oddFooter>
  </headerFooter>
  <rowBreaks count="1" manualBreakCount="1">
    <brk id="44" min="1" max="5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50"/>
  </sheetPr>
  <dimension ref="A1:E26"/>
  <sheetViews>
    <sheetView view="pageLayout" workbookViewId="0">
      <selection activeCell="C21" sqref="C21"/>
    </sheetView>
  </sheetViews>
  <sheetFormatPr defaultRowHeight="12.75" x14ac:dyDescent="0.2"/>
  <cols>
    <col min="1" max="1" width="71.1640625" style="246" customWidth="1"/>
    <col min="2" max="2" width="6.1640625" style="261" customWidth="1"/>
    <col min="3" max="3" width="18" style="659" customWidth="1"/>
    <col min="4" max="16384" width="9.33203125" style="659"/>
  </cols>
  <sheetData>
    <row r="1" spans="1:3" ht="32.25" customHeight="1" x14ac:dyDescent="0.2">
      <c r="A1" s="879" t="s">
        <v>291</v>
      </c>
      <c r="B1" s="879"/>
      <c r="C1" s="879"/>
    </row>
    <row r="2" spans="1:3" ht="15.75" x14ac:dyDescent="0.2">
      <c r="A2" s="878" t="str">
        <f>+CONCATENATE(LEFT(ÖSSZEFÜGGÉSEK!A4,4),". év")</f>
        <v>2018. év</v>
      </c>
      <c r="B2" s="878"/>
      <c r="C2" s="878"/>
    </row>
    <row r="4" spans="1:3" ht="13.5" thickBot="1" x14ac:dyDescent="0.25">
      <c r="B4" s="887" t="s">
        <v>828</v>
      </c>
      <c r="C4" s="887"/>
    </row>
    <row r="5" spans="1:3" s="247" customFormat="1" ht="31.5" customHeight="1" x14ac:dyDescent="0.2">
      <c r="A5" s="880" t="s">
        <v>292</v>
      </c>
      <c r="B5" s="885" t="s">
        <v>249</v>
      </c>
      <c r="C5" s="883" t="s">
        <v>293</v>
      </c>
    </row>
    <row r="6" spans="1:3" s="247" customFormat="1" x14ac:dyDescent="0.2">
      <c r="A6" s="881"/>
      <c r="B6" s="886"/>
      <c r="C6" s="884"/>
    </row>
    <row r="7" spans="1:3" s="251" customFormat="1" ht="13.5" thickBot="1" x14ac:dyDescent="0.25">
      <c r="A7" s="248" t="s">
        <v>422</v>
      </c>
      <c r="B7" s="249" t="s">
        <v>423</v>
      </c>
      <c r="C7" s="250" t="s">
        <v>424</v>
      </c>
    </row>
    <row r="8" spans="1:3" ht="15.75" customHeight="1" x14ac:dyDescent="0.2">
      <c r="A8" s="644" t="s">
        <v>657</v>
      </c>
      <c r="B8" s="252" t="s">
        <v>253</v>
      </c>
      <c r="C8" s="253">
        <v>358650746</v>
      </c>
    </row>
    <row r="9" spans="1:3" ht="15.75" customHeight="1" x14ac:dyDescent="0.2">
      <c r="A9" s="644" t="s">
        <v>658</v>
      </c>
      <c r="B9" s="254" t="s">
        <v>254</v>
      </c>
      <c r="C9" s="253">
        <v>57313981</v>
      </c>
    </row>
    <row r="10" spans="1:3" ht="15.75" customHeight="1" x14ac:dyDescent="0.2">
      <c r="A10" s="644" t="s">
        <v>659</v>
      </c>
      <c r="B10" s="254" t="s">
        <v>255</v>
      </c>
      <c r="C10" s="253">
        <v>12529413</v>
      </c>
    </row>
    <row r="11" spans="1:3" ht="15.75" customHeight="1" x14ac:dyDescent="0.2">
      <c r="A11" s="644" t="s">
        <v>660</v>
      </c>
      <c r="B11" s="254" t="s">
        <v>256</v>
      </c>
      <c r="C11" s="255">
        <v>-29334282</v>
      </c>
    </row>
    <row r="12" spans="1:3" ht="15.75" customHeight="1" x14ac:dyDescent="0.2">
      <c r="A12" s="644" t="s">
        <v>661</v>
      </c>
      <c r="B12" s="254" t="s">
        <v>257</v>
      </c>
      <c r="C12" s="255"/>
    </row>
    <row r="13" spans="1:3" ht="15.75" customHeight="1" x14ac:dyDescent="0.2">
      <c r="A13" s="644" t="s">
        <v>662</v>
      </c>
      <c r="B13" s="254" t="s">
        <v>258</v>
      </c>
      <c r="C13" s="255">
        <v>-15991</v>
      </c>
    </row>
    <row r="14" spans="1:3" ht="15.75" customHeight="1" x14ac:dyDescent="0.2">
      <c r="A14" s="644" t="s">
        <v>663</v>
      </c>
      <c r="B14" s="254" t="s">
        <v>259</v>
      </c>
      <c r="C14" s="256">
        <f>SUM(C8:C13)</f>
        <v>399143867</v>
      </c>
    </row>
    <row r="15" spans="1:3" ht="15.75" customHeight="1" x14ac:dyDescent="0.2">
      <c r="A15" s="644" t="s">
        <v>725</v>
      </c>
      <c r="B15" s="254" t="s">
        <v>260</v>
      </c>
      <c r="C15" s="660">
        <v>2489242</v>
      </c>
    </row>
    <row r="16" spans="1:3" ht="15.75" customHeight="1" x14ac:dyDescent="0.2">
      <c r="A16" s="644" t="s">
        <v>664</v>
      </c>
      <c r="B16" s="254" t="s">
        <v>261</v>
      </c>
      <c r="C16" s="255">
        <v>1402042</v>
      </c>
    </row>
    <row r="17" spans="1:5" ht="15.75" customHeight="1" x14ac:dyDescent="0.2">
      <c r="A17" s="644" t="s">
        <v>665</v>
      </c>
      <c r="B17" s="254" t="s">
        <v>16</v>
      </c>
      <c r="C17" s="255">
        <v>10330</v>
      </c>
    </row>
    <row r="18" spans="1:5" ht="15.75" customHeight="1" x14ac:dyDescent="0.2">
      <c r="A18" s="644" t="s">
        <v>666</v>
      </c>
      <c r="B18" s="254" t="s">
        <v>17</v>
      </c>
      <c r="C18" s="256">
        <f>+C15+C16+C17</f>
        <v>3901614</v>
      </c>
    </row>
    <row r="19" spans="1:5" s="661" customFormat="1" ht="15.75" customHeight="1" x14ac:dyDescent="0.2">
      <c r="A19" s="644" t="s">
        <v>667</v>
      </c>
      <c r="B19" s="254" t="s">
        <v>18</v>
      </c>
      <c r="C19" s="255"/>
    </row>
    <row r="20" spans="1:5" ht="15.75" customHeight="1" x14ac:dyDescent="0.2">
      <c r="A20" s="644" t="s">
        <v>668</v>
      </c>
      <c r="B20" s="254" t="s">
        <v>19</v>
      </c>
      <c r="C20" s="255">
        <v>6848222</v>
      </c>
    </row>
    <row r="21" spans="1:5" ht="15.75" customHeight="1" thickBot="1" x14ac:dyDescent="0.25">
      <c r="A21" s="257" t="s">
        <v>669</v>
      </c>
      <c r="B21" s="258" t="s">
        <v>20</v>
      </c>
      <c r="C21" s="259">
        <f>+C14+C18+C19+C20</f>
        <v>409893703</v>
      </c>
    </row>
    <row r="22" spans="1:5" ht="15.75" x14ac:dyDescent="0.25">
      <c r="A22" s="654"/>
      <c r="B22" s="657"/>
      <c r="C22" s="655"/>
      <c r="D22" s="655"/>
      <c r="E22" s="655"/>
    </row>
    <row r="23" spans="1:5" ht="15.75" x14ac:dyDescent="0.25">
      <c r="A23" s="654"/>
      <c r="B23" s="657"/>
      <c r="C23" s="655"/>
      <c r="D23" s="655"/>
      <c r="E23" s="655"/>
    </row>
    <row r="24" spans="1:5" ht="15.75" x14ac:dyDescent="0.25">
      <c r="A24" s="657"/>
      <c r="B24" s="657"/>
      <c r="C24" s="655"/>
      <c r="D24" s="655"/>
      <c r="E24" s="655"/>
    </row>
    <row r="25" spans="1:5" ht="15.75" x14ac:dyDescent="0.25">
      <c r="A25" s="882"/>
      <c r="B25" s="882"/>
      <c r="C25" s="882"/>
      <c r="D25" s="662"/>
      <c r="E25" s="662"/>
    </row>
    <row r="26" spans="1:5" ht="15.75" x14ac:dyDescent="0.25">
      <c r="A26" s="882"/>
      <c r="B26" s="882"/>
      <c r="C26" s="882"/>
      <c r="D26" s="662"/>
      <c r="E26" s="662"/>
    </row>
  </sheetData>
  <mergeCells count="8">
    <mergeCell ref="A2:C2"/>
    <mergeCell ref="A1:C1"/>
    <mergeCell ref="A5:A6"/>
    <mergeCell ref="A26:C26"/>
    <mergeCell ref="A25:C25"/>
    <mergeCell ref="C5:C6"/>
    <mergeCell ref="B5:B6"/>
    <mergeCell ref="B4:C4"/>
  </mergeCells>
  <phoneticPr fontId="0" type="noConversion"/>
  <printOptions horizontalCentered="1"/>
  <pageMargins left="0.78740157480314965" right="0.78740157480314965" top="1.2598425196850394" bottom="0.98425196850393704" header="0.51181102362204722" footer="0.51181102362204722"/>
  <pageSetup paperSize="9" orientation="portrait" verticalDpi="0" r:id="rId1"/>
  <headerFooter alignWithMargins="0">
    <oddHeader>&amp;L&amp;"Times New Roman,Félkövér dőlt"&amp;12Ura Község Önkormányzat&amp;R7.2. tájékoztató tábla a 3/2019. (IV.24.) önkormányzati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indexed="50"/>
  </sheetPr>
  <dimension ref="A1:F44"/>
  <sheetViews>
    <sheetView view="pageLayout" workbookViewId="0">
      <selection sqref="A1:D1"/>
    </sheetView>
  </sheetViews>
  <sheetFormatPr defaultColWidth="12" defaultRowHeight="15.75" x14ac:dyDescent="0.25"/>
  <cols>
    <col min="1" max="1" width="58.83203125" style="239" customWidth="1"/>
    <col min="2" max="2" width="6.83203125" style="239" customWidth="1"/>
    <col min="3" max="3" width="17.1640625" style="239" customWidth="1"/>
    <col min="4" max="4" width="19.1640625" style="239" customWidth="1"/>
    <col min="5" max="16384" width="12" style="239"/>
  </cols>
  <sheetData>
    <row r="1" spans="1:4" ht="48" customHeight="1" x14ac:dyDescent="0.25">
      <c r="A1" s="889" t="str">
        <f>+CONCATENATE("VAGYONKIMUTATÁS",CHAR(10),"az érték nélkül nyilvántartott eszközökről",CHAR(10),LEFT(ÖSSZEFÜGGÉSEK!A4,4),".")</f>
        <v>VAGYONKIMUTATÁS
az érték nélkül nyilvántartott eszközökről
2018.</v>
      </c>
      <c r="B1" s="890"/>
      <c r="C1" s="890"/>
      <c r="D1" s="890"/>
    </row>
    <row r="2" spans="1:4" ht="16.5" thickBot="1" x14ac:dyDescent="0.3"/>
    <row r="3" spans="1:4" ht="43.5" customHeight="1" thickBot="1" x14ac:dyDescent="0.3">
      <c r="A3" s="666" t="s">
        <v>53</v>
      </c>
      <c r="B3" s="355" t="s">
        <v>249</v>
      </c>
      <c r="C3" s="667" t="s">
        <v>294</v>
      </c>
      <c r="D3" s="668" t="s">
        <v>858</v>
      </c>
    </row>
    <row r="4" spans="1:4" ht="16.5" thickBot="1" x14ac:dyDescent="0.3">
      <c r="A4" s="262" t="s">
        <v>422</v>
      </c>
      <c r="B4" s="263" t="s">
        <v>423</v>
      </c>
      <c r="C4" s="263" t="s">
        <v>424</v>
      </c>
      <c r="D4" s="264" t="s">
        <v>425</v>
      </c>
    </row>
    <row r="5" spans="1:4" ht="15.75" customHeight="1" x14ac:dyDescent="0.25">
      <c r="A5" s="273" t="s">
        <v>693</v>
      </c>
      <c r="B5" s="266" t="s">
        <v>7</v>
      </c>
      <c r="C5" s="267"/>
      <c r="D5" s="268"/>
    </row>
    <row r="6" spans="1:4" ht="15.75" customHeight="1" x14ac:dyDescent="0.25">
      <c r="A6" s="273" t="s">
        <v>694</v>
      </c>
      <c r="B6" s="270" t="s">
        <v>8</v>
      </c>
      <c r="C6" s="271"/>
      <c r="D6" s="272"/>
    </row>
    <row r="7" spans="1:4" ht="15.75" customHeight="1" x14ac:dyDescent="0.25">
      <c r="A7" s="273" t="s">
        <v>695</v>
      </c>
      <c r="B7" s="270" t="s">
        <v>9</v>
      </c>
      <c r="C7" s="271"/>
      <c r="D7" s="272"/>
    </row>
    <row r="8" spans="1:4" ht="15.75" customHeight="1" thickBot="1" x14ac:dyDescent="0.3">
      <c r="A8" s="274" t="s">
        <v>696</v>
      </c>
      <c r="B8" s="275" t="s">
        <v>10</v>
      </c>
      <c r="C8" s="276"/>
      <c r="D8" s="277"/>
    </row>
    <row r="9" spans="1:4" ht="15.75" customHeight="1" thickBot="1" x14ac:dyDescent="0.3">
      <c r="A9" s="670" t="s">
        <v>697</v>
      </c>
      <c r="B9" s="671" t="s">
        <v>11</v>
      </c>
      <c r="C9" s="672"/>
      <c r="D9" s="673">
        <f>+D10+D11+D12+D13</f>
        <v>0</v>
      </c>
    </row>
    <row r="10" spans="1:4" ht="15.75" customHeight="1" x14ac:dyDescent="0.25">
      <c r="A10" s="669" t="s">
        <v>698</v>
      </c>
      <c r="B10" s="266" t="s">
        <v>12</v>
      </c>
      <c r="C10" s="267"/>
      <c r="D10" s="268"/>
    </row>
    <row r="11" spans="1:4" ht="15.75" customHeight="1" x14ac:dyDescent="0.25">
      <c r="A11" s="273" t="s">
        <v>699</v>
      </c>
      <c r="B11" s="270" t="s">
        <v>13</v>
      </c>
      <c r="C11" s="271"/>
      <c r="D11" s="272"/>
    </row>
    <row r="12" spans="1:4" ht="15.75" customHeight="1" x14ac:dyDescent="0.25">
      <c r="A12" s="273" t="s">
        <v>700</v>
      </c>
      <c r="B12" s="270" t="s">
        <v>14</v>
      </c>
      <c r="C12" s="271"/>
      <c r="D12" s="272"/>
    </row>
    <row r="13" spans="1:4" ht="15.75" customHeight="1" thickBot="1" x14ac:dyDescent="0.3">
      <c r="A13" s="274" t="s">
        <v>701</v>
      </c>
      <c r="B13" s="275" t="s">
        <v>15</v>
      </c>
      <c r="C13" s="276"/>
      <c r="D13" s="277"/>
    </row>
    <row r="14" spans="1:4" ht="15.75" customHeight="1" thickBot="1" x14ac:dyDescent="0.3">
      <c r="A14" s="670" t="s">
        <v>702</v>
      </c>
      <c r="B14" s="671" t="s">
        <v>16</v>
      </c>
      <c r="C14" s="672"/>
      <c r="D14" s="673">
        <f>+D15+D16+D17</f>
        <v>0</v>
      </c>
    </row>
    <row r="15" spans="1:4" ht="15.75" customHeight="1" x14ac:dyDescent="0.25">
      <c r="A15" s="669" t="s">
        <v>703</v>
      </c>
      <c r="B15" s="266" t="s">
        <v>17</v>
      </c>
      <c r="C15" s="267"/>
      <c r="D15" s="268"/>
    </row>
    <row r="16" spans="1:4" ht="15.75" customHeight="1" x14ac:dyDescent="0.25">
      <c r="A16" s="273" t="s">
        <v>704</v>
      </c>
      <c r="B16" s="270" t="s">
        <v>18</v>
      </c>
      <c r="C16" s="271"/>
      <c r="D16" s="272"/>
    </row>
    <row r="17" spans="1:4" ht="15.75" customHeight="1" thickBot="1" x14ac:dyDescent="0.3">
      <c r="A17" s="274" t="s">
        <v>705</v>
      </c>
      <c r="B17" s="275" t="s">
        <v>19</v>
      </c>
      <c r="C17" s="276"/>
      <c r="D17" s="277"/>
    </row>
    <row r="18" spans="1:4" ht="15.75" customHeight="1" thickBot="1" x14ac:dyDescent="0.3">
      <c r="A18" s="670" t="s">
        <v>711</v>
      </c>
      <c r="B18" s="671" t="s">
        <v>20</v>
      </c>
      <c r="C18" s="672"/>
      <c r="D18" s="673">
        <f>+D19+D20+D21</f>
        <v>0</v>
      </c>
    </row>
    <row r="19" spans="1:4" ht="15.75" customHeight="1" x14ac:dyDescent="0.25">
      <c r="A19" s="669" t="s">
        <v>706</v>
      </c>
      <c r="B19" s="266" t="s">
        <v>21</v>
      </c>
      <c r="C19" s="267"/>
      <c r="D19" s="268"/>
    </row>
    <row r="20" spans="1:4" ht="15.75" customHeight="1" x14ac:dyDescent="0.25">
      <c r="A20" s="273" t="s">
        <v>707</v>
      </c>
      <c r="B20" s="270" t="s">
        <v>22</v>
      </c>
      <c r="C20" s="271"/>
      <c r="D20" s="272"/>
    </row>
    <row r="21" spans="1:4" ht="15.75" customHeight="1" x14ac:dyDescent="0.25">
      <c r="A21" s="273" t="s">
        <v>708</v>
      </c>
      <c r="B21" s="270" t="s">
        <v>23</v>
      </c>
      <c r="C21" s="271"/>
      <c r="D21" s="272"/>
    </row>
    <row r="22" spans="1:4" ht="15.75" customHeight="1" x14ac:dyDescent="0.25">
      <c r="A22" s="273" t="s">
        <v>709</v>
      </c>
      <c r="B22" s="270" t="s">
        <v>24</v>
      </c>
      <c r="C22" s="271"/>
      <c r="D22" s="272"/>
    </row>
    <row r="23" spans="1:4" ht="15.75" customHeight="1" x14ac:dyDescent="0.25">
      <c r="A23" s="273"/>
      <c r="B23" s="270" t="s">
        <v>25</v>
      </c>
      <c r="C23" s="271"/>
      <c r="D23" s="272"/>
    </row>
    <row r="24" spans="1:4" ht="15.75" customHeight="1" x14ac:dyDescent="0.25">
      <c r="A24" s="273"/>
      <c r="B24" s="270" t="s">
        <v>26</v>
      </c>
      <c r="C24" s="271"/>
      <c r="D24" s="272"/>
    </row>
    <row r="25" spans="1:4" ht="15.75" customHeight="1" x14ac:dyDescent="0.25">
      <c r="A25" s="273"/>
      <c r="B25" s="270" t="s">
        <v>27</v>
      </c>
      <c r="C25" s="271"/>
      <c r="D25" s="272"/>
    </row>
    <row r="26" spans="1:4" ht="15.75" customHeight="1" x14ac:dyDescent="0.25">
      <c r="A26" s="273"/>
      <c r="B26" s="270" t="s">
        <v>28</v>
      </c>
      <c r="C26" s="271"/>
      <c r="D26" s="272"/>
    </row>
    <row r="27" spans="1:4" ht="15.75" customHeight="1" x14ac:dyDescent="0.25">
      <c r="A27" s="273"/>
      <c r="B27" s="270" t="s">
        <v>29</v>
      </c>
      <c r="C27" s="271"/>
      <c r="D27" s="272"/>
    </row>
    <row r="28" spans="1:4" ht="15.75" customHeight="1" x14ac:dyDescent="0.25">
      <c r="A28" s="273"/>
      <c r="B28" s="270" t="s">
        <v>30</v>
      </c>
      <c r="C28" s="271"/>
      <c r="D28" s="272"/>
    </row>
    <row r="29" spans="1:4" ht="15.75" customHeight="1" x14ac:dyDescent="0.25">
      <c r="A29" s="273"/>
      <c r="B29" s="270" t="s">
        <v>31</v>
      </c>
      <c r="C29" s="271"/>
      <c r="D29" s="272"/>
    </row>
    <row r="30" spans="1:4" ht="15.75" customHeight="1" x14ac:dyDescent="0.25">
      <c r="A30" s="273"/>
      <c r="B30" s="270" t="s">
        <v>32</v>
      </c>
      <c r="C30" s="271"/>
      <c r="D30" s="272"/>
    </row>
    <row r="31" spans="1:4" ht="15.75" customHeight="1" x14ac:dyDescent="0.25">
      <c r="A31" s="273"/>
      <c r="B31" s="270" t="s">
        <v>33</v>
      </c>
      <c r="C31" s="271"/>
      <c r="D31" s="272"/>
    </row>
    <row r="32" spans="1:4" ht="15.75" customHeight="1" x14ac:dyDescent="0.25">
      <c r="A32" s="273"/>
      <c r="B32" s="270" t="s">
        <v>34</v>
      </c>
      <c r="C32" s="271"/>
      <c r="D32" s="272"/>
    </row>
    <row r="33" spans="1:6" ht="15.75" customHeight="1" x14ac:dyDescent="0.25">
      <c r="A33" s="273"/>
      <c r="B33" s="270" t="s">
        <v>35</v>
      </c>
      <c r="C33" s="271"/>
      <c r="D33" s="272"/>
    </row>
    <row r="34" spans="1:6" ht="15.75" customHeight="1" x14ac:dyDescent="0.25">
      <c r="A34" s="273"/>
      <c r="B34" s="270" t="s">
        <v>92</v>
      </c>
      <c r="C34" s="271"/>
      <c r="D34" s="272"/>
    </row>
    <row r="35" spans="1:6" ht="15.75" customHeight="1" x14ac:dyDescent="0.25">
      <c r="A35" s="273"/>
      <c r="B35" s="270" t="s">
        <v>188</v>
      </c>
      <c r="C35" s="271"/>
      <c r="D35" s="272"/>
    </row>
    <row r="36" spans="1:6" ht="15.75" customHeight="1" x14ac:dyDescent="0.25">
      <c r="A36" s="273"/>
      <c r="B36" s="270" t="s">
        <v>246</v>
      </c>
      <c r="C36" s="271"/>
      <c r="D36" s="272"/>
    </row>
    <row r="37" spans="1:6" ht="15.75" customHeight="1" thickBot="1" x14ac:dyDescent="0.3">
      <c r="A37" s="274"/>
      <c r="B37" s="275" t="s">
        <v>247</v>
      </c>
      <c r="C37" s="276"/>
      <c r="D37" s="277"/>
    </row>
    <row r="38" spans="1:6" ht="15.75" customHeight="1" thickBot="1" x14ac:dyDescent="0.3">
      <c r="A38" s="891" t="s">
        <v>710</v>
      </c>
      <c r="B38" s="892"/>
      <c r="C38" s="278"/>
      <c r="D38" s="673">
        <f>+D5+D6+D7+D8+D9+D14+D18+D22+D23+D24+D25+D26+D27+D28+D29+D30+D31+D32+D33+D34+D35+D36+D37</f>
        <v>0</v>
      </c>
      <c r="F38" s="279"/>
    </row>
    <row r="39" spans="1:6" x14ac:dyDescent="0.25">
      <c r="A39" s="674" t="s">
        <v>712</v>
      </c>
    </row>
    <row r="40" spans="1:6" x14ac:dyDescent="0.25">
      <c r="A40" s="243"/>
      <c r="B40" s="244"/>
      <c r="C40" s="888"/>
      <c r="D40" s="888"/>
    </row>
    <row r="41" spans="1:6" x14ac:dyDescent="0.25">
      <c r="A41" s="243"/>
      <c r="B41" s="244"/>
      <c r="C41" s="245"/>
      <c r="D41" s="245"/>
    </row>
    <row r="42" spans="1:6" x14ac:dyDescent="0.25">
      <c r="A42" s="244"/>
      <c r="B42" s="244"/>
      <c r="C42" s="888"/>
      <c r="D42" s="888"/>
    </row>
    <row r="43" spans="1:6" x14ac:dyDescent="0.25">
      <c r="A43" s="260"/>
      <c r="B43" s="260"/>
    </row>
    <row r="44" spans="1:6" x14ac:dyDescent="0.25">
      <c r="A44" s="260"/>
      <c r="B44" s="260"/>
      <c r="C44" s="260"/>
    </row>
  </sheetData>
  <mergeCells count="4">
    <mergeCell ref="C40:D40"/>
    <mergeCell ref="C42:D42"/>
    <mergeCell ref="A1:D1"/>
    <mergeCell ref="A38:B38"/>
  </mergeCells>
  <phoneticPr fontId="0" type="noConversion"/>
  <printOptions horizontalCentered="1"/>
  <pageMargins left="0.78740157480314965" right="0.78740157480314965" top="1.1417322834645669" bottom="0.98425196850393704" header="0.51181102362204722" footer="0.51181102362204722"/>
  <pageSetup paperSize="9" scale="85" orientation="portrait" verticalDpi="0" r:id="rId1"/>
  <headerFooter alignWithMargins="0">
    <oddHeader>&amp;L&amp;"Times New Roman,Félkövér dőlt"&amp;12Ura Község Önkormányzat&amp;R&amp;"Times New Roman,Félkövér dőlt"7.3. tájékoztató tábla a 3/2019. (IV.24.) önkormányzati rendelethez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50"/>
  </sheetPr>
  <dimension ref="A1:F38"/>
  <sheetViews>
    <sheetView view="pageLayout" workbookViewId="0">
      <selection sqref="A1:E1"/>
    </sheetView>
  </sheetViews>
  <sheetFormatPr defaultColWidth="12" defaultRowHeight="15.75" x14ac:dyDescent="0.25"/>
  <cols>
    <col min="1" max="1" width="56.1640625" style="239" customWidth="1"/>
    <col min="2" max="2" width="6.83203125" style="239" customWidth="1"/>
    <col min="3" max="3" width="17.1640625" style="239" customWidth="1"/>
    <col min="4" max="4" width="19.1640625" style="239" customWidth="1"/>
    <col min="5" max="16384" width="12" style="239"/>
  </cols>
  <sheetData>
    <row r="1" spans="1:4" ht="48.75" customHeight="1" x14ac:dyDescent="0.25">
      <c r="A1" s="893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2018.</v>
      </c>
      <c r="B1" s="894"/>
      <c r="C1" s="894"/>
      <c r="D1" s="894"/>
    </row>
    <row r="2" spans="1:4" ht="16.5" thickBot="1" x14ac:dyDescent="0.3"/>
    <row r="3" spans="1:4" ht="64.5" thickBot="1" x14ac:dyDescent="0.3">
      <c r="A3" s="675" t="s">
        <v>53</v>
      </c>
      <c r="B3" s="355" t="s">
        <v>249</v>
      </c>
      <c r="C3" s="676" t="s">
        <v>713</v>
      </c>
      <c r="D3" s="677" t="s">
        <v>858</v>
      </c>
    </row>
    <row r="4" spans="1:4" ht="16.5" thickBot="1" x14ac:dyDescent="0.3">
      <c r="A4" s="280" t="s">
        <v>422</v>
      </c>
      <c r="B4" s="281" t="s">
        <v>423</v>
      </c>
      <c r="C4" s="281" t="s">
        <v>424</v>
      </c>
      <c r="D4" s="282" t="s">
        <v>425</v>
      </c>
    </row>
    <row r="5" spans="1:4" ht="15.75" customHeight="1" x14ac:dyDescent="0.25">
      <c r="A5" s="269" t="s">
        <v>714</v>
      </c>
      <c r="B5" s="266" t="s">
        <v>7</v>
      </c>
      <c r="C5" s="267"/>
      <c r="D5" s="268"/>
    </row>
    <row r="6" spans="1:4" ht="15.75" customHeight="1" x14ac:dyDescent="0.25">
      <c r="A6" s="269" t="s">
        <v>715</v>
      </c>
      <c r="B6" s="270" t="s">
        <v>8</v>
      </c>
      <c r="C6" s="271"/>
      <c r="D6" s="272"/>
    </row>
    <row r="7" spans="1:4" ht="15.75" customHeight="1" thickBot="1" x14ac:dyDescent="0.3">
      <c r="A7" s="678" t="s">
        <v>716</v>
      </c>
      <c r="B7" s="275" t="s">
        <v>9</v>
      </c>
      <c r="C7" s="276"/>
      <c r="D7" s="277"/>
    </row>
    <row r="8" spans="1:4" ht="15.75" customHeight="1" thickBot="1" x14ac:dyDescent="0.3">
      <c r="A8" s="670" t="s">
        <v>717</v>
      </c>
      <c r="B8" s="671" t="s">
        <v>10</v>
      </c>
      <c r="C8" s="672"/>
      <c r="D8" s="673">
        <f>+D5+D6+D7</f>
        <v>0</v>
      </c>
    </row>
    <row r="9" spans="1:4" ht="15.75" customHeight="1" x14ac:dyDescent="0.25">
      <c r="A9" s="265" t="s">
        <v>718</v>
      </c>
      <c r="B9" s="266" t="s">
        <v>11</v>
      </c>
      <c r="C9" s="267"/>
      <c r="D9" s="268"/>
    </row>
    <row r="10" spans="1:4" ht="15.75" customHeight="1" x14ac:dyDescent="0.25">
      <c r="A10" s="269" t="s">
        <v>719</v>
      </c>
      <c r="B10" s="270" t="s">
        <v>12</v>
      </c>
      <c r="C10" s="271"/>
      <c r="D10" s="272"/>
    </row>
    <row r="11" spans="1:4" ht="15.75" customHeight="1" x14ac:dyDescent="0.25">
      <c r="A11" s="269" t="s">
        <v>720</v>
      </c>
      <c r="B11" s="270" t="s">
        <v>13</v>
      </c>
      <c r="C11" s="271"/>
      <c r="D11" s="272"/>
    </row>
    <row r="12" spans="1:4" ht="15.75" customHeight="1" x14ac:dyDescent="0.25">
      <c r="A12" s="269" t="s">
        <v>721</v>
      </c>
      <c r="B12" s="270" t="s">
        <v>14</v>
      </c>
      <c r="C12" s="271"/>
      <c r="D12" s="272"/>
    </row>
    <row r="13" spans="1:4" ht="15.75" customHeight="1" thickBot="1" x14ac:dyDescent="0.3">
      <c r="A13" s="678" t="s">
        <v>722</v>
      </c>
      <c r="B13" s="275" t="s">
        <v>15</v>
      </c>
      <c r="C13" s="276"/>
      <c r="D13" s="277"/>
    </row>
    <row r="14" spans="1:4" ht="15.75" customHeight="1" thickBot="1" x14ac:dyDescent="0.3">
      <c r="A14" s="670" t="s">
        <v>723</v>
      </c>
      <c r="B14" s="671" t="s">
        <v>16</v>
      </c>
      <c r="C14" s="679"/>
      <c r="D14" s="673">
        <f>+D9+D10+D11+D12+D13</f>
        <v>0</v>
      </c>
    </row>
    <row r="15" spans="1:4" ht="15.75" customHeight="1" x14ac:dyDescent="0.25">
      <c r="A15" s="265"/>
      <c r="B15" s="266" t="s">
        <v>17</v>
      </c>
      <c r="C15" s="267"/>
      <c r="D15" s="268"/>
    </row>
    <row r="16" spans="1:4" ht="15.75" customHeight="1" x14ac:dyDescent="0.25">
      <c r="A16" s="269"/>
      <c r="B16" s="270" t="s">
        <v>18</v>
      </c>
      <c r="C16" s="271"/>
      <c r="D16" s="272"/>
    </row>
    <row r="17" spans="1:4" ht="15.75" customHeight="1" x14ac:dyDescent="0.25">
      <c r="A17" s="269"/>
      <c r="B17" s="270" t="s">
        <v>19</v>
      </c>
      <c r="C17" s="271"/>
      <c r="D17" s="272"/>
    </row>
    <row r="18" spans="1:4" ht="15.75" customHeight="1" x14ac:dyDescent="0.25">
      <c r="A18" s="269"/>
      <c r="B18" s="270" t="s">
        <v>20</v>
      </c>
      <c r="C18" s="271"/>
      <c r="D18" s="272"/>
    </row>
    <row r="19" spans="1:4" ht="15.75" customHeight="1" x14ac:dyDescent="0.25">
      <c r="A19" s="269"/>
      <c r="B19" s="270" t="s">
        <v>21</v>
      </c>
      <c r="C19" s="271"/>
      <c r="D19" s="272"/>
    </row>
    <row r="20" spans="1:4" ht="15.75" customHeight="1" x14ac:dyDescent="0.25">
      <c r="A20" s="269"/>
      <c r="B20" s="270" t="s">
        <v>22</v>
      </c>
      <c r="C20" s="271"/>
      <c r="D20" s="272"/>
    </row>
    <row r="21" spans="1:4" ht="15.75" customHeight="1" x14ac:dyDescent="0.25">
      <c r="A21" s="269"/>
      <c r="B21" s="270" t="s">
        <v>23</v>
      </c>
      <c r="C21" s="271"/>
      <c r="D21" s="272"/>
    </row>
    <row r="22" spans="1:4" ht="15.75" customHeight="1" x14ac:dyDescent="0.25">
      <c r="A22" s="269"/>
      <c r="B22" s="270" t="s">
        <v>24</v>
      </c>
      <c r="C22" s="271"/>
      <c r="D22" s="272"/>
    </row>
    <row r="23" spans="1:4" ht="15.75" customHeight="1" x14ac:dyDescent="0.25">
      <c r="A23" s="269"/>
      <c r="B23" s="270" t="s">
        <v>25</v>
      </c>
      <c r="C23" s="271"/>
      <c r="D23" s="272"/>
    </row>
    <row r="24" spans="1:4" ht="15.75" customHeight="1" x14ac:dyDescent="0.25">
      <c r="A24" s="269"/>
      <c r="B24" s="270" t="s">
        <v>26</v>
      </c>
      <c r="C24" s="271"/>
      <c r="D24" s="272"/>
    </row>
    <row r="25" spans="1:4" ht="15.75" customHeight="1" x14ac:dyDescent="0.25">
      <c r="A25" s="269"/>
      <c r="B25" s="270" t="s">
        <v>27</v>
      </c>
      <c r="C25" s="271"/>
      <c r="D25" s="272"/>
    </row>
    <row r="26" spans="1:4" ht="15.75" customHeight="1" x14ac:dyDescent="0.25">
      <c r="A26" s="269"/>
      <c r="B26" s="270" t="s">
        <v>28</v>
      </c>
      <c r="C26" s="271"/>
      <c r="D26" s="272"/>
    </row>
    <row r="27" spans="1:4" ht="15.75" customHeight="1" x14ac:dyDescent="0.25">
      <c r="A27" s="269"/>
      <c r="B27" s="270" t="s">
        <v>29</v>
      </c>
      <c r="C27" s="271"/>
      <c r="D27" s="272"/>
    </row>
    <row r="28" spans="1:4" ht="15.75" customHeight="1" x14ac:dyDescent="0.25">
      <c r="A28" s="269"/>
      <c r="B28" s="270" t="s">
        <v>30</v>
      </c>
      <c r="C28" s="271"/>
      <c r="D28" s="272"/>
    </row>
    <row r="29" spans="1:4" ht="15.75" customHeight="1" x14ac:dyDescent="0.25">
      <c r="A29" s="269"/>
      <c r="B29" s="270" t="s">
        <v>31</v>
      </c>
      <c r="C29" s="271"/>
      <c r="D29" s="272"/>
    </row>
    <row r="30" spans="1:4" ht="15.75" customHeight="1" x14ac:dyDescent="0.25">
      <c r="A30" s="269"/>
      <c r="B30" s="270" t="s">
        <v>32</v>
      </c>
      <c r="C30" s="271"/>
      <c r="D30" s="272"/>
    </row>
    <row r="31" spans="1:4" ht="15.75" customHeight="1" x14ac:dyDescent="0.25">
      <c r="A31" s="269"/>
      <c r="B31" s="270" t="s">
        <v>33</v>
      </c>
      <c r="C31" s="271"/>
      <c r="D31" s="272"/>
    </row>
    <row r="32" spans="1:4" ht="15.75" customHeight="1" x14ac:dyDescent="0.25">
      <c r="A32" s="269"/>
      <c r="B32" s="270" t="s">
        <v>34</v>
      </c>
      <c r="C32" s="271"/>
      <c r="D32" s="272"/>
    </row>
    <row r="33" spans="1:6" ht="15.75" customHeight="1" x14ac:dyDescent="0.25">
      <c r="A33" s="269"/>
      <c r="B33" s="270" t="s">
        <v>35</v>
      </c>
      <c r="C33" s="271"/>
      <c r="D33" s="272"/>
    </row>
    <row r="34" spans="1:6" ht="15.75" customHeight="1" x14ac:dyDescent="0.25">
      <c r="A34" s="269"/>
      <c r="B34" s="270" t="s">
        <v>92</v>
      </c>
      <c r="C34" s="271"/>
      <c r="D34" s="272"/>
    </row>
    <row r="35" spans="1:6" ht="15.75" customHeight="1" x14ac:dyDescent="0.25">
      <c r="A35" s="269"/>
      <c r="B35" s="270" t="s">
        <v>188</v>
      </c>
      <c r="C35" s="271"/>
      <c r="D35" s="272"/>
    </row>
    <row r="36" spans="1:6" ht="15.75" customHeight="1" x14ac:dyDescent="0.25">
      <c r="A36" s="269"/>
      <c r="B36" s="270" t="s">
        <v>246</v>
      </c>
      <c r="C36" s="271"/>
      <c r="D36" s="272"/>
    </row>
    <row r="37" spans="1:6" ht="15.75" customHeight="1" thickBot="1" x14ac:dyDescent="0.3">
      <c r="A37" s="283"/>
      <c r="B37" s="284" t="s">
        <v>247</v>
      </c>
      <c r="C37" s="285"/>
      <c r="D37" s="286"/>
    </row>
    <row r="38" spans="1:6" ht="15.75" customHeight="1" thickBot="1" x14ac:dyDescent="0.3">
      <c r="A38" s="895" t="s">
        <v>724</v>
      </c>
      <c r="B38" s="896"/>
      <c r="C38" s="278"/>
      <c r="D38" s="673">
        <f>+D8+D14+SUM(D15:D37)</f>
        <v>0</v>
      </c>
      <c r="F38" s="287"/>
    </row>
  </sheetData>
  <mergeCells count="2">
    <mergeCell ref="A1:D1"/>
    <mergeCell ref="A38:B38"/>
  </mergeCells>
  <phoneticPr fontId="0" type="noConversion"/>
  <printOptions horizontalCentered="1"/>
  <pageMargins left="0.78740157480314965" right="0.78740157480314965" top="1.1417322834645669" bottom="0.98425196850393704" header="0.51181102362204722" footer="0.51181102362204722"/>
  <pageSetup paperSize="9" scale="85" orientation="portrait" verticalDpi="0" r:id="rId1"/>
  <headerFooter alignWithMargins="0">
    <oddHeader>&amp;L&amp;"Times New Roman,Félkövér dőlt"&amp;12Ura Község Önkormányzat&amp;R&amp;"Times New Roman,Félkövér dőlt"7.4. tájékoztató tábla a 3/2019. (IV.24.) önkormányzati rendelethez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50"/>
  </sheetPr>
  <dimension ref="A1:F23"/>
  <sheetViews>
    <sheetView view="pageLayout" topLeftCell="B10" workbookViewId="0">
      <selection activeCell="F1" sqref="F1:F22"/>
    </sheetView>
  </sheetViews>
  <sheetFormatPr defaultRowHeight="12.75" x14ac:dyDescent="0.2"/>
  <cols>
    <col min="1" max="1" width="9.33203125" style="315"/>
    <col min="2" max="2" width="58.33203125" style="315" customWidth="1"/>
    <col min="3" max="5" width="25" style="315" customWidth="1"/>
    <col min="6" max="6" width="5.5" style="315" customWidth="1"/>
    <col min="7" max="16384" width="9.33203125" style="315"/>
  </cols>
  <sheetData>
    <row r="1" spans="1:6" x14ac:dyDescent="0.2">
      <c r="A1" s="316"/>
      <c r="F1" s="900" t="str">
        <f>+CONCATENATE("8. tájékoztató tábla a 3/",LEFT(ÖSSZEFÜGGÉSEK!A4,4)+1,". (IV.24.) önkormányzati rendelethez")</f>
        <v>8. tájékoztató tábla a 3/2019. (IV.24.) önkormányzati rendelethez</v>
      </c>
    </row>
    <row r="2" spans="1:6" ht="33" customHeight="1" x14ac:dyDescent="0.2">
      <c r="A2" s="897" t="str">
        <f>+CONCATENATE("A Ura Község Önkormányzat tulajdonában álló gazdálkodó szervezetek működéséből származó",CHAR(10),"kötelezettségek és részesedések alakulása a ",LEFT(ÖSSZEFÜGGÉSEK!A4,4),". évben")</f>
        <v>A Ura Község Önkormányzat tulajdonában álló gazdálkodó szervezetek működéséből származó
kötelezettségek és részesedések alakulása a 2018. évben</v>
      </c>
      <c r="B2" s="897"/>
      <c r="C2" s="897"/>
      <c r="D2" s="897"/>
      <c r="E2" s="897"/>
      <c r="F2" s="900"/>
    </row>
    <row r="3" spans="1:6" ht="16.5" thickBot="1" x14ac:dyDescent="0.3">
      <c r="A3" s="317"/>
      <c r="F3" s="900"/>
    </row>
    <row r="4" spans="1:6" ht="79.5" thickBot="1" x14ac:dyDescent="0.25">
      <c r="A4" s="318" t="s">
        <v>249</v>
      </c>
      <c r="B4" s="319" t="s">
        <v>295</v>
      </c>
      <c r="C4" s="319" t="s">
        <v>296</v>
      </c>
      <c r="D4" s="319" t="s">
        <v>297</v>
      </c>
      <c r="E4" s="320" t="s">
        <v>298</v>
      </c>
      <c r="F4" s="900"/>
    </row>
    <row r="5" spans="1:6" ht="15.75" x14ac:dyDescent="0.2">
      <c r="A5" s="321" t="s">
        <v>7</v>
      </c>
      <c r="B5" s="325"/>
      <c r="C5" s="328"/>
      <c r="D5" s="331"/>
      <c r="E5" s="335">
        <v>0</v>
      </c>
      <c r="F5" s="900"/>
    </row>
    <row r="6" spans="1:6" ht="15.75" x14ac:dyDescent="0.2">
      <c r="A6" s="322" t="s">
        <v>8</v>
      </c>
      <c r="B6" s="326"/>
      <c r="C6" s="329"/>
      <c r="D6" s="332"/>
      <c r="E6" s="336"/>
      <c r="F6" s="900"/>
    </row>
    <row r="7" spans="1:6" ht="15.75" x14ac:dyDescent="0.2">
      <c r="A7" s="322" t="s">
        <v>9</v>
      </c>
      <c r="B7" s="326"/>
      <c r="C7" s="329"/>
      <c r="D7" s="332"/>
      <c r="E7" s="336"/>
      <c r="F7" s="900"/>
    </row>
    <row r="8" spans="1:6" ht="15.75" x14ac:dyDescent="0.2">
      <c r="A8" s="322" t="s">
        <v>10</v>
      </c>
      <c r="B8" s="326"/>
      <c r="C8" s="329"/>
      <c r="D8" s="332"/>
      <c r="E8" s="336"/>
      <c r="F8" s="900"/>
    </row>
    <row r="9" spans="1:6" ht="15.75" x14ac:dyDescent="0.2">
      <c r="A9" s="322" t="s">
        <v>11</v>
      </c>
      <c r="B9" s="326"/>
      <c r="C9" s="329"/>
      <c r="D9" s="332"/>
      <c r="E9" s="336"/>
      <c r="F9" s="900"/>
    </row>
    <row r="10" spans="1:6" ht="15.75" x14ac:dyDescent="0.2">
      <c r="A10" s="322" t="s">
        <v>12</v>
      </c>
      <c r="B10" s="326"/>
      <c r="C10" s="329"/>
      <c r="D10" s="332"/>
      <c r="E10" s="336"/>
      <c r="F10" s="900"/>
    </row>
    <row r="11" spans="1:6" ht="15.75" x14ac:dyDescent="0.2">
      <c r="A11" s="322" t="s">
        <v>13</v>
      </c>
      <c r="B11" s="326"/>
      <c r="C11" s="329"/>
      <c r="D11" s="332"/>
      <c r="E11" s="336"/>
      <c r="F11" s="900"/>
    </row>
    <row r="12" spans="1:6" ht="15.75" x14ac:dyDescent="0.2">
      <c r="A12" s="322" t="s">
        <v>14</v>
      </c>
      <c r="B12" s="326"/>
      <c r="C12" s="329"/>
      <c r="D12" s="332"/>
      <c r="E12" s="336"/>
      <c r="F12" s="900"/>
    </row>
    <row r="13" spans="1:6" ht="15.75" x14ac:dyDescent="0.2">
      <c r="A13" s="322" t="s">
        <v>15</v>
      </c>
      <c r="B13" s="326"/>
      <c r="C13" s="329"/>
      <c r="D13" s="332"/>
      <c r="E13" s="336"/>
      <c r="F13" s="900"/>
    </row>
    <row r="14" spans="1:6" ht="15.75" x14ac:dyDescent="0.2">
      <c r="A14" s="322" t="s">
        <v>16</v>
      </c>
      <c r="B14" s="326"/>
      <c r="C14" s="329"/>
      <c r="D14" s="332"/>
      <c r="E14" s="336"/>
      <c r="F14" s="900"/>
    </row>
    <row r="15" spans="1:6" ht="15.75" x14ac:dyDescent="0.2">
      <c r="A15" s="322" t="s">
        <v>17</v>
      </c>
      <c r="B15" s="326"/>
      <c r="C15" s="329"/>
      <c r="D15" s="332"/>
      <c r="E15" s="336"/>
      <c r="F15" s="900"/>
    </row>
    <row r="16" spans="1:6" ht="15.75" x14ac:dyDescent="0.2">
      <c r="A16" s="322" t="s">
        <v>18</v>
      </c>
      <c r="B16" s="326"/>
      <c r="C16" s="329"/>
      <c r="D16" s="332"/>
      <c r="E16" s="336"/>
      <c r="F16" s="900"/>
    </row>
    <row r="17" spans="1:6" ht="15.75" x14ac:dyDescent="0.2">
      <c r="A17" s="322" t="s">
        <v>19</v>
      </c>
      <c r="B17" s="326"/>
      <c r="C17" s="329"/>
      <c r="D17" s="332"/>
      <c r="E17" s="336"/>
      <c r="F17" s="900"/>
    </row>
    <row r="18" spans="1:6" ht="15.75" x14ac:dyDescent="0.2">
      <c r="A18" s="322" t="s">
        <v>20</v>
      </c>
      <c r="B18" s="326"/>
      <c r="C18" s="329"/>
      <c r="D18" s="332"/>
      <c r="E18" s="336"/>
      <c r="F18" s="900"/>
    </row>
    <row r="19" spans="1:6" ht="15.75" x14ac:dyDescent="0.2">
      <c r="A19" s="322" t="s">
        <v>21</v>
      </c>
      <c r="B19" s="326"/>
      <c r="C19" s="329"/>
      <c r="D19" s="332"/>
      <c r="E19" s="336"/>
      <c r="F19" s="900"/>
    </row>
    <row r="20" spans="1:6" ht="15.75" x14ac:dyDescent="0.2">
      <c r="A20" s="322" t="s">
        <v>22</v>
      </c>
      <c r="B20" s="326"/>
      <c r="C20" s="329"/>
      <c r="D20" s="332"/>
      <c r="E20" s="336"/>
      <c r="F20" s="900"/>
    </row>
    <row r="21" spans="1:6" ht="16.5" thickBot="1" x14ac:dyDescent="0.25">
      <c r="A21" s="323" t="s">
        <v>23</v>
      </c>
      <c r="B21" s="327"/>
      <c r="C21" s="330"/>
      <c r="D21" s="333"/>
      <c r="E21" s="337"/>
      <c r="F21" s="900"/>
    </row>
    <row r="22" spans="1:6" ht="16.5" thickBot="1" x14ac:dyDescent="0.3">
      <c r="A22" s="898" t="s">
        <v>299</v>
      </c>
      <c r="B22" s="899"/>
      <c r="C22" s="324"/>
      <c r="D22" s="334" t="str">
        <f>IF(SUM(D5:D21)=0,"",SUM(D5:D21))</f>
        <v/>
      </c>
      <c r="E22" s="338" t="str">
        <f>IF(SUM(E5:E21)=0,"",SUM(E5:E21))</f>
        <v/>
      </c>
      <c r="F22" s="900"/>
    </row>
    <row r="23" spans="1:6" ht="15.75" x14ac:dyDescent="0.25">
      <c r="A23" s="317"/>
    </row>
  </sheetData>
  <mergeCells count="3">
    <mergeCell ref="A2:E2"/>
    <mergeCell ref="A22:B22"/>
    <mergeCell ref="F1:F22"/>
  </mergeCells>
  <phoneticPr fontId="0" type="noConversion"/>
  <pageMargins left="0.70866141732283472" right="0.70866141732283472" top="0.74803149606299213" bottom="0.74803149606299213" header="0.51181102362204722" footer="0.51181102362204722"/>
  <pageSetup paperSize="9" scale="90" orientation="landscape" verticalDpi="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50"/>
  </sheetPr>
  <dimension ref="A1:C13"/>
  <sheetViews>
    <sheetView workbookViewId="0">
      <selection activeCell="C2" sqref="C2"/>
    </sheetView>
  </sheetViews>
  <sheetFormatPr defaultRowHeight="12.75" x14ac:dyDescent="0.2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 x14ac:dyDescent="0.25">
      <c r="C1" s="288" t="str">
        <f>+CONCATENATE("9. sz. tájékoztató tábla a 3/",LEFT(ÖSSZEFÜGGÉSEK!A4,4)+1,".(IV.24.)  önkormányzati rendelethez")</f>
        <v>9. sz. tájékoztató tábla a 3/2019.(IV.24.)  önkormányzati rendelethez</v>
      </c>
    </row>
    <row r="2" spans="1:3" ht="14.25" x14ac:dyDescent="0.2">
      <c r="A2" s="289"/>
      <c r="B2" s="289"/>
      <c r="C2" s="289"/>
    </row>
    <row r="3" spans="1:3" ht="33.75" customHeight="1" x14ac:dyDescent="0.2">
      <c r="A3" s="901" t="s">
        <v>300</v>
      </c>
      <c r="B3" s="901"/>
      <c r="C3" s="901"/>
    </row>
    <row r="4" spans="1:3" ht="13.5" thickBot="1" x14ac:dyDescent="0.25">
      <c r="C4" s="290"/>
    </row>
    <row r="5" spans="1:3" s="294" customFormat="1" ht="43.5" customHeight="1" thickBot="1" x14ac:dyDescent="0.25">
      <c r="A5" s="291" t="s">
        <v>5</v>
      </c>
      <c r="B5" s="292" t="s">
        <v>53</v>
      </c>
      <c r="C5" s="293" t="s">
        <v>859</v>
      </c>
    </row>
    <row r="6" spans="1:3" ht="28.5" customHeight="1" x14ac:dyDescent="0.2">
      <c r="A6" s="295" t="s">
        <v>7</v>
      </c>
      <c r="B6" s="296" t="str">
        <f>+CONCATENATE("Pénzkészlet ",LEFT(ÖSSZEFÜGGÉSEK!A4,4),". január 1-jén",CHAR(10),"ebből:")</f>
        <v>Pénzkészlet 2018. január 1-jén
ebből:</v>
      </c>
      <c r="C6" s="297">
        <f>SUM(C7:C8)</f>
        <v>53429986</v>
      </c>
    </row>
    <row r="7" spans="1:3" ht="18" customHeight="1" x14ac:dyDescent="0.2">
      <c r="A7" s="298" t="s">
        <v>8</v>
      </c>
      <c r="B7" s="299" t="s">
        <v>301</v>
      </c>
      <c r="C7" s="300">
        <v>52601401</v>
      </c>
    </row>
    <row r="8" spans="1:3" ht="18" customHeight="1" x14ac:dyDescent="0.2">
      <c r="A8" s="298" t="s">
        <v>9</v>
      </c>
      <c r="B8" s="299" t="s">
        <v>302</v>
      </c>
      <c r="C8" s="300">
        <v>828585</v>
      </c>
    </row>
    <row r="9" spans="1:3" ht="18" customHeight="1" x14ac:dyDescent="0.2">
      <c r="A9" s="298" t="s">
        <v>10</v>
      </c>
      <c r="B9" s="301" t="s">
        <v>303</v>
      </c>
      <c r="C9" s="300">
        <v>170198421</v>
      </c>
    </row>
    <row r="10" spans="1:3" ht="18" customHeight="1" thickBot="1" x14ac:dyDescent="0.25">
      <c r="A10" s="302" t="s">
        <v>11</v>
      </c>
      <c r="B10" s="303" t="s">
        <v>304</v>
      </c>
      <c r="C10" s="304">
        <v>176050760</v>
      </c>
    </row>
    <row r="11" spans="1:3" ht="25.5" customHeight="1" x14ac:dyDescent="0.2">
      <c r="A11" s="305" t="s">
        <v>12</v>
      </c>
      <c r="B11" s="306" t="str">
        <f>+CONCATENATE("Záró pénzkészlet ",LEFT(ÖSSZEFÜGGÉSEK!A4,4),". december 31-én",CHAR(10),"ebből:")</f>
        <v>Záró pénzkészlet 2018. december 31-én
ebből:</v>
      </c>
      <c r="C11" s="307">
        <f>C6+C9-C10</f>
        <v>47577647</v>
      </c>
    </row>
    <row r="12" spans="1:3" ht="18" customHeight="1" x14ac:dyDescent="0.2">
      <c r="A12" s="298" t="s">
        <v>13</v>
      </c>
      <c r="B12" s="299" t="s">
        <v>301</v>
      </c>
      <c r="C12" s="300">
        <v>46984487</v>
      </c>
    </row>
    <row r="13" spans="1:3" ht="18" customHeight="1" thickBot="1" x14ac:dyDescent="0.25">
      <c r="A13" s="308" t="s">
        <v>14</v>
      </c>
      <c r="B13" s="309" t="s">
        <v>302</v>
      </c>
      <c r="C13" s="310">
        <v>593160</v>
      </c>
    </row>
  </sheetData>
  <mergeCells count="1">
    <mergeCell ref="A3:C3"/>
  </mergeCells>
  <phoneticPr fontId="0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topLeftCell="A13" workbookViewId="0">
      <selection activeCell="N56" sqref="N56"/>
    </sheetView>
  </sheetViews>
  <sheetFormatPr defaultRowHeight="12.75" x14ac:dyDescent="0.2"/>
  <sheetData/>
  <phoneticPr fontId="0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0"/>
  </sheetPr>
  <dimension ref="A1:I161"/>
  <sheetViews>
    <sheetView tabSelected="1" view="pageLayout" zoomScaleNormal="130" zoomScaleSheetLayoutView="100" workbookViewId="0">
      <selection activeCell="G4" sqref="G4"/>
    </sheetView>
  </sheetViews>
  <sheetFormatPr defaultRowHeight="15.75" x14ac:dyDescent="0.25"/>
  <cols>
    <col min="1" max="1" width="6.33203125" style="409" customWidth="1"/>
    <col min="2" max="2" width="44.5" style="409" customWidth="1"/>
    <col min="3" max="3" width="13.83203125" style="410" customWidth="1"/>
    <col min="4" max="4" width="13.6640625" style="410" customWidth="1"/>
    <col min="5" max="5" width="15.83203125" style="410" customWidth="1"/>
    <col min="6" max="6" width="9.33203125" style="420" hidden="1" customWidth="1"/>
    <col min="7" max="16384" width="9.33203125" style="420"/>
  </cols>
  <sheetData>
    <row r="1" spans="1:6" ht="15.95" customHeight="1" x14ac:dyDescent="0.25">
      <c r="A1" s="756" t="s">
        <v>4</v>
      </c>
      <c r="B1" s="756"/>
      <c r="C1" s="756"/>
      <c r="D1" s="756"/>
      <c r="E1" s="756"/>
    </row>
    <row r="2" spans="1:6" ht="15.95" customHeight="1" thickBot="1" x14ac:dyDescent="0.3">
      <c r="A2" s="45" t="s">
        <v>112</v>
      </c>
      <c r="B2" s="45"/>
      <c r="C2" s="407"/>
      <c r="D2" s="407"/>
      <c r="E2" s="407" t="s">
        <v>818</v>
      </c>
    </row>
    <row r="3" spans="1:6" ht="15.95" customHeight="1" x14ac:dyDescent="0.25">
      <c r="A3" s="763" t="s">
        <v>60</v>
      </c>
      <c r="B3" s="759" t="s">
        <v>6</v>
      </c>
      <c r="C3" s="757" t="str">
        <f>+'1.1.sz.mell.'!C3:E3</f>
        <v>2018. évi.</v>
      </c>
      <c r="D3" s="757"/>
      <c r="E3" s="758"/>
      <c r="F3" s="681"/>
    </row>
    <row r="4" spans="1:6" ht="38.1" customHeight="1" thickBot="1" x14ac:dyDescent="0.3">
      <c r="A4" s="764"/>
      <c r="B4" s="760"/>
      <c r="C4" s="47" t="s">
        <v>179</v>
      </c>
      <c r="D4" s="47" t="s">
        <v>184</v>
      </c>
      <c r="E4" s="48" t="s">
        <v>185</v>
      </c>
      <c r="F4" s="681"/>
    </row>
    <row r="5" spans="1:6" s="421" customFormat="1" ht="12" customHeight="1" thickBot="1" x14ac:dyDescent="0.25">
      <c r="A5" s="385" t="s">
        <v>422</v>
      </c>
      <c r="B5" s="386" t="s">
        <v>423</v>
      </c>
      <c r="C5" s="386" t="s">
        <v>424</v>
      </c>
      <c r="D5" s="386" t="s">
        <v>425</v>
      </c>
      <c r="E5" s="433" t="s">
        <v>426</v>
      </c>
      <c r="F5" s="682"/>
    </row>
    <row r="6" spans="1:6" s="422" customFormat="1" ht="12" customHeight="1" thickBot="1" x14ac:dyDescent="0.25">
      <c r="A6" s="380" t="s">
        <v>7</v>
      </c>
      <c r="B6" s="381" t="s">
        <v>306</v>
      </c>
      <c r="C6" s="412"/>
      <c r="D6" s="412"/>
      <c r="E6" s="395"/>
      <c r="F6" s="683" t="s">
        <v>728</v>
      </c>
    </row>
    <row r="7" spans="1:6" s="422" customFormat="1" ht="12" customHeight="1" x14ac:dyDescent="0.2">
      <c r="A7" s="375" t="s">
        <v>72</v>
      </c>
      <c r="B7" s="423" t="s">
        <v>307</v>
      </c>
      <c r="C7" s="414"/>
      <c r="D7" s="414"/>
      <c r="E7" s="397"/>
      <c r="F7" s="683" t="s">
        <v>729</v>
      </c>
    </row>
    <row r="8" spans="1:6" s="422" customFormat="1" ht="12" customHeight="1" x14ac:dyDescent="0.2">
      <c r="A8" s="374" t="s">
        <v>73</v>
      </c>
      <c r="B8" s="424" t="s">
        <v>308</v>
      </c>
      <c r="C8" s="413">
        <v>0</v>
      </c>
      <c r="D8" s="413">
        <v>0</v>
      </c>
      <c r="E8" s="396">
        <v>0</v>
      </c>
      <c r="F8" s="683" t="s">
        <v>730</v>
      </c>
    </row>
    <row r="9" spans="1:6" s="422" customFormat="1" ht="12" customHeight="1" x14ac:dyDescent="0.2">
      <c r="A9" s="374" t="s">
        <v>74</v>
      </c>
      <c r="B9" s="424" t="s">
        <v>309</v>
      </c>
      <c r="C9" s="413"/>
      <c r="D9" s="413"/>
      <c r="E9" s="396"/>
      <c r="F9" s="683" t="s">
        <v>731</v>
      </c>
    </row>
    <row r="10" spans="1:6" s="422" customFormat="1" ht="12" customHeight="1" x14ac:dyDescent="0.2">
      <c r="A10" s="374" t="s">
        <v>75</v>
      </c>
      <c r="B10" s="424" t="s">
        <v>310</v>
      </c>
      <c r="C10" s="413"/>
      <c r="D10" s="413"/>
      <c r="E10" s="396"/>
      <c r="F10" s="683" t="s">
        <v>732</v>
      </c>
    </row>
    <row r="11" spans="1:6" s="422" customFormat="1" ht="12" customHeight="1" x14ac:dyDescent="0.2">
      <c r="A11" s="374" t="s">
        <v>108</v>
      </c>
      <c r="B11" s="424" t="s">
        <v>311</v>
      </c>
      <c r="C11" s="413"/>
      <c r="D11" s="413"/>
      <c r="E11" s="396"/>
      <c r="F11" s="683" t="s">
        <v>733</v>
      </c>
    </row>
    <row r="12" spans="1:6" s="422" customFormat="1" ht="12" customHeight="1" thickBot="1" x14ac:dyDescent="0.25">
      <c r="A12" s="376" t="s">
        <v>76</v>
      </c>
      <c r="B12" s="425" t="s">
        <v>312</v>
      </c>
      <c r="C12" s="415"/>
      <c r="D12" s="415"/>
      <c r="E12" s="398"/>
      <c r="F12" s="683" t="s">
        <v>734</v>
      </c>
    </row>
    <row r="13" spans="1:6" s="422" customFormat="1" ht="12" customHeight="1" thickBot="1" x14ac:dyDescent="0.25">
      <c r="A13" s="380" t="s">
        <v>8</v>
      </c>
      <c r="B13" s="402" t="s">
        <v>313</v>
      </c>
      <c r="C13" s="412"/>
      <c r="D13" s="412"/>
      <c r="E13" s="395"/>
      <c r="F13" s="683" t="s">
        <v>735</v>
      </c>
    </row>
    <row r="14" spans="1:6" s="422" customFormat="1" ht="12" customHeight="1" x14ac:dyDescent="0.2">
      <c r="A14" s="375" t="s">
        <v>78</v>
      </c>
      <c r="B14" s="423" t="s">
        <v>314</v>
      </c>
      <c r="C14" s="414">
        <v>0</v>
      </c>
      <c r="D14" s="414">
        <v>0</v>
      </c>
      <c r="E14" s="397"/>
      <c r="F14" s="683" t="s">
        <v>736</v>
      </c>
    </row>
    <row r="15" spans="1:6" s="422" customFormat="1" ht="12" customHeight="1" x14ac:dyDescent="0.2">
      <c r="A15" s="374" t="s">
        <v>79</v>
      </c>
      <c r="B15" s="424" t="s">
        <v>315</v>
      </c>
      <c r="C15" s="413">
        <v>0</v>
      </c>
      <c r="D15" s="413">
        <v>0</v>
      </c>
      <c r="E15" s="396">
        <v>0</v>
      </c>
      <c r="F15" s="683" t="s">
        <v>737</v>
      </c>
    </row>
    <row r="16" spans="1:6" s="422" customFormat="1" ht="12" customHeight="1" x14ac:dyDescent="0.2">
      <c r="A16" s="374" t="s">
        <v>80</v>
      </c>
      <c r="B16" s="424" t="s">
        <v>316</v>
      </c>
      <c r="C16" s="413">
        <v>0</v>
      </c>
      <c r="D16" s="413">
        <v>0</v>
      </c>
      <c r="E16" s="396">
        <v>0</v>
      </c>
      <c r="F16" s="683" t="s">
        <v>738</v>
      </c>
    </row>
    <row r="17" spans="1:6" s="422" customFormat="1" ht="12" customHeight="1" x14ac:dyDescent="0.2">
      <c r="A17" s="374" t="s">
        <v>81</v>
      </c>
      <c r="B17" s="424" t="s">
        <v>317</v>
      </c>
      <c r="C17" s="413">
        <v>0</v>
      </c>
      <c r="D17" s="413">
        <v>0</v>
      </c>
      <c r="E17" s="396">
        <v>0</v>
      </c>
      <c r="F17" s="683" t="s">
        <v>739</v>
      </c>
    </row>
    <row r="18" spans="1:6" s="422" customFormat="1" ht="12" customHeight="1" x14ac:dyDescent="0.2">
      <c r="A18" s="374" t="s">
        <v>82</v>
      </c>
      <c r="B18" s="424" t="s">
        <v>318</v>
      </c>
      <c r="C18" s="413"/>
      <c r="D18" s="413"/>
      <c r="E18" s="396"/>
      <c r="F18" s="683" t="s">
        <v>740</v>
      </c>
    </row>
    <row r="19" spans="1:6" s="422" customFormat="1" ht="12" customHeight="1" thickBot="1" x14ac:dyDescent="0.25">
      <c r="A19" s="376" t="s">
        <v>89</v>
      </c>
      <c r="B19" s="425" t="s">
        <v>319</v>
      </c>
      <c r="C19" s="415">
        <v>0</v>
      </c>
      <c r="D19" s="415">
        <v>0</v>
      </c>
      <c r="E19" s="398">
        <v>0</v>
      </c>
      <c r="F19" s="683" t="s">
        <v>741</v>
      </c>
    </row>
    <row r="20" spans="1:6" s="422" customFormat="1" ht="12" customHeight="1" thickBot="1" x14ac:dyDescent="0.25">
      <c r="A20" s="380" t="s">
        <v>9</v>
      </c>
      <c r="B20" s="381" t="s">
        <v>320</v>
      </c>
      <c r="C20" s="412"/>
      <c r="D20" s="412"/>
      <c r="E20" s="395"/>
      <c r="F20" s="683" t="s">
        <v>742</v>
      </c>
    </row>
    <row r="21" spans="1:6" s="422" customFormat="1" ht="12" customHeight="1" x14ac:dyDescent="0.2">
      <c r="A21" s="375" t="s">
        <v>61</v>
      </c>
      <c r="B21" s="423" t="s">
        <v>321</v>
      </c>
      <c r="C21" s="414">
        <v>0</v>
      </c>
      <c r="D21" s="414"/>
      <c r="E21" s="397"/>
      <c r="F21" s="683" t="s">
        <v>743</v>
      </c>
    </row>
    <row r="22" spans="1:6" s="422" customFormat="1" ht="12" customHeight="1" x14ac:dyDescent="0.2">
      <c r="A22" s="374" t="s">
        <v>62</v>
      </c>
      <c r="B22" s="424" t="s">
        <v>322</v>
      </c>
      <c r="C22" s="413">
        <v>0</v>
      </c>
      <c r="D22" s="413">
        <v>0</v>
      </c>
      <c r="E22" s="396">
        <v>0</v>
      </c>
      <c r="F22" s="683" t="s">
        <v>744</v>
      </c>
    </row>
    <row r="23" spans="1:6" s="422" customFormat="1" ht="12" customHeight="1" x14ac:dyDescent="0.2">
      <c r="A23" s="374" t="s">
        <v>63</v>
      </c>
      <c r="B23" s="424" t="s">
        <v>323</v>
      </c>
      <c r="C23" s="413">
        <v>0</v>
      </c>
      <c r="D23" s="413">
        <v>0</v>
      </c>
      <c r="E23" s="396">
        <v>0</v>
      </c>
      <c r="F23" s="683" t="s">
        <v>745</v>
      </c>
    </row>
    <row r="24" spans="1:6" s="422" customFormat="1" ht="12" customHeight="1" x14ac:dyDescent="0.2">
      <c r="A24" s="374" t="s">
        <v>64</v>
      </c>
      <c r="B24" s="424" t="s">
        <v>324</v>
      </c>
      <c r="C24" s="413">
        <v>0</v>
      </c>
      <c r="D24" s="413">
        <v>0</v>
      </c>
      <c r="E24" s="396">
        <v>0</v>
      </c>
      <c r="F24" s="683" t="s">
        <v>746</v>
      </c>
    </row>
    <row r="25" spans="1:6" s="422" customFormat="1" ht="12" customHeight="1" x14ac:dyDescent="0.2">
      <c r="A25" s="374" t="s">
        <v>122</v>
      </c>
      <c r="B25" s="424" t="s">
        <v>325</v>
      </c>
      <c r="C25" s="413"/>
      <c r="D25" s="413"/>
      <c r="E25" s="396"/>
      <c r="F25" s="683" t="s">
        <v>747</v>
      </c>
    </row>
    <row r="26" spans="1:6" s="422" customFormat="1" ht="12" customHeight="1" thickBot="1" x14ac:dyDescent="0.25">
      <c r="A26" s="376" t="s">
        <v>123</v>
      </c>
      <c r="B26" s="425" t="s">
        <v>326</v>
      </c>
      <c r="C26" s="415"/>
      <c r="D26" s="415"/>
      <c r="E26" s="398"/>
      <c r="F26" s="683" t="s">
        <v>748</v>
      </c>
    </row>
    <row r="27" spans="1:6" s="422" customFormat="1" ht="12" customHeight="1" thickBot="1" x14ac:dyDescent="0.25">
      <c r="A27" s="380" t="s">
        <v>124</v>
      </c>
      <c r="B27" s="381" t="s">
        <v>327</v>
      </c>
      <c r="C27" s="418"/>
      <c r="D27" s="418"/>
      <c r="E27" s="430"/>
      <c r="F27" s="683" t="s">
        <v>749</v>
      </c>
    </row>
    <row r="28" spans="1:6" s="422" customFormat="1" ht="12" customHeight="1" x14ac:dyDescent="0.2">
      <c r="A28" s="375" t="s">
        <v>328</v>
      </c>
      <c r="B28" s="423" t="s">
        <v>329</v>
      </c>
      <c r="C28" s="432"/>
      <c r="D28" s="432"/>
      <c r="E28" s="431"/>
      <c r="F28" s="683" t="s">
        <v>750</v>
      </c>
    </row>
    <row r="29" spans="1:6" s="422" customFormat="1" ht="12" customHeight="1" x14ac:dyDescent="0.2">
      <c r="A29" s="374" t="s">
        <v>330</v>
      </c>
      <c r="B29" s="424" t="s">
        <v>331</v>
      </c>
      <c r="C29" s="413"/>
      <c r="D29" s="413"/>
      <c r="E29" s="396"/>
      <c r="F29" s="683" t="s">
        <v>751</v>
      </c>
    </row>
    <row r="30" spans="1:6" s="422" customFormat="1" ht="12" customHeight="1" x14ac:dyDescent="0.2">
      <c r="A30" s="374" t="s">
        <v>332</v>
      </c>
      <c r="B30" s="424" t="s">
        <v>333</v>
      </c>
      <c r="C30" s="413"/>
      <c r="D30" s="413"/>
      <c r="E30" s="396"/>
      <c r="F30" s="683" t="s">
        <v>752</v>
      </c>
    </row>
    <row r="31" spans="1:6" s="422" customFormat="1" ht="12" customHeight="1" x14ac:dyDescent="0.2">
      <c r="A31" s="374" t="s">
        <v>334</v>
      </c>
      <c r="B31" s="424" t="s">
        <v>335</v>
      </c>
      <c r="C31" s="413"/>
      <c r="D31" s="413"/>
      <c r="E31" s="396"/>
      <c r="F31" s="683" t="s">
        <v>753</v>
      </c>
    </row>
    <row r="32" spans="1:6" s="422" customFormat="1" ht="12" customHeight="1" x14ac:dyDescent="0.2">
      <c r="A32" s="374" t="s">
        <v>336</v>
      </c>
      <c r="B32" s="424" t="s">
        <v>337</v>
      </c>
      <c r="C32" s="413">
        <v>0</v>
      </c>
      <c r="D32" s="413">
        <v>0</v>
      </c>
      <c r="E32" s="396">
        <v>0</v>
      </c>
      <c r="F32" s="683" t="s">
        <v>754</v>
      </c>
    </row>
    <row r="33" spans="1:6" s="422" customFormat="1" ht="12" customHeight="1" thickBot="1" x14ac:dyDescent="0.25">
      <c r="A33" s="376" t="s">
        <v>338</v>
      </c>
      <c r="B33" s="425" t="s">
        <v>339</v>
      </c>
      <c r="C33" s="415">
        <v>0</v>
      </c>
      <c r="D33" s="415">
        <v>0</v>
      </c>
      <c r="E33" s="398">
        <v>0</v>
      </c>
      <c r="F33" s="683" t="s">
        <v>755</v>
      </c>
    </row>
    <row r="34" spans="1:6" s="422" customFormat="1" ht="12" customHeight="1" thickBot="1" x14ac:dyDescent="0.25">
      <c r="A34" s="380" t="s">
        <v>11</v>
      </c>
      <c r="B34" s="381" t="s">
        <v>340</v>
      </c>
      <c r="C34" s="412"/>
      <c r="D34" s="412"/>
      <c r="E34" s="395"/>
      <c r="F34" s="683" t="s">
        <v>756</v>
      </c>
    </row>
    <row r="35" spans="1:6" s="422" customFormat="1" ht="12" customHeight="1" x14ac:dyDescent="0.2">
      <c r="A35" s="375" t="s">
        <v>65</v>
      </c>
      <c r="B35" s="423" t="s">
        <v>341</v>
      </c>
      <c r="C35" s="414"/>
      <c r="D35" s="414"/>
      <c r="E35" s="397"/>
      <c r="F35" s="683" t="s">
        <v>757</v>
      </c>
    </row>
    <row r="36" spans="1:6" s="422" customFormat="1" ht="12" customHeight="1" x14ac:dyDescent="0.2">
      <c r="A36" s="374" t="s">
        <v>66</v>
      </c>
      <c r="B36" s="424" t="s">
        <v>342</v>
      </c>
      <c r="C36" s="413"/>
      <c r="D36" s="413"/>
      <c r="E36" s="396"/>
      <c r="F36" s="683" t="s">
        <v>758</v>
      </c>
    </row>
    <row r="37" spans="1:6" s="422" customFormat="1" ht="12" customHeight="1" x14ac:dyDescent="0.2">
      <c r="A37" s="374" t="s">
        <v>67</v>
      </c>
      <c r="B37" s="424" t="s">
        <v>343</v>
      </c>
      <c r="C37" s="413">
        <v>0</v>
      </c>
      <c r="D37" s="413">
        <v>0</v>
      </c>
      <c r="E37" s="396">
        <v>0</v>
      </c>
      <c r="F37" s="683" t="s">
        <v>759</v>
      </c>
    </row>
    <row r="38" spans="1:6" s="422" customFormat="1" ht="12" customHeight="1" x14ac:dyDescent="0.2">
      <c r="A38" s="374" t="s">
        <v>126</v>
      </c>
      <c r="B38" s="424" t="s">
        <v>344</v>
      </c>
      <c r="C38" s="413">
        <v>0</v>
      </c>
      <c r="D38" s="413">
        <v>0</v>
      </c>
      <c r="E38" s="396">
        <v>0</v>
      </c>
      <c r="F38" s="683" t="s">
        <v>760</v>
      </c>
    </row>
    <row r="39" spans="1:6" s="422" customFormat="1" ht="12" customHeight="1" x14ac:dyDescent="0.2">
      <c r="A39" s="374" t="s">
        <v>127</v>
      </c>
      <c r="B39" s="424" t="s">
        <v>345</v>
      </c>
      <c r="C39" s="413"/>
      <c r="D39" s="413"/>
      <c r="E39" s="396"/>
      <c r="F39" s="683" t="s">
        <v>761</v>
      </c>
    </row>
    <row r="40" spans="1:6" s="422" customFormat="1" ht="12" customHeight="1" x14ac:dyDescent="0.2">
      <c r="A40" s="374" t="s">
        <v>128</v>
      </c>
      <c r="B40" s="424" t="s">
        <v>346</v>
      </c>
      <c r="C40" s="413"/>
      <c r="D40" s="413"/>
      <c r="E40" s="396"/>
      <c r="F40" s="683" t="s">
        <v>762</v>
      </c>
    </row>
    <row r="41" spans="1:6" s="422" customFormat="1" ht="12" customHeight="1" x14ac:dyDescent="0.2">
      <c r="A41" s="374" t="s">
        <v>129</v>
      </c>
      <c r="B41" s="424" t="s">
        <v>347</v>
      </c>
      <c r="C41" s="413">
        <v>0</v>
      </c>
      <c r="D41" s="413"/>
      <c r="E41" s="396">
        <v>0</v>
      </c>
      <c r="F41" s="683" t="s">
        <v>763</v>
      </c>
    </row>
    <row r="42" spans="1:6" s="422" customFormat="1" ht="12" customHeight="1" x14ac:dyDescent="0.2">
      <c r="A42" s="374" t="s">
        <v>130</v>
      </c>
      <c r="B42" s="424" t="s">
        <v>348</v>
      </c>
      <c r="C42" s="413">
        <v>0</v>
      </c>
      <c r="D42" s="413">
        <v>0</v>
      </c>
      <c r="E42" s="396"/>
      <c r="F42" s="683" t="s">
        <v>764</v>
      </c>
    </row>
    <row r="43" spans="1:6" s="422" customFormat="1" ht="12" customHeight="1" x14ac:dyDescent="0.2">
      <c r="A43" s="374" t="s">
        <v>349</v>
      </c>
      <c r="B43" s="424" t="s">
        <v>350</v>
      </c>
      <c r="C43" s="416">
        <v>0</v>
      </c>
      <c r="D43" s="416">
        <v>0</v>
      </c>
      <c r="E43" s="399">
        <v>0</v>
      </c>
      <c r="F43" s="683" t="s">
        <v>765</v>
      </c>
    </row>
    <row r="44" spans="1:6" s="422" customFormat="1" ht="12" customHeight="1" thickBot="1" x14ac:dyDescent="0.25">
      <c r="A44" s="376" t="s">
        <v>351</v>
      </c>
      <c r="B44" s="425" t="s">
        <v>352</v>
      </c>
      <c r="C44" s="417">
        <v>0</v>
      </c>
      <c r="D44" s="417">
        <v>0</v>
      </c>
      <c r="E44" s="400">
        <v>0</v>
      </c>
      <c r="F44" s="683" t="s">
        <v>766</v>
      </c>
    </row>
    <row r="45" spans="1:6" s="422" customFormat="1" ht="12" customHeight="1" thickBot="1" x14ac:dyDescent="0.25">
      <c r="A45" s="380" t="s">
        <v>12</v>
      </c>
      <c r="B45" s="381" t="s">
        <v>353</v>
      </c>
      <c r="C45" s="412"/>
      <c r="D45" s="412">
        <v>0</v>
      </c>
      <c r="E45" s="395">
        <v>0</v>
      </c>
      <c r="F45" s="683" t="s">
        <v>767</v>
      </c>
    </row>
    <row r="46" spans="1:6" s="422" customFormat="1" ht="12" customHeight="1" x14ac:dyDescent="0.2">
      <c r="A46" s="375" t="s">
        <v>68</v>
      </c>
      <c r="B46" s="423" t="s">
        <v>354</v>
      </c>
      <c r="C46" s="434">
        <v>0</v>
      </c>
      <c r="D46" s="434">
        <v>0</v>
      </c>
      <c r="E46" s="401">
        <v>0</v>
      </c>
      <c r="F46" s="683" t="s">
        <v>768</v>
      </c>
    </row>
    <row r="47" spans="1:6" s="422" customFormat="1" ht="12" customHeight="1" x14ac:dyDescent="0.2">
      <c r="A47" s="374" t="s">
        <v>69</v>
      </c>
      <c r="B47" s="424" t="s">
        <v>355</v>
      </c>
      <c r="C47" s="416"/>
      <c r="D47" s="416">
        <v>0</v>
      </c>
      <c r="E47" s="399">
        <v>0</v>
      </c>
      <c r="F47" s="683" t="s">
        <v>769</v>
      </c>
    </row>
    <row r="48" spans="1:6" s="422" customFormat="1" ht="12" customHeight="1" x14ac:dyDescent="0.2">
      <c r="A48" s="374" t="s">
        <v>356</v>
      </c>
      <c r="B48" s="424" t="s">
        <v>357</v>
      </c>
      <c r="C48" s="416">
        <v>0</v>
      </c>
      <c r="D48" s="416">
        <v>0</v>
      </c>
      <c r="E48" s="399">
        <v>0</v>
      </c>
      <c r="F48" s="683" t="s">
        <v>770</v>
      </c>
    </row>
    <row r="49" spans="1:6" s="422" customFormat="1" ht="12" customHeight="1" x14ac:dyDescent="0.2">
      <c r="A49" s="374" t="s">
        <v>358</v>
      </c>
      <c r="B49" s="424" t="s">
        <v>359</v>
      </c>
      <c r="C49" s="416">
        <v>0</v>
      </c>
      <c r="D49" s="416">
        <v>0</v>
      </c>
      <c r="E49" s="399">
        <v>0</v>
      </c>
      <c r="F49" s="683" t="s">
        <v>771</v>
      </c>
    </row>
    <row r="50" spans="1:6" s="422" customFormat="1" ht="12" customHeight="1" thickBot="1" x14ac:dyDescent="0.25">
      <c r="A50" s="376" t="s">
        <v>360</v>
      </c>
      <c r="B50" s="425" t="s">
        <v>361</v>
      </c>
      <c r="C50" s="417">
        <v>0</v>
      </c>
      <c r="D50" s="417">
        <v>0</v>
      </c>
      <c r="E50" s="400">
        <v>0</v>
      </c>
      <c r="F50" s="683" t="s">
        <v>772</v>
      </c>
    </row>
    <row r="51" spans="1:6" s="422" customFormat="1" ht="17.25" customHeight="1" thickBot="1" x14ac:dyDescent="0.25">
      <c r="A51" s="380" t="s">
        <v>131</v>
      </c>
      <c r="B51" s="381" t="s">
        <v>362</v>
      </c>
      <c r="C51" s="412">
        <v>0</v>
      </c>
      <c r="D51" s="412"/>
      <c r="E51" s="395"/>
      <c r="F51" s="683" t="s">
        <v>773</v>
      </c>
    </row>
    <row r="52" spans="1:6" s="422" customFormat="1" ht="12" customHeight="1" x14ac:dyDescent="0.2">
      <c r="A52" s="375" t="s">
        <v>70</v>
      </c>
      <c r="B52" s="423" t="s">
        <v>363</v>
      </c>
      <c r="C52" s="414">
        <v>0</v>
      </c>
      <c r="D52" s="414">
        <v>0</v>
      </c>
      <c r="E52" s="397">
        <v>0</v>
      </c>
      <c r="F52" s="683" t="s">
        <v>774</v>
      </c>
    </row>
    <row r="53" spans="1:6" s="422" customFormat="1" ht="12" customHeight="1" x14ac:dyDescent="0.2">
      <c r="A53" s="374" t="s">
        <v>71</v>
      </c>
      <c r="B53" s="424" t="s">
        <v>364</v>
      </c>
      <c r="C53" s="413">
        <v>0</v>
      </c>
      <c r="D53" s="413">
        <v>0</v>
      </c>
      <c r="E53" s="396">
        <v>0</v>
      </c>
      <c r="F53" s="683" t="s">
        <v>775</v>
      </c>
    </row>
    <row r="54" spans="1:6" s="422" customFormat="1" ht="12" customHeight="1" x14ac:dyDescent="0.2">
      <c r="A54" s="374" t="s">
        <v>365</v>
      </c>
      <c r="B54" s="424" t="s">
        <v>366</v>
      </c>
      <c r="C54" s="413">
        <v>0</v>
      </c>
      <c r="D54" s="413"/>
      <c r="E54" s="396"/>
      <c r="F54" s="683" t="s">
        <v>776</v>
      </c>
    </row>
    <row r="55" spans="1:6" s="422" customFormat="1" ht="12" customHeight="1" thickBot="1" x14ac:dyDescent="0.25">
      <c r="A55" s="376" t="s">
        <v>367</v>
      </c>
      <c r="B55" s="425" t="s">
        <v>368</v>
      </c>
      <c r="C55" s="415">
        <v>0</v>
      </c>
      <c r="D55" s="415">
        <v>0</v>
      </c>
      <c r="E55" s="398"/>
      <c r="F55" s="683" t="s">
        <v>777</v>
      </c>
    </row>
    <row r="56" spans="1:6" s="422" customFormat="1" ht="12" customHeight="1" thickBot="1" x14ac:dyDescent="0.25">
      <c r="A56" s="380" t="s">
        <v>14</v>
      </c>
      <c r="B56" s="402" t="s">
        <v>369</v>
      </c>
      <c r="C56" s="412">
        <v>0</v>
      </c>
      <c r="D56" s="412">
        <v>0</v>
      </c>
      <c r="E56" s="395">
        <v>0</v>
      </c>
      <c r="F56" s="683" t="s">
        <v>778</v>
      </c>
    </row>
    <row r="57" spans="1:6" s="422" customFormat="1" ht="12" customHeight="1" x14ac:dyDescent="0.2">
      <c r="A57" s="375" t="s">
        <v>132</v>
      </c>
      <c r="B57" s="423" t="s">
        <v>370</v>
      </c>
      <c r="C57" s="416">
        <v>0</v>
      </c>
      <c r="D57" s="416">
        <v>0</v>
      </c>
      <c r="E57" s="399">
        <v>0</v>
      </c>
      <c r="F57" s="683" t="s">
        <v>779</v>
      </c>
    </row>
    <row r="58" spans="1:6" s="422" customFormat="1" ht="12" customHeight="1" x14ac:dyDescent="0.2">
      <c r="A58" s="374" t="s">
        <v>133</v>
      </c>
      <c r="B58" s="424" t="s">
        <v>371</v>
      </c>
      <c r="C58" s="416">
        <v>0</v>
      </c>
      <c r="D58" s="416">
        <v>0</v>
      </c>
      <c r="E58" s="399">
        <v>0</v>
      </c>
      <c r="F58" s="683" t="s">
        <v>780</v>
      </c>
    </row>
    <row r="59" spans="1:6" s="422" customFormat="1" ht="12" customHeight="1" x14ac:dyDescent="0.2">
      <c r="A59" s="374" t="s">
        <v>158</v>
      </c>
      <c r="B59" s="424" t="s">
        <v>372</v>
      </c>
      <c r="C59" s="416">
        <v>0</v>
      </c>
      <c r="D59" s="416">
        <v>0</v>
      </c>
      <c r="E59" s="399">
        <v>0</v>
      </c>
      <c r="F59" s="683" t="s">
        <v>781</v>
      </c>
    </row>
    <row r="60" spans="1:6" s="422" customFormat="1" ht="12" customHeight="1" thickBot="1" x14ac:dyDescent="0.25">
      <c r="A60" s="376" t="s">
        <v>373</v>
      </c>
      <c r="B60" s="425" t="s">
        <v>374</v>
      </c>
      <c r="C60" s="416">
        <v>0</v>
      </c>
      <c r="D60" s="416">
        <v>0</v>
      </c>
      <c r="E60" s="399">
        <v>0</v>
      </c>
      <c r="F60" s="683" t="s">
        <v>782</v>
      </c>
    </row>
    <row r="61" spans="1:6" s="422" customFormat="1" ht="12" customHeight="1" thickBot="1" x14ac:dyDescent="0.25">
      <c r="A61" s="380" t="s">
        <v>15</v>
      </c>
      <c r="B61" s="381" t="s">
        <v>375</v>
      </c>
      <c r="C61" s="418"/>
      <c r="D61" s="418"/>
      <c r="E61" s="430"/>
      <c r="F61" s="683" t="s">
        <v>783</v>
      </c>
    </row>
    <row r="62" spans="1:6" s="422" customFormat="1" ht="12" customHeight="1" thickBot="1" x14ac:dyDescent="0.25">
      <c r="A62" s="435" t="s">
        <v>376</v>
      </c>
      <c r="B62" s="402" t="s">
        <v>377</v>
      </c>
      <c r="C62" s="412"/>
      <c r="D62" s="412"/>
      <c r="E62" s="395"/>
      <c r="F62" s="683" t="s">
        <v>784</v>
      </c>
    </row>
    <row r="63" spans="1:6" s="422" customFormat="1" ht="12" customHeight="1" x14ac:dyDescent="0.2">
      <c r="A63" s="375" t="s">
        <v>378</v>
      </c>
      <c r="B63" s="423" t="s">
        <v>379</v>
      </c>
      <c r="C63" s="416">
        <v>0</v>
      </c>
      <c r="D63" s="416">
        <v>0</v>
      </c>
      <c r="E63" s="399">
        <v>0</v>
      </c>
      <c r="F63" s="683" t="s">
        <v>785</v>
      </c>
    </row>
    <row r="64" spans="1:6" s="422" customFormat="1" ht="12" customHeight="1" x14ac:dyDescent="0.2">
      <c r="A64" s="374" t="s">
        <v>380</v>
      </c>
      <c r="B64" s="424" t="s">
        <v>381</v>
      </c>
      <c r="C64" s="416">
        <v>0</v>
      </c>
      <c r="D64" s="416">
        <v>0</v>
      </c>
      <c r="E64" s="399">
        <v>0</v>
      </c>
      <c r="F64" s="683" t="s">
        <v>786</v>
      </c>
    </row>
    <row r="65" spans="1:6" s="422" customFormat="1" ht="12" customHeight="1" thickBot="1" x14ac:dyDescent="0.25">
      <c r="A65" s="376" t="s">
        <v>382</v>
      </c>
      <c r="B65" s="360" t="s">
        <v>427</v>
      </c>
      <c r="C65" s="416">
        <v>0</v>
      </c>
      <c r="D65" s="416">
        <v>0</v>
      </c>
      <c r="E65" s="399">
        <v>0</v>
      </c>
      <c r="F65" s="683" t="s">
        <v>787</v>
      </c>
    </row>
    <row r="66" spans="1:6" s="422" customFormat="1" ht="12" customHeight="1" thickBot="1" x14ac:dyDescent="0.25">
      <c r="A66" s="435" t="s">
        <v>384</v>
      </c>
      <c r="B66" s="402" t="s">
        <v>385</v>
      </c>
      <c r="C66" s="412">
        <v>0</v>
      </c>
      <c r="D66" s="412">
        <v>0</v>
      </c>
      <c r="E66" s="395">
        <v>0</v>
      </c>
      <c r="F66" s="683" t="s">
        <v>788</v>
      </c>
    </row>
    <row r="67" spans="1:6" s="422" customFormat="1" ht="13.5" customHeight="1" x14ac:dyDescent="0.2">
      <c r="A67" s="375" t="s">
        <v>109</v>
      </c>
      <c r="B67" s="423" t="s">
        <v>386</v>
      </c>
      <c r="C67" s="416">
        <v>0</v>
      </c>
      <c r="D67" s="416">
        <v>0</v>
      </c>
      <c r="E67" s="399">
        <v>0</v>
      </c>
      <c r="F67" s="683" t="s">
        <v>789</v>
      </c>
    </row>
    <row r="68" spans="1:6" s="422" customFormat="1" ht="12" customHeight="1" x14ac:dyDescent="0.2">
      <c r="A68" s="374" t="s">
        <v>110</v>
      </c>
      <c r="B68" s="424" t="s">
        <v>387</v>
      </c>
      <c r="C68" s="416">
        <v>0</v>
      </c>
      <c r="D68" s="416">
        <v>0</v>
      </c>
      <c r="E68" s="399">
        <v>0</v>
      </c>
      <c r="F68" s="683" t="s">
        <v>790</v>
      </c>
    </row>
    <row r="69" spans="1:6" s="422" customFormat="1" ht="12" customHeight="1" x14ac:dyDescent="0.2">
      <c r="A69" s="374" t="s">
        <v>388</v>
      </c>
      <c r="B69" s="424" t="s">
        <v>389</v>
      </c>
      <c r="C69" s="416">
        <v>0</v>
      </c>
      <c r="D69" s="416">
        <v>0</v>
      </c>
      <c r="E69" s="399">
        <v>0</v>
      </c>
      <c r="F69" s="683" t="s">
        <v>791</v>
      </c>
    </row>
    <row r="70" spans="1:6" s="422" customFormat="1" ht="12" customHeight="1" thickBot="1" x14ac:dyDescent="0.25">
      <c r="A70" s="376" t="s">
        <v>390</v>
      </c>
      <c r="B70" s="425" t="s">
        <v>391</v>
      </c>
      <c r="C70" s="416">
        <v>0</v>
      </c>
      <c r="D70" s="416">
        <v>0</v>
      </c>
      <c r="E70" s="399">
        <v>0</v>
      </c>
      <c r="F70" s="683" t="s">
        <v>792</v>
      </c>
    </row>
    <row r="71" spans="1:6" s="422" customFormat="1" ht="12" customHeight="1" thickBot="1" x14ac:dyDescent="0.25">
      <c r="A71" s="435" t="s">
        <v>392</v>
      </c>
      <c r="B71" s="402" t="s">
        <v>393</v>
      </c>
      <c r="C71" s="412">
        <v>0</v>
      </c>
      <c r="D71" s="412">
        <v>0</v>
      </c>
      <c r="E71" s="395">
        <v>0</v>
      </c>
      <c r="F71" s="683" t="s">
        <v>793</v>
      </c>
    </row>
    <row r="72" spans="1:6" s="422" customFormat="1" ht="12" customHeight="1" x14ac:dyDescent="0.2">
      <c r="A72" s="375" t="s">
        <v>394</v>
      </c>
      <c r="B72" s="423" t="s">
        <v>395</v>
      </c>
      <c r="C72" s="416">
        <v>0</v>
      </c>
      <c r="D72" s="416">
        <v>0</v>
      </c>
      <c r="E72" s="399">
        <v>0</v>
      </c>
      <c r="F72" s="683" t="s">
        <v>794</v>
      </c>
    </row>
    <row r="73" spans="1:6" s="422" customFormat="1" ht="12" customHeight="1" thickBot="1" x14ac:dyDescent="0.25">
      <c r="A73" s="376" t="s">
        <v>396</v>
      </c>
      <c r="B73" s="425" t="s">
        <v>397</v>
      </c>
      <c r="C73" s="416">
        <v>0</v>
      </c>
      <c r="D73" s="416">
        <v>0</v>
      </c>
      <c r="E73" s="399">
        <v>0</v>
      </c>
      <c r="F73" s="683" t="s">
        <v>795</v>
      </c>
    </row>
    <row r="74" spans="1:6" s="422" customFormat="1" ht="12" customHeight="1" thickBot="1" x14ac:dyDescent="0.25">
      <c r="A74" s="435" t="s">
        <v>398</v>
      </c>
      <c r="B74" s="402" t="s">
        <v>399</v>
      </c>
      <c r="C74" s="412">
        <v>0</v>
      </c>
      <c r="D74" s="412">
        <v>0</v>
      </c>
      <c r="E74" s="395"/>
      <c r="F74" s="683" t="s">
        <v>796</v>
      </c>
    </row>
    <row r="75" spans="1:6" s="422" customFormat="1" ht="12" customHeight="1" x14ac:dyDescent="0.2">
      <c r="A75" s="375" t="s">
        <v>400</v>
      </c>
      <c r="B75" s="423" t="s">
        <v>401</v>
      </c>
      <c r="C75" s="416">
        <v>0</v>
      </c>
      <c r="D75" s="416">
        <v>0</v>
      </c>
      <c r="E75" s="399"/>
      <c r="F75" s="683" t="s">
        <v>797</v>
      </c>
    </row>
    <row r="76" spans="1:6" s="422" customFormat="1" ht="12" customHeight="1" x14ac:dyDescent="0.2">
      <c r="A76" s="374" t="s">
        <v>402</v>
      </c>
      <c r="B76" s="424" t="s">
        <v>403</v>
      </c>
      <c r="C76" s="416">
        <v>0</v>
      </c>
      <c r="D76" s="416">
        <v>0</v>
      </c>
      <c r="E76" s="399">
        <v>0</v>
      </c>
      <c r="F76" s="683" t="s">
        <v>798</v>
      </c>
    </row>
    <row r="77" spans="1:6" s="422" customFormat="1" ht="12" customHeight="1" thickBot="1" x14ac:dyDescent="0.25">
      <c r="A77" s="376" t="s">
        <v>404</v>
      </c>
      <c r="B77" s="404" t="s">
        <v>405</v>
      </c>
      <c r="C77" s="416">
        <v>0</v>
      </c>
      <c r="D77" s="416">
        <v>0</v>
      </c>
      <c r="E77" s="399">
        <v>0</v>
      </c>
      <c r="F77" s="683" t="s">
        <v>799</v>
      </c>
    </row>
    <row r="78" spans="1:6" s="422" customFormat="1" ht="12" customHeight="1" thickBot="1" x14ac:dyDescent="0.25">
      <c r="A78" s="435" t="s">
        <v>406</v>
      </c>
      <c r="B78" s="402" t="s">
        <v>407</v>
      </c>
      <c r="C78" s="412">
        <v>0</v>
      </c>
      <c r="D78" s="412">
        <v>0</v>
      </c>
      <c r="E78" s="395">
        <v>0</v>
      </c>
      <c r="F78" s="683" t="s">
        <v>800</v>
      </c>
    </row>
    <row r="79" spans="1:6" s="422" customFormat="1" ht="12" customHeight="1" x14ac:dyDescent="0.2">
      <c r="A79" s="426" t="s">
        <v>408</v>
      </c>
      <c r="B79" s="423" t="s">
        <v>409</v>
      </c>
      <c r="C79" s="416">
        <v>0</v>
      </c>
      <c r="D79" s="416">
        <v>0</v>
      </c>
      <c r="E79" s="399">
        <v>0</v>
      </c>
      <c r="F79" s="683" t="s">
        <v>801</v>
      </c>
    </row>
    <row r="80" spans="1:6" s="422" customFormat="1" ht="12" customHeight="1" x14ac:dyDescent="0.2">
      <c r="A80" s="427" t="s">
        <v>410</v>
      </c>
      <c r="B80" s="424" t="s">
        <v>411</v>
      </c>
      <c r="C80" s="416">
        <v>0</v>
      </c>
      <c r="D80" s="416">
        <v>0</v>
      </c>
      <c r="E80" s="399">
        <v>0</v>
      </c>
      <c r="F80" s="683" t="s">
        <v>802</v>
      </c>
    </row>
    <row r="81" spans="1:6" s="422" customFormat="1" ht="12" customHeight="1" x14ac:dyDescent="0.2">
      <c r="A81" s="427" t="s">
        <v>412</v>
      </c>
      <c r="B81" s="424" t="s">
        <v>413</v>
      </c>
      <c r="C81" s="416">
        <v>0</v>
      </c>
      <c r="D81" s="416">
        <v>0</v>
      </c>
      <c r="E81" s="399">
        <v>0</v>
      </c>
      <c r="F81" s="683" t="s">
        <v>803</v>
      </c>
    </row>
    <row r="82" spans="1:6" s="422" customFormat="1" ht="12" customHeight="1" thickBot="1" x14ac:dyDescent="0.25">
      <c r="A82" s="436" t="s">
        <v>414</v>
      </c>
      <c r="B82" s="404" t="s">
        <v>415</v>
      </c>
      <c r="C82" s="416">
        <v>0</v>
      </c>
      <c r="D82" s="416">
        <v>0</v>
      </c>
      <c r="E82" s="399">
        <v>0</v>
      </c>
      <c r="F82" s="683" t="s">
        <v>804</v>
      </c>
    </row>
    <row r="83" spans="1:6" s="422" customFormat="1" ht="12" customHeight="1" thickBot="1" x14ac:dyDescent="0.25">
      <c r="A83" s="435" t="s">
        <v>416</v>
      </c>
      <c r="B83" s="402" t="s">
        <v>417</v>
      </c>
      <c r="C83" s="438">
        <v>0</v>
      </c>
      <c r="D83" s="438">
        <v>0</v>
      </c>
      <c r="E83" s="439">
        <v>0</v>
      </c>
      <c r="F83" s="683" t="s">
        <v>805</v>
      </c>
    </row>
    <row r="84" spans="1:6" s="422" customFormat="1" ht="12" customHeight="1" thickBot="1" x14ac:dyDescent="0.25">
      <c r="A84" s="435" t="s">
        <v>418</v>
      </c>
      <c r="B84" s="358" t="s">
        <v>419</v>
      </c>
      <c r="C84" s="418">
        <v>0</v>
      </c>
      <c r="D84" s="418">
        <v>0</v>
      </c>
      <c r="E84" s="430"/>
      <c r="F84" s="683" t="s">
        <v>806</v>
      </c>
    </row>
    <row r="85" spans="1:6" s="422" customFormat="1" ht="12" customHeight="1" thickBot="1" x14ac:dyDescent="0.25">
      <c r="A85" s="437" t="s">
        <v>420</v>
      </c>
      <c r="B85" s="361" t="s">
        <v>421</v>
      </c>
      <c r="C85" s="418"/>
      <c r="D85" s="418"/>
      <c r="E85" s="430"/>
      <c r="F85" s="683" t="s">
        <v>807</v>
      </c>
    </row>
    <row r="86" spans="1:6" s="422" customFormat="1" ht="12" customHeight="1" x14ac:dyDescent="0.2">
      <c r="A86" s="356"/>
      <c r="B86" s="356"/>
      <c r="C86" s="357"/>
      <c r="D86" s="357"/>
      <c r="E86" s="357"/>
      <c r="F86" s="683"/>
    </row>
    <row r="87" spans="1:6" ht="16.5" customHeight="1" x14ac:dyDescent="0.25">
      <c r="A87" s="756" t="s">
        <v>36</v>
      </c>
      <c r="B87" s="756"/>
      <c r="C87" s="756"/>
      <c r="D87" s="756"/>
      <c r="E87" s="756"/>
      <c r="F87" s="681"/>
    </row>
    <row r="88" spans="1:6" s="428" customFormat="1" ht="16.5" customHeight="1" thickBot="1" x14ac:dyDescent="0.3">
      <c r="A88" s="46" t="s">
        <v>113</v>
      </c>
      <c r="B88" s="46"/>
      <c r="C88" s="389"/>
      <c r="D88" s="389"/>
      <c r="E88" s="389" t="s">
        <v>818</v>
      </c>
      <c r="F88" s="684"/>
    </row>
    <row r="89" spans="1:6" s="428" customFormat="1" ht="16.5" customHeight="1" x14ac:dyDescent="0.25">
      <c r="A89" s="763" t="s">
        <v>60</v>
      </c>
      <c r="B89" s="759" t="s">
        <v>178</v>
      </c>
      <c r="C89" s="757" t="str">
        <f>+C3</f>
        <v>2018. évi.</v>
      </c>
      <c r="D89" s="757"/>
      <c r="E89" s="758"/>
      <c r="F89" s="684"/>
    </row>
    <row r="90" spans="1:6" ht="38.1" customHeight="1" thickBot="1" x14ac:dyDescent="0.3">
      <c r="A90" s="764"/>
      <c r="B90" s="760"/>
      <c r="C90" s="47" t="s">
        <v>179</v>
      </c>
      <c r="D90" s="47" t="s">
        <v>184</v>
      </c>
      <c r="E90" s="48" t="s">
        <v>185</v>
      </c>
      <c r="F90" s="681"/>
    </row>
    <row r="91" spans="1:6" s="421" customFormat="1" ht="12" customHeight="1" thickBot="1" x14ac:dyDescent="0.25">
      <c r="A91" s="385" t="s">
        <v>422</v>
      </c>
      <c r="B91" s="386" t="s">
        <v>423</v>
      </c>
      <c r="C91" s="386" t="s">
        <v>424</v>
      </c>
      <c r="D91" s="386" t="s">
        <v>425</v>
      </c>
      <c r="E91" s="387" t="s">
        <v>426</v>
      </c>
      <c r="F91" s="682"/>
    </row>
    <row r="92" spans="1:6" ht="12" customHeight="1" thickBot="1" x14ac:dyDescent="0.3">
      <c r="A92" s="382" t="s">
        <v>7</v>
      </c>
      <c r="B92" s="384" t="s">
        <v>428</v>
      </c>
      <c r="C92" s="411"/>
      <c r="D92" s="411"/>
      <c r="E92" s="366"/>
      <c r="F92" s="681" t="s">
        <v>728</v>
      </c>
    </row>
    <row r="93" spans="1:6" ht="12" customHeight="1" x14ac:dyDescent="0.25">
      <c r="A93" s="377" t="s">
        <v>72</v>
      </c>
      <c r="B93" s="370" t="s">
        <v>37</v>
      </c>
      <c r="C93" s="98"/>
      <c r="D93" s="98"/>
      <c r="E93" s="365"/>
      <c r="F93" s="681" t="s">
        <v>729</v>
      </c>
    </row>
    <row r="94" spans="1:6" ht="12" customHeight="1" x14ac:dyDescent="0.25">
      <c r="A94" s="374" t="s">
        <v>73</v>
      </c>
      <c r="B94" s="368" t="s">
        <v>134</v>
      </c>
      <c r="C94" s="413"/>
      <c r="D94" s="413"/>
      <c r="E94" s="396"/>
      <c r="F94" s="681" t="s">
        <v>730</v>
      </c>
    </row>
    <row r="95" spans="1:6" ht="12" customHeight="1" x14ac:dyDescent="0.25">
      <c r="A95" s="374" t="s">
        <v>74</v>
      </c>
      <c r="B95" s="368" t="s">
        <v>101</v>
      </c>
      <c r="C95" s="415"/>
      <c r="D95" s="415"/>
      <c r="E95" s="398"/>
      <c r="F95" s="681" t="s">
        <v>731</v>
      </c>
    </row>
    <row r="96" spans="1:6" ht="12" customHeight="1" x14ac:dyDescent="0.25">
      <c r="A96" s="374" t="s">
        <v>75</v>
      </c>
      <c r="B96" s="371" t="s">
        <v>135</v>
      </c>
      <c r="C96" s="415"/>
      <c r="D96" s="415"/>
      <c r="E96" s="398"/>
      <c r="F96" s="681" t="s">
        <v>732</v>
      </c>
    </row>
    <row r="97" spans="1:6" ht="12" customHeight="1" x14ac:dyDescent="0.25">
      <c r="A97" s="374" t="s">
        <v>84</v>
      </c>
      <c r="B97" s="379" t="s">
        <v>136</v>
      </c>
      <c r="C97" s="415"/>
      <c r="D97" s="415"/>
      <c r="E97" s="398"/>
      <c r="F97" s="681" t="s">
        <v>733</v>
      </c>
    </row>
    <row r="98" spans="1:6" ht="12" customHeight="1" x14ac:dyDescent="0.25">
      <c r="A98" s="374" t="s">
        <v>76</v>
      </c>
      <c r="B98" s="368" t="s">
        <v>429</v>
      </c>
      <c r="C98" s="415">
        <v>0</v>
      </c>
      <c r="D98" s="415">
        <v>0</v>
      </c>
      <c r="E98" s="398">
        <v>0</v>
      </c>
      <c r="F98" s="681" t="s">
        <v>734</v>
      </c>
    </row>
    <row r="99" spans="1:6" ht="12" customHeight="1" x14ac:dyDescent="0.25">
      <c r="A99" s="374" t="s">
        <v>77</v>
      </c>
      <c r="B99" s="391" t="s">
        <v>430</v>
      </c>
      <c r="C99" s="415">
        <v>0</v>
      </c>
      <c r="D99" s="415">
        <v>0</v>
      </c>
      <c r="E99" s="398">
        <v>0</v>
      </c>
      <c r="F99" s="681" t="s">
        <v>735</v>
      </c>
    </row>
    <row r="100" spans="1:6" ht="12" customHeight="1" x14ac:dyDescent="0.25">
      <c r="A100" s="374" t="s">
        <v>85</v>
      </c>
      <c r="B100" s="392" t="s">
        <v>431</v>
      </c>
      <c r="C100" s="415">
        <v>0</v>
      </c>
      <c r="D100" s="415">
        <v>0</v>
      </c>
      <c r="E100" s="398">
        <v>0</v>
      </c>
      <c r="F100" s="681" t="s">
        <v>736</v>
      </c>
    </row>
    <row r="101" spans="1:6" ht="12" customHeight="1" x14ac:dyDescent="0.25">
      <c r="A101" s="374" t="s">
        <v>86</v>
      </c>
      <c r="B101" s="392" t="s">
        <v>432</v>
      </c>
      <c r="C101" s="415">
        <v>0</v>
      </c>
      <c r="D101" s="415">
        <v>0</v>
      </c>
      <c r="E101" s="398">
        <v>0</v>
      </c>
      <c r="F101" s="681" t="s">
        <v>737</v>
      </c>
    </row>
    <row r="102" spans="1:6" ht="12" customHeight="1" x14ac:dyDescent="0.25">
      <c r="A102" s="374" t="s">
        <v>87</v>
      </c>
      <c r="B102" s="391" t="s">
        <v>433</v>
      </c>
      <c r="C102" s="415"/>
      <c r="D102" s="415"/>
      <c r="E102" s="398"/>
      <c r="F102" s="681" t="s">
        <v>738</v>
      </c>
    </row>
    <row r="103" spans="1:6" ht="12" customHeight="1" x14ac:dyDescent="0.25">
      <c r="A103" s="374" t="s">
        <v>88</v>
      </c>
      <c r="B103" s="391" t="s">
        <v>434</v>
      </c>
      <c r="C103" s="415">
        <v>0</v>
      </c>
      <c r="D103" s="415">
        <v>0</v>
      </c>
      <c r="E103" s="398">
        <v>0</v>
      </c>
      <c r="F103" s="681" t="s">
        <v>739</v>
      </c>
    </row>
    <row r="104" spans="1:6" ht="12" customHeight="1" x14ac:dyDescent="0.25">
      <c r="A104" s="374" t="s">
        <v>90</v>
      </c>
      <c r="B104" s="392" t="s">
        <v>435</v>
      </c>
      <c r="C104" s="415">
        <v>0</v>
      </c>
      <c r="D104" s="415">
        <v>0</v>
      </c>
      <c r="E104" s="398">
        <v>0</v>
      </c>
      <c r="F104" s="681" t="s">
        <v>740</v>
      </c>
    </row>
    <row r="105" spans="1:6" ht="12" customHeight="1" x14ac:dyDescent="0.25">
      <c r="A105" s="373" t="s">
        <v>137</v>
      </c>
      <c r="B105" s="393" t="s">
        <v>436</v>
      </c>
      <c r="C105" s="415">
        <v>0</v>
      </c>
      <c r="D105" s="415">
        <v>0</v>
      </c>
      <c r="E105" s="398">
        <v>0</v>
      </c>
      <c r="F105" s="681" t="s">
        <v>741</v>
      </c>
    </row>
    <row r="106" spans="1:6" ht="12" customHeight="1" x14ac:dyDescent="0.25">
      <c r="A106" s="374" t="s">
        <v>437</v>
      </c>
      <c r="B106" s="393" t="s">
        <v>438</v>
      </c>
      <c r="C106" s="415">
        <v>0</v>
      </c>
      <c r="D106" s="415">
        <v>0</v>
      </c>
      <c r="E106" s="398">
        <v>0</v>
      </c>
      <c r="F106" s="681" t="s">
        <v>742</v>
      </c>
    </row>
    <row r="107" spans="1:6" ht="12" customHeight="1" thickBot="1" x14ac:dyDescent="0.3">
      <c r="A107" s="378" t="s">
        <v>439</v>
      </c>
      <c r="B107" s="394" t="s">
        <v>440</v>
      </c>
      <c r="C107" s="99"/>
      <c r="D107" s="99"/>
      <c r="E107" s="359"/>
      <c r="F107" s="681" t="s">
        <v>743</v>
      </c>
    </row>
    <row r="108" spans="1:6" ht="12" customHeight="1" thickBot="1" x14ac:dyDescent="0.3">
      <c r="A108" s="380" t="s">
        <v>8</v>
      </c>
      <c r="B108" s="383" t="s">
        <v>441</v>
      </c>
      <c r="C108" s="412"/>
      <c r="D108" s="412"/>
      <c r="E108" s="395"/>
      <c r="F108" s="681" t="s">
        <v>744</v>
      </c>
    </row>
    <row r="109" spans="1:6" ht="12" customHeight="1" x14ac:dyDescent="0.25">
      <c r="A109" s="375" t="s">
        <v>78</v>
      </c>
      <c r="B109" s="368" t="s">
        <v>157</v>
      </c>
      <c r="C109" s="414"/>
      <c r="D109" s="414"/>
      <c r="E109" s="397"/>
      <c r="F109" s="681" t="s">
        <v>745</v>
      </c>
    </row>
    <row r="110" spans="1:6" ht="12" customHeight="1" x14ac:dyDescent="0.25">
      <c r="A110" s="375" t="s">
        <v>79</v>
      </c>
      <c r="B110" s="372" t="s">
        <v>442</v>
      </c>
      <c r="C110" s="414">
        <v>0</v>
      </c>
      <c r="D110" s="414">
        <v>0</v>
      </c>
      <c r="E110" s="397">
        <v>0</v>
      </c>
      <c r="F110" s="681" t="s">
        <v>746</v>
      </c>
    </row>
    <row r="111" spans="1:6" x14ac:dyDescent="0.25">
      <c r="A111" s="375" t="s">
        <v>80</v>
      </c>
      <c r="B111" s="372" t="s">
        <v>138</v>
      </c>
      <c r="C111" s="413"/>
      <c r="D111" s="413"/>
      <c r="E111" s="396"/>
      <c r="F111" s="681" t="s">
        <v>747</v>
      </c>
    </row>
    <row r="112" spans="1:6" ht="12" customHeight="1" x14ac:dyDescent="0.25">
      <c r="A112" s="375" t="s">
        <v>81</v>
      </c>
      <c r="B112" s="372" t="s">
        <v>443</v>
      </c>
      <c r="C112" s="413">
        <v>0</v>
      </c>
      <c r="D112" s="413">
        <v>0</v>
      </c>
      <c r="E112" s="396">
        <v>0</v>
      </c>
      <c r="F112" s="681" t="s">
        <v>748</v>
      </c>
    </row>
    <row r="113" spans="1:6" ht="12" customHeight="1" x14ac:dyDescent="0.25">
      <c r="A113" s="375" t="s">
        <v>82</v>
      </c>
      <c r="B113" s="404" t="s">
        <v>159</v>
      </c>
      <c r="C113" s="413"/>
      <c r="D113" s="413">
        <v>0</v>
      </c>
      <c r="E113" s="396">
        <v>0</v>
      </c>
      <c r="F113" s="681" t="s">
        <v>749</v>
      </c>
    </row>
    <row r="114" spans="1:6" ht="21.75" customHeight="1" x14ac:dyDescent="0.25">
      <c r="A114" s="375" t="s">
        <v>89</v>
      </c>
      <c r="B114" s="403" t="s">
        <v>444</v>
      </c>
      <c r="C114" s="413">
        <v>0</v>
      </c>
      <c r="D114" s="413">
        <v>0</v>
      </c>
      <c r="E114" s="396">
        <v>0</v>
      </c>
      <c r="F114" s="681" t="s">
        <v>750</v>
      </c>
    </row>
    <row r="115" spans="1:6" ht="24" customHeight="1" x14ac:dyDescent="0.25">
      <c r="A115" s="375" t="s">
        <v>91</v>
      </c>
      <c r="B115" s="419" t="s">
        <v>445</v>
      </c>
      <c r="C115" s="413">
        <v>0</v>
      </c>
      <c r="D115" s="413">
        <v>0</v>
      </c>
      <c r="E115" s="396">
        <v>0</v>
      </c>
      <c r="F115" s="681" t="s">
        <v>751</v>
      </c>
    </row>
    <row r="116" spans="1:6" ht="12" customHeight="1" x14ac:dyDescent="0.25">
      <c r="A116" s="375" t="s">
        <v>139</v>
      </c>
      <c r="B116" s="392" t="s">
        <v>432</v>
      </c>
      <c r="C116" s="413">
        <v>0</v>
      </c>
      <c r="D116" s="413">
        <v>0</v>
      </c>
      <c r="E116" s="396">
        <v>0</v>
      </c>
      <c r="F116" s="681" t="s">
        <v>752</v>
      </c>
    </row>
    <row r="117" spans="1:6" ht="12" customHeight="1" x14ac:dyDescent="0.25">
      <c r="A117" s="375" t="s">
        <v>140</v>
      </c>
      <c r="B117" s="392" t="s">
        <v>446</v>
      </c>
      <c r="C117" s="413">
        <v>0</v>
      </c>
      <c r="D117" s="413">
        <v>0</v>
      </c>
      <c r="E117" s="396">
        <v>0</v>
      </c>
      <c r="F117" s="681" t="s">
        <v>753</v>
      </c>
    </row>
    <row r="118" spans="1:6" ht="12" customHeight="1" x14ac:dyDescent="0.25">
      <c r="A118" s="375" t="s">
        <v>141</v>
      </c>
      <c r="B118" s="392" t="s">
        <v>447</v>
      </c>
      <c r="C118" s="413">
        <v>0</v>
      </c>
      <c r="D118" s="413">
        <v>0</v>
      </c>
      <c r="E118" s="396">
        <v>0</v>
      </c>
      <c r="F118" s="681" t="s">
        <v>754</v>
      </c>
    </row>
    <row r="119" spans="1:6" s="440" customFormat="1" ht="12" customHeight="1" x14ac:dyDescent="0.25">
      <c r="A119" s="375" t="s">
        <v>448</v>
      </c>
      <c r="B119" s="392" t="s">
        <v>435</v>
      </c>
      <c r="C119" s="413">
        <v>0</v>
      </c>
      <c r="D119" s="413">
        <v>0</v>
      </c>
      <c r="E119" s="396">
        <v>0</v>
      </c>
      <c r="F119" s="681" t="s">
        <v>755</v>
      </c>
    </row>
    <row r="120" spans="1:6" ht="12" customHeight="1" x14ac:dyDescent="0.25">
      <c r="A120" s="375" t="s">
        <v>449</v>
      </c>
      <c r="B120" s="392" t="s">
        <v>450</v>
      </c>
      <c r="C120" s="413"/>
      <c r="D120" s="413">
        <v>0</v>
      </c>
      <c r="E120" s="396">
        <v>0</v>
      </c>
      <c r="F120" s="681" t="s">
        <v>756</v>
      </c>
    </row>
    <row r="121" spans="1:6" ht="12" customHeight="1" thickBot="1" x14ac:dyDescent="0.3">
      <c r="A121" s="373" t="s">
        <v>451</v>
      </c>
      <c r="B121" s="392" t="s">
        <v>452</v>
      </c>
      <c r="C121" s="415">
        <v>0</v>
      </c>
      <c r="D121" s="415">
        <v>0</v>
      </c>
      <c r="E121" s="398">
        <v>0</v>
      </c>
      <c r="F121" s="681" t="s">
        <v>757</v>
      </c>
    </row>
    <row r="122" spans="1:6" ht="12" customHeight="1" thickBot="1" x14ac:dyDescent="0.3">
      <c r="A122" s="380" t="s">
        <v>9</v>
      </c>
      <c r="B122" s="388" t="s">
        <v>453</v>
      </c>
      <c r="C122" s="412">
        <v>0</v>
      </c>
      <c r="D122" s="412">
        <v>0</v>
      </c>
      <c r="E122" s="395">
        <v>0</v>
      </c>
      <c r="F122" s="681" t="s">
        <v>758</v>
      </c>
    </row>
    <row r="123" spans="1:6" ht="12" customHeight="1" x14ac:dyDescent="0.25">
      <c r="A123" s="375" t="s">
        <v>61</v>
      </c>
      <c r="B123" s="369" t="s">
        <v>47</v>
      </c>
      <c r="C123" s="414">
        <v>0</v>
      </c>
      <c r="D123" s="414">
        <v>0</v>
      </c>
      <c r="E123" s="397">
        <v>0</v>
      </c>
      <c r="F123" s="681" t="s">
        <v>759</v>
      </c>
    </row>
    <row r="124" spans="1:6" ht="12" customHeight="1" thickBot="1" x14ac:dyDescent="0.3">
      <c r="A124" s="376" t="s">
        <v>62</v>
      </c>
      <c r="B124" s="372" t="s">
        <v>48</v>
      </c>
      <c r="C124" s="415">
        <v>0</v>
      </c>
      <c r="D124" s="415">
        <v>0</v>
      </c>
      <c r="E124" s="398">
        <v>0</v>
      </c>
      <c r="F124" s="681" t="s">
        <v>760</v>
      </c>
    </row>
    <row r="125" spans="1:6" ht="12" customHeight="1" thickBot="1" x14ac:dyDescent="0.3">
      <c r="A125" s="380" t="s">
        <v>10</v>
      </c>
      <c r="B125" s="388" t="s">
        <v>454</v>
      </c>
      <c r="C125" s="412"/>
      <c r="D125" s="412"/>
      <c r="E125" s="395"/>
      <c r="F125" s="681" t="s">
        <v>761</v>
      </c>
    </row>
    <row r="126" spans="1:6" ht="12" customHeight="1" thickBot="1" x14ac:dyDescent="0.3">
      <c r="A126" s="380" t="s">
        <v>11</v>
      </c>
      <c r="B126" s="388" t="s">
        <v>455</v>
      </c>
      <c r="C126" s="412"/>
      <c r="D126" s="412"/>
      <c r="E126" s="395"/>
      <c r="F126" s="681" t="s">
        <v>762</v>
      </c>
    </row>
    <row r="127" spans="1:6" ht="12" customHeight="1" x14ac:dyDescent="0.25">
      <c r="A127" s="375" t="s">
        <v>65</v>
      </c>
      <c r="B127" s="369" t="s">
        <v>456</v>
      </c>
      <c r="C127" s="413">
        <v>0</v>
      </c>
      <c r="D127" s="413">
        <v>0</v>
      </c>
      <c r="E127" s="396">
        <v>0</v>
      </c>
      <c r="F127" s="681" t="s">
        <v>763</v>
      </c>
    </row>
    <row r="128" spans="1:6" ht="12" customHeight="1" x14ac:dyDescent="0.25">
      <c r="A128" s="375" t="s">
        <v>66</v>
      </c>
      <c r="B128" s="369" t="s">
        <v>457</v>
      </c>
      <c r="C128" s="413">
        <v>0</v>
      </c>
      <c r="D128" s="413">
        <v>0</v>
      </c>
      <c r="E128" s="396">
        <v>0</v>
      </c>
      <c r="F128" s="681" t="s">
        <v>764</v>
      </c>
    </row>
    <row r="129" spans="1:9" ht="12" customHeight="1" thickBot="1" x14ac:dyDescent="0.3">
      <c r="A129" s="373" t="s">
        <v>67</v>
      </c>
      <c r="B129" s="367" t="s">
        <v>458</v>
      </c>
      <c r="C129" s="413">
        <v>0</v>
      </c>
      <c r="D129" s="413">
        <v>0</v>
      </c>
      <c r="E129" s="396">
        <v>0</v>
      </c>
      <c r="F129" s="681" t="s">
        <v>765</v>
      </c>
    </row>
    <row r="130" spans="1:9" ht="12" customHeight="1" thickBot="1" x14ac:dyDescent="0.3">
      <c r="A130" s="380" t="s">
        <v>12</v>
      </c>
      <c r="B130" s="388" t="s">
        <v>459</v>
      </c>
      <c r="C130" s="412">
        <v>0</v>
      </c>
      <c r="D130" s="412">
        <v>0</v>
      </c>
      <c r="E130" s="395">
        <v>0</v>
      </c>
      <c r="F130" s="681" t="s">
        <v>766</v>
      </c>
    </row>
    <row r="131" spans="1:9" ht="12" customHeight="1" x14ac:dyDescent="0.25">
      <c r="A131" s="375" t="s">
        <v>68</v>
      </c>
      <c r="B131" s="369" t="s">
        <v>460</v>
      </c>
      <c r="C131" s="413">
        <v>0</v>
      </c>
      <c r="D131" s="413">
        <v>0</v>
      </c>
      <c r="E131" s="396">
        <v>0</v>
      </c>
      <c r="F131" s="681" t="s">
        <v>767</v>
      </c>
    </row>
    <row r="132" spans="1:9" ht="12" customHeight="1" x14ac:dyDescent="0.25">
      <c r="A132" s="375" t="s">
        <v>69</v>
      </c>
      <c r="B132" s="369" t="s">
        <v>461</v>
      </c>
      <c r="C132" s="413">
        <v>0</v>
      </c>
      <c r="D132" s="413">
        <v>0</v>
      </c>
      <c r="E132" s="396">
        <v>0</v>
      </c>
      <c r="F132" s="681" t="s">
        <v>768</v>
      </c>
    </row>
    <row r="133" spans="1:9" ht="12" customHeight="1" x14ac:dyDescent="0.25">
      <c r="A133" s="375" t="s">
        <v>356</v>
      </c>
      <c r="B133" s="369" t="s">
        <v>462</v>
      </c>
      <c r="C133" s="413">
        <v>0</v>
      </c>
      <c r="D133" s="413">
        <v>0</v>
      </c>
      <c r="E133" s="396">
        <v>0</v>
      </c>
      <c r="F133" s="681" t="s">
        <v>769</v>
      </c>
    </row>
    <row r="134" spans="1:9" ht="12" customHeight="1" thickBot="1" x14ac:dyDescent="0.3">
      <c r="A134" s="373" t="s">
        <v>358</v>
      </c>
      <c r="B134" s="367" t="s">
        <v>463</v>
      </c>
      <c r="C134" s="413">
        <v>0</v>
      </c>
      <c r="D134" s="413">
        <v>0</v>
      </c>
      <c r="E134" s="396">
        <v>0</v>
      </c>
      <c r="F134" s="681" t="s">
        <v>770</v>
      </c>
    </row>
    <row r="135" spans="1:9" ht="12" customHeight="1" thickBot="1" x14ac:dyDescent="0.3">
      <c r="A135" s="380" t="s">
        <v>13</v>
      </c>
      <c r="B135" s="388" t="s">
        <v>464</v>
      </c>
      <c r="C135" s="418">
        <v>0</v>
      </c>
      <c r="D135" s="418">
        <v>0</v>
      </c>
      <c r="E135" s="430"/>
      <c r="F135" s="681" t="s">
        <v>771</v>
      </c>
    </row>
    <row r="136" spans="1:9" ht="12" customHeight="1" x14ac:dyDescent="0.25">
      <c r="A136" s="375" t="s">
        <v>70</v>
      </c>
      <c r="B136" s="369" t="s">
        <v>465</v>
      </c>
      <c r="C136" s="413">
        <v>0</v>
      </c>
      <c r="D136" s="413">
        <v>0</v>
      </c>
      <c r="E136" s="396">
        <v>0</v>
      </c>
      <c r="F136" s="681" t="s">
        <v>772</v>
      </c>
    </row>
    <row r="137" spans="1:9" ht="12" customHeight="1" x14ac:dyDescent="0.25">
      <c r="A137" s="375" t="s">
        <v>71</v>
      </c>
      <c r="B137" s="369" t="s">
        <v>466</v>
      </c>
      <c r="C137" s="413">
        <v>0</v>
      </c>
      <c r="D137" s="413">
        <v>0</v>
      </c>
      <c r="E137" s="396">
        <v>0</v>
      </c>
      <c r="F137" s="681" t="s">
        <v>773</v>
      </c>
    </row>
    <row r="138" spans="1:9" ht="12" customHeight="1" x14ac:dyDescent="0.25">
      <c r="A138" s="375" t="s">
        <v>365</v>
      </c>
      <c r="B138" s="369" t="s">
        <v>467</v>
      </c>
      <c r="C138" s="413">
        <v>0</v>
      </c>
      <c r="D138" s="413">
        <v>0</v>
      </c>
      <c r="E138" s="396"/>
      <c r="F138" s="681" t="s">
        <v>774</v>
      </c>
    </row>
    <row r="139" spans="1:9" ht="12" customHeight="1" thickBot="1" x14ac:dyDescent="0.3">
      <c r="A139" s="373" t="s">
        <v>367</v>
      </c>
      <c r="B139" s="367" t="s">
        <v>468</v>
      </c>
      <c r="C139" s="413">
        <v>0</v>
      </c>
      <c r="D139" s="413">
        <v>0</v>
      </c>
      <c r="E139" s="396">
        <v>0</v>
      </c>
      <c r="F139" s="681" t="s">
        <v>775</v>
      </c>
    </row>
    <row r="140" spans="1:9" ht="15" customHeight="1" thickBot="1" x14ac:dyDescent="0.3">
      <c r="A140" s="380" t="s">
        <v>14</v>
      </c>
      <c r="B140" s="388" t="s">
        <v>469</v>
      </c>
      <c r="C140" s="100">
        <v>0</v>
      </c>
      <c r="D140" s="100">
        <v>0</v>
      </c>
      <c r="E140" s="364"/>
      <c r="F140" s="681" t="s">
        <v>776</v>
      </c>
      <c r="G140" s="429"/>
      <c r="H140" s="429"/>
      <c r="I140" s="429"/>
    </row>
    <row r="141" spans="1:9" s="422" customFormat="1" ht="12.95" customHeight="1" x14ac:dyDescent="0.25">
      <c r="A141" s="375" t="s">
        <v>132</v>
      </c>
      <c r="B141" s="369" t="s">
        <v>470</v>
      </c>
      <c r="C141" s="413">
        <v>0</v>
      </c>
      <c r="D141" s="413">
        <v>0</v>
      </c>
      <c r="E141" s="396">
        <v>0</v>
      </c>
      <c r="F141" s="681" t="s">
        <v>777</v>
      </c>
    </row>
    <row r="142" spans="1:9" ht="12.75" customHeight="1" x14ac:dyDescent="0.25">
      <c r="A142" s="375" t="s">
        <v>133</v>
      </c>
      <c r="B142" s="369" t="s">
        <v>471</v>
      </c>
      <c r="C142" s="413">
        <v>0</v>
      </c>
      <c r="D142" s="413">
        <v>0</v>
      </c>
      <c r="E142" s="396">
        <v>0</v>
      </c>
      <c r="F142" s="681" t="s">
        <v>778</v>
      </c>
    </row>
    <row r="143" spans="1:9" ht="12.75" customHeight="1" x14ac:dyDescent="0.25">
      <c r="A143" s="375" t="s">
        <v>158</v>
      </c>
      <c r="B143" s="369" t="s">
        <v>472</v>
      </c>
      <c r="C143" s="413">
        <v>0</v>
      </c>
      <c r="D143" s="413">
        <v>0</v>
      </c>
      <c r="E143" s="396">
        <v>0</v>
      </c>
      <c r="F143" s="681" t="s">
        <v>779</v>
      </c>
    </row>
    <row r="144" spans="1:9" ht="12.75" customHeight="1" thickBot="1" x14ac:dyDescent="0.3">
      <c r="A144" s="375" t="s">
        <v>373</v>
      </c>
      <c r="B144" s="369" t="s">
        <v>473</v>
      </c>
      <c r="C144" s="413">
        <v>0</v>
      </c>
      <c r="D144" s="413">
        <v>0</v>
      </c>
      <c r="E144" s="396">
        <v>0</v>
      </c>
      <c r="F144" s="681" t="s">
        <v>780</v>
      </c>
    </row>
    <row r="145" spans="1:6" ht="21.75" thickBot="1" x14ac:dyDescent="0.3">
      <c r="A145" s="380" t="s">
        <v>15</v>
      </c>
      <c r="B145" s="388" t="s">
        <v>474</v>
      </c>
      <c r="C145" s="362">
        <v>0</v>
      </c>
      <c r="D145" s="362">
        <v>0</v>
      </c>
      <c r="E145" s="363"/>
      <c r="F145" s="681" t="s">
        <v>781</v>
      </c>
    </row>
    <row r="146" spans="1:6" ht="16.5" thickBot="1" x14ac:dyDescent="0.3">
      <c r="A146" s="405" t="s">
        <v>16</v>
      </c>
      <c r="B146" s="408" t="s">
        <v>475</v>
      </c>
      <c r="C146" s="362"/>
      <c r="D146" s="362"/>
      <c r="E146" s="363"/>
      <c r="F146" s="681" t="s">
        <v>782</v>
      </c>
    </row>
    <row r="148" spans="1:6" ht="18.75" customHeight="1" x14ac:dyDescent="0.25">
      <c r="A148" s="761" t="s">
        <v>476</v>
      </c>
      <c r="B148" s="761"/>
      <c r="C148" s="761"/>
      <c r="D148" s="761"/>
      <c r="E148" s="761"/>
    </row>
    <row r="149" spans="1:6" ht="13.5" customHeight="1" thickBot="1" x14ac:dyDescent="0.3">
      <c r="A149" s="390" t="s">
        <v>114</v>
      </c>
      <c r="B149" s="390"/>
      <c r="C149" s="420"/>
      <c r="E149" s="407" t="s">
        <v>818</v>
      </c>
    </row>
    <row r="150" spans="1:6" ht="32.25" thickBot="1" x14ac:dyDescent="0.3">
      <c r="A150" s="380">
        <v>1</v>
      </c>
      <c r="B150" s="383" t="s">
        <v>477</v>
      </c>
      <c r="C150" s="406">
        <f>+C61-C125</f>
        <v>0</v>
      </c>
      <c r="D150" s="406">
        <f>+D61-D125</f>
        <v>0</v>
      </c>
      <c r="E150" s="406">
        <f>+E61-E125</f>
        <v>0</v>
      </c>
    </row>
    <row r="151" spans="1:6" ht="32.25" thickBot="1" x14ac:dyDescent="0.3">
      <c r="A151" s="380" t="s">
        <v>8</v>
      </c>
      <c r="B151" s="383" t="s">
        <v>478</v>
      </c>
      <c r="C151" s="406">
        <f>+C84-C145</f>
        <v>0</v>
      </c>
      <c r="D151" s="406">
        <f>+D84-D145</f>
        <v>0</v>
      </c>
      <c r="E151" s="406">
        <f>+E84-E145</f>
        <v>0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spans="3:6" s="409" customFormat="1" ht="12.75" customHeight="1" x14ac:dyDescent="0.25">
      <c r="C161" s="410"/>
      <c r="D161" s="410"/>
      <c r="E161" s="410"/>
      <c r="F161" s="420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portrait" verticalDpi="4294967293" r:id="rId1"/>
  <headerFooter alignWithMargins="0">
    <oddHeader>&amp;C&amp;12
Ura Község Önkormányzat 2018. ÉVI ZÁRSZÁMADÁSÖNKÉNT VÁLLALT FELADATAINAK MÉRLEGE&amp;R&amp;11 1.3. melléklet a 3/2019. (IV.24.) önkormányzati rendelethez</oddHeader>
  </headerFooter>
  <rowBreaks count="1" manualBreakCount="1">
    <brk id="86" min="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0"/>
  </sheetPr>
  <dimension ref="A1:I161"/>
  <sheetViews>
    <sheetView view="pageLayout" zoomScaleNormal="130" zoomScaleSheetLayoutView="100" workbookViewId="0">
      <selection activeCell="E4" sqref="E4"/>
    </sheetView>
  </sheetViews>
  <sheetFormatPr defaultRowHeight="15.75" x14ac:dyDescent="0.25"/>
  <cols>
    <col min="1" max="1" width="9.5" style="409" customWidth="1"/>
    <col min="2" max="2" width="49.33203125" style="409" customWidth="1"/>
    <col min="3" max="3" width="13.6640625" style="410" customWidth="1"/>
    <col min="4" max="4" width="13.1640625" style="410" customWidth="1"/>
    <col min="5" max="5" width="15.83203125" style="410" customWidth="1"/>
    <col min="6" max="6" width="9.33203125" style="420" hidden="1" customWidth="1"/>
    <col min="7" max="16384" width="9.33203125" style="420"/>
  </cols>
  <sheetData>
    <row r="1" spans="1:6" ht="15.95" customHeight="1" x14ac:dyDescent="0.25">
      <c r="A1" s="756" t="s">
        <v>4</v>
      </c>
      <c r="B1" s="756"/>
      <c r="C1" s="756"/>
      <c r="D1" s="756"/>
      <c r="E1" s="756"/>
    </row>
    <row r="2" spans="1:6" ht="15.95" customHeight="1" thickBot="1" x14ac:dyDescent="0.3">
      <c r="A2" s="45" t="s">
        <v>112</v>
      </c>
      <c r="B2" s="45"/>
      <c r="C2" s="407"/>
      <c r="D2" s="407"/>
      <c r="E2" s="407" t="s">
        <v>818</v>
      </c>
    </row>
    <row r="3" spans="1:6" ht="15.95" customHeight="1" x14ac:dyDescent="0.25">
      <c r="A3" s="763" t="s">
        <v>60</v>
      </c>
      <c r="B3" s="759" t="s">
        <v>6</v>
      </c>
      <c r="C3" s="757" t="str">
        <f>+'1.1.sz.mell.'!C3:E3</f>
        <v>2018. évi.</v>
      </c>
      <c r="D3" s="757"/>
      <c r="E3" s="758"/>
      <c r="F3" s="681"/>
    </row>
    <row r="4" spans="1:6" ht="38.1" customHeight="1" thickBot="1" x14ac:dyDescent="0.3">
      <c r="A4" s="764"/>
      <c r="B4" s="760"/>
      <c r="C4" s="47" t="s">
        <v>179</v>
      </c>
      <c r="D4" s="47" t="s">
        <v>184</v>
      </c>
      <c r="E4" s="48" t="s">
        <v>185</v>
      </c>
      <c r="F4" s="681"/>
    </row>
    <row r="5" spans="1:6" s="421" customFormat="1" ht="12" customHeight="1" thickBot="1" x14ac:dyDescent="0.25">
      <c r="A5" s="385" t="s">
        <v>422</v>
      </c>
      <c r="B5" s="386" t="s">
        <v>423</v>
      </c>
      <c r="C5" s="386" t="s">
        <v>424</v>
      </c>
      <c r="D5" s="386" t="s">
        <v>425</v>
      </c>
      <c r="E5" s="433" t="s">
        <v>426</v>
      </c>
      <c r="F5" s="682"/>
    </row>
    <row r="6" spans="1:6" s="422" customFormat="1" ht="12" customHeight="1" thickBot="1" x14ac:dyDescent="0.25">
      <c r="A6" s="380" t="s">
        <v>7</v>
      </c>
      <c r="B6" s="381" t="s">
        <v>306</v>
      </c>
      <c r="C6" s="412"/>
      <c r="D6" s="412"/>
      <c r="E6" s="395"/>
      <c r="F6" s="683" t="s">
        <v>728</v>
      </c>
    </row>
    <row r="7" spans="1:6" s="422" customFormat="1" ht="12" customHeight="1" x14ac:dyDescent="0.2">
      <c r="A7" s="375" t="s">
        <v>72</v>
      </c>
      <c r="B7" s="423" t="s">
        <v>307</v>
      </c>
      <c r="C7" s="414"/>
      <c r="D7" s="414"/>
      <c r="E7" s="397"/>
      <c r="F7" s="683" t="s">
        <v>729</v>
      </c>
    </row>
    <row r="8" spans="1:6" s="422" customFormat="1" ht="12" customHeight="1" x14ac:dyDescent="0.2">
      <c r="A8" s="374" t="s">
        <v>73</v>
      </c>
      <c r="B8" s="424" t="s">
        <v>308</v>
      </c>
      <c r="C8" s="413">
        <v>0</v>
      </c>
      <c r="D8" s="413">
        <v>0</v>
      </c>
      <c r="E8" s="396">
        <v>0</v>
      </c>
      <c r="F8" s="683" t="s">
        <v>730</v>
      </c>
    </row>
    <row r="9" spans="1:6" s="422" customFormat="1" ht="12" customHeight="1" x14ac:dyDescent="0.2">
      <c r="A9" s="374" t="s">
        <v>74</v>
      </c>
      <c r="B9" s="424" t="s">
        <v>309</v>
      </c>
      <c r="C9" s="413"/>
      <c r="D9" s="413"/>
      <c r="E9" s="396"/>
      <c r="F9" s="683" t="s">
        <v>731</v>
      </c>
    </row>
    <row r="10" spans="1:6" s="422" customFormat="1" ht="12" customHeight="1" x14ac:dyDescent="0.2">
      <c r="A10" s="374" t="s">
        <v>75</v>
      </c>
      <c r="B10" s="424" t="s">
        <v>310</v>
      </c>
      <c r="C10" s="413"/>
      <c r="D10" s="413"/>
      <c r="E10" s="396"/>
      <c r="F10" s="683" t="s">
        <v>732</v>
      </c>
    </row>
    <row r="11" spans="1:6" s="422" customFormat="1" ht="12" customHeight="1" x14ac:dyDescent="0.2">
      <c r="A11" s="374" t="s">
        <v>108</v>
      </c>
      <c r="B11" s="424" t="s">
        <v>311</v>
      </c>
      <c r="C11" s="413"/>
      <c r="D11" s="413"/>
      <c r="E11" s="396"/>
      <c r="F11" s="683" t="s">
        <v>733</v>
      </c>
    </row>
    <row r="12" spans="1:6" s="422" customFormat="1" ht="12" customHeight="1" thickBot="1" x14ac:dyDescent="0.25">
      <c r="A12" s="376" t="s">
        <v>76</v>
      </c>
      <c r="B12" s="425" t="s">
        <v>312</v>
      </c>
      <c r="C12" s="415"/>
      <c r="D12" s="415"/>
      <c r="E12" s="398"/>
      <c r="F12" s="683" t="s">
        <v>734</v>
      </c>
    </row>
    <row r="13" spans="1:6" s="422" customFormat="1" ht="12" customHeight="1" thickBot="1" x14ac:dyDescent="0.25">
      <c r="A13" s="380" t="s">
        <v>8</v>
      </c>
      <c r="B13" s="402" t="s">
        <v>313</v>
      </c>
      <c r="C13" s="412"/>
      <c r="D13" s="412"/>
      <c r="E13" s="395"/>
      <c r="F13" s="683" t="s">
        <v>735</v>
      </c>
    </row>
    <row r="14" spans="1:6" s="422" customFormat="1" ht="12" customHeight="1" x14ac:dyDescent="0.2">
      <c r="A14" s="375" t="s">
        <v>78</v>
      </c>
      <c r="B14" s="423" t="s">
        <v>314</v>
      </c>
      <c r="C14" s="414">
        <v>0</v>
      </c>
      <c r="D14" s="414">
        <v>0</v>
      </c>
      <c r="E14" s="397">
        <v>0</v>
      </c>
      <c r="F14" s="683" t="s">
        <v>736</v>
      </c>
    </row>
    <row r="15" spans="1:6" s="422" customFormat="1" ht="12" customHeight="1" x14ac:dyDescent="0.2">
      <c r="A15" s="374" t="s">
        <v>79</v>
      </c>
      <c r="B15" s="424" t="s">
        <v>315</v>
      </c>
      <c r="C15" s="413">
        <v>0</v>
      </c>
      <c r="D15" s="413">
        <v>0</v>
      </c>
      <c r="E15" s="396">
        <v>0</v>
      </c>
      <c r="F15" s="683" t="s">
        <v>737</v>
      </c>
    </row>
    <row r="16" spans="1:6" s="422" customFormat="1" ht="12" customHeight="1" x14ac:dyDescent="0.2">
      <c r="A16" s="374" t="s">
        <v>80</v>
      </c>
      <c r="B16" s="424" t="s">
        <v>316</v>
      </c>
      <c r="C16" s="413">
        <v>0</v>
      </c>
      <c r="D16" s="413">
        <v>0</v>
      </c>
      <c r="E16" s="396">
        <v>0</v>
      </c>
      <c r="F16" s="683" t="s">
        <v>738</v>
      </c>
    </row>
    <row r="17" spans="1:6" s="422" customFormat="1" ht="12" customHeight="1" x14ac:dyDescent="0.2">
      <c r="A17" s="374" t="s">
        <v>81</v>
      </c>
      <c r="B17" s="424" t="s">
        <v>317</v>
      </c>
      <c r="C17" s="413">
        <v>0</v>
      </c>
      <c r="D17" s="413">
        <v>0</v>
      </c>
      <c r="E17" s="396">
        <v>0</v>
      </c>
      <c r="F17" s="683" t="s">
        <v>739</v>
      </c>
    </row>
    <row r="18" spans="1:6" s="422" customFormat="1" ht="12" customHeight="1" x14ac:dyDescent="0.2">
      <c r="A18" s="374" t="s">
        <v>82</v>
      </c>
      <c r="B18" s="424" t="s">
        <v>318</v>
      </c>
      <c r="C18" s="413"/>
      <c r="D18" s="413"/>
      <c r="E18" s="396"/>
      <c r="F18" s="683" t="s">
        <v>740</v>
      </c>
    </row>
    <row r="19" spans="1:6" s="422" customFormat="1" ht="12" customHeight="1" thickBot="1" x14ac:dyDescent="0.25">
      <c r="A19" s="376" t="s">
        <v>89</v>
      </c>
      <c r="B19" s="425" t="s">
        <v>319</v>
      </c>
      <c r="C19" s="415">
        <v>0</v>
      </c>
      <c r="D19" s="415">
        <v>0</v>
      </c>
      <c r="E19" s="398">
        <v>0</v>
      </c>
      <c r="F19" s="683" t="s">
        <v>741</v>
      </c>
    </row>
    <row r="20" spans="1:6" s="422" customFormat="1" ht="12" customHeight="1" thickBot="1" x14ac:dyDescent="0.25">
      <c r="A20" s="380" t="s">
        <v>9</v>
      </c>
      <c r="B20" s="381" t="s">
        <v>320</v>
      </c>
      <c r="C20" s="412"/>
      <c r="D20" s="412"/>
      <c r="E20" s="395"/>
      <c r="F20" s="683" t="s">
        <v>742</v>
      </c>
    </row>
    <row r="21" spans="1:6" s="422" customFormat="1" ht="12" customHeight="1" x14ac:dyDescent="0.2">
      <c r="A21" s="375" t="s">
        <v>61</v>
      </c>
      <c r="B21" s="423" t="s">
        <v>321</v>
      </c>
      <c r="C21" s="414">
        <v>0</v>
      </c>
      <c r="D21" s="414"/>
      <c r="E21" s="397"/>
      <c r="F21" s="683" t="s">
        <v>743</v>
      </c>
    </row>
    <row r="22" spans="1:6" s="422" customFormat="1" ht="12" customHeight="1" x14ac:dyDescent="0.2">
      <c r="A22" s="374" t="s">
        <v>62</v>
      </c>
      <c r="B22" s="424" t="s">
        <v>322</v>
      </c>
      <c r="C22" s="413">
        <v>0</v>
      </c>
      <c r="D22" s="413">
        <v>0</v>
      </c>
      <c r="E22" s="396">
        <v>0</v>
      </c>
      <c r="F22" s="683" t="s">
        <v>744</v>
      </c>
    </row>
    <row r="23" spans="1:6" s="422" customFormat="1" ht="12" customHeight="1" x14ac:dyDescent="0.2">
      <c r="A23" s="374" t="s">
        <v>63</v>
      </c>
      <c r="B23" s="424" t="s">
        <v>323</v>
      </c>
      <c r="C23" s="413">
        <v>0</v>
      </c>
      <c r="D23" s="413">
        <v>0</v>
      </c>
      <c r="E23" s="396">
        <v>0</v>
      </c>
      <c r="F23" s="683" t="s">
        <v>745</v>
      </c>
    </row>
    <row r="24" spans="1:6" s="422" customFormat="1" ht="12" customHeight="1" x14ac:dyDescent="0.2">
      <c r="A24" s="374" t="s">
        <v>64</v>
      </c>
      <c r="B24" s="424" t="s">
        <v>324</v>
      </c>
      <c r="C24" s="413">
        <v>0</v>
      </c>
      <c r="D24" s="413">
        <v>0</v>
      </c>
      <c r="E24" s="396">
        <v>0</v>
      </c>
      <c r="F24" s="683" t="s">
        <v>746</v>
      </c>
    </row>
    <row r="25" spans="1:6" s="422" customFormat="1" ht="12" customHeight="1" x14ac:dyDescent="0.2">
      <c r="A25" s="374" t="s">
        <v>122</v>
      </c>
      <c r="B25" s="424" t="s">
        <v>325</v>
      </c>
      <c r="C25" s="413"/>
      <c r="D25" s="413"/>
      <c r="E25" s="396"/>
      <c r="F25" s="683" t="s">
        <v>747</v>
      </c>
    </row>
    <row r="26" spans="1:6" s="422" customFormat="1" ht="12" customHeight="1" thickBot="1" x14ac:dyDescent="0.25">
      <c r="A26" s="376" t="s">
        <v>123</v>
      </c>
      <c r="B26" s="425" t="s">
        <v>326</v>
      </c>
      <c r="C26" s="415"/>
      <c r="D26" s="415"/>
      <c r="E26" s="398"/>
      <c r="F26" s="683" t="s">
        <v>748</v>
      </c>
    </row>
    <row r="27" spans="1:6" s="422" customFormat="1" ht="12" customHeight="1" thickBot="1" x14ac:dyDescent="0.25">
      <c r="A27" s="380" t="s">
        <v>124</v>
      </c>
      <c r="B27" s="381" t="s">
        <v>327</v>
      </c>
      <c r="C27" s="418"/>
      <c r="D27" s="418"/>
      <c r="E27" s="430"/>
      <c r="F27" s="683" t="s">
        <v>749</v>
      </c>
    </row>
    <row r="28" spans="1:6" s="422" customFormat="1" ht="12" customHeight="1" x14ac:dyDescent="0.2">
      <c r="A28" s="375" t="s">
        <v>328</v>
      </c>
      <c r="B28" s="423" t="s">
        <v>329</v>
      </c>
      <c r="C28" s="432"/>
      <c r="D28" s="432"/>
      <c r="E28" s="431"/>
      <c r="F28" s="683" t="s">
        <v>750</v>
      </c>
    </row>
    <row r="29" spans="1:6" s="422" customFormat="1" ht="12" customHeight="1" x14ac:dyDescent="0.2">
      <c r="A29" s="374" t="s">
        <v>330</v>
      </c>
      <c r="B29" s="424" t="s">
        <v>331</v>
      </c>
      <c r="C29" s="413"/>
      <c r="D29" s="413"/>
      <c r="E29" s="396"/>
      <c r="F29" s="683" t="s">
        <v>751</v>
      </c>
    </row>
    <row r="30" spans="1:6" s="422" customFormat="1" ht="12" customHeight="1" x14ac:dyDescent="0.2">
      <c r="A30" s="374" t="s">
        <v>332</v>
      </c>
      <c r="B30" s="424" t="s">
        <v>333</v>
      </c>
      <c r="C30" s="413"/>
      <c r="D30" s="413"/>
      <c r="E30" s="396"/>
      <c r="F30" s="683" t="s">
        <v>752</v>
      </c>
    </row>
    <row r="31" spans="1:6" s="422" customFormat="1" ht="12" customHeight="1" x14ac:dyDescent="0.2">
      <c r="A31" s="374" t="s">
        <v>334</v>
      </c>
      <c r="B31" s="424" t="s">
        <v>335</v>
      </c>
      <c r="C31" s="413"/>
      <c r="D31" s="413"/>
      <c r="E31" s="396"/>
      <c r="F31" s="683" t="s">
        <v>753</v>
      </c>
    </row>
    <row r="32" spans="1:6" s="422" customFormat="1" ht="12" customHeight="1" x14ac:dyDescent="0.2">
      <c r="A32" s="374" t="s">
        <v>336</v>
      </c>
      <c r="B32" s="424" t="s">
        <v>337</v>
      </c>
      <c r="C32" s="413">
        <v>0</v>
      </c>
      <c r="D32" s="413">
        <v>0</v>
      </c>
      <c r="E32" s="396">
        <v>0</v>
      </c>
      <c r="F32" s="683" t="s">
        <v>754</v>
      </c>
    </row>
    <row r="33" spans="1:6" s="422" customFormat="1" ht="12" customHeight="1" thickBot="1" x14ac:dyDescent="0.25">
      <c r="A33" s="376" t="s">
        <v>338</v>
      </c>
      <c r="B33" s="425" t="s">
        <v>339</v>
      </c>
      <c r="C33" s="415">
        <v>0</v>
      </c>
      <c r="D33" s="415">
        <v>0</v>
      </c>
      <c r="E33" s="398">
        <v>0</v>
      </c>
      <c r="F33" s="683" t="s">
        <v>755</v>
      </c>
    </row>
    <row r="34" spans="1:6" s="422" customFormat="1" ht="12" customHeight="1" thickBot="1" x14ac:dyDescent="0.25">
      <c r="A34" s="380" t="s">
        <v>11</v>
      </c>
      <c r="B34" s="381" t="s">
        <v>340</v>
      </c>
      <c r="C34" s="412"/>
      <c r="D34" s="412"/>
      <c r="E34" s="395"/>
      <c r="F34" s="683" t="s">
        <v>756</v>
      </c>
    </row>
    <row r="35" spans="1:6" s="422" customFormat="1" ht="12" customHeight="1" x14ac:dyDescent="0.2">
      <c r="A35" s="375" t="s">
        <v>65</v>
      </c>
      <c r="B35" s="423" t="s">
        <v>341</v>
      </c>
      <c r="C35" s="414"/>
      <c r="D35" s="414"/>
      <c r="E35" s="397"/>
      <c r="F35" s="683" t="s">
        <v>757</v>
      </c>
    </row>
    <row r="36" spans="1:6" s="422" customFormat="1" ht="12" customHeight="1" x14ac:dyDescent="0.2">
      <c r="A36" s="374" t="s">
        <v>66</v>
      </c>
      <c r="B36" s="424" t="s">
        <v>342</v>
      </c>
      <c r="C36" s="413"/>
      <c r="D36" s="413"/>
      <c r="E36" s="396"/>
      <c r="F36" s="683" t="s">
        <v>758</v>
      </c>
    </row>
    <row r="37" spans="1:6" s="422" customFormat="1" ht="12" customHeight="1" x14ac:dyDescent="0.2">
      <c r="A37" s="374" t="s">
        <v>67</v>
      </c>
      <c r="B37" s="424" t="s">
        <v>343</v>
      </c>
      <c r="C37" s="413">
        <v>0</v>
      </c>
      <c r="D37" s="413">
        <v>0</v>
      </c>
      <c r="E37" s="396">
        <v>0</v>
      </c>
      <c r="F37" s="683" t="s">
        <v>759</v>
      </c>
    </row>
    <row r="38" spans="1:6" s="422" customFormat="1" ht="12" customHeight="1" x14ac:dyDescent="0.2">
      <c r="A38" s="374" t="s">
        <v>126</v>
      </c>
      <c r="B38" s="424" t="s">
        <v>344</v>
      </c>
      <c r="C38" s="413">
        <v>0</v>
      </c>
      <c r="D38" s="413">
        <v>0</v>
      </c>
      <c r="E38" s="396">
        <v>0</v>
      </c>
      <c r="F38" s="683" t="s">
        <v>760</v>
      </c>
    </row>
    <row r="39" spans="1:6" s="422" customFormat="1" ht="12" customHeight="1" x14ac:dyDescent="0.2">
      <c r="A39" s="374" t="s">
        <v>127</v>
      </c>
      <c r="B39" s="424" t="s">
        <v>345</v>
      </c>
      <c r="C39" s="413"/>
      <c r="D39" s="413"/>
      <c r="E39" s="396"/>
      <c r="F39" s="683" t="s">
        <v>761</v>
      </c>
    </row>
    <row r="40" spans="1:6" s="422" customFormat="1" ht="12" customHeight="1" x14ac:dyDescent="0.2">
      <c r="A40" s="374" t="s">
        <v>128</v>
      </c>
      <c r="B40" s="424" t="s">
        <v>346</v>
      </c>
      <c r="C40" s="413"/>
      <c r="D40" s="413"/>
      <c r="E40" s="396"/>
      <c r="F40" s="683" t="s">
        <v>762</v>
      </c>
    </row>
    <row r="41" spans="1:6" s="422" customFormat="1" ht="12" customHeight="1" x14ac:dyDescent="0.2">
      <c r="A41" s="374" t="s">
        <v>129</v>
      </c>
      <c r="B41" s="424" t="s">
        <v>347</v>
      </c>
      <c r="C41" s="413">
        <v>0</v>
      </c>
      <c r="D41" s="413"/>
      <c r="E41" s="396">
        <v>0</v>
      </c>
      <c r="F41" s="683" t="s">
        <v>763</v>
      </c>
    </row>
    <row r="42" spans="1:6" s="422" customFormat="1" ht="12" customHeight="1" x14ac:dyDescent="0.2">
      <c r="A42" s="374" t="s">
        <v>130</v>
      </c>
      <c r="B42" s="424" t="s">
        <v>348</v>
      </c>
      <c r="C42" s="413">
        <v>0</v>
      </c>
      <c r="D42" s="413">
        <v>0</v>
      </c>
      <c r="E42" s="396"/>
      <c r="F42" s="683" t="s">
        <v>764</v>
      </c>
    </row>
    <row r="43" spans="1:6" s="422" customFormat="1" ht="12" customHeight="1" x14ac:dyDescent="0.2">
      <c r="A43" s="374" t="s">
        <v>349</v>
      </c>
      <c r="B43" s="424" t="s">
        <v>350</v>
      </c>
      <c r="C43" s="416">
        <v>0</v>
      </c>
      <c r="D43" s="416">
        <v>0</v>
      </c>
      <c r="E43" s="399">
        <v>0</v>
      </c>
      <c r="F43" s="683" t="s">
        <v>765</v>
      </c>
    </row>
    <row r="44" spans="1:6" s="422" customFormat="1" ht="12" customHeight="1" thickBot="1" x14ac:dyDescent="0.25">
      <c r="A44" s="376" t="s">
        <v>351</v>
      </c>
      <c r="B44" s="425" t="s">
        <v>352</v>
      </c>
      <c r="C44" s="417">
        <v>0</v>
      </c>
      <c r="D44" s="417">
        <v>0</v>
      </c>
      <c r="E44" s="400">
        <v>0</v>
      </c>
      <c r="F44" s="683" t="s">
        <v>766</v>
      </c>
    </row>
    <row r="45" spans="1:6" s="422" customFormat="1" ht="12" customHeight="1" thickBot="1" x14ac:dyDescent="0.25">
      <c r="A45" s="380" t="s">
        <v>12</v>
      </c>
      <c r="B45" s="381" t="s">
        <v>353</v>
      </c>
      <c r="C45" s="412"/>
      <c r="D45" s="412">
        <v>0</v>
      </c>
      <c r="E45" s="395">
        <v>0</v>
      </c>
      <c r="F45" s="683" t="s">
        <v>767</v>
      </c>
    </row>
    <row r="46" spans="1:6" s="422" customFormat="1" ht="12" customHeight="1" x14ac:dyDescent="0.2">
      <c r="A46" s="375" t="s">
        <v>68</v>
      </c>
      <c r="B46" s="423" t="s">
        <v>354</v>
      </c>
      <c r="C46" s="434">
        <v>0</v>
      </c>
      <c r="D46" s="434">
        <v>0</v>
      </c>
      <c r="E46" s="401">
        <v>0</v>
      </c>
      <c r="F46" s="683" t="s">
        <v>768</v>
      </c>
    </row>
    <row r="47" spans="1:6" s="422" customFormat="1" ht="12" customHeight="1" x14ac:dyDescent="0.2">
      <c r="A47" s="374" t="s">
        <v>69</v>
      </c>
      <c r="B47" s="424" t="s">
        <v>355</v>
      </c>
      <c r="C47" s="416"/>
      <c r="D47" s="416">
        <v>0</v>
      </c>
      <c r="E47" s="399">
        <v>0</v>
      </c>
      <c r="F47" s="683" t="s">
        <v>769</v>
      </c>
    </row>
    <row r="48" spans="1:6" s="422" customFormat="1" ht="12" customHeight="1" x14ac:dyDescent="0.2">
      <c r="A48" s="374" t="s">
        <v>356</v>
      </c>
      <c r="B48" s="424" t="s">
        <v>357</v>
      </c>
      <c r="C48" s="416">
        <v>0</v>
      </c>
      <c r="D48" s="416">
        <v>0</v>
      </c>
      <c r="E48" s="399">
        <v>0</v>
      </c>
      <c r="F48" s="683" t="s">
        <v>770</v>
      </c>
    </row>
    <row r="49" spans="1:6" s="422" customFormat="1" ht="12" customHeight="1" x14ac:dyDescent="0.2">
      <c r="A49" s="374" t="s">
        <v>358</v>
      </c>
      <c r="B49" s="424" t="s">
        <v>359</v>
      </c>
      <c r="C49" s="416">
        <v>0</v>
      </c>
      <c r="D49" s="416">
        <v>0</v>
      </c>
      <c r="E49" s="399">
        <v>0</v>
      </c>
      <c r="F49" s="683" t="s">
        <v>771</v>
      </c>
    </row>
    <row r="50" spans="1:6" s="422" customFormat="1" ht="12" customHeight="1" thickBot="1" x14ac:dyDescent="0.25">
      <c r="A50" s="376" t="s">
        <v>360</v>
      </c>
      <c r="B50" s="425" t="s">
        <v>361</v>
      </c>
      <c r="C50" s="417">
        <v>0</v>
      </c>
      <c r="D50" s="417">
        <v>0</v>
      </c>
      <c r="E50" s="400">
        <v>0</v>
      </c>
      <c r="F50" s="683" t="s">
        <v>772</v>
      </c>
    </row>
    <row r="51" spans="1:6" s="422" customFormat="1" ht="17.25" customHeight="1" thickBot="1" x14ac:dyDescent="0.25">
      <c r="A51" s="380" t="s">
        <v>131</v>
      </c>
      <c r="B51" s="381" t="s">
        <v>362</v>
      </c>
      <c r="C51" s="412">
        <v>0</v>
      </c>
      <c r="D51" s="412"/>
      <c r="E51" s="395"/>
      <c r="F51" s="683" t="s">
        <v>773</v>
      </c>
    </row>
    <row r="52" spans="1:6" s="422" customFormat="1" ht="12" customHeight="1" x14ac:dyDescent="0.2">
      <c r="A52" s="375" t="s">
        <v>70</v>
      </c>
      <c r="B52" s="423" t="s">
        <v>363</v>
      </c>
      <c r="C52" s="414">
        <v>0</v>
      </c>
      <c r="D52" s="414">
        <v>0</v>
      </c>
      <c r="E52" s="397">
        <v>0</v>
      </c>
      <c r="F52" s="683" t="s">
        <v>774</v>
      </c>
    </row>
    <row r="53" spans="1:6" s="422" customFormat="1" ht="12" customHeight="1" x14ac:dyDescent="0.2">
      <c r="A53" s="374" t="s">
        <v>71</v>
      </c>
      <c r="B53" s="424" t="s">
        <v>364</v>
      </c>
      <c r="C53" s="413">
        <v>0</v>
      </c>
      <c r="D53" s="413">
        <v>0</v>
      </c>
      <c r="E53" s="396">
        <v>0</v>
      </c>
      <c r="F53" s="683" t="s">
        <v>775</v>
      </c>
    </row>
    <row r="54" spans="1:6" s="422" customFormat="1" ht="12" customHeight="1" x14ac:dyDescent="0.2">
      <c r="A54" s="374" t="s">
        <v>365</v>
      </c>
      <c r="B54" s="424" t="s">
        <v>366</v>
      </c>
      <c r="C54" s="413">
        <v>0</v>
      </c>
      <c r="D54" s="413"/>
      <c r="E54" s="396"/>
      <c r="F54" s="683" t="s">
        <v>776</v>
      </c>
    </row>
    <row r="55" spans="1:6" s="422" customFormat="1" ht="12" customHeight="1" thickBot="1" x14ac:dyDescent="0.25">
      <c r="A55" s="376" t="s">
        <v>367</v>
      </c>
      <c r="B55" s="425" t="s">
        <v>368</v>
      </c>
      <c r="C55" s="415">
        <v>0</v>
      </c>
      <c r="D55" s="415">
        <v>0</v>
      </c>
      <c r="E55" s="398"/>
      <c r="F55" s="683" t="s">
        <v>777</v>
      </c>
    </row>
    <row r="56" spans="1:6" s="422" customFormat="1" ht="12" customHeight="1" thickBot="1" x14ac:dyDescent="0.25">
      <c r="A56" s="380" t="s">
        <v>14</v>
      </c>
      <c r="B56" s="402" t="s">
        <v>369</v>
      </c>
      <c r="C56" s="412">
        <v>0</v>
      </c>
      <c r="D56" s="412">
        <v>0</v>
      </c>
      <c r="E56" s="395">
        <v>0</v>
      </c>
      <c r="F56" s="683" t="s">
        <v>778</v>
      </c>
    </row>
    <row r="57" spans="1:6" s="422" customFormat="1" ht="12" customHeight="1" x14ac:dyDescent="0.2">
      <c r="A57" s="375" t="s">
        <v>132</v>
      </c>
      <c r="B57" s="423" t="s">
        <v>370</v>
      </c>
      <c r="C57" s="416">
        <v>0</v>
      </c>
      <c r="D57" s="416">
        <v>0</v>
      </c>
      <c r="E57" s="399">
        <v>0</v>
      </c>
      <c r="F57" s="683" t="s">
        <v>779</v>
      </c>
    </row>
    <row r="58" spans="1:6" s="422" customFormat="1" ht="12" customHeight="1" x14ac:dyDescent="0.2">
      <c r="A58" s="374" t="s">
        <v>133</v>
      </c>
      <c r="B58" s="424" t="s">
        <v>371</v>
      </c>
      <c r="C58" s="416">
        <v>0</v>
      </c>
      <c r="D58" s="416">
        <v>0</v>
      </c>
      <c r="E58" s="399">
        <v>0</v>
      </c>
      <c r="F58" s="683" t="s">
        <v>780</v>
      </c>
    </row>
    <row r="59" spans="1:6" s="422" customFormat="1" ht="12" customHeight="1" x14ac:dyDescent="0.2">
      <c r="A59" s="374" t="s">
        <v>158</v>
      </c>
      <c r="B59" s="424" t="s">
        <v>372</v>
      </c>
      <c r="C59" s="416">
        <v>0</v>
      </c>
      <c r="D59" s="416">
        <v>0</v>
      </c>
      <c r="E59" s="399">
        <v>0</v>
      </c>
      <c r="F59" s="683" t="s">
        <v>781</v>
      </c>
    </row>
    <row r="60" spans="1:6" s="422" customFormat="1" ht="12" customHeight="1" thickBot="1" x14ac:dyDescent="0.25">
      <c r="A60" s="376" t="s">
        <v>373</v>
      </c>
      <c r="B60" s="425" t="s">
        <v>374</v>
      </c>
      <c r="C60" s="416">
        <v>0</v>
      </c>
      <c r="D60" s="416">
        <v>0</v>
      </c>
      <c r="E60" s="399">
        <v>0</v>
      </c>
      <c r="F60" s="683" t="s">
        <v>782</v>
      </c>
    </row>
    <row r="61" spans="1:6" s="422" customFormat="1" ht="12" customHeight="1" thickBot="1" x14ac:dyDescent="0.25">
      <c r="A61" s="380" t="s">
        <v>15</v>
      </c>
      <c r="B61" s="381" t="s">
        <v>375</v>
      </c>
      <c r="C61" s="418"/>
      <c r="D61" s="418"/>
      <c r="E61" s="430"/>
      <c r="F61" s="683" t="s">
        <v>783</v>
      </c>
    </row>
    <row r="62" spans="1:6" s="422" customFormat="1" ht="12" customHeight="1" thickBot="1" x14ac:dyDescent="0.25">
      <c r="A62" s="435" t="s">
        <v>376</v>
      </c>
      <c r="B62" s="402" t="s">
        <v>377</v>
      </c>
      <c r="C62" s="412"/>
      <c r="D62" s="412"/>
      <c r="E62" s="395"/>
      <c r="F62" s="683" t="s">
        <v>784</v>
      </c>
    </row>
    <row r="63" spans="1:6" s="422" customFormat="1" ht="12" customHeight="1" x14ac:dyDescent="0.2">
      <c r="A63" s="375" t="s">
        <v>378</v>
      </c>
      <c r="B63" s="423" t="s">
        <v>379</v>
      </c>
      <c r="C63" s="416">
        <v>0</v>
      </c>
      <c r="D63" s="416">
        <v>0</v>
      </c>
      <c r="E63" s="399">
        <v>0</v>
      </c>
      <c r="F63" s="683" t="s">
        <v>785</v>
      </c>
    </row>
    <row r="64" spans="1:6" s="422" customFormat="1" ht="12" customHeight="1" x14ac:dyDescent="0.2">
      <c r="A64" s="374" t="s">
        <v>380</v>
      </c>
      <c r="B64" s="424" t="s">
        <v>381</v>
      </c>
      <c r="C64" s="416">
        <v>0</v>
      </c>
      <c r="D64" s="416">
        <v>0</v>
      </c>
      <c r="E64" s="399">
        <v>0</v>
      </c>
      <c r="F64" s="683" t="s">
        <v>786</v>
      </c>
    </row>
    <row r="65" spans="1:6" s="422" customFormat="1" ht="12" customHeight="1" thickBot="1" x14ac:dyDescent="0.25">
      <c r="A65" s="376" t="s">
        <v>382</v>
      </c>
      <c r="B65" s="360" t="s">
        <v>427</v>
      </c>
      <c r="C65" s="416">
        <v>0</v>
      </c>
      <c r="D65" s="416">
        <v>0</v>
      </c>
      <c r="E65" s="399">
        <v>0</v>
      </c>
      <c r="F65" s="683" t="s">
        <v>787</v>
      </c>
    </row>
    <row r="66" spans="1:6" s="422" customFormat="1" ht="12" customHeight="1" thickBot="1" x14ac:dyDescent="0.25">
      <c r="A66" s="435" t="s">
        <v>384</v>
      </c>
      <c r="B66" s="402" t="s">
        <v>385</v>
      </c>
      <c r="C66" s="412"/>
      <c r="D66" s="412"/>
      <c r="E66" s="395"/>
      <c r="F66" s="683" t="s">
        <v>788</v>
      </c>
    </row>
    <row r="67" spans="1:6" s="422" customFormat="1" ht="13.5" customHeight="1" x14ac:dyDescent="0.2">
      <c r="A67" s="375" t="s">
        <v>109</v>
      </c>
      <c r="B67" s="423" t="s">
        <v>386</v>
      </c>
      <c r="C67" s="416">
        <v>0</v>
      </c>
      <c r="D67" s="416">
        <v>0</v>
      </c>
      <c r="E67" s="399">
        <v>0</v>
      </c>
      <c r="F67" s="683" t="s">
        <v>789</v>
      </c>
    </row>
    <row r="68" spans="1:6" s="422" customFormat="1" ht="12" customHeight="1" x14ac:dyDescent="0.2">
      <c r="A68" s="374" t="s">
        <v>110</v>
      </c>
      <c r="B68" s="424" t="s">
        <v>387</v>
      </c>
      <c r="C68" s="416">
        <v>0</v>
      </c>
      <c r="D68" s="416">
        <v>0</v>
      </c>
      <c r="E68" s="399">
        <v>0</v>
      </c>
      <c r="F68" s="683" t="s">
        <v>790</v>
      </c>
    </row>
    <row r="69" spans="1:6" s="422" customFormat="1" ht="12" customHeight="1" x14ac:dyDescent="0.2">
      <c r="A69" s="374" t="s">
        <v>388</v>
      </c>
      <c r="B69" s="424" t="s">
        <v>389</v>
      </c>
      <c r="C69" s="416">
        <v>0</v>
      </c>
      <c r="D69" s="416">
        <v>0</v>
      </c>
      <c r="E69" s="399">
        <v>0</v>
      </c>
      <c r="F69" s="683" t="s">
        <v>791</v>
      </c>
    </row>
    <row r="70" spans="1:6" s="422" customFormat="1" ht="12" customHeight="1" thickBot="1" x14ac:dyDescent="0.25">
      <c r="A70" s="376" t="s">
        <v>390</v>
      </c>
      <c r="B70" s="425" t="s">
        <v>391</v>
      </c>
      <c r="C70" s="416">
        <v>0</v>
      </c>
      <c r="D70" s="416">
        <v>0</v>
      </c>
      <c r="E70" s="399">
        <v>0</v>
      </c>
      <c r="F70" s="683" t="s">
        <v>792</v>
      </c>
    </row>
    <row r="71" spans="1:6" s="422" customFormat="1" ht="12" customHeight="1" thickBot="1" x14ac:dyDescent="0.25">
      <c r="A71" s="435" t="s">
        <v>392</v>
      </c>
      <c r="B71" s="402" t="s">
        <v>393</v>
      </c>
      <c r="C71" s="412"/>
      <c r="D71" s="412"/>
      <c r="E71" s="395"/>
      <c r="F71" s="683" t="s">
        <v>793</v>
      </c>
    </row>
    <row r="72" spans="1:6" s="422" customFormat="1" ht="12" customHeight="1" x14ac:dyDescent="0.2">
      <c r="A72" s="375" t="s">
        <v>394</v>
      </c>
      <c r="B72" s="423" t="s">
        <v>395</v>
      </c>
      <c r="C72" s="416">
        <v>0</v>
      </c>
      <c r="D72" s="416">
        <v>0</v>
      </c>
      <c r="E72" s="399">
        <v>0</v>
      </c>
      <c r="F72" s="683" t="s">
        <v>794</v>
      </c>
    </row>
    <row r="73" spans="1:6" s="422" customFormat="1" ht="12" customHeight="1" thickBot="1" x14ac:dyDescent="0.25">
      <c r="A73" s="376" t="s">
        <v>396</v>
      </c>
      <c r="B73" s="425" t="s">
        <v>397</v>
      </c>
      <c r="C73" s="416">
        <v>0</v>
      </c>
      <c r="D73" s="416">
        <v>0</v>
      </c>
      <c r="E73" s="399">
        <v>0</v>
      </c>
      <c r="F73" s="683" t="s">
        <v>795</v>
      </c>
    </row>
    <row r="74" spans="1:6" s="422" customFormat="1" ht="12" customHeight="1" thickBot="1" x14ac:dyDescent="0.25">
      <c r="A74" s="435" t="s">
        <v>398</v>
      </c>
      <c r="B74" s="402" t="s">
        <v>399</v>
      </c>
      <c r="C74" s="412"/>
      <c r="D74" s="412"/>
      <c r="E74" s="395"/>
      <c r="F74" s="683" t="s">
        <v>796</v>
      </c>
    </row>
    <row r="75" spans="1:6" s="422" customFormat="1" ht="12" customHeight="1" x14ac:dyDescent="0.2">
      <c r="A75" s="375" t="s">
        <v>400</v>
      </c>
      <c r="B75" s="423" t="s">
        <v>401</v>
      </c>
      <c r="C75" s="416">
        <v>0</v>
      </c>
      <c r="D75" s="416">
        <v>0</v>
      </c>
      <c r="E75" s="399"/>
      <c r="F75" s="683" t="s">
        <v>797</v>
      </c>
    </row>
    <row r="76" spans="1:6" s="422" customFormat="1" ht="12" customHeight="1" x14ac:dyDescent="0.2">
      <c r="A76" s="374" t="s">
        <v>402</v>
      </c>
      <c r="B76" s="424" t="s">
        <v>403</v>
      </c>
      <c r="C76" s="416">
        <v>0</v>
      </c>
      <c r="D76" s="416">
        <v>0</v>
      </c>
      <c r="E76" s="399">
        <v>0</v>
      </c>
      <c r="F76" s="683" t="s">
        <v>798</v>
      </c>
    </row>
    <row r="77" spans="1:6" s="422" customFormat="1" ht="12" customHeight="1" thickBot="1" x14ac:dyDescent="0.25">
      <c r="A77" s="376" t="s">
        <v>404</v>
      </c>
      <c r="B77" s="404" t="s">
        <v>405</v>
      </c>
      <c r="C77" s="416">
        <v>0</v>
      </c>
      <c r="D77" s="416">
        <v>0</v>
      </c>
      <c r="E77" s="399">
        <v>0</v>
      </c>
      <c r="F77" s="683" t="s">
        <v>799</v>
      </c>
    </row>
    <row r="78" spans="1:6" s="422" customFormat="1" ht="12" customHeight="1" thickBot="1" x14ac:dyDescent="0.25">
      <c r="A78" s="435" t="s">
        <v>406</v>
      </c>
      <c r="B78" s="402" t="s">
        <v>407</v>
      </c>
      <c r="C78" s="412"/>
      <c r="D78" s="412"/>
      <c r="E78" s="395"/>
      <c r="F78" s="683" t="s">
        <v>800</v>
      </c>
    </row>
    <row r="79" spans="1:6" s="422" customFormat="1" ht="12" customHeight="1" x14ac:dyDescent="0.2">
      <c r="A79" s="426" t="s">
        <v>408</v>
      </c>
      <c r="B79" s="423" t="s">
        <v>409</v>
      </c>
      <c r="C79" s="416">
        <v>0</v>
      </c>
      <c r="D79" s="416">
        <v>0</v>
      </c>
      <c r="E79" s="399">
        <v>0</v>
      </c>
      <c r="F79" s="683" t="s">
        <v>801</v>
      </c>
    </row>
    <row r="80" spans="1:6" s="422" customFormat="1" ht="12" customHeight="1" x14ac:dyDescent="0.2">
      <c r="A80" s="427" t="s">
        <v>410</v>
      </c>
      <c r="B80" s="424" t="s">
        <v>411</v>
      </c>
      <c r="C80" s="416">
        <v>0</v>
      </c>
      <c r="D80" s="416">
        <v>0</v>
      </c>
      <c r="E80" s="399">
        <v>0</v>
      </c>
      <c r="F80" s="683" t="s">
        <v>802</v>
      </c>
    </row>
    <row r="81" spans="1:6" s="422" customFormat="1" ht="12" customHeight="1" x14ac:dyDescent="0.2">
      <c r="A81" s="427" t="s">
        <v>412</v>
      </c>
      <c r="B81" s="424" t="s">
        <v>413</v>
      </c>
      <c r="C81" s="416">
        <v>0</v>
      </c>
      <c r="D81" s="416">
        <v>0</v>
      </c>
      <c r="E81" s="399">
        <v>0</v>
      </c>
      <c r="F81" s="683" t="s">
        <v>803</v>
      </c>
    </row>
    <row r="82" spans="1:6" s="422" customFormat="1" ht="12" customHeight="1" thickBot="1" x14ac:dyDescent="0.25">
      <c r="A82" s="436" t="s">
        <v>414</v>
      </c>
      <c r="B82" s="404" t="s">
        <v>415</v>
      </c>
      <c r="C82" s="416">
        <v>0</v>
      </c>
      <c r="D82" s="416">
        <v>0</v>
      </c>
      <c r="E82" s="399">
        <v>0</v>
      </c>
      <c r="F82" s="683" t="s">
        <v>804</v>
      </c>
    </row>
    <row r="83" spans="1:6" s="422" customFormat="1" ht="12" customHeight="1" thickBot="1" x14ac:dyDescent="0.25">
      <c r="A83" s="435" t="s">
        <v>416</v>
      </c>
      <c r="B83" s="402" t="s">
        <v>417</v>
      </c>
      <c r="C83" s="438">
        <v>0</v>
      </c>
      <c r="D83" s="438">
        <v>0</v>
      </c>
      <c r="E83" s="439">
        <v>0</v>
      </c>
      <c r="F83" s="683" t="s">
        <v>805</v>
      </c>
    </row>
    <row r="84" spans="1:6" s="422" customFormat="1" ht="12" customHeight="1" thickBot="1" x14ac:dyDescent="0.25">
      <c r="A84" s="435" t="s">
        <v>418</v>
      </c>
      <c r="B84" s="358" t="s">
        <v>419</v>
      </c>
      <c r="C84" s="418"/>
      <c r="D84" s="418"/>
      <c r="E84" s="430"/>
      <c r="F84" s="683" t="s">
        <v>806</v>
      </c>
    </row>
    <row r="85" spans="1:6" s="422" customFormat="1" ht="12" customHeight="1" thickBot="1" x14ac:dyDescent="0.25">
      <c r="A85" s="437" t="s">
        <v>420</v>
      </c>
      <c r="B85" s="361" t="s">
        <v>421</v>
      </c>
      <c r="C85" s="418"/>
      <c r="D85" s="418"/>
      <c r="E85" s="430"/>
      <c r="F85" s="683" t="s">
        <v>807</v>
      </c>
    </row>
    <row r="86" spans="1:6" s="422" customFormat="1" ht="12" customHeight="1" x14ac:dyDescent="0.2">
      <c r="A86" s="356"/>
      <c r="B86" s="356"/>
      <c r="C86" s="357"/>
      <c r="D86" s="357"/>
      <c r="E86" s="357"/>
      <c r="F86" s="683"/>
    </row>
    <row r="87" spans="1:6" ht="16.5" customHeight="1" x14ac:dyDescent="0.25">
      <c r="A87" s="756" t="s">
        <v>36</v>
      </c>
      <c r="B87" s="756"/>
      <c r="C87" s="756"/>
      <c r="D87" s="756"/>
      <c r="E87" s="756"/>
      <c r="F87" s="681"/>
    </row>
    <row r="88" spans="1:6" s="428" customFormat="1" ht="16.5" customHeight="1" thickBot="1" x14ac:dyDescent="0.3">
      <c r="A88" s="46" t="s">
        <v>113</v>
      </c>
      <c r="B88" s="46"/>
      <c r="C88" s="389"/>
      <c r="D88" s="389"/>
      <c r="E88" s="389" t="s">
        <v>818</v>
      </c>
      <c r="F88" s="684"/>
    </row>
    <row r="89" spans="1:6" s="428" customFormat="1" ht="16.5" customHeight="1" x14ac:dyDescent="0.25">
      <c r="A89" s="763" t="s">
        <v>60</v>
      </c>
      <c r="B89" s="759" t="s">
        <v>178</v>
      </c>
      <c r="C89" s="757" t="str">
        <f>+C3</f>
        <v>2018. évi.</v>
      </c>
      <c r="D89" s="757"/>
      <c r="E89" s="758"/>
      <c r="F89" s="684"/>
    </row>
    <row r="90" spans="1:6" ht="38.1" customHeight="1" thickBot="1" x14ac:dyDescent="0.3">
      <c r="A90" s="764"/>
      <c r="B90" s="760"/>
      <c r="C90" s="47" t="s">
        <v>179</v>
      </c>
      <c r="D90" s="47" t="s">
        <v>184</v>
      </c>
      <c r="E90" s="48" t="s">
        <v>185</v>
      </c>
      <c r="F90" s="681"/>
    </row>
    <row r="91" spans="1:6" s="421" customFormat="1" ht="12" customHeight="1" thickBot="1" x14ac:dyDescent="0.25">
      <c r="A91" s="385" t="s">
        <v>422</v>
      </c>
      <c r="B91" s="386" t="s">
        <v>423</v>
      </c>
      <c r="C91" s="386" t="s">
        <v>424</v>
      </c>
      <c r="D91" s="386" t="s">
        <v>425</v>
      </c>
      <c r="E91" s="387" t="s">
        <v>426</v>
      </c>
      <c r="F91" s="682"/>
    </row>
    <row r="92" spans="1:6" ht="12" customHeight="1" thickBot="1" x14ac:dyDescent="0.3">
      <c r="A92" s="382" t="s">
        <v>7</v>
      </c>
      <c r="B92" s="384" t="s">
        <v>428</v>
      </c>
      <c r="C92" s="411"/>
      <c r="D92" s="411"/>
      <c r="E92" s="366"/>
      <c r="F92" s="681" t="s">
        <v>728</v>
      </c>
    </row>
    <row r="93" spans="1:6" ht="12" customHeight="1" x14ac:dyDescent="0.25">
      <c r="A93" s="377" t="s">
        <v>72</v>
      </c>
      <c r="B93" s="370" t="s">
        <v>37</v>
      </c>
      <c r="C93" s="98"/>
      <c r="D93" s="98"/>
      <c r="E93" s="365"/>
      <c r="F93" s="681" t="s">
        <v>729</v>
      </c>
    </row>
    <row r="94" spans="1:6" ht="12" customHeight="1" x14ac:dyDescent="0.25">
      <c r="A94" s="374" t="s">
        <v>73</v>
      </c>
      <c r="B94" s="368" t="s">
        <v>134</v>
      </c>
      <c r="C94" s="413"/>
      <c r="D94" s="413"/>
      <c r="E94" s="396"/>
      <c r="F94" s="681" t="s">
        <v>730</v>
      </c>
    </row>
    <row r="95" spans="1:6" ht="12" customHeight="1" x14ac:dyDescent="0.25">
      <c r="A95" s="374" t="s">
        <v>74</v>
      </c>
      <c r="B95" s="368" t="s">
        <v>101</v>
      </c>
      <c r="C95" s="415"/>
      <c r="D95" s="415"/>
      <c r="E95" s="398"/>
      <c r="F95" s="681" t="s">
        <v>731</v>
      </c>
    </row>
    <row r="96" spans="1:6" ht="12" customHeight="1" x14ac:dyDescent="0.25">
      <c r="A96" s="374" t="s">
        <v>75</v>
      </c>
      <c r="B96" s="371" t="s">
        <v>135</v>
      </c>
      <c r="C96" s="415"/>
      <c r="D96" s="415"/>
      <c r="E96" s="398"/>
      <c r="F96" s="681" t="s">
        <v>732</v>
      </c>
    </row>
    <row r="97" spans="1:6" ht="12" customHeight="1" x14ac:dyDescent="0.25">
      <c r="A97" s="374" t="s">
        <v>84</v>
      </c>
      <c r="B97" s="379" t="s">
        <v>136</v>
      </c>
      <c r="C97" s="415"/>
      <c r="D97" s="415"/>
      <c r="E97" s="398"/>
      <c r="F97" s="681" t="s">
        <v>733</v>
      </c>
    </row>
    <row r="98" spans="1:6" ht="12" customHeight="1" x14ac:dyDescent="0.25">
      <c r="A98" s="374" t="s">
        <v>76</v>
      </c>
      <c r="B98" s="368" t="s">
        <v>429</v>
      </c>
      <c r="C98" s="415">
        <v>0</v>
      </c>
      <c r="D98" s="415">
        <v>0</v>
      </c>
      <c r="E98" s="398">
        <v>0</v>
      </c>
      <c r="F98" s="681" t="s">
        <v>734</v>
      </c>
    </row>
    <row r="99" spans="1:6" ht="12" customHeight="1" x14ac:dyDescent="0.25">
      <c r="A99" s="374" t="s">
        <v>77</v>
      </c>
      <c r="B99" s="391" t="s">
        <v>430</v>
      </c>
      <c r="C99" s="415">
        <v>0</v>
      </c>
      <c r="D99" s="415">
        <v>0</v>
      </c>
      <c r="E99" s="398">
        <v>0</v>
      </c>
      <c r="F99" s="681" t="s">
        <v>735</v>
      </c>
    </row>
    <row r="100" spans="1:6" ht="12" customHeight="1" x14ac:dyDescent="0.25">
      <c r="A100" s="374" t="s">
        <v>85</v>
      </c>
      <c r="B100" s="392" t="s">
        <v>431</v>
      </c>
      <c r="C100" s="415">
        <v>0</v>
      </c>
      <c r="D100" s="415">
        <v>0</v>
      </c>
      <c r="E100" s="398">
        <v>0</v>
      </c>
      <c r="F100" s="681" t="s">
        <v>736</v>
      </c>
    </row>
    <row r="101" spans="1:6" ht="12" customHeight="1" x14ac:dyDescent="0.25">
      <c r="A101" s="374" t="s">
        <v>86</v>
      </c>
      <c r="B101" s="392" t="s">
        <v>432</v>
      </c>
      <c r="C101" s="415">
        <v>0</v>
      </c>
      <c r="D101" s="415">
        <v>0</v>
      </c>
      <c r="E101" s="398">
        <v>0</v>
      </c>
      <c r="F101" s="681" t="s">
        <v>737</v>
      </c>
    </row>
    <row r="102" spans="1:6" ht="12" customHeight="1" x14ac:dyDescent="0.25">
      <c r="A102" s="374" t="s">
        <v>87</v>
      </c>
      <c r="B102" s="391" t="s">
        <v>433</v>
      </c>
      <c r="C102" s="415"/>
      <c r="D102" s="415"/>
      <c r="E102" s="398"/>
      <c r="F102" s="681" t="s">
        <v>738</v>
      </c>
    </row>
    <row r="103" spans="1:6" ht="12" customHeight="1" x14ac:dyDescent="0.25">
      <c r="A103" s="374" t="s">
        <v>88</v>
      </c>
      <c r="B103" s="391" t="s">
        <v>434</v>
      </c>
      <c r="C103" s="415">
        <v>0</v>
      </c>
      <c r="D103" s="415">
        <v>0</v>
      </c>
      <c r="E103" s="398">
        <v>0</v>
      </c>
      <c r="F103" s="681" t="s">
        <v>739</v>
      </c>
    </row>
    <row r="104" spans="1:6" ht="12" customHeight="1" x14ac:dyDescent="0.25">
      <c r="A104" s="374" t="s">
        <v>90</v>
      </c>
      <c r="B104" s="392" t="s">
        <v>435</v>
      </c>
      <c r="C104" s="415">
        <v>0</v>
      </c>
      <c r="D104" s="415">
        <v>0</v>
      </c>
      <c r="E104" s="398">
        <v>0</v>
      </c>
      <c r="F104" s="681" t="s">
        <v>740</v>
      </c>
    </row>
    <row r="105" spans="1:6" ht="12" customHeight="1" x14ac:dyDescent="0.25">
      <c r="A105" s="373" t="s">
        <v>137</v>
      </c>
      <c r="B105" s="393" t="s">
        <v>436</v>
      </c>
      <c r="C105" s="415">
        <v>0</v>
      </c>
      <c r="D105" s="415">
        <v>0</v>
      </c>
      <c r="E105" s="398">
        <v>0</v>
      </c>
      <c r="F105" s="681" t="s">
        <v>741</v>
      </c>
    </row>
    <row r="106" spans="1:6" ht="12" customHeight="1" x14ac:dyDescent="0.25">
      <c r="A106" s="374" t="s">
        <v>437</v>
      </c>
      <c r="B106" s="393" t="s">
        <v>438</v>
      </c>
      <c r="C106" s="415">
        <v>0</v>
      </c>
      <c r="D106" s="415">
        <v>0</v>
      </c>
      <c r="E106" s="398">
        <v>0</v>
      </c>
      <c r="F106" s="681" t="s">
        <v>742</v>
      </c>
    </row>
    <row r="107" spans="1:6" ht="12" customHeight="1" thickBot="1" x14ac:dyDescent="0.3">
      <c r="A107" s="378" t="s">
        <v>439</v>
      </c>
      <c r="B107" s="394" t="s">
        <v>440</v>
      </c>
      <c r="C107" s="99"/>
      <c r="D107" s="99"/>
      <c r="E107" s="359"/>
      <c r="F107" s="681" t="s">
        <v>743</v>
      </c>
    </row>
    <row r="108" spans="1:6" ht="12" customHeight="1" thickBot="1" x14ac:dyDescent="0.3">
      <c r="A108" s="380" t="s">
        <v>8</v>
      </c>
      <c r="B108" s="383" t="s">
        <v>441</v>
      </c>
      <c r="C108" s="412"/>
      <c r="D108" s="412"/>
      <c r="E108" s="395"/>
      <c r="F108" s="681" t="s">
        <v>744</v>
      </c>
    </row>
    <row r="109" spans="1:6" ht="12" customHeight="1" x14ac:dyDescent="0.25">
      <c r="A109" s="375" t="s">
        <v>78</v>
      </c>
      <c r="B109" s="368" t="s">
        <v>157</v>
      </c>
      <c r="C109" s="414"/>
      <c r="D109" s="414"/>
      <c r="E109" s="397"/>
      <c r="F109" s="681" t="s">
        <v>745</v>
      </c>
    </row>
    <row r="110" spans="1:6" ht="12" customHeight="1" x14ac:dyDescent="0.25">
      <c r="A110" s="375" t="s">
        <v>79</v>
      </c>
      <c r="B110" s="372" t="s">
        <v>442</v>
      </c>
      <c r="C110" s="414">
        <v>0</v>
      </c>
      <c r="D110" s="414">
        <v>0</v>
      </c>
      <c r="E110" s="397">
        <v>0</v>
      </c>
      <c r="F110" s="681" t="s">
        <v>746</v>
      </c>
    </row>
    <row r="111" spans="1:6" x14ac:dyDescent="0.25">
      <c r="A111" s="375" t="s">
        <v>80</v>
      </c>
      <c r="B111" s="372" t="s">
        <v>138</v>
      </c>
      <c r="C111" s="413"/>
      <c r="D111" s="413"/>
      <c r="E111" s="396"/>
      <c r="F111" s="681" t="s">
        <v>747</v>
      </c>
    </row>
    <row r="112" spans="1:6" ht="12" customHeight="1" x14ac:dyDescent="0.25">
      <c r="A112" s="375" t="s">
        <v>81</v>
      </c>
      <c r="B112" s="372" t="s">
        <v>443</v>
      </c>
      <c r="C112" s="413">
        <v>0</v>
      </c>
      <c r="D112" s="413">
        <v>0</v>
      </c>
      <c r="E112" s="396">
        <v>0</v>
      </c>
      <c r="F112" s="681" t="s">
        <v>748</v>
      </c>
    </row>
    <row r="113" spans="1:6" ht="12" customHeight="1" x14ac:dyDescent="0.25">
      <c r="A113" s="375" t="s">
        <v>82</v>
      </c>
      <c r="B113" s="404" t="s">
        <v>159</v>
      </c>
      <c r="C113" s="413"/>
      <c r="D113" s="413">
        <v>0</v>
      </c>
      <c r="E113" s="396">
        <v>0</v>
      </c>
      <c r="F113" s="681" t="s">
        <v>749</v>
      </c>
    </row>
    <row r="114" spans="1:6" ht="21.75" customHeight="1" x14ac:dyDescent="0.25">
      <c r="A114" s="375" t="s">
        <v>89</v>
      </c>
      <c r="B114" s="403" t="s">
        <v>444</v>
      </c>
      <c r="C114" s="413">
        <v>0</v>
      </c>
      <c r="D114" s="413">
        <v>0</v>
      </c>
      <c r="E114" s="396">
        <v>0</v>
      </c>
      <c r="F114" s="681" t="s">
        <v>750</v>
      </c>
    </row>
    <row r="115" spans="1:6" ht="24" customHeight="1" x14ac:dyDescent="0.25">
      <c r="A115" s="375" t="s">
        <v>91</v>
      </c>
      <c r="B115" s="419" t="s">
        <v>445</v>
      </c>
      <c r="C115" s="413">
        <v>0</v>
      </c>
      <c r="D115" s="413">
        <v>0</v>
      </c>
      <c r="E115" s="396">
        <v>0</v>
      </c>
      <c r="F115" s="681" t="s">
        <v>751</v>
      </c>
    </row>
    <row r="116" spans="1:6" ht="12" customHeight="1" x14ac:dyDescent="0.25">
      <c r="A116" s="375" t="s">
        <v>139</v>
      </c>
      <c r="B116" s="392" t="s">
        <v>432</v>
      </c>
      <c r="C116" s="413">
        <v>0</v>
      </c>
      <c r="D116" s="413">
        <v>0</v>
      </c>
      <c r="E116" s="396">
        <v>0</v>
      </c>
      <c r="F116" s="681" t="s">
        <v>752</v>
      </c>
    </row>
    <row r="117" spans="1:6" ht="12" customHeight="1" x14ac:dyDescent="0.25">
      <c r="A117" s="375" t="s">
        <v>140</v>
      </c>
      <c r="B117" s="392" t="s">
        <v>446</v>
      </c>
      <c r="C117" s="413">
        <v>0</v>
      </c>
      <c r="D117" s="413">
        <v>0</v>
      </c>
      <c r="E117" s="396">
        <v>0</v>
      </c>
      <c r="F117" s="681" t="s">
        <v>753</v>
      </c>
    </row>
    <row r="118" spans="1:6" ht="12" customHeight="1" x14ac:dyDescent="0.25">
      <c r="A118" s="375" t="s">
        <v>141</v>
      </c>
      <c r="B118" s="392" t="s">
        <v>447</v>
      </c>
      <c r="C118" s="413">
        <v>0</v>
      </c>
      <c r="D118" s="413">
        <v>0</v>
      </c>
      <c r="E118" s="396">
        <v>0</v>
      </c>
      <c r="F118" s="681" t="s">
        <v>754</v>
      </c>
    </row>
    <row r="119" spans="1:6" s="440" customFormat="1" ht="12" customHeight="1" x14ac:dyDescent="0.25">
      <c r="A119" s="375" t="s">
        <v>448</v>
      </c>
      <c r="B119" s="392" t="s">
        <v>435</v>
      </c>
      <c r="C119" s="413">
        <v>0</v>
      </c>
      <c r="D119" s="413">
        <v>0</v>
      </c>
      <c r="E119" s="396">
        <v>0</v>
      </c>
      <c r="F119" s="681" t="s">
        <v>755</v>
      </c>
    </row>
    <row r="120" spans="1:6" ht="12" customHeight="1" x14ac:dyDescent="0.25">
      <c r="A120" s="375" t="s">
        <v>449</v>
      </c>
      <c r="B120" s="392" t="s">
        <v>450</v>
      </c>
      <c r="C120" s="413"/>
      <c r="D120" s="413">
        <v>0</v>
      </c>
      <c r="E120" s="396">
        <v>0</v>
      </c>
      <c r="F120" s="681" t="s">
        <v>756</v>
      </c>
    </row>
    <row r="121" spans="1:6" ht="12" customHeight="1" thickBot="1" x14ac:dyDescent="0.3">
      <c r="A121" s="373" t="s">
        <v>451</v>
      </c>
      <c r="B121" s="392" t="s">
        <v>452</v>
      </c>
      <c r="C121" s="415">
        <v>0</v>
      </c>
      <c r="D121" s="415">
        <v>0</v>
      </c>
      <c r="E121" s="398">
        <v>0</v>
      </c>
      <c r="F121" s="681" t="s">
        <v>757</v>
      </c>
    </row>
    <row r="122" spans="1:6" ht="12" customHeight="1" thickBot="1" x14ac:dyDescent="0.3">
      <c r="A122" s="380" t="s">
        <v>9</v>
      </c>
      <c r="B122" s="388" t="s">
        <v>453</v>
      </c>
      <c r="C122" s="412"/>
      <c r="D122" s="412"/>
      <c r="E122" s="395"/>
      <c r="F122" s="681" t="s">
        <v>758</v>
      </c>
    </row>
    <row r="123" spans="1:6" ht="12" customHeight="1" x14ac:dyDescent="0.25">
      <c r="A123" s="375" t="s">
        <v>61</v>
      </c>
      <c r="B123" s="369" t="s">
        <v>47</v>
      </c>
      <c r="C123" s="414"/>
      <c r="D123" s="414"/>
      <c r="E123" s="397">
        <v>0</v>
      </c>
      <c r="F123" s="681" t="s">
        <v>759</v>
      </c>
    </row>
    <row r="124" spans="1:6" ht="12" customHeight="1" thickBot="1" x14ac:dyDescent="0.3">
      <c r="A124" s="376" t="s">
        <v>62</v>
      </c>
      <c r="B124" s="372" t="s">
        <v>48</v>
      </c>
      <c r="C124" s="415">
        <v>0</v>
      </c>
      <c r="D124" s="415">
        <v>0</v>
      </c>
      <c r="E124" s="398">
        <v>0</v>
      </c>
      <c r="F124" s="681" t="s">
        <v>760</v>
      </c>
    </row>
    <row r="125" spans="1:6" ht="12" customHeight="1" thickBot="1" x14ac:dyDescent="0.3">
      <c r="A125" s="380" t="s">
        <v>10</v>
      </c>
      <c r="B125" s="388" t="s">
        <v>454</v>
      </c>
      <c r="C125" s="412"/>
      <c r="D125" s="412"/>
      <c r="E125" s="395"/>
      <c r="F125" s="681" t="s">
        <v>761</v>
      </c>
    </row>
    <row r="126" spans="1:6" ht="12" customHeight="1" thickBot="1" x14ac:dyDescent="0.3">
      <c r="A126" s="380" t="s">
        <v>11</v>
      </c>
      <c r="B126" s="388" t="s">
        <v>455</v>
      </c>
      <c r="C126" s="412">
        <v>0</v>
      </c>
      <c r="D126" s="412">
        <v>0</v>
      </c>
      <c r="E126" s="395">
        <v>0</v>
      </c>
      <c r="F126" s="681" t="s">
        <v>762</v>
      </c>
    </row>
    <row r="127" spans="1:6" ht="12" customHeight="1" x14ac:dyDescent="0.25">
      <c r="A127" s="375" t="s">
        <v>65</v>
      </c>
      <c r="B127" s="369" t="s">
        <v>456</v>
      </c>
      <c r="C127" s="413">
        <v>0</v>
      </c>
      <c r="D127" s="413">
        <v>0</v>
      </c>
      <c r="E127" s="396">
        <v>0</v>
      </c>
      <c r="F127" s="681" t="s">
        <v>763</v>
      </c>
    </row>
    <row r="128" spans="1:6" ht="12" customHeight="1" x14ac:dyDescent="0.25">
      <c r="A128" s="375" t="s">
        <v>66</v>
      </c>
      <c r="B128" s="369" t="s">
        <v>457</v>
      </c>
      <c r="C128" s="413">
        <v>0</v>
      </c>
      <c r="D128" s="413">
        <v>0</v>
      </c>
      <c r="E128" s="396">
        <v>0</v>
      </c>
      <c r="F128" s="681" t="s">
        <v>764</v>
      </c>
    </row>
    <row r="129" spans="1:9" ht="12" customHeight="1" thickBot="1" x14ac:dyDescent="0.3">
      <c r="A129" s="373" t="s">
        <v>67</v>
      </c>
      <c r="B129" s="367" t="s">
        <v>458</v>
      </c>
      <c r="C129" s="413">
        <v>0</v>
      </c>
      <c r="D129" s="413">
        <v>0</v>
      </c>
      <c r="E129" s="396">
        <v>0</v>
      </c>
      <c r="F129" s="681" t="s">
        <v>765</v>
      </c>
    </row>
    <row r="130" spans="1:9" ht="12" customHeight="1" thickBot="1" x14ac:dyDescent="0.3">
      <c r="A130" s="380" t="s">
        <v>12</v>
      </c>
      <c r="B130" s="388" t="s">
        <v>459</v>
      </c>
      <c r="C130" s="412"/>
      <c r="D130" s="412"/>
      <c r="E130" s="395"/>
      <c r="F130" s="681" t="s">
        <v>766</v>
      </c>
    </row>
    <row r="131" spans="1:9" ht="12" customHeight="1" x14ac:dyDescent="0.25">
      <c r="A131" s="375" t="s">
        <v>68</v>
      </c>
      <c r="B131" s="369" t="s">
        <v>460</v>
      </c>
      <c r="C131" s="413">
        <v>0</v>
      </c>
      <c r="D131" s="413">
        <v>0</v>
      </c>
      <c r="E131" s="396">
        <v>0</v>
      </c>
      <c r="F131" s="681" t="s">
        <v>767</v>
      </c>
    </row>
    <row r="132" spans="1:9" ht="12" customHeight="1" x14ac:dyDescent="0.25">
      <c r="A132" s="375" t="s">
        <v>69</v>
      </c>
      <c r="B132" s="369" t="s">
        <v>461</v>
      </c>
      <c r="C132" s="413">
        <v>0</v>
      </c>
      <c r="D132" s="413">
        <v>0</v>
      </c>
      <c r="E132" s="396">
        <v>0</v>
      </c>
      <c r="F132" s="681" t="s">
        <v>768</v>
      </c>
    </row>
    <row r="133" spans="1:9" ht="12" customHeight="1" x14ac:dyDescent="0.25">
      <c r="A133" s="375" t="s">
        <v>356</v>
      </c>
      <c r="B133" s="369" t="s">
        <v>462</v>
      </c>
      <c r="C133" s="413">
        <v>0</v>
      </c>
      <c r="D133" s="413">
        <v>0</v>
      </c>
      <c r="E133" s="396">
        <v>0</v>
      </c>
      <c r="F133" s="681" t="s">
        <v>769</v>
      </c>
    </row>
    <row r="134" spans="1:9" ht="12" customHeight="1" thickBot="1" x14ac:dyDescent="0.3">
      <c r="A134" s="373" t="s">
        <v>358</v>
      </c>
      <c r="B134" s="367" t="s">
        <v>463</v>
      </c>
      <c r="C134" s="413">
        <v>0</v>
      </c>
      <c r="D134" s="413">
        <v>0</v>
      </c>
      <c r="E134" s="396">
        <v>0</v>
      </c>
      <c r="F134" s="681" t="s">
        <v>770</v>
      </c>
    </row>
    <row r="135" spans="1:9" ht="12" customHeight="1" thickBot="1" x14ac:dyDescent="0.3">
      <c r="A135" s="380" t="s">
        <v>13</v>
      </c>
      <c r="B135" s="388" t="s">
        <v>464</v>
      </c>
      <c r="C135" s="418"/>
      <c r="D135" s="418"/>
      <c r="E135" s="430"/>
      <c r="F135" s="681" t="s">
        <v>771</v>
      </c>
    </row>
    <row r="136" spans="1:9" ht="12" customHeight="1" x14ac:dyDescent="0.25">
      <c r="A136" s="375" t="s">
        <v>70</v>
      </c>
      <c r="B136" s="369" t="s">
        <v>465</v>
      </c>
      <c r="C136" s="413">
        <v>0</v>
      </c>
      <c r="D136" s="413">
        <v>0</v>
      </c>
      <c r="E136" s="396">
        <v>0</v>
      </c>
      <c r="F136" s="681" t="s">
        <v>772</v>
      </c>
    </row>
    <row r="137" spans="1:9" ht="12" customHeight="1" x14ac:dyDescent="0.25">
      <c r="A137" s="375" t="s">
        <v>71</v>
      </c>
      <c r="B137" s="369" t="s">
        <v>466</v>
      </c>
      <c r="C137" s="413">
        <v>0</v>
      </c>
      <c r="D137" s="413">
        <v>0</v>
      </c>
      <c r="E137" s="396">
        <v>0</v>
      </c>
      <c r="F137" s="681" t="s">
        <v>773</v>
      </c>
    </row>
    <row r="138" spans="1:9" ht="12" customHeight="1" x14ac:dyDescent="0.25">
      <c r="A138" s="375" t="s">
        <v>365</v>
      </c>
      <c r="B138" s="369" t="s">
        <v>467</v>
      </c>
      <c r="C138" s="413">
        <v>0</v>
      </c>
      <c r="D138" s="413">
        <v>0</v>
      </c>
      <c r="E138" s="396"/>
      <c r="F138" s="681" t="s">
        <v>774</v>
      </c>
    </row>
    <row r="139" spans="1:9" ht="12" customHeight="1" thickBot="1" x14ac:dyDescent="0.3">
      <c r="A139" s="373" t="s">
        <v>367</v>
      </c>
      <c r="B139" s="367" t="s">
        <v>468</v>
      </c>
      <c r="C139" s="413">
        <v>0</v>
      </c>
      <c r="D139" s="413">
        <v>0</v>
      </c>
      <c r="E139" s="396">
        <v>0</v>
      </c>
      <c r="F139" s="681" t="s">
        <v>775</v>
      </c>
    </row>
    <row r="140" spans="1:9" ht="15" customHeight="1" thickBot="1" x14ac:dyDescent="0.3">
      <c r="A140" s="380" t="s">
        <v>14</v>
      </c>
      <c r="B140" s="388" t="s">
        <v>469</v>
      </c>
      <c r="C140" s="100"/>
      <c r="D140" s="100"/>
      <c r="E140" s="364"/>
      <c r="F140" s="681" t="s">
        <v>776</v>
      </c>
      <c r="G140" s="429"/>
      <c r="H140" s="429"/>
      <c r="I140" s="429"/>
    </row>
    <row r="141" spans="1:9" s="422" customFormat="1" ht="12.95" customHeight="1" x14ac:dyDescent="0.25">
      <c r="A141" s="375" t="s">
        <v>132</v>
      </c>
      <c r="B141" s="369" t="s">
        <v>470</v>
      </c>
      <c r="C141" s="413">
        <v>0</v>
      </c>
      <c r="D141" s="413">
        <v>0</v>
      </c>
      <c r="E141" s="396">
        <v>0</v>
      </c>
      <c r="F141" s="681" t="s">
        <v>777</v>
      </c>
    </row>
    <row r="142" spans="1:9" ht="12.75" customHeight="1" x14ac:dyDescent="0.25">
      <c r="A142" s="375" t="s">
        <v>133</v>
      </c>
      <c r="B142" s="369" t="s">
        <v>471</v>
      </c>
      <c r="C142" s="413">
        <v>0</v>
      </c>
      <c r="D142" s="413">
        <v>0</v>
      </c>
      <c r="E142" s="396">
        <v>0</v>
      </c>
      <c r="F142" s="681" t="s">
        <v>778</v>
      </c>
    </row>
    <row r="143" spans="1:9" ht="12.75" customHeight="1" x14ac:dyDescent="0.25">
      <c r="A143" s="375" t="s">
        <v>158</v>
      </c>
      <c r="B143" s="369" t="s">
        <v>472</v>
      </c>
      <c r="C143" s="413">
        <v>0</v>
      </c>
      <c r="D143" s="413">
        <v>0</v>
      </c>
      <c r="E143" s="396">
        <v>0</v>
      </c>
      <c r="F143" s="681" t="s">
        <v>779</v>
      </c>
    </row>
    <row r="144" spans="1:9" ht="12.75" customHeight="1" thickBot="1" x14ac:dyDescent="0.3">
      <c r="A144" s="375" t="s">
        <v>373</v>
      </c>
      <c r="B144" s="369" t="s">
        <v>473</v>
      </c>
      <c r="C144" s="413">
        <v>0</v>
      </c>
      <c r="D144" s="413">
        <v>0</v>
      </c>
      <c r="E144" s="396">
        <v>0</v>
      </c>
      <c r="F144" s="681" t="s">
        <v>780</v>
      </c>
    </row>
    <row r="145" spans="1:6" ht="21.75" thickBot="1" x14ac:dyDescent="0.3">
      <c r="A145" s="380" t="s">
        <v>15</v>
      </c>
      <c r="B145" s="388" t="s">
        <v>474</v>
      </c>
      <c r="C145" s="362">
        <v>0</v>
      </c>
      <c r="D145" s="362">
        <v>0</v>
      </c>
      <c r="E145" s="363"/>
      <c r="F145" s="681" t="s">
        <v>781</v>
      </c>
    </row>
    <row r="146" spans="1:6" ht="16.5" thickBot="1" x14ac:dyDescent="0.3">
      <c r="A146" s="405" t="s">
        <v>16</v>
      </c>
      <c r="B146" s="408" t="s">
        <v>475</v>
      </c>
      <c r="C146" s="362"/>
      <c r="D146" s="362"/>
      <c r="E146" s="363"/>
      <c r="F146" s="681" t="s">
        <v>782</v>
      </c>
    </row>
    <row r="148" spans="1:6" ht="18.75" customHeight="1" x14ac:dyDescent="0.25">
      <c r="A148" s="761" t="s">
        <v>476</v>
      </c>
      <c r="B148" s="761"/>
      <c r="C148" s="761"/>
      <c r="D148" s="761"/>
      <c r="E148" s="761"/>
    </row>
    <row r="149" spans="1:6" ht="13.5" customHeight="1" thickBot="1" x14ac:dyDescent="0.3">
      <c r="A149" s="390" t="s">
        <v>114</v>
      </c>
      <c r="B149" s="390"/>
      <c r="C149" s="420"/>
      <c r="E149" s="407" t="s">
        <v>818</v>
      </c>
    </row>
    <row r="150" spans="1:6" ht="21.75" thickBot="1" x14ac:dyDescent="0.3">
      <c r="A150" s="380">
        <v>1</v>
      </c>
      <c r="B150" s="383" t="s">
        <v>477</v>
      </c>
      <c r="C150" s="406">
        <f>+C61-C125</f>
        <v>0</v>
      </c>
      <c r="D150" s="406">
        <f>+D61-D125</f>
        <v>0</v>
      </c>
      <c r="E150" s="406">
        <f>+E61-E125</f>
        <v>0</v>
      </c>
    </row>
    <row r="151" spans="1:6" ht="32.25" thickBot="1" x14ac:dyDescent="0.3">
      <c r="A151" s="380" t="s">
        <v>8</v>
      </c>
      <c r="B151" s="383" t="s">
        <v>478</v>
      </c>
      <c r="C151" s="406">
        <f>+C84-C145</f>
        <v>0</v>
      </c>
      <c r="D151" s="406">
        <f>+D84-D145</f>
        <v>0</v>
      </c>
      <c r="E151" s="406">
        <f>+E84-E145</f>
        <v>0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spans="3:6" s="409" customFormat="1" ht="12.75" customHeight="1" x14ac:dyDescent="0.25">
      <c r="C161" s="410"/>
      <c r="D161" s="410"/>
      <c r="E161" s="410"/>
      <c r="F161" s="420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47244094488188981" right="0.43307086614173229" top="1.4566929133858268" bottom="0.86614173228346458" header="0.51181102362204722" footer="0.51181102362204722"/>
  <pageSetup paperSize="9" orientation="portrait" verticalDpi="4294967293" r:id="rId1"/>
  <headerFooter alignWithMargins="0">
    <oddHeader>&amp;C&amp;12
Ura Község.Önkormányzat 2018. ÉVI ZÁRSZÁMADÁSÁLLAMIGAZGATÁSI FELADATOK MÉRLEGE
&amp;R&amp;11 1.4. melléklet a 3/2019. (IV.24.) önkormányzati rendelethez</oddHeader>
  </headerFooter>
  <rowBreaks count="1" manualBreakCount="1">
    <brk id="86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0"/>
  </sheetPr>
  <dimension ref="A1:K30"/>
  <sheetViews>
    <sheetView view="pageLayout" topLeftCell="D1" zoomScaleSheetLayoutView="100" workbookViewId="0">
      <selection activeCell="J1" sqref="J1:J30"/>
    </sheetView>
  </sheetViews>
  <sheetFormatPr defaultRowHeight="12.75" x14ac:dyDescent="0.2"/>
  <cols>
    <col min="1" max="1" width="6.83203125" style="10" customWidth="1"/>
    <col min="2" max="2" width="55.1640625" style="26" customWidth="1"/>
    <col min="3" max="3" width="16.33203125" style="10" customWidth="1"/>
    <col min="4" max="4" width="16" style="10" customWidth="1"/>
    <col min="5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1" width="9.33203125" style="685" hidden="1" customWidth="1"/>
    <col min="12" max="16384" width="9.33203125" style="10"/>
  </cols>
  <sheetData>
    <row r="1" spans="1:11" ht="39.75" customHeight="1" x14ac:dyDescent="0.2">
      <c r="B1" s="453" t="s">
        <v>118</v>
      </c>
      <c r="C1" s="454"/>
      <c r="D1" s="454"/>
      <c r="E1" s="454"/>
      <c r="F1" s="454"/>
      <c r="G1" s="454"/>
      <c r="H1" s="454"/>
      <c r="I1" s="454"/>
      <c r="J1" s="765" t="str">
        <f>+CONCATENATE("2.1. melléklet a 3/",LEFT('1.1.sz.mell.'!C3,4)+1,". (IV.24.) önkormányzati rendelethez")</f>
        <v>2.1. melléklet a 3/2019. (IV.24.) önkormányzati rendelethez</v>
      </c>
    </row>
    <row r="2" spans="1:11" ht="14.25" thickBot="1" x14ac:dyDescent="0.25">
      <c r="G2" s="39"/>
      <c r="H2" s="39"/>
      <c r="I2" s="39" t="s">
        <v>819</v>
      </c>
      <c r="J2" s="765"/>
    </row>
    <row r="3" spans="1:11" ht="18" customHeight="1" thickBot="1" x14ac:dyDescent="0.25">
      <c r="A3" s="766" t="s">
        <v>60</v>
      </c>
      <c r="B3" s="481" t="s">
        <v>44</v>
      </c>
      <c r="C3" s="482"/>
      <c r="D3" s="482"/>
      <c r="E3" s="482"/>
      <c r="F3" s="481" t="s">
        <v>45</v>
      </c>
      <c r="G3" s="483"/>
      <c r="H3" s="483"/>
      <c r="I3" s="483"/>
      <c r="J3" s="765"/>
    </row>
    <row r="4" spans="1:11" s="455" customFormat="1" ht="35.25" customHeight="1" thickBot="1" x14ac:dyDescent="0.25">
      <c r="A4" s="767"/>
      <c r="B4" s="27" t="s">
        <v>53</v>
      </c>
      <c r="C4" s="28" t="str">
        <f>+CONCATENATE(LEFT('1.1.sz.mell.'!C3,4),". évi eredeti előirányzat")</f>
        <v>2018. évi eredeti előirányzat</v>
      </c>
      <c r="D4" s="441" t="str">
        <f>+CONCATENATE(LEFT('1.1.sz.mell.'!C3,4),". évi módosított előirányzat")</f>
        <v>2018. évi módosított előirányzat</v>
      </c>
      <c r="E4" s="28" t="str">
        <f>+CONCATENATE(LEFT('1.1.sz.mell.'!C3,4),". évi teljesítés")</f>
        <v>2018. évi teljesítés</v>
      </c>
      <c r="F4" s="27" t="s">
        <v>53</v>
      </c>
      <c r="G4" s="28" t="str">
        <f>+C4</f>
        <v>2018. évi eredeti előirányzat</v>
      </c>
      <c r="H4" s="441" t="str">
        <f>+D4</f>
        <v>2018. évi módosított előirányzat</v>
      </c>
      <c r="I4" s="471" t="str">
        <f>+E4</f>
        <v>2018. évi teljesítés</v>
      </c>
      <c r="J4" s="765"/>
      <c r="K4" s="686"/>
    </row>
    <row r="5" spans="1:11" s="456" customFormat="1" ht="12" customHeight="1" thickBot="1" x14ac:dyDescent="0.25">
      <c r="A5" s="484" t="s">
        <v>422</v>
      </c>
      <c r="B5" s="485" t="s">
        <v>423</v>
      </c>
      <c r="C5" s="486" t="s">
        <v>424</v>
      </c>
      <c r="D5" s="486" t="s">
        <v>425</v>
      </c>
      <c r="E5" s="486" t="s">
        <v>426</v>
      </c>
      <c r="F5" s="485" t="s">
        <v>502</v>
      </c>
      <c r="G5" s="486" t="s">
        <v>503</v>
      </c>
      <c r="H5" s="486" t="s">
        <v>504</v>
      </c>
      <c r="I5" s="487" t="s">
        <v>505</v>
      </c>
      <c r="J5" s="765"/>
      <c r="K5" s="687"/>
    </row>
    <row r="6" spans="1:11" ht="15" customHeight="1" x14ac:dyDescent="0.2">
      <c r="A6" s="457" t="s">
        <v>7</v>
      </c>
      <c r="B6" s="458" t="s">
        <v>479</v>
      </c>
      <c r="C6" s="444">
        <v>37470032</v>
      </c>
      <c r="D6" s="444">
        <v>44898734</v>
      </c>
      <c r="E6" s="444">
        <v>44497696</v>
      </c>
      <c r="F6" s="458" t="s">
        <v>54</v>
      </c>
      <c r="G6" s="106">
        <v>74316649</v>
      </c>
      <c r="H6" s="720">
        <v>93372726</v>
      </c>
      <c r="I6" s="450">
        <v>89717390</v>
      </c>
      <c r="J6" s="765"/>
      <c r="K6" s="685" t="s">
        <v>728</v>
      </c>
    </row>
    <row r="7" spans="1:11" ht="15" customHeight="1" x14ac:dyDescent="0.2">
      <c r="A7" s="459" t="s">
        <v>8</v>
      </c>
      <c r="B7" s="460" t="s">
        <v>480</v>
      </c>
      <c r="C7" s="445">
        <v>72032994</v>
      </c>
      <c r="D7" s="445">
        <v>110745707</v>
      </c>
      <c r="E7" s="445">
        <v>93220736</v>
      </c>
      <c r="F7" s="460" t="s">
        <v>134</v>
      </c>
      <c r="G7" s="445">
        <v>9211914</v>
      </c>
      <c r="H7" s="114">
        <v>12358031</v>
      </c>
      <c r="I7" s="451">
        <v>11430414</v>
      </c>
      <c r="J7" s="765"/>
      <c r="K7" s="685" t="s">
        <v>729</v>
      </c>
    </row>
    <row r="8" spans="1:11" ht="15" customHeight="1" x14ac:dyDescent="0.2">
      <c r="A8" s="459" t="s">
        <v>9</v>
      </c>
      <c r="B8" s="460" t="s">
        <v>481</v>
      </c>
      <c r="C8" s="445"/>
      <c r="D8" s="445"/>
      <c r="E8" s="445">
        <v>0</v>
      </c>
      <c r="F8" s="460" t="s">
        <v>162</v>
      </c>
      <c r="G8" s="445">
        <v>41390560</v>
      </c>
      <c r="H8" s="114">
        <v>56440772</v>
      </c>
      <c r="I8" s="451">
        <v>46304395</v>
      </c>
      <c r="J8" s="765"/>
      <c r="K8" s="685" t="s">
        <v>730</v>
      </c>
    </row>
    <row r="9" spans="1:11" ht="15" customHeight="1" x14ac:dyDescent="0.2">
      <c r="A9" s="459" t="s">
        <v>10</v>
      </c>
      <c r="B9" s="460" t="s">
        <v>125</v>
      </c>
      <c r="C9" s="445">
        <v>1690000</v>
      </c>
      <c r="D9" s="445">
        <v>6195169</v>
      </c>
      <c r="E9" s="445">
        <v>2984592</v>
      </c>
      <c r="F9" s="460" t="s">
        <v>135</v>
      </c>
      <c r="G9" s="445">
        <v>12554000</v>
      </c>
      <c r="H9" s="114">
        <v>13269000</v>
      </c>
      <c r="I9" s="451">
        <v>10854595</v>
      </c>
      <c r="J9" s="765"/>
      <c r="K9" s="685" t="s">
        <v>731</v>
      </c>
    </row>
    <row r="10" spans="1:11" ht="15" customHeight="1" x14ac:dyDescent="0.2">
      <c r="A10" s="459" t="s">
        <v>11</v>
      </c>
      <c r="B10" s="461" t="s">
        <v>813</v>
      </c>
      <c r="C10" s="445">
        <v>16768014</v>
      </c>
      <c r="D10" s="445">
        <v>31424499</v>
      </c>
      <c r="E10" s="445">
        <v>24964488</v>
      </c>
      <c r="F10" s="460" t="s">
        <v>136</v>
      </c>
      <c r="G10" s="445">
        <v>6600000</v>
      </c>
      <c r="H10" s="114">
        <v>7300000</v>
      </c>
      <c r="I10" s="451">
        <v>4865676</v>
      </c>
      <c r="J10" s="765"/>
      <c r="K10" s="685" t="s">
        <v>732</v>
      </c>
    </row>
    <row r="11" spans="1:11" ht="15" customHeight="1" x14ac:dyDescent="0.2">
      <c r="A11" s="459" t="s">
        <v>12</v>
      </c>
      <c r="B11" s="460" t="s">
        <v>482</v>
      </c>
      <c r="C11" s="446"/>
      <c r="D11" s="446"/>
      <c r="E11" s="446"/>
      <c r="F11" s="460" t="s">
        <v>38</v>
      </c>
      <c r="G11" s="445"/>
      <c r="H11" s="114"/>
      <c r="I11" s="451"/>
      <c r="J11" s="765"/>
      <c r="K11" s="685" t="s">
        <v>733</v>
      </c>
    </row>
    <row r="12" spans="1:11" ht="15" customHeight="1" x14ac:dyDescent="0.2">
      <c r="A12" s="459" t="s">
        <v>13</v>
      </c>
      <c r="B12" s="460" t="s">
        <v>814</v>
      </c>
      <c r="C12" s="723"/>
      <c r="D12" s="723"/>
      <c r="E12" s="445"/>
      <c r="F12" s="7"/>
      <c r="G12" s="445"/>
      <c r="H12" s="114"/>
      <c r="I12" s="451"/>
      <c r="J12" s="765"/>
      <c r="K12" s="685" t="s">
        <v>734</v>
      </c>
    </row>
    <row r="13" spans="1:11" ht="15" customHeight="1" x14ac:dyDescent="0.2">
      <c r="A13" s="459" t="s">
        <v>14</v>
      </c>
      <c r="B13" s="7" t="s">
        <v>352</v>
      </c>
      <c r="C13" s="445"/>
      <c r="D13" s="445">
        <v>15212</v>
      </c>
      <c r="E13" s="445">
        <v>69195</v>
      </c>
      <c r="F13" s="7"/>
      <c r="G13" s="445"/>
      <c r="H13" s="114"/>
      <c r="I13" s="451"/>
      <c r="J13" s="765"/>
    </row>
    <row r="14" spans="1:11" ht="15" customHeight="1" x14ac:dyDescent="0.2">
      <c r="A14" s="459" t="s">
        <v>15</v>
      </c>
      <c r="B14" s="470"/>
      <c r="C14" s="446"/>
      <c r="D14" s="446"/>
      <c r="E14" s="446"/>
      <c r="F14" s="7"/>
      <c r="G14" s="445"/>
      <c r="H14" s="114"/>
      <c r="I14" s="451"/>
      <c r="J14" s="765"/>
    </row>
    <row r="15" spans="1:11" ht="15" customHeight="1" x14ac:dyDescent="0.2">
      <c r="A15" s="459" t="s">
        <v>16</v>
      </c>
      <c r="B15" s="7"/>
      <c r="C15" s="445"/>
      <c r="D15" s="445"/>
      <c r="E15" s="445"/>
      <c r="F15" s="7"/>
      <c r="G15" s="445"/>
      <c r="H15" s="114"/>
      <c r="I15" s="451"/>
      <c r="J15" s="765"/>
    </row>
    <row r="16" spans="1:11" ht="15" customHeight="1" x14ac:dyDescent="0.2">
      <c r="A16" s="459" t="s">
        <v>17</v>
      </c>
      <c r="B16" s="7"/>
      <c r="C16" s="445"/>
      <c r="D16" s="445"/>
      <c r="E16" s="445"/>
      <c r="F16" s="7"/>
      <c r="G16" s="445"/>
      <c r="H16" s="114"/>
      <c r="I16" s="451"/>
      <c r="J16" s="765"/>
    </row>
    <row r="17" spans="1:11" ht="15" customHeight="1" thickBot="1" x14ac:dyDescent="0.25">
      <c r="A17" s="459" t="s">
        <v>18</v>
      </c>
      <c r="B17" s="12"/>
      <c r="C17" s="447"/>
      <c r="D17" s="447"/>
      <c r="E17" s="447"/>
      <c r="F17" s="7"/>
      <c r="G17" s="447"/>
      <c r="H17" s="452"/>
      <c r="I17" s="452"/>
      <c r="J17" s="765"/>
    </row>
    <row r="18" spans="1:11" ht="17.25" customHeight="1" thickBot="1" x14ac:dyDescent="0.25">
      <c r="A18" s="462" t="s">
        <v>19</v>
      </c>
      <c r="B18" s="443" t="s">
        <v>483</v>
      </c>
      <c r="C18" s="448">
        <f>SUM(C6:C17)</f>
        <v>127961040</v>
      </c>
      <c r="D18" s="448">
        <f>SUM(D6:D17)</f>
        <v>193279321</v>
      </c>
      <c r="E18" s="448">
        <f>SUM(E6:E17)</f>
        <v>165736707</v>
      </c>
      <c r="F18" s="443" t="s">
        <v>489</v>
      </c>
      <c r="G18" s="448">
        <f>SUM(G6:G17)</f>
        <v>144073123</v>
      </c>
      <c r="H18" s="480">
        <f>SUM(H6:H17)</f>
        <v>182740529</v>
      </c>
      <c r="I18" s="448">
        <f>SUM(I6:I17)</f>
        <v>163172470</v>
      </c>
      <c r="J18" s="765"/>
      <c r="K18" s="685" t="s">
        <v>735</v>
      </c>
    </row>
    <row r="19" spans="1:11" ht="15" customHeight="1" x14ac:dyDescent="0.2">
      <c r="A19" s="463" t="s">
        <v>20</v>
      </c>
      <c r="B19" s="464" t="s">
        <v>484</v>
      </c>
      <c r="C19" s="40">
        <f>+C20+C21+C22+C23</f>
        <v>17610885</v>
      </c>
      <c r="D19" s="40">
        <f>SUM(D20:D23)</f>
        <v>28046528</v>
      </c>
      <c r="E19" s="40">
        <f>+E20+E21+E22+E23</f>
        <v>28046528</v>
      </c>
      <c r="F19" s="465" t="s">
        <v>142</v>
      </c>
      <c r="G19" s="449"/>
      <c r="H19" s="721"/>
      <c r="I19" s="449"/>
      <c r="J19" s="765"/>
      <c r="K19" s="685" t="s">
        <v>736</v>
      </c>
    </row>
    <row r="20" spans="1:11" ht="15" customHeight="1" x14ac:dyDescent="0.2">
      <c r="A20" s="466" t="s">
        <v>21</v>
      </c>
      <c r="B20" s="465" t="s">
        <v>155</v>
      </c>
      <c r="C20" s="442">
        <v>17610885</v>
      </c>
      <c r="D20" s="442">
        <v>28046528</v>
      </c>
      <c r="E20" s="442">
        <v>28046528</v>
      </c>
      <c r="F20" s="465" t="s">
        <v>490</v>
      </c>
      <c r="G20" s="442"/>
      <c r="H20" s="476"/>
      <c r="I20" s="442"/>
      <c r="J20" s="765"/>
      <c r="K20" s="685" t="s">
        <v>737</v>
      </c>
    </row>
    <row r="21" spans="1:11" ht="15" customHeight="1" x14ac:dyDescent="0.2">
      <c r="A21" s="466" t="s">
        <v>22</v>
      </c>
      <c r="B21" s="465" t="s">
        <v>156</v>
      </c>
      <c r="C21" s="442"/>
      <c r="D21" s="442"/>
      <c r="E21" s="442"/>
      <c r="F21" s="465" t="s">
        <v>116</v>
      </c>
      <c r="G21" s="442"/>
      <c r="H21" s="476"/>
      <c r="I21" s="442"/>
      <c r="J21" s="765"/>
      <c r="K21" s="685" t="s">
        <v>738</v>
      </c>
    </row>
    <row r="22" spans="1:11" ht="15" customHeight="1" x14ac:dyDescent="0.2">
      <c r="A22" s="466" t="s">
        <v>23</v>
      </c>
      <c r="B22" s="465" t="s">
        <v>160</v>
      </c>
      <c r="C22" s="442"/>
      <c r="D22" s="442"/>
      <c r="E22" s="442"/>
      <c r="F22" s="465" t="s">
        <v>117</v>
      </c>
      <c r="G22" s="442"/>
      <c r="H22" s="476"/>
      <c r="I22" s="442"/>
      <c r="J22" s="765"/>
      <c r="K22" s="685" t="s">
        <v>739</v>
      </c>
    </row>
    <row r="23" spans="1:11" ht="15" customHeight="1" x14ac:dyDescent="0.2">
      <c r="A23" s="466" t="s">
        <v>24</v>
      </c>
      <c r="B23" s="465" t="s">
        <v>161</v>
      </c>
      <c r="C23" s="442"/>
      <c r="D23" s="442"/>
      <c r="E23" s="442"/>
      <c r="F23" s="464" t="s">
        <v>163</v>
      </c>
      <c r="G23" s="442"/>
      <c r="H23" s="476"/>
      <c r="I23" s="442"/>
      <c r="J23" s="765"/>
      <c r="K23" s="685" t="s">
        <v>740</v>
      </c>
    </row>
    <row r="24" spans="1:11" ht="15" customHeight="1" x14ac:dyDescent="0.2">
      <c r="A24" s="466" t="s">
        <v>25</v>
      </c>
      <c r="B24" s="465" t="s">
        <v>485</v>
      </c>
      <c r="C24" s="467">
        <f>+C25+C26</f>
        <v>0</v>
      </c>
      <c r="D24" s="467">
        <v>2817269</v>
      </c>
      <c r="E24" s="467">
        <v>2817269</v>
      </c>
      <c r="F24" s="465" t="s">
        <v>143</v>
      </c>
      <c r="G24" s="442"/>
      <c r="H24" s="476"/>
      <c r="I24" s="442"/>
      <c r="J24" s="765"/>
      <c r="K24" s="685" t="s">
        <v>741</v>
      </c>
    </row>
    <row r="25" spans="1:11" ht="15" customHeight="1" x14ac:dyDescent="0.2">
      <c r="A25" s="463" t="s">
        <v>26</v>
      </c>
      <c r="B25" s="464" t="s">
        <v>486</v>
      </c>
      <c r="C25" s="449"/>
      <c r="D25" s="449"/>
      <c r="E25" s="449"/>
      <c r="F25" s="458" t="s">
        <v>144</v>
      </c>
      <c r="G25" s="449"/>
      <c r="H25" s="721"/>
      <c r="I25" s="449"/>
      <c r="J25" s="765"/>
      <c r="K25" s="685" t="s">
        <v>742</v>
      </c>
    </row>
    <row r="26" spans="1:11" ht="15" customHeight="1" thickBot="1" x14ac:dyDescent="0.25">
      <c r="A26" s="466" t="s">
        <v>27</v>
      </c>
      <c r="B26" s="465" t="s">
        <v>401</v>
      </c>
      <c r="C26" s="442"/>
      <c r="D26" s="442">
        <v>2817269</v>
      </c>
      <c r="E26" s="442">
        <v>2817269</v>
      </c>
      <c r="F26" s="7" t="s">
        <v>466</v>
      </c>
      <c r="G26" s="442">
        <v>1498802</v>
      </c>
      <c r="H26" s="476">
        <v>2914029</v>
      </c>
      <c r="I26" s="442">
        <v>2914029</v>
      </c>
      <c r="J26" s="765"/>
      <c r="K26" s="685" t="s">
        <v>743</v>
      </c>
    </row>
    <row r="27" spans="1:11" ht="17.25" customHeight="1" thickBot="1" x14ac:dyDescent="0.25">
      <c r="A27" s="462" t="s">
        <v>28</v>
      </c>
      <c r="B27" s="443" t="s">
        <v>487</v>
      </c>
      <c r="C27" s="448">
        <f>+C19+C24</f>
        <v>17610885</v>
      </c>
      <c r="D27" s="448">
        <v>30863797</v>
      </c>
      <c r="E27" s="448">
        <f>+E19+E24</f>
        <v>30863797</v>
      </c>
      <c r="F27" s="443" t="s">
        <v>491</v>
      </c>
      <c r="G27" s="722">
        <f>SUM(G19:G26)</f>
        <v>1498802</v>
      </c>
      <c r="H27" s="480">
        <f>SUM(H19:H26)</f>
        <v>2914029</v>
      </c>
      <c r="I27" s="448">
        <f>SUM(I19:I26)</f>
        <v>2914029</v>
      </c>
      <c r="J27" s="765"/>
      <c r="K27" s="685" t="s">
        <v>744</v>
      </c>
    </row>
    <row r="28" spans="1:11" ht="17.25" customHeight="1" thickBot="1" x14ac:dyDescent="0.25">
      <c r="A28" s="462" t="s">
        <v>29</v>
      </c>
      <c r="B28" s="468" t="s">
        <v>488</v>
      </c>
      <c r="C28" s="719">
        <f>+C18+C27</f>
        <v>145571925</v>
      </c>
      <c r="D28" s="102">
        <f>+D18+D27</f>
        <v>224143118</v>
      </c>
      <c r="E28" s="469">
        <f>+E18+E27</f>
        <v>196600504</v>
      </c>
      <c r="F28" s="468" t="s">
        <v>492</v>
      </c>
      <c r="G28" s="719">
        <f>+G18+G27</f>
        <v>145571925</v>
      </c>
      <c r="H28" s="102">
        <f>+H18+H27</f>
        <v>185654558</v>
      </c>
      <c r="I28" s="101">
        <f>+I18+I27</f>
        <v>166086499</v>
      </c>
      <c r="J28" s="765"/>
      <c r="K28" s="685" t="s">
        <v>745</v>
      </c>
    </row>
    <row r="29" spans="1:11" ht="17.25" customHeight="1" thickBot="1" x14ac:dyDescent="0.25">
      <c r="A29" s="462" t="s">
        <v>30</v>
      </c>
      <c r="B29" s="468" t="s">
        <v>120</v>
      </c>
      <c r="C29" s="101"/>
      <c r="D29" s="101">
        <v>17366404</v>
      </c>
      <c r="E29" s="469" t="str">
        <f>IF(E18-I18&lt;0,I18-E18,"-")</f>
        <v>-</v>
      </c>
      <c r="F29" s="468" t="s">
        <v>121</v>
      </c>
      <c r="G29" s="101" t="str">
        <f>IF(C18-G18&gt;0,C18-G18,"-")</f>
        <v>-</v>
      </c>
      <c r="H29" s="101">
        <f>IF(D18-H18&gt;0,D18-H18,"-")</f>
        <v>10538792</v>
      </c>
      <c r="I29" s="101">
        <f>IF(E18-I18&gt;0,E18-I18,"-")</f>
        <v>2564237</v>
      </c>
      <c r="J29" s="765"/>
      <c r="K29" s="685" t="s">
        <v>746</v>
      </c>
    </row>
    <row r="30" spans="1:11" ht="17.25" customHeight="1" thickBot="1" x14ac:dyDescent="0.25">
      <c r="A30" s="462" t="s">
        <v>31</v>
      </c>
      <c r="B30" s="468" t="s">
        <v>164</v>
      </c>
      <c r="C30" s="101" t="str">
        <f>IF(C28-G28&lt;0,G28-C28,"-")</f>
        <v>-</v>
      </c>
      <c r="D30" s="101" t="str">
        <f>IF(D28-H28&lt;0,H28-D28,"-")</f>
        <v>-</v>
      </c>
      <c r="E30" s="469" t="str">
        <f>IF(E28-I28&lt;0,I28-E28,"-")</f>
        <v>-</v>
      </c>
      <c r="F30" s="468" t="s">
        <v>165</v>
      </c>
      <c r="G30" s="101" t="str">
        <f>IF(C28-G28&gt;0,C28-G28,"-")</f>
        <v>-</v>
      </c>
      <c r="H30" s="101">
        <f>IF(D28-H28&gt;0,D28-H28,"-")</f>
        <v>38488560</v>
      </c>
      <c r="I30" s="101">
        <f>IF(E28-I28&gt;0,E28-I28,"-")</f>
        <v>30514005</v>
      </c>
      <c r="J30" s="765"/>
      <c r="K30" s="685" t="s">
        <v>747</v>
      </c>
    </row>
  </sheetData>
  <mergeCells count="2">
    <mergeCell ref="J1:J30"/>
    <mergeCell ref="A3:A4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verticalDpi="300" r:id="rId1"/>
  <headerFooter alignWithMargins="0">
    <oddHeader xml:space="preserve">&amp;R&amp;11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0"/>
  </sheetPr>
  <dimension ref="A1:K33"/>
  <sheetViews>
    <sheetView view="pageBreakPreview" topLeftCell="D1" zoomScale="115" zoomScaleSheetLayoutView="115" workbookViewId="0">
      <selection activeCell="J1" sqref="J1:J33"/>
    </sheetView>
  </sheetViews>
  <sheetFormatPr defaultRowHeight="12.75" x14ac:dyDescent="0.2"/>
  <cols>
    <col min="1" max="1" width="6.83203125" style="10" customWidth="1"/>
    <col min="2" max="2" width="55.1640625" style="26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1" width="0" style="685" hidden="1" customWidth="1"/>
    <col min="12" max="16384" width="9.33203125" style="10"/>
  </cols>
  <sheetData>
    <row r="1" spans="1:11" ht="39.75" customHeight="1" x14ac:dyDescent="0.2">
      <c r="B1" s="453" t="s">
        <v>119</v>
      </c>
      <c r="C1" s="454"/>
      <c r="D1" s="454"/>
      <c r="E1" s="454"/>
      <c r="F1" s="454"/>
      <c r="G1" s="454"/>
      <c r="H1" s="454"/>
      <c r="I1" s="454"/>
      <c r="J1" s="768" t="str">
        <f>+CONCATENATE("2.2. melléklet a 3/",LEFT('1.1.sz.mell.'!C3,4)+1,". (IV.24.) önkormányzati rendelethez")</f>
        <v>2.2. melléklet a 3/2019. (IV.24.) önkormányzati rendelethez</v>
      </c>
    </row>
    <row r="2" spans="1:11" ht="14.25" thickBot="1" x14ac:dyDescent="0.25">
      <c r="G2" s="39"/>
      <c r="H2" s="39"/>
      <c r="I2" s="39" t="s">
        <v>820</v>
      </c>
      <c r="J2" s="768"/>
    </row>
    <row r="3" spans="1:11" ht="24" customHeight="1" thickBot="1" x14ac:dyDescent="0.25">
      <c r="A3" s="769" t="s">
        <v>60</v>
      </c>
      <c r="B3" s="481" t="s">
        <v>44</v>
      </c>
      <c r="C3" s="482"/>
      <c r="D3" s="482"/>
      <c r="E3" s="482"/>
      <c r="F3" s="481" t="s">
        <v>45</v>
      </c>
      <c r="G3" s="483"/>
      <c r="H3" s="483"/>
      <c r="I3" s="483"/>
      <c r="J3" s="768"/>
    </row>
    <row r="4" spans="1:11" s="455" customFormat="1" ht="35.25" customHeight="1" thickBot="1" x14ac:dyDescent="0.25">
      <c r="A4" s="770"/>
      <c r="B4" s="27" t="s">
        <v>53</v>
      </c>
      <c r="C4" s="28" t="str">
        <f>+'2.1.sz.mell  '!C4</f>
        <v>2018. évi eredeti előirányzat</v>
      </c>
      <c r="D4" s="441" t="str">
        <f>+'2.1.sz.mell  '!D4</f>
        <v>2018. évi módosított előirányzat</v>
      </c>
      <c r="E4" s="28" t="str">
        <f>+'2.1.sz.mell  '!E4</f>
        <v>2018. évi teljesítés</v>
      </c>
      <c r="F4" s="27" t="s">
        <v>53</v>
      </c>
      <c r="G4" s="28" t="str">
        <f>+'2.1.sz.mell  '!C4</f>
        <v>2018. évi eredeti előirányzat</v>
      </c>
      <c r="H4" s="441" t="str">
        <f>+'2.1.sz.mell  '!D4</f>
        <v>2018. évi módosított előirányzat</v>
      </c>
      <c r="I4" s="471" t="str">
        <f>+'2.1.sz.mell  '!E4</f>
        <v>2018. évi teljesítés</v>
      </c>
      <c r="J4" s="768"/>
      <c r="K4" s="686"/>
    </row>
    <row r="5" spans="1:11" s="455" customFormat="1" ht="13.5" thickBot="1" x14ac:dyDescent="0.25">
      <c r="A5" s="484" t="s">
        <v>422</v>
      </c>
      <c r="B5" s="485" t="s">
        <v>423</v>
      </c>
      <c r="C5" s="486" t="s">
        <v>424</v>
      </c>
      <c r="D5" s="486" t="s">
        <v>425</v>
      </c>
      <c r="E5" s="486" t="s">
        <v>426</v>
      </c>
      <c r="F5" s="485" t="s">
        <v>502</v>
      </c>
      <c r="G5" s="486" t="s">
        <v>503</v>
      </c>
      <c r="H5" s="486" t="s">
        <v>504</v>
      </c>
      <c r="I5" s="487" t="s">
        <v>505</v>
      </c>
      <c r="J5" s="768"/>
      <c r="K5" s="687"/>
    </row>
    <row r="6" spans="1:11" ht="12.95" customHeight="1" x14ac:dyDescent="0.2">
      <c r="A6" s="457" t="s">
        <v>7</v>
      </c>
      <c r="B6" s="458" t="s">
        <v>493</v>
      </c>
      <c r="C6" s="444">
        <v>48319850</v>
      </c>
      <c r="D6" s="724">
        <v>3152733</v>
      </c>
      <c r="E6" s="444">
        <v>3152733</v>
      </c>
      <c r="F6" s="458" t="s">
        <v>157</v>
      </c>
      <c r="G6" s="106">
        <v>2669210</v>
      </c>
      <c r="H6" s="728">
        <v>12766210</v>
      </c>
      <c r="I6" s="450">
        <v>11628290</v>
      </c>
      <c r="J6" s="768"/>
      <c r="K6" s="685" t="s">
        <v>728</v>
      </c>
    </row>
    <row r="7" spans="1:11" x14ac:dyDescent="0.2">
      <c r="A7" s="459" t="s">
        <v>8</v>
      </c>
      <c r="B7" s="460" t="s">
        <v>494</v>
      </c>
      <c r="C7" s="445"/>
      <c r="D7" s="446"/>
      <c r="E7" s="445"/>
      <c r="F7" s="460" t="s">
        <v>506</v>
      </c>
      <c r="G7" s="445"/>
      <c r="H7" s="451"/>
      <c r="I7" s="451"/>
      <c r="J7" s="768"/>
      <c r="K7" s="685" t="s">
        <v>729</v>
      </c>
    </row>
    <row r="8" spans="1:11" ht="12.95" customHeight="1" x14ac:dyDescent="0.2">
      <c r="A8" s="459" t="s">
        <v>9</v>
      </c>
      <c r="B8" s="460" t="s">
        <v>495</v>
      </c>
      <c r="C8" s="445"/>
      <c r="D8" s="446">
        <v>1417323</v>
      </c>
      <c r="E8" s="445">
        <v>1417323</v>
      </c>
      <c r="F8" s="460" t="s">
        <v>138</v>
      </c>
      <c r="G8" s="445">
        <v>45650640</v>
      </c>
      <c r="H8" s="451">
        <v>38600640</v>
      </c>
      <c r="I8" s="451">
        <v>1250000</v>
      </c>
      <c r="J8" s="768"/>
      <c r="K8" s="685" t="s">
        <v>730</v>
      </c>
    </row>
    <row r="9" spans="1:11" ht="12.95" customHeight="1" x14ac:dyDescent="0.2">
      <c r="A9" s="459" t="s">
        <v>10</v>
      </c>
      <c r="B9" s="460" t="s">
        <v>496</v>
      </c>
      <c r="C9" s="445"/>
      <c r="D9" s="446"/>
      <c r="E9" s="445"/>
      <c r="F9" s="460" t="s">
        <v>507</v>
      </c>
      <c r="G9" s="445"/>
      <c r="H9" s="451"/>
      <c r="I9" s="451"/>
      <c r="J9" s="768"/>
      <c r="K9" s="685" t="s">
        <v>731</v>
      </c>
    </row>
    <row r="10" spans="1:11" ht="12.75" customHeight="1" x14ac:dyDescent="0.2">
      <c r="A10" s="459" t="s">
        <v>11</v>
      </c>
      <c r="B10" s="460" t="s">
        <v>497</v>
      </c>
      <c r="C10" s="445"/>
      <c r="D10" s="446"/>
      <c r="E10" s="445"/>
      <c r="F10" s="460" t="s">
        <v>159</v>
      </c>
      <c r="G10" s="445"/>
      <c r="H10" s="451"/>
      <c r="I10" s="451">
        <v>0</v>
      </c>
      <c r="J10" s="768"/>
      <c r="K10" s="685" t="s">
        <v>732</v>
      </c>
    </row>
    <row r="11" spans="1:11" ht="12.95" customHeight="1" x14ac:dyDescent="0.2">
      <c r="A11" s="459" t="s">
        <v>12</v>
      </c>
      <c r="B11" s="460" t="s">
        <v>498</v>
      </c>
      <c r="C11" s="446"/>
      <c r="D11" s="446"/>
      <c r="E11" s="446"/>
      <c r="F11" s="502"/>
      <c r="G11" s="445"/>
      <c r="H11" s="451"/>
      <c r="I11" s="451"/>
      <c r="J11" s="768"/>
      <c r="K11" s="685" t="s">
        <v>733</v>
      </c>
    </row>
    <row r="12" spans="1:11" ht="12.95" customHeight="1" x14ac:dyDescent="0.2">
      <c r="A12" s="459" t="s">
        <v>13</v>
      </c>
      <c r="B12" s="7"/>
      <c r="C12" s="445"/>
      <c r="D12" s="446"/>
      <c r="E12" s="445"/>
      <c r="F12" s="502"/>
      <c r="G12" s="445"/>
      <c r="H12" s="451"/>
      <c r="I12" s="451"/>
      <c r="J12" s="768"/>
    </row>
    <row r="13" spans="1:11" ht="12.95" customHeight="1" x14ac:dyDescent="0.2">
      <c r="A13" s="459" t="s">
        <v>14</v>
      </c>
      <c r="B13" s="7"/>
      <c r="C13" s="445"/>
      <c r="D13" s="446"/>
      <c r="E13" s="445"/>
      <c r="F13" s="503"/>
      <c r="G13" s="445"/>
      <c r="H13" s="451"/>
      <c r="I13" s="451"/>
      <c r="J13" s="768"/>
    </row>
    <row r="14" spans="1:11" ht="12.95" customHeight="1" x14ac:dyDescent="0.2">
      <c r="A14" s="459" t="s">
        <v>15</v>
      </c>
      <c r="B14" s="500"/>
      <c r="C14" s="446"/>
      <c r="D14" s="446"/>
      <c r="E14" s="446"/>
      <c r="F14" s="502"/>
      <c r="G14" s="445"/>
      <c r="H14" s="451"/>
      <c r="I14" s="451"/>
      <c r="J14" s="768"/>
    </row>
    <row r="15" spans="1:11" x14ac:dyDescent="0.2">
      <c r="A15" s="459" t="s">
        <v>16</v>
      </c>
      <c r="B15" s="7"/>
      <c r="C15" s="446"/>
      <c r="D15" s="446"/>
      <c r="E15" s="446"/>
      <c r="F15" s="502"/>
      <c r="G15" s="445"/>
      <c r="H15" s="451"/>
      <c r="I15" s="451"/>
      <c r="J15" s="768"/>
    </row>
    <row r="16" spans="1:11" ht="12.95" customHeight="1" thickBot="1" x14ac:dyDescent="0.25">
      <c r="A16" s="497" t="s">
        <v>17</v>
      </c>
      <c r="B16" s="501"/>
      <c r="C16" s="499"/>
      <c r="D16" s="499"/>
      <c r="E16" s="114"/>
      <c r="F16" s="498" t="s">
        <v>38</v>
      </c>
      <c r="G16" s="107"/>
      <c r="H16" s="729"/>
      <c r="I16" s="451"/>
      <c r="J16" s="768"/>
    </row>
    <row r="17" spans="1:11" ht="15.95" customHeight="1" thickBot="1" x14ac:dyDescent="0.25">
      <c r="A17" s="462" t="s">
        <v>18</v>
      </c>
      <c r="B17" s="443" t="s">
        <v>499</v>
      </c>
      <c r="C17" s="448">
        <f>+C6+C8+C9+C11+C12+C13+C14+C15+C16</f>
        <v>48319850</v>
      </c>
      <c r="D17" s="448">
        <f>+D6+D8+D9+D11+D12+D13+D14+D15+D16</f>
        <v>4570056</v>
      </c>
      <c r="E17" s="448">
        <f>+E6+E8+E9+E11+E12+E13+E14+E15+E16</f>
        <v>4570056</v>
      </c>
      <c r="F17" s="443" t="s">
        <v>508</v>
      </c>
      <c r="G17" s="448">
        <f>+G6+G8+G10+G11+G12+G13+G14+G15+G16</f>
        <v>48319850</v>
      </c>
      <c r="H17" s="448">
        <f>+H6+H8+H10+H11+H12+H13+H14+H15+H16</f>
        <v>51366850</v>
      </c>
      <c r="I17" s="480">
        <f>+I6+I8+I10+I11+I12+I13+I14+I15+I16</f>
        <v>12878290</v>
      </c>
      <c r="J17" s="768"/>
      <c r="K17" s="685" t="s">
        <v>734</v>
      </c>
    </row>
    <row r="18" spans="1:11" ht="12.95" customHeight="1" x14ac:dyDescent="0.2">
      <c r="A18" s="457" t="s">
        <v>19</v>
      </c>
      <c r="B18" s="489" t="s">
        <v>177</v>
      </c>
      <c r="C18" s="496">
        <f>+C19+C20+C21+C22+C23</f>
        <v>0</v>
      </c>
      <c r="D18" s="725">
        <f>+D19+D20+D21+D22+D23</f>
        <v>8308234</v>
      </c>
      <c r="E18" s="496">
        <f>+E19+E20+E21+E22+E23</f>
        <v>8308234</v>
      </c>
      <c r="F18" s="465" t="s">
        <v>142</v>
      </c>
      <c r="G18" s="103"/>
      <c r="H18" s="103"/>
      <c r="I18" s="475"/>
      <c r="J18" s="768"/>
      <c r="K18" s="685" t="s">
        <v>735</v>
      </c>
    </row>
    <row r="19" spans="1:11" ht="12.95" customHeight="1" x14ac:dyDescent="0.2">
      <c r="A19" s="459" t="s">
        <v>20</v>
      </c>
      <c r="B19" s="490" t="s">
        <v>166</v>
      </c>
      <c r="C19" s="442"/>
      <c r="D19" s="726">
        <v>8308234</v>
      </c>
      <c r="E19" s="442">
        <v>8308234</v>
      </c>
      <c r="F19" s="465" t="s">
        <v>145</v>
      </c>
      <c r="G19" s="442"/>
      <c r="H19" s="442"/>
      <c r="I19" s="476"/>
      <c r="J19" s="768"/>
      <c r="K19" s="685" t="s">
        <v>736</v>
      </c>
    </row>
    <row r="20" spans="1:11" ht="12.95" customHeight="1" x14ac:dyDescent="0.2">
      <c r="A20" s="457" t="s">
        <v>21</v>
      </c>
      <c r="B20" s="490" t="s">
        <v>167</v>
      </c>
      <c r="C20" s="442"/>
      <c r="D20" s="726"/>
      <c r="E20" s="442"/>
      <c r="F20" s="465" t="s">
        <v>116</v>
      </c>
      <c r="G20" s="442"/>
      <c r="H20" s="442"/>
      <c r="I20" s="476"/>
      <c r="J20" s="768"/>
      <c r="K20" s="685" t="s">
        <v>737</v>
      </c>
    </row>
    <row r="21" spans="1:11" ht="12.95" customHeight="1" x14ac:dyDescent="0.2">
      <c r="A21" s="459" t="s">
        <v>22</v>
      </c>
      <c r="B21" s="490" t="s">
        <v>168</v>
      </c>
      <c r="C21" s="442"/>
      <c r="D21" s="726"/>
      <c r="E21" s="442"/>
      <c r="F21" s="465" t="s">
        <v>117</v>
      </c>
      <c r="G21" s="442"/>
      <c r="H21" s="442"/>
      <c r="I21" s="476"/>
      <c r="J21" s="768"/>
      <c r="K21" s="685" t="s">
        <v>738</v>
      </c>
    </row>
    <row r="22" spans="1:11" ht="12.95" customHeight="1" x14ac:dyDescent="0.2">
      <c r="A22" s="457" t="s">
        <v>23</v>
      </c>
      <c r="B22" s="490" t="s">
        <v>169</v>
      </c>
      <c r="C22" s="442"/>
      <c r="D22" s="726"/>
      <c r="E22" s="442"/>
      <c r="F22" s="464" t="s">
        <v>163</v>
      </c>
      <c r="G22" s="442"/>
      <c r="H22" s="442"/>
      <c r="I22" s="476"/>
      <c r="J22" s="768"/>
      <c r="K22" s="685" t="s">
        <v>739</v>
      </c>
    </row>
    <row r="23" spans="1:11" ht="12.95" customHeight="1" x14ac:dyDescent="0.2">
      <c r="A23" s="459" t="s">
        <v>24</v>
      </c>
      <c r="B23" s="491" t="s">
        <v>170</v>
      </c>
      <c r="C23" s="442"/>
      <c r="D23" s="726"/>
      <c r="E23" s="442"/>
      <c r="F23" s="465" t="s">
        <v>146</v>
      </c>
      <c r="G23" s="442"/>
      <c r="H23" s="442"/>
      <c r="I23" s="476"/>
      <c r="J23" s="768"/>
      <c r="K23" s="685" t="s">
        <v>740</v>
      </c>
    </row>
    <row r="24" spans="1:11" ht="12.95" customHeight="1" x14ac:dyDescent="0.2">
      <c r="A24" s="457" t="s">
        <v>25</v>
      </c>
      <c r="B24" s="492" t="s">
        <v>171</v>
      </c>
      <c r="C24" s="467">
        <f>+C25+C26+C27+C28+C29</f>
        <v>0</v>
      </c>
      <c r="D24" s="727">
        <f>+D25+D26+D27+D28+D29</f>
        <v>0</v>
      </c>
      <c r="E24" s="467">
        <f>+E25+E26+E27+E28+E29</f>
        <v>0</v>
      </c>
      <c r="F24" s="493" t="s">
        <v>144</v>
      </c>
      <c r="G24" s="442"/>
      <c r="H24" s="442"/>
      <c r="I24" s="476"/>
      <c r="J24" s="768"/>
      <c r="K24" s="685" t="s">
        <v>741</v>
      </c>
    </row>
    <row r="25" spans="1:11" ht="12.95" customHeight="1" x14ac:dyDescent="0.2">
      <c r="A25" s="459" t="s">
        <v>26</v>
      </c>
      <c r="B25" s="491" t="s">
        <v>172</v>
      </c>
      <c r="C25" s="442"/>
      <c r="D25" s="726"/>
      <c r="E25" s="442"/>
      <c r="F25" s="493" t="s">
        <v>509</v>
      </c>
      <c r="G25" s="442"/>
      <c r="H25" s="442"/>
      <c r="I25" s="476"/>
      <c r="J25" s="768"/>
      <c r="K25" s="685" t="s">
        <v>742</v>
      </c>
    </row>
    <row r="26" spans="1:11" ht="12.95" customHeight="1" x14ac:dyDescent="0.2">
      <c r="A26" s="457" t="s">
        <v>27</v>
      </c>
      <c r="B26" s="491" t="s">
        <v>173</v>
      </c>
      <c r="C26" s="442"/>
      <c r="D26" s="726"/>
      <c r="E26" s="442"/>
      <c r="F26" s="488"/>
      <c r="G26" s="442"/>
      <c r="H26" s="442"/>
      <c r="I26" s="476"/>
      <c r="J26" s="768"/>
      <c r="K26" s="685" t="s">
        <v>743</v>
      </c>
    </row>
    <row r="27" spans="1:11" ht="12.95" customHeight="1" x14ac:dyDescent="0.2">
      <c r="A27" s="459" t="s">
        <v>28</v>
      </c>
      <c r="B27" s="490" t="s">
        <v>174</v>
      </c>
      <c r="C27" s="442"/>
      <c r="D27" s="726"/>
      <c r="E27" s="442"/>
      <c r="F27" s="477"/>
      <c r="G27" s="442"/>
      <c r="H27" s="442"/>
      <c r="I27" s="476"/>
      <c r="J27" s="768"/>
      <c r="K27" s="685" t="s">
        <v>744</v>
      </c>
    </row>
    <row r="28" spans="1:11" ht="12.95" customHeight="1" x14ac:dyDescent="0.2">
      <c r="A28" s="457" t="s">
        <v>29</v>
      </c>
      <c r="B28" s="494" t="s">
        <v>175</v>
      </c>
      <c r="C28" s="442"/>
      <c r="D28" s="726"/>
      <c r="E28" s="442"/>
      <c r="F28" s="7"/>
      <c r="G28" s="442"/>
      <c r="H28" s="442"/>
      <c r="I28" s="476"/>
      <c r="J28" s="768"/>
      <c r="K28" s="685" t="s">
        <v>745</v>
      </c>
    </row>
    <row r="29" spans="1:11" ht="12.95" customHeight="1" thickBot="1" x14ac:dyDescent="0.25">
      <c r="A29" s="459" t="s">
        <v>30</v>
      </c>
      <c r="B29" s="495" t="s">
        <v>176</v>
      </c>
      <c r="C29" s="442"/>
      <c r="D29" s="726"/>
      <c r="E29" s="442"/>
      <c r="F29" s="477"/>
      <c r="G29" s="442"/>
      <c r="H29" s="442"/>
      <c r="I29" s="476"/>
      <c r="J29" s="768"/>
      <c r="K29" s="685" t="s">
        <v>746</v>
      </c>
    </row>
    <row r="30" spans="1:11" ht="16.5" customHeight="1" thickBot="1" x14ac:dyDescent="0.25">
      <c r="A30" s="462" t="s">
        <v>31</v>
      </c>
      <c r="B30" s="443" t="s">
        <v>500</v>
      </c>
      <c r="C30" s="448">
        <f>+C18+C24</f>
        <v>0</v>
      </c>
      <c r="D30" s="722">
        <f>+D18+D24</f>
        <v>8308234</v>
      </c>
      <c r="E30" s="448">
        <f>+E18+E24</f>
        <v>8308234</v>
      </c>
      <c r="F30" s="443" t="s">
        <v>511</v>
      </c>
      <c r="G30" s="448">
        <f>SUM(G18:G29)</f>
        <v>0</v>
      </c>
      <c r="H30" s="448">
        <f>SUM(H18:H29)</f>
        <v>0</v>
      </c>
      <c r="I30" s="480">
        <f>SUM(I18:I29)</f>
        <v>0</v>
      </c>
      <c r="J30" s="768"/>
      <c r="K30" s="685" t="s">
        <v>747</v>
      </c>
    </row>
    <row r="31" spans="1:11" ht="16.5" customHeight="1" thickBot="1" x14ac:dyDescent="0.25">
      <c r="A31" s="462" t="s">
        <v>32</v>
      </c>
      <c r="B31" s="468" t="s">
        <v>501</v>
      </c>
      <c r="C31" s="101">
        <f>+C17+C30</f>
        <v>48319850</v>
      </c>
      <c r="D31" s="101">
        <f>+D17+D30</f>
        <v>12878290</v>
      </c>
      <c r="E31" s="469">
        <f>+E17+E30</f>
        <v>12878290</v>
      </c>
      <c r="F31" s="468" t="s">
        <v>510</v>
      </c>
      <c r="G31" s="101">
        <f>+G17+G30</f>
        <v>48319850</v>
      </c>
      <c r="H31" s="101">
        <f>+H17+H30</f>
        <v>51366850</v>
      </c>
      <c r="I31" s="102">
        <f>+I17+I30</f>
        <v>12878290</v>
      </c>
      <c r="J31" s="768"/>
      <c r="K31" s="685" t="s">
        <v>748</v>
      </c>
    </row>
    <row r="32" spans="1:11" ht="16.5" customHeight="1" thickBot="1" x14ac:dyDescent="0.25">
      <c r="A32" s="462" t="s">
        <v>33</v>
      </c>
      <c r="B32" s="468" t="s">
        <v>120</v>
      </c>
      <c r="C32" s="101"/>
      <c r="D32" s="101"/>
      <c r="E32" s="469"/>
      <c r="F32" s="468" t="s">
        <v>121</v>
      </c>
      <c r="G32" s="101" t="str">
        <f>IF(C17-G17&gt;0,C17-G17,"-")</f>
        <v>-</v>
      </c>
      <c r="H32" s="101" t="str">
        <f>IF(D17-H17&gt;0,D17-H17,"-")</f>
        <v>-</v>
      </c>
      <c r="I32" s="102" t="str">
        <f>IF(E17-I17&gt;0,E17-I17,"-")</f>
        <v>-</v>
      </c>
      <c r="J32" s="768"/>
      <c r="K32" s="685" t="s">
        <v>749</v>
      </c>
    </row>
    <row r="33" spans="1:11" ht="16.5" customHeight="1" thickBot="1" x14ac:dyDescent="0.25">
      <c r="A33" s="462" t="s">
        <v>34</v>
      </c>
      <c r="B33" s="468" t="s">
        <v>164</v>
      </c>
      <c r="C33" s="101" t="str">
        <f>IF(C26-G26&lt;0,G26-C26,"-")</f>
        <v>-</v>
      </c>
      <c r="D33" s="101"/>
      <c r="E33" s="469"/>
      <c r="F33" s="468" t="s">
        <v>165</v>
      </c>
      <c r="G33" s="101" t="str">
        <f>IF(C26-G26&gt;0,C26-G26,"-")</f>
        <v>-</v>
      </c>
      <c r="H33" s="101" t="str">
        <f>IF(D26-H26&gt;0,D26-H26,"-")</f>
        <v>-</v>
      </c>
      <c r="I33" s="102" t="str">
        <f>IF(E26-I26&gt;0,E26-I26,"-")</f>
        <v>-</v>
      </c>
      <c r="J33" s="768"/>
      <c r="K33" s="685" t="s">
        <v>750</v>
      </c>
    </row>
  </sheetData>
  <mergeCells count="2">
    <mergeCell ref="J1:J33"/>
    <mergeCell ref="A3:A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0"/>
    <pageSetUpPr fitToPage="1"/>
  </sheetPr>
  <dimension ref="A1:E38"/>
  <sheetViews>
    <sheetView topLeftCell="A22" zoomScaleSheetLayoutView="115" workbookViewId="0">
      <selection activeCell="C6" sqref="C6"/>
    </sheetView>
  </sheetViews>
  <sheetFormatPr defaultRowHeight="12.75" x14ac:dyDescent="0.2"/>
  <cols>
    <col min="1" max="1" width="46.33203125" style="315" customWidth="1"/>
    <col min="2" max="2" width="13.83203125" style="315" customWidth="1"/>
    <col min="3" max="3" width="66.1640625" style="315" customWidth="1"/>
    <col min="4" max="5" width="13.83203125" style="315" customWidth="1"/>
    <col min="6" max="16384" width="9.33203125" style="315"/>
  </cols>
  <sheetData>
    <row r="1" spans="1:5" ht="18.75" x14ac:dyDescent="0.3">
      <c r="A1" s="504" t="s">
        <v>111</v>
      </c>
      <c r="E1" s="510" t="s">
        <v>115</v>
      </c>
    </row>
    <row r="3" spans="1:5" x14ac:dyDescent="0.2">
      <c r="A3" s="505"/>
      <c r="B3" s="511"/>
      <c r="C3" s="505"/>
      <c r="D3" s="512"/>
      <c r="E3" s="511"/>
    </row>
    <row r="4" spans="1:5" ht="15.75" x14ac:dyDescent="0.25">
      <c r="A4" s="479" t="str">
        <f>+ÖSSZEFÜGGÉSEK!A4</f>
        <v>2018. évi eredeti előirányzat BEVÉTELEK</v>
      </c>
      <c r="B4" s="513"/>
      <c r="C4" s="506"/>
      <c r="D4" s="512"/>
      <c r="E4" s="511"/>
    </row>
    <row r="5" spans="1:5" x14ac:dyDescent="0.2">
      <c r="A5" s="505"/>
      <c r="B5" s="511"/>
      <c r="C5" s="505"/>
      <c r="D5" s="512"/>
      <c r="E5" s="511"/>
    </row>
    <row r="6" spans="1:5" x14ac:dyDescent="0.2">
      <c r="A6" s="505" t="s">
        <v>515</v>
      </c>
      <c r="B6" s="511">
        <f>+'1.1.sz.mell.'!C61</f>
        <v>176280890</v>
      </c>
      <c r="C6" s="505" t="s">
        <v>516</v>
      </c>
      <c r="D6" s="512">
        <f>+'2.1.sz.mell  '!C18+'2.2.sz.mell  '!C17</f>
        <v>176280890</v>
      </c>
      <c r="E6" s="511">
        <f>+B6-D6</f>
        <v>0</v>
      </c>
    </row>
    <row r="7" spans="1:5" x14ac:dyDescent="0.2">
      <c r="A7" s="505" t="s">
        <v>517</v>
      </c>
      <c r="B7" s="511">
        <f>+'1.1.sz.mell.'!C84</f>
        <v>17610885</v>
      </c>
      <c r="C7" s="505" t="s">
        <v>518</v>
      </c>
      <c r="D7" s="512">
        <f>+'2.1.sz.mell  '!C27+'2.2.sz.mell  '!C30</f>
        <v>17610885</v>
      </c>
      <c r="E7" s="511">
        <f>+B7-D7</f>
        <v>0</v>
      </c>
    </row>
    <row r="8" spans="1:5" x14ac:dyDescent="0.2">
      <c r="A8" s="505" t="s">
        <v>519</v>
      </c>
      <c r="B8" s="511">
        <f>+'1.1.sz.mell.'!C85</f>
        <v>193891775</v>
      </c>
      <c r="C8" s="505" t="s">
        <v>520</v>
      </c>
      <c r="D8" s="512">
        <f>+'2.1.sz.mell  '!C28+'2.2.sz.mell  '!C31</f>
        <v>193891775</v>
      </c>
      <c r="E8" s="511">
        <f>+B8-D8</f>
        <v>0</v>
      </c>
    </row>
    <row r="9" spans="1:5" x14ac:dyDescent="0.2">
      <c r="A9" s="505"/>
      <c r="B9" s="511"/>
      <c r="C9" s="505"/>
      <c r="D9" s="512"/>
      <c r="E9" s="511"/>
    </row>
    <row r="10" spans="1:5" ht="15.75" x14ac:dyDescent="0.25">
      <c r="A10" s="479" t="str">
        <f>+ÖSSZEFÜGGÉSEK!A10</f>
        <v>2018. évi módosított előirányzat BEVÉTELEK</v>
      </c>
      <c r="B10" s="513"/>
      <c r="C10" s="506"/>
      <c r="D10" s="512"/>
      <c r="E10" s="511"/>
    </row>
    <row r="11" spans="1:5" x14ac:dyDescent="0.2">
      <c r="A11" s="505"/>
      <c r="B11" s="511"/>
      <c r="C11" s="505"/>
      <c r="D11" s="512"/>
      <c r="E11" s="511"/>
    </row>
    <row r="12" spans="1:5" x14ac:dyDescent="0.2">
      <c r="A12" s="505" t="s">
        <v>521</v>
      </c>
      <c r="B12" s="511">
        <f>+'1.1.sz.mell.'!D61</f>
        <v>197849377</v>
      </c>
      <c r="C12" s="505" t="s">
        <v>527</v>
      </c>
      <c r="D12" s="512">
        <f>+'2.1.sz.mell  '!D18+'2.2.sz.mell  '!D17</f>
        <v>197849377</v>
      </c>
      <c r="E12" s="511">
        <f>+B12-D12</f>
        <v>0</v>
      </c>
    </row>
    <row r="13" spans="1:5" x14ac:dyDescent="0.2">
      <c r="A13" s="505" t="s">
        <v>522</v>
      </c>
      <c r="B13" s="511">
        <f>+'1.1.sz.mell.'!D84</f>
        <v>39172031</v>
      </c>
      <c r="C13" s="505" t="s">
        <v>528</v>
      </c>
      <c r="D13" s="512">
        <f>+'2.1.sz.mell  '!D27+'2.2.sz.mell  '!D30</f>
        <v>39172031</v>
      </c>
      <c r="E13" s="511">
        <f>+B13-D13</f>
        <v>0</v>
      </c>
    </row>
    <row r="14" spans="1:5" x14ac:dyDescent="0.2">
      <c r="A14" s="505" t="s">
        <v>523</v>
      </c>
      <c r="B14" s="511">
        <f>+'1.1.sz.mell.'!D85</f>
        <v>237021408</v>
      </c>
      <c r="C14" s="505" t="s">
        <v>529</v>
      </c>
      <c r="D14" s="512">
        <f>+'2.1.sz.mell  '!D28+'2.2.sz.mell  '!D31</f>
        <v>237021408</v>
      </c>
      <c r="E14" s="511">
        <f>+B14-D14</f>
        <v>0</v>
      </c>
    </row>
    <row r="15" spans="1:5" x14ac:dyDescent="0.2">
      <c r="A15" s="505"/>
      <c r="B15" s="511"/>
      <c r="C15" s="505"/>
      <c r="D15" s="512"/>
      <c r="E15" s="511"/>
    </row>
    <row r="16" spans="1:5" ht="14.25" x14ac:dyDescent="0.2">
      <c r="A16" s="514" t="str">
        <f>+ÖSSZEFÜGGÉSEK!A16</f>
        <v>2018. évi teljesítés BEVÉTELEK</v>
      </c>
      <c r="B16" s="478"/>
      <c r="C16" s="506"/>
      <c r="D16" s="512"/>
      <c r="E16" s="511"/>
    </row>
    <row r="17" spans="1:5" x14ac:dyDescent="0.2">
      <c r="A17" s="505"/>
      <c r="B17" s="511"/>
      <c r="C17" s="505"/>
      <c r="D17" s="512"/>
      <c r="E17" s="511"/>
    </row>
    <row r="18" spans="1:5" x14ac:dyDescent="0.2">
      <c r="A18" s="505" t="s">
        <v>524</v>
      </c>
      <c r="B18" s="511">
        <f>+'1.1.sz.mell.'!E61</f>
        <v>170306763</v>
      </c>
      <c r="C18" s="505" t="s">
        <v>530</v>
      </c>
      <c r="D18" s="512">
        <f>+'2.1.sz.mell  '!E18+'2.2.sz.mell  '!E17</f>
        <v>170306763</v>
      </c>
      <c r="E18" s="511">
        <f>+B18-D18</f>
        <v>0</v>
      </c>
    </row>
    <row r="19" spans="1:5" x14ac:dyDescent="0.2">
      <c r="A19" s="505" t="s">
        <v>525</v>
      </c>
      <c r="B19" s="511">
        <f>+'1.1.sz.mell.'!E84</f>
        <v>39172031</v>
      </c>
      <c r="C19" s="505" t="s">
        <v>531</v>
      </c>
      <c r="D19" s="512">
        <f>+'2.1.sz.mell  '!E27+'2.2.sz.mell  '!E30</f>
        <v>39172031</v>
      </c>
      <c r="E19" s="511">
        <f>+B19-D19</f>
        <v>0</v>
      </c>
    </row>
    <row r="20" spans="1:5" x14ac:dyDescent="0.2">
      <c r="A20" s="505" t="s">
        <v>526</v>
      </c>
      <c r="B20" s="511">
        <f>+'1.1.sz.mell.'!E85</f>
        <v>209478794</v>
      </c>
      <c r="C20" s="505" t="s">
        <v>532</v>
      </c>
      <c r="D20" s="512">
        <f>+'2.1.sz.mell  '!E28+'2.2.sz.mell  '!E31</f>
        <v>209478794</v>
      </c>
      <c r="E20" s="511">
        <f>+B20-D20</f>
        <v>0</v>
      </c>
    </row>
    <row r="21" spans="1:5" x14ac:dyDescent="0.2">
      <c r="A21" s="505"/>
      <c r="B21" s="511"/>
      <c r="C21" s="505"/>
      <c r="D21" s="512"/>
      <c r="E21" s="511"/>
    </row>
    <row r="22" spans="1:5" ht="15.75" x14ac:dyDescent="0.25">
      <c r="A22" s="479" t="str">
        <f>+ÖSSZEFÜGGÉSEK!A22</f>
        <v>2018. évi eredeti előirányzat KIADÁSOK</v>
      </c>
      <c r="B22" s="513"/>
      <c r="C22" s="506"/>
      <c r="D22" s="512"/>
      <c r="E22" s="511"/>
    </row>
    <row r="23" spans="1:5" x14ac:dyDescent="0.2">
      <c r="A23" s="505"/>
      <c r="B23" s="511"/>
      <c r="C23" s="505"/>
      <c r="D23" s="512"/>
      <c r="E23" s="511"/>
    </row>
    <row r="24" spans="1:5" x14ac:dyDescent="0.2">
      <c r="A24" s="505" t="s">
        <v>533</v>
      </c>
      <c r="B24" s="511">
        <f>+'1.1.sz.mell.'!C125</f>
        <v>192392973</v>
      </c>
      <c r="C24" s="505" t="s">
        <v>539</v>
      </c>
      <c r="D24" s="512">
        <f>+'2.1.sz.mell  '!G18+'2.2.sz.mell  '!G17</f>
        <v>192392973</v>
      </c>
      <c r="E24" s="511">
        <f>+B24-D24</f>
        <v>0</v>
      </c>
    </row>
    <row r="25" spans="1:5" x14ac:dyDescent="0.2">
      <c r="A25" s="505" t="s">
        <v>512</v>
      </c>
      <c r="B25" s="511">
        <f>+'1.1.sz.mell.'!C145</f>
        <v>1498802</v>
      </c>
      <c r="C25" s="505" t="s">
        <v>540</v>
      </c>
      <c r="D25" s="512">
        <f>+'2.1.sz.mell  '!G27+'2.2.sz.mell  '!G30</f>
        <v>1498802</v>
      </c>
      <c r="E25" s="511">
        <f>+B25-D25</f>
        <v>0</v>
      </c>
    </row>
    <row r="26" spans="1:5" x14ac:dyDescent="0.2">
      <c r="A26" s="505" t="s">
        <v>534</v>
      </c>
      <c r="B26" s="511">
        <f>+'1.1.sz.mell.'!C146</f>
        <v>193891775</v>
      </c>
      <c r="C26" s="505" t="s">
        <v>541</v>
      </c>
      <c r="D26" s="512">
        <f>+'2.1.sz.mell  '!G28+'2.2.sz.mell  '!G31</f>
        <v>193891775</v>
      </c>
      <c r="E26" s="511">
        <f>+B26-D26</f>
        <v>0</v>
      </c>
    </row>
    <row r="27" spans="1:5" x14ac:dyDescent="0.2">
      <c r="A27" s="505"/>
      <c r="B27" s="511"/>
      <c r="C27" s="505"/>
      <c r="D27" s="512"/>
      <c r="E27" s="511"/>
    </row>
    <row r="28" spans="1:5" ht="15.75" x14ac:dyDescent="0.25">
      <c r="A28" s="479" t="str">
        <f>+ÖSSZEFÜGGÉSEK!A28</f>
        <v>2018. évi módosított előirányzat KIADÁSOK</v>
      </c>
      <c r="B28" s="513"/>
      <c r="C28" s="506"/>
      <c r="D28" s="512"/>
      <c r="E28" s="511"/>
    </row>
    <row r="29" spans="1:5" x14ac:dyDescent="0.2">
      <c r="A29" s="505"/>
      <c r="B29" s="511"/>
      <c r="C29" s="505"/>
      <c r="D29" s="512"/>
      <c r="E29" s="511"/>
    </row>
    <row r="30" spans="1:5" x14ac:dyDescent="0.2">
      <c r="A30" s="505" t="s">
        <v>535</v>
      </c>
      <c r="B30" s="511">
        <f>+'1.1.sz.mell.'!D125</f>
        <v>234107379</v>
      </c>
      <c r="C30" s="505" t="s">
        <v>546</v>
      </c>
      <c r="D30" s="512">
        <f>+'2.1.sz.mell  '!H18+'2.2.sz.mell  '!H17</f>
        <v>234107379</v>
      </c>
      <c r="E30" s="511">
        <f>+B30-D30</f>
        <v>0</v>
      </c>
    </row>
    <row r="31" spans="1:5" x14ac:dyDescent="0.2">
      <c r="A31" s="505" t="s">
        <v>513</v>
      </c>
      <c r="B31" s="511">
        <f>+'1.1.sz.mell.'!D145</f>
        <v>2914029</v>
      </c>
      <c r="C31" s="505" t="s">
        <v>543</v>
      </c>
      <c r="D31" s="512">
        <f>+'2.1.sz.mell  '!H27+'2.2.sz.mell  '!H30</f>
        <v>2914029</v>
      </c>
      <c r="E31" s="511">
        <f>+B31-D31</f>
        <v>0</v>
      </c>
    </row>
    <row r="32" spans="1:5" x14ac:dyDescent="0.2">
      <c r="A32" s="505" t="s">
        <v>536</v>
      </c>
      <c r="B32" s="511">
        <f>+'1.1.sz.mell.'!D146</f>
        <v>237021408</v>
      </c>
      <c r="C32" s="505" t="s">
        <v>542</v>
      </c>
      <c r="D32" s="512">
        <f>+'2.1.sz.mell  '!H28+'2.2.sz.mell  '!H31</f>
        <v>237021408</v>
      </c>
      <c r="E32" s="511">
        <f>+B32-D32</f>
        <v>0</v>
      </c>
    </row>
    <row r="33" spans="1:5" x14ac:dyDescent="0.2">
      <c r="A33" s="505"/>
      <c r="B33" s="511"/>
      <c r="C33" s="505"/>
      <c r="D33" s="512"/>
      <c r="E33" s="511"/>
    </row>
    <row r="34" spans="1:5" ht="15.75" x14ac:dyDescent="0.25">
      <c r="A34" s="509" t="str">
        <f>+ÖSSZEFÜGGÉSEK!A34</f>
        <v>2018. évi teljesítés KIADÁSOK</v>
      </c>
      <c r="B34" s="513"/>
      <c r="C34" s="506"/>
      <c r="D34" s="512"/>
      <c r="E34" s="511"/>
    </row>
    <row r="35" spans="1:5" x14ac:dyDescent="0.2">
      <c r="A35" s="505"/>
      <c r="B35" s="511"/>
      <c r="C35" s="505"/>
      <c r="D35" s="512"/>
      <c r="E35" s="511"/>
    </row>
    <row r="36" spans="1:5" x14ac:dyDescent="0.2">
      <c r="A36" s="505" t="s">
        <v>537</v>
      </c>
      <c r="B36" s="511">
        <f>+'1.1.sz.mell.'!E125</f>
        <v>176050760</v>
      </c>
      <c r="C36" s="505" t="s">
        <v>547</v>
      </c>
      <c r="D36" s="512">
        <f>+'2.1.sz.mell  '!I18+'2.2.sz.mell  '!I17</f>
        <v>176050760</v>
      </c>
      <c r="E36" s="511">
        <f>+B36-D36</f>
        <v>0</v>
      </c>
    </row>
    <row r="37" spans="1:5" x14ac:dyDescent="0.2">
      <c r="A37" s="505" t="s">
        <v>514</v>
      </c>
      <c r="B37" s="511">
        <f>+'1.1.sz.mell.'!E145</f>
        <v>2914029</v>
      </c>
      <c r="C37" s="505" t="s">
        <v>545</v>
      </c>
      <c r="D37" s="512">
        <f>+'2.1.sz.mell  '!I27+'2.2.sz.mell  '!I30</f>
        <v>2914029</v>
      </c>
      <c r="E37" s="511">
        <f>+B37-D37</f>
        <v>0</v>
      </c>
    </row>
    <row r="38" spans="1:5" x14ac:dyDescent="0.2">
      <c r="A38" s="505" t="s">
        <v>538</v>
      </c>
      <c r="B38" s="511">
        <f>+'1.1.sz.mell.'!E146</f>
        <v>178964789</v>
      </c>
      <c r="C38" s="505" t="s">
        <v>544</v>
      </c>
      <c r="D38" s="512">
        <f>+'2.1.sz.mell  '!I28+'2.2.sz.mell  '!I31</f>
        <v>178964789</v>
      </c>
      <c r="E38" s="511">
        <f>+B38-D38</f>
        <v>0</v>
      </c>
    </row>
  </sheetData>
  <sheetProtection sheet="1" objects="1" scenarios="1"/>
  <phoneticPr fontId="0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63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0"/>
  </sheetPr>
  <dimension ref="A1:H33"/>
  <sheetViews>
    <sheetView workbookViewId="0">
      <selection activeCell="H1" sqref="H1:H24"/>
    </sheetView>
  </sheetViews>
  <sheetFormatPr defaultRowHeight="12.75" x14ac:dyDescent="0.2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 x14ac:dyDescent="0.2">
      <c r="A1" s="772" t="s">
        <v>1</v>
      </c>
      <c r="B1" s="772"/>
      <c r="C1" s="772"/>
      <c r="D1" s="772"/>
      <c r="E1" s="772"/>
      <c r="F1" s="772"/>
      <c r="G1" s="772"/>
      <c r="H1" s="771" t="str">
        <f>+CONCATENATE("3. melléklet a 3/",LEFT(ÖSSZEFÜGGÉSEK!A4,4)+1,". (IV.24.) önkormányzati rendelethez")</f>
        <v>3. melléklet a 3/2019. (IV.24.) önkormányzati rendelethez</v>
      </c>
    </row>
    <row r="2" spans="1:8" ht="22.5" customHeight="1" thickBot="1" x14ac:dyDescent="0.3">
      <c r="A2" s="26"/>
      <c r="B2" s="10"/>
      <c r="C2" s="10"/>
      <c r="D2" s="10"/>
      <c r="E2" s="10"/>
      <c r="F2" s="773" t="s">
        <v>821</v>
      </c>
      <c r="G2" s="773"/>
      <c r="H2" s="771"/>
    </row>
    <row r="3" spans="1:8" s="6" customFormat="1" ht="50.25" customHeight="1" thickBot="1" x14ac:dyDescent="0.25">
      <c r="A3" s="27" t="s">
        <v>56</v>
      </c>
      <c r="B3" s="28" t="s">
        <v>57</v>
      </c>
      <c r="C3" s="28" t="s">
        <v>58</v>
      </c>
      <c r="D3" s="28" t="s">
        <v>846</v>
      </c>
      <c r="E3" s="28" t="str">
        <f>+CONCATENATE(LEFT(ÖSSZEFÜGGÉSEK!A4,4),". évi módosított előirányzat")</f>
        <v>2018. évi módosított előirányzat</v>
      </c>
      <c r="F3" s="105" t="s">
        <v>845</v>
      </c>
      <c r="G3" s="104" t="s">
        <v>844</v>
      </c>
      <c r="H3" s="771"/>
    </row>
    <row r="4" spans="1:8" s="10" customFormat="1" ht="12" customHeight="1" thickBot="1" x14ac:dyDescent="0.25">
      <c r="A4" s="472" t="s">
        <v>422</v>
      </c>
      <c r="B4" s="473" t="s">
        <v>423</v>
      </c>
      <c r="C4" s="473" t="s">
        <v>424</v>
      </c>
      <c r="D4" s="473" t="s">
        <v>425</v>
      </c>
      <c r="E4" s="473" t="s">
        <v>426</v>
      </c>
      <c r="F4" s="49" t="s">
        <v>502</v>
      </c>
      <c r="G4" s="474" t="s">
        <v>548</v>
      </c>
      <c r="H4" s="771"/>
    </row>
    <row r="5" spans="1:8" ht="15.95" customHeight="1" x14ac:dyDescent="0.2">
      <c r="A5" s="7" t="s">
        <v>848</v>
      </c>
      <c r="B5" s="2">
        <v>234950</v>
      </c>
      <c r="C5" s="11">
        <v>2018</v>
      </c>
      <c r="D5" s="2"/>
      <c r="E5" s="2">
        <v>234950</v>
      </c>
      <c r="F5" s="50">
        <v>234950</v>
      </c>
      <c r="G5" s="51">
        <f>SUM(D5+F5)</f>
        <v>234950</v>
      </c>
      <c r="H5" s="771"/>
    </row>
    <row r="6" spans="1:8" ht="15.95" customHeight="1" x14ac:dyDescent="0.2">
      <c r="A6" s="7" t="s">
        <v>849</v>
      </c>
      <c r="B6" s="2">
        <v>628650</v>
      </c>
      <c r="C6" s="11">
        <v>2018</v>
      </c>
      <c r="D6" s="2"/>
      <c r="E6" s="2">
        <v>628650</v>
      </c>
      <c r="F6" s="50">
        <v>628650</v>
      </c>
      <c r="G6" s="51">
        <v>628650</v>
      </c>
      <c r="H6" s="771"/>
    </row>
    <row r="7" spans="1:8" ht="15.95" customHeight="1" x14ac:dyDescent="0.2">
      <c r="A7" s="7" t="s">
        <v>850</v>
      </c>
      <c r="B7" s="2">
        <v>1318438</v>
      </c>
      <c r="C7" s="11">
        <v>2018</v>
      </c>
      <c r="D7" s="2"/>
      <c r="E7" s="2">
        <v>1318438</v>
      </c>
      <c r="F7" s="50">
        <v>1318438</v>
      </c>
      <c r="G7" s="51">
        <f>SUM(D7+F7)</f>
        <v>1318438</v>
      </c>
      <c r="H7" s="771"/>
    </row>
    <row r="8" spans="1:8" ht="15.95" customHeight="1" x14ac:dyDescent="0.2">
      <c r="A8" s="7" t="s">
        <v>851</v>
      </c>
      <c r="B8" s="2">
        <v>722122</v>
      </c>
      <c r="C8" s="11">
        <v>2018</v>
      </c>
      <c r="D8" s="2"/>
      <c r="E8" s="2">
        <v>722122</v>
      </c>
      <c r="F8" s="50">
        <v>722122</v>
      </c>
      <c r="G8" s="51">
        <f>SUM(D8+F8)</f>
        <v>722122</v>
      </c>
      <c r="H8" s="771"/>
    </row>
    <row r="9" spans="1:8" ht="15.95" customHeight="1" x14ac:dyDescent="0.2">
      <c r="A9" s="7" t="s">
        <v>852</v>
      </c>
      <c r="B9" s="2">
        <v>379730</v>
      </c>
      <c r="C9" s="11">
        <v>2018</v>
      </c>
      <c r="D9" s="2"/>
      <c r="E9" s="2">
        <v>379730</v>
      </c>
      <c r="F9" s="50">
        <v>379730</v>
      </c>
      <c r="G9" s="51">
        <f>SUM(D9+F9)</f>
        <v>379730</v>
      </c>
      <c r="H9" s="771"/>
    </row>
    <row r="10" spans="1:8" ht="15.95" customHeight="1" x14ac:dyDescent="0.2">
      <c r="A10" s="7" t="s">
        <v>853</v>
      </c>
      <c r="B10" s="2">
        <v>279400</v>
      </c>
      <c r="C10" s="11">
        <v>2018</v>
      </c>
      <c r="D10" s="2"/>
      <c r="E10" s="2">
        <v>279400</v>
      </c>
      <c r="F10" s="50">
        <v>279400</v>
      </c>
      <c r="G10" s="51">
        <f t="shared" ref="G10:G23" si="0">+D10+F10</f>
        <v>279400</v>
      </c>
      <c r="H10" s="771"/>
    </row>
    <row r="11" spans="1:8" ht="15.95" customHeight="1" x14ac:dyDescent="0.2">
      <c r="A11" s="7" t="s">
        <v>854</v>
      </c>
      <c r="B11" s="2">
        <v>8065000</v>
      </c>
      <c r="C11" s="11">
        <v>2018</v>
      </c>
      <c r="D11" s="2"/>
      <c r="E11" s="2">
        <v>8065000</v>
      </c>
      <c r="F11" s="50">
        <v>8065000</v>
      </c>
      <c r="G11" s="51">
        <f t="shared" si="0"/>
        <v>8065000</v>
      </c>
      <c r="H11" s="771"/>
    </row>
    <row r="12" spans="1:8" ht="15.95" customHeight="1" x14ac:dyDescent="0.2">
      <c r="A12" s="7"/>
      <c r="B12" s="2"/>
      <c r="C12" s="11"/>
      <c r="D12" s="2"/>
      <c r="E12" s="2"/>
      <c r="F12" s="50"/>
      <c r="G12" s="51">
        <f t="shared" si="0"/>
        <v>0</v>
      </c>
      <c r="H12" s="771"/>
    </row>
    <row r="13" spans="1:8" ht="15.95" customHeight="1" x14ac:dyDescent="0.2">
      <c r="A13" s="7"/>
      <c r="B13" s="2"/>
      <c r="C13" s="11"/>
      <c r="D13" s="2"/>
      <c r="E13" s="2"/>
      <c r="F13" s="50"/>
      <c r="G13" s="51"/>
      <c r="H13" s="771"/>
    </row>
    <row r="14" spans="1:8" ht="15.95" customHeight="1" x14ac:dyDescent="0.2">
      <c r="A14" s="7"/>
      <c r="B14" s="2"/>
      <c r="C14" s="11"/>
      <c r="D14" s="2"/>
      <c r="E14" s="2"/>
      <c r="F14" s="50"/>
      <c r="G14" s="51"/>
      <c r="H14" s="771"/>
    </row>
    <row r="15" spans="1:8" ht="15.95" customHeight="1" x14ac:dyDescent="0.2">
      <c r="A15" s="7"/>
      <c r="B15" s="2"/>
      <c r="C15" s="11"/>
      <c r="D15" s="2"/>
      <c r="E15" s="2"/>
      <c r="F15" s="50"/>
      <c r="G15" s="51">
        <f t="shared" si="0"/>
        <v>0</v>
      </c>
      <c r="H15" s="771"/>
    </row>
    <row r="16" spans="1:8" ht="15.95" customHeight="1" x14ac:dyDescent="0.2">
      <c r="A16" s="7"/>
      <c r="B16" s="2"/>
      <c r="C16" s="11"/>
      <c r="D16" s="2"/>
      <c r="E16" s="2"/>
      <c r="F16" s="50"/>
      <c r="G16" s="51">
        <f t="shared" si="0"/>
        <v>0</v>
      </c>
      <c r="H16" s="771"/>
    </row>
    <row r="17" spans="1:8" ht="15.95" customHeight="1" x14ac:dyDescent="0.2">
      <c r="A17" s="7"/>
      <c r="B17" s="2"/>
      <c r="C17" s="11"/>
      <c r="D17" s="2"/>
      <c r="E17" s="2"/>
      <c r="F17" s="50"/>
      <c r="G17" s="51">
        <f t="shared" si="0"/>
        <v>0</v>
      </c>
      <c r="H17" s="771"/>
    </row>
    <row r="18" spans="1:8" ht="15.95" customHeight="1" x14ac:dyDescent="0.2">
      <c r="A18" s="7"/>
      <c r="B18" s="2"/>
      <c r="C18" s="11"/>
      <c r="D18" s="2"/>
      <c r="E18" s="2"/>
      <c r="F18" s="50"/>
      <c r="G18" s="51">
        <f t="shared" si="0"/>
        <v>0</v>
      </c>
      <c r="H18" s="771"/>
    </row>
    <row r="19" spans="1:8" ht="15.95" customHeight="1" x14ac:dyDescent="0.2">
      <c r="A19" s="7"/>
      <c r="B19" s="2"/>
      <c r="C19" s="11"/>
      <c r="D19" s="2"/>
      <c r="E19" s="2"/>
      <c r="F19" s="50"/>
      <c r="G19" s="51">
        <f t="shared" si="0"/>
        <v>0</v>
      </c>
      <c r="H19" s="771"/>
    </row>
    <row r="20" spans="1:8" ht="15.95" customHeight="1" x14ac:dyDescent="0.2">
      <c r="A20" s="7"/>
      <c r="B20" s="2"/>
      <c r="C20" s="11"/>
      <c r="D20" s="2"/>
      <c r="E20" s="2"/>
      <c r="F20" s="50"/>
      <c r="G20" s="51">
        <f t="shared" si="0"/>
        <v>0</v>
      </c>
      <c r="H20" s="771"/>
    </row>
    <row r="21" spans="1:8" ht="15.95" customHeight="1" x14ac:dyDescent="0.2">
      <c r="A21" s="7"/>
      <c r="B21" s="2"/>
      <c r="C21" s="11"/>
      <c r="D21" s="2"/>
      <c r="E21" s="2"/>
      <c r="F21" s="50"/>
      <c r="G21" s="51">
        <f t="shared" si="0"/>
        <v>0</v>
      </c>
      <c r="H21" s="771"/>
    </row>
    <row r="22" spans="1:8" ht="15.95" customHeight="1" x14ac:dyDescent="0.2">
      <c r="A22" s="7"/>
      <c r="B22" s="2"/>
      <c r="C22" s="11"/>
      <c r="D22" s="2"/>
      <c r="E22" s="2"/>
      <c r="F22" s="50"/>
      <c r="G22" s="51">
        <f t="shared" si="0"/>
        <v>0</v>
      </c>
      <c r="H22" s="771"/>
    </row>
    <row r="23" spans="1:8" ht="15.95" customHeight="1" thickBot="1" x14ac:dyDescent="0.25">
      <c r="A23" s="12"/>
      <c r="B23" s="3"/>
      <c r="C23" s="13"/>
      <c r="D23" s="3"/>
      <c r="E23" s="3"/>
      <c r="F23" s="52"/>
      <c r="G23" s="51">
        <f t="shared" si="0"/>
        <v>0</v>
      </c>
      <c r="H23" s="771"/>
    </row>
    <row r="24" spans="1:8" s="16" customFormat="1" ht="18" customHeight="1" thickBot="1" x14ac:dyDescent="0.25">
      <c r="A24" s="29" t="s">
        <v>55</v>
      </c>
      <c r="B24" s="14">
        <f>SUM(B5:B23)</f>
        <v>11628290</v>
      </c>
      <c r="C24" s="21"/>
      <c r="D24" s="14">
        <f>SUM(D5:D23)</f>
        <v>0</v>
      </c>
      <c r="E24" s="14">
        <f>SUM(E5:E23)</f>
        <v>11628290</v>
      </c>
      <c r="F24" s="14">
        <f>SUM(F5:F23)</f>
        <v>11628290</v>
      </c>
      <c r="G24" s="15">
        <f>SUM(G5:G11)</f>
        <v>11628290</v>
      </c>
      <c r="H24" s="771"/>
    </row>
    <row r="25" spans="1:8" x14ac:dyDescent="0.2">
      <c r="F25" s="16"/>
      <c r="G25" s="16"/>
      <c r="H25" s="663"/>
    </row>
    <row r="26" spans="1:8" x14ac:dyDescent="0.2">
      <c r="H26" s="663"/>
    </row>
    <row r="27" spans="1:8" x14ac:dyDescent="0.2">
      <c r="H27" s="663"/>
    </row>
    <row r="28" spans="1:8" x14ac:dyDescent="0.2">
      <c r="H28" s="663"/>
    </row>
    <row r="29" spans="1:8" x14ac:dyDescent="0.2">
      <c r="H29" s="663"/>
    </row>
    <row r="30" spans="1:8" x14ac:dyDescent="0.2">
      <c r="H30" s="663"/>
    </row>
    <row r="31" spans="1:8" x14ac:dyDescent="0.2">
      <c r="H31" s="663"/>
    </row>
    <row r="32" spans="1:8" x14ac:dyDescent="0.2">
      <c r="H32" s="663"/>
    </row>
    <row r="33" spans="8:8" x14ac:dyDescent="0.2">
      <c r="H33" s="663"/>
    </row>
  </sheetData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38</vt:i4>
      </vt:variant>
      <vt:variant>
        <vt:lpstr>Névvel ellátott tartományok</vt:lpstr>
      </vt:variant>
      <vt:variant>
        <vt:i4>22</vt:i4>
      </vt:variant>
    </vt:vector>
  </HeadingPairs>
  <TitlesOfParts>
    <vt:vector size="60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 </vt:lpstr>
      <vt:lpstr>6.5. sz. mell</vt:lpstr>
      <vt:lpstr>7.1. sz. mell.</vt:lpstr>
      <vt:lpstr>7.1.1. sz. mell.</vt:lpstr>
      <vt:lpstr>7.1.2. sz. mell.</vt:lpstr>
      <vt:lpstr>7.1.3. sz. mell.</vt:lpstr>
      <vt:lpstr>7.2. sz. mell.</vt:lpstr>
      <vt:lpstr>7.2.1. sz. mell.</vt:lpstr>
      <vt:lpstr>7.2.2. sz. mell.</vt:lpstr>
      <vt:lpstr>7.2.3.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Munka1</vt:lpstr>
      <vt:lpstr>'7.3. tájékoztató tábla'!_ftn1</vt:lpstr>
      <vt:lpstr>'7.3. tájékoztató tábla'!_ftnref1</vt:lpstr>
      <vt:lpstr>'6.1. sz. mell'!Nyomtatási_cím</vt:lpstr>
      <vt:lpstr>'6.2. sz. mell'!Nyomtatási_cím</vt:lpstr>
      <vt:lpstr>'6.3. sz. mell'!Nyomtatási_cím</vt:lpstr>
      <vt:lpstr>'6.4. sz. mell '!Nyomtatási_cím</vt:lpstr>
      <vt:lpstr>'6.5. sz. mell'!Nyomtatási_cím</vt:lpstr>
      <vt:lpstr>'7.1. sz. mell.'!Nyomtatási_cím</vt:lpstr>
      <vt:lpstr>'7.1. tájékoztató tábla'!Nyomtatási_cím</vt:lpstr>
      <vt:lpstr>'7.1.1. sz. mell.'!Nyomtatási_cím</vt:lpstr>
      <vt:lpstr>'7.1.2. sz. mell.'!Nyomtatási_cím</vt:lpstr>
      <vt:lpstr>'7.1.3. sz. mell.'!Nyomtatási_cím</vt:lpstr>
      <vt:lpstr>'7.2. sz. mell.'!Nyomtatási_cím</vt:lpstr>
      <vt:lpstr>'7.2.1. sz. mell.'!Nyomtatási_cím</vt:lpstr>
      <vt:lpstr>'7.2.2. sz. mell.'!Nyomtatási_cím</vt:lpstr>
      <vt:lpstr>'7.2.3.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Tyukod4</dc:creator>
  <cp:lastModifiedBy>Tyukod4</cp:lastModifiedBy>
  <cp:lastPrinted>2019-04-10T13:14:58Z</cp:lastPrinted>
  <dcterms:created xsi:type="dcterms:W3CDTF">2015-04-26T12:59:37Z</dcterms:created>
  <dcterms:modified xsi:type="dcterms:W3CDTF">2019-05-28T12:40:16Z</dcterms:modified>
</cp:coreProperties>
</file>