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8 évi költségvetés" sheetId="22" r:id="rId1"/>
    <sheet name="Védőnő" sheetId="23" r:id="rId2"/>
  </sheets>
  <definedNames>
    <definedName name="_xlnm.Print_Area" localSheetId="0">'2018 évi költségvetés'!$A$1:$G$393</definedName>
  </definedNames>
  <calcPr calcId="124519"/>
</workbook>
</file>

<file path=xl/calcChain.xml><?xml version="1.0" encoding="utf-8"?>
<calcChain xmlns="http://schemas.openxmlformats.org/spreadsheetml/2006/main">
  <c r="G365" i="22"/>
  <c r="G366"/>
  <c r="G367"/>
  <c r="G368"/>
  <c r="G369"/>
  <c r="G370"/>
  <c r="G371"/>
  <c r="G372"/>
  <c r="G373"/>
  <c r="G364"/>
  <c r="G352"/>
  <c r="G353"/>
  <c r="G354"/>
  <c r="G355"/>
  <c r="G356"/>
  <c r="G357"/>
  <c r="G358"/>
  <c r="G359"/>
  <c r="G351"/>
  <c r="G344"/>
  <c r="G345"/>
  <c r="G346"/>
  <c r="G343"/>
  <c r="G333"/>
  <c r="G334"/>
  <c r="G335"/>
  <c r="G336"/>
  <c r="G337"/>
  <c r="G332"/>
  <c r="G321"/>
  <c r="G322"/>
  <c r="G324"/>
  <c r="G325"/>
  <c r="G326"/>
  <c r="G320"/>
  <c r="G311"/>
  <c r="G312"/>
  <c r="G313"/>
  <c r="G314"/>
  <c r="G310"/>
  <c r="G308"/>
  <c r="G307"/>
  <c r="G297"/>
  <c r="G298"/>
  <c r="G299"/>
  <c r="G300"/>
  <c r="G301"/>
  <c r="G296"/>
  <c r="G286"/>
  <c r="G287"/>
  <c r="G288"/>
  <c r="G289"/>
  <c r="G290"/>
  <c r="G285"/>
  <c r="G272"/>
  <c r="G273"/>
  <c r="G274"/>
  <c r="G275"/>
  <c r="G276"/>
  <c r="G277"/>
  <c r="G278"/>
  <c r="G279"/>
  <c r="G271"/>
  <c r="G258"/>
  <c r="G259"/>
  <c r="G260"/>
  <c r="G261"/>
  <c r="G262"/>
  <c r="G263"/>
  <c r="G264"/>
  <c r="G265"/>
  <c r="G257"/>
  <c r="G255"/>
  <c r="G254"/>
  <c r="G243"/>
  <c r="G244"/>
  <c r="G245"/>
  <c r="G246"/>
  <c r="G247"/>
  <c r="G248"/>
  <c r="G242"/>
  <c r="G229"/>
  <c r="G230"/>
  <c r="G231"/>
  <c r="G232"/>
  <c r="G233"/>
  <c r="G234"/>
  <c r="G235"/>
  <c r="G236"/>
  <c r="G228"/>
  <c r="G225"/>
  <c r="G226"/>
  <c r="G224"/>
  <c r="G208"/>
  <c r="G209"/>
  <c r="G210"/>
  <c r="G211"/>
  <c r="G212"/>
  <c r="G213"/>
  <c r="G214"/>
  <c r="G215"/>
  <c r="G216"/>
  <c r="G217"/>
  <c r="G218"/>
  <c r="G207"/>
  <c r="G204"/>
  <c r="G205"/>
  <c r="G203"/>
  <c r="G191"/>
  <c r="G192"/>
  <c r="G193"/>
  <c r="G194"/>
  <c r="G195"/>
  <c r="G196"/>
  <c r="G197"/>
  <c r="G190"/>
  <c r="G188"/>
  <c r="G187"/>
  <c r="G162"/>
  <c r="G163"/>
  <c r="G164"/>
  <c r="G165"/>
  <c r="G166"/>
  <c r="G167"/>
  <c r="G168"/>
  <c r="G172"/>
  <c r="G173"/>
  <c r="G174"/>
  <c r="G175"/>
  <c r="G176"/>
  <c r="G177"/>
  <c r="G178"/>
  <c r="G179"/>
  <c r="G180"/>
  <c r="G181"/>
  <c r="G161"/>
  <c r="G159"/>
  <c r="G158"/>
  <c r="G144"/>
  <c r="G145"/>
  <c r="G146"/>
  <c r="G147"/>
  <c r="G148"/>
  <c r="G149"/>
  <c r="G150"/>
  <c r="G151"/>
  <c r="G152"/>
  <c r="G143"/>
  <c r="G133"/>
  <c r="G134"/>
  <c r="G135"/>
  <c r="G136"/>
  <c r="G137"/>
  <c r="G132"/>
  <c r="G125"/>
  <c r="G126"/>
  <c r="G124"/>
  <c r="G116"/>
  <c r="G117"/>
  <c r="G118"/>
  <c r="G115"/>
  <c r="G105"/>
  <c r="G106"/>
  <c r="G107"/>
  <c r="G108"/>
  <c r="G109"/>
  <c r="G104"/>
  <c r="G97"/>
  <c r="G98"/>
  <c r="G99"/>
  <c r="G100"/>
  <c r="G101"/>
  <c r="G102"/>
  <c r="G96"/>
  <c r="G86"/>
  <c r="G87"/>
  <c r="G88"/>
  <c r="G89"/>
  <c r="G90"/>
  <c r="G85"/>
  <c r="G73"/>
  <c r="G74"/>
  <c r="G75"/>
  <c r="G79"/>
  <c r="G72"/>
  <c r="G53"/>
  <c r="G54"/>
  <c r="G55"/>
  <c r="G56"/>
  <c r="G57"/>
  <c r="G58"/>
  <c r="G59"/>
  <c r="G63"/>
  <c r="G64"/>
  <c r="G65"/>
  <c r="G66"/>
  <c r="G52"/>
  <c r="G42"/>
  <c r="G43"/>
  <c r="G44"/>
  <c r="G41"/>
  <c r="G37"/>
  <c r="G36"/>
  <c r="G15"/>
  <c r="G16"/>
  <c r="G17"/>
  <c r="G18"/>
  <c r="G19"/>
  <c r="G20"/>
  <c r="G22"/>
  <c r="G23"/>
  <c r="G13"/>
  <c r="G10"/>
  <c r="F325" l="1"/>
  <c r="F326" s="1"/>
  <c r="F365"/>
  <c r="F371"/>
  <c r="F353"/>
  <c r="F168"/>
  <c r="F172" s="1"/>
  <c r="F181" s="1"/>
  <c r="F177"/>
  <c r="F180"/>
  <c r="F346"/>
  <c r="F336"/>
  <c r="F337" s="1"/>
  <c r="F313"/>
  <c r="F314" s="1"/>
  <c r="F308"/>
  <c r="F357" s="1"/>
  <c r="F300"/>
  <c r="F301" s="1"/>
  <c r="F290"/>
  <c r="F289"/>
  <c r="F279"/>
  <c r="F278"/>
  <c r="F264"/>
  <c r="F265" s="1"/>
  <c r="F255"/>
  <c r="F247"/>
  <c r="F248" s="1"/>
  <c r="F235"/>
  <c r="F232"/>
  <c r="F236" s="1"/>
  <c r="F225"/>
  <c r="F226" s="1"/>
  <c r="F210"/>
  <c r="F370" s="1"/>
  <c r="F217"/>
  <c r="F368" s="1"/>
  <c r="F204"/>
  <c r="F205" s="1"/>
  <c r="F196"/>
  <c r="F193"/>
  <c r="F197" s="1"/>
  <c r="F188"/>
  <c r="F159"/>
  <c r="F149"/>
  <c r="F152" s="1"/>
  <c r="F135"/>
  <c r="F137" s="1"/>
  <c r="F126"/>
  <c r="F125"/>
  <c r="F358" s="1"/>
  <c r="F118"/>
  <c r="F117"/>
  <c r="F109"/>
  <c r="F108"/>
  <c r="F101"/>
  <c r="F356" s="1"/>
  <c r="F99"/>
  <c r="F102" s="1"/>
  <c r="F89"/>
  <c r="F369" s="1"/>
  <c r="F75"/>
  <c r="F79" s="1"/>
  <c r="F65"/>
  <c r="F367" s="1"/>
  <c r="F59"/>
  <c r="F54"/>
  <c r="F66" s="1"/>
  <c r="F45"/>
  <c r="F38"/>
  <c r="F355" s="1"/>
  <c r="F352" l="1"/>
  <c r="F351"/>
  <c r="F354"/>
  <c r="F39"/>
  <c r="F46"/>
  <c r="F218"/>
  <c r="F90"/>
  <c r="F24"/>
  <c r="F21"/>
  <c r="F14"/>
  <c r="F11"/>
  <c r="F364" l="1"/>
  <c r="F372"/>
  <c r="F359"/>
  <c r="F30"/>
  <c r="F366"/>
  <c r="D89"/>
  <c r="E89"/>
  <c r="D325"/>
  <c r="D313"/>
  <c r="D314" s="1"/>
  <c r="E308"/>
  <c r="E357" s="1"/>
  <c r="D308"/>
  <c r="D357" s="1"/>
  <c r="D265"/>
  <c r="E255"/>
  <c r="D255"/>
  <c r="D204"/>
  <c r="D205" s="1"/>
  <c r="D352" s="1"/>
  <c r="E196"/>
  <c r="D196"/>
  <c r="D372" s="1"/>
  <c r="D193"/>
  <c r="E180"/>
  <c r="D180"/>
  <c r="D181" s="1"/>
  <c r="E353"/>
  <c r="D353"/>
  <c r="D99"/>
  <c r="D102" s="1"/>
  <c r="D90"/>
  <c r="E78"/>
  <c r="D78"/>
  <c r="D79" s="1"/>
  <c r="E75"/>
  <c r="C75"/>
  <c r="C79" s="1"/>
  <c r="D59"/>
  <c r="E29"/>
  <c r="F373" l="1"/>
  <c r="E79"/>
  <c r="D197"/>
  <c r="D326"/>
  <c r="D217"/>
  <c r="D218" s="1"/>
  <c r="D370" l="1"/>
  <c r="D369"/>
  <c r="D346"/>
  <c r="E365"/>
  <c r="D365"/>
  <c r="D356"/>
  <c r="D355"/>
  <c r="D354"/>
  <c r="E346"/>
  <c r="E336"/>
  <c r="E337" s="1"/>
  <c r="D336"/>
  <c r="D337" s="1"/>
  <c r="E325"/>
  <c r="E326" s="1"/>
  <c r="E313"/>
  <c r="E314" s="1"/>
  <c r="E300"/>
  <c r="E301" s="1"/>
  <c r="E289"/>
  <c r="E290" s="1"/>
  <c r="D279"/>
  <c r="E278"/>
  <c r="E279" s="1"/>
  <c r="E264"/>
  <c r="E265" s="1"/>
  <c r="E247"/>
  <c r="E248" s="1"/>
  <c r="D247"/>
  <c r="D248" s="1"/>
  <c r="E235"/>
  <c r="E232"/>
  <c r="E236" s="1"/>
  <c r="E225"/>
  <c r="E226" s="1"/>
  <c r="E217"/>
  <c r="E210"/>
  <c r="E370" s="1"/>
  <c r="E204"/>
  <c r="E205" s="1"/>
  <c r="E193"/>
  <c r="E197" s="1"/>
  <c r="E188"/>
  <c r="E177"/>
  <c r="E168"/>
  <c r="E172" s="1"/>
  <c r="E181" s="1"/>
  <c r="E159"/>
  <c r="D159"/>
  <c r="E149"/>
  <c r="E152" s="1"/>
  <c r="D149"/>
  <c r="C149"/>
  <c r="E135"/>
  <c r="E137" s="1"/>
  <c r="D125"/>
  <c r="D126" s="1"/>
  <c r="E125"/>
  <c r="E358" s="1"/>
  <c r="E117"/>
  <c r="E118" s="1"/>
  <c r="E108"/>
  <c r="E109" s="1"/>
  <c r="E101"/>
  <c r="E356" s="1"/>
  <c r="E99"/>
  <c r="E102" s="1"/>
  <c r="E90"/>
  <c r="E62"/>
  <c r="E65"/>
  <c r="D65"/>
  <c r="D66" s="1"/>
  <c r="E59"/>
  <c r="E54"/>
  <c r="E45"/>
  <c r="D45"/>
  <c r="D46" s="1"/>
  <c r="E38"/>
  <c r="E11"/>
  <c r="G11" s="1"/>
  <c r="E371"/>
  <c r="D29"/>
  <c r="D371" s="1"/>
  <c r="E24"/>
  <c r="G24" s="1"/>
  <c r="E27"/>
  <c r="D27"/>
  <c r="E21"/>
  <c r="G21" s="1"/>
  <c r="D21"/>
  <c r="E14"/>
  <c r="D14"/>
  <c r="D364" s="1"/>
  <c r="E39" l="1"/>
  <c r="G39" s="1"/>
  <c r="G38"/>
  <c r="E46"/>
  <c r="G46" s="1"/>
  <c r="G45"/>
  <c r="E364"/>
  <c r="G14"/>
  <c r="E367"/>
  <c r="D366"/>
  <c r="E372"/>
  <c r="E352"/>
  <c r="D351"/>
  <c r="D152"/>
  <c r="E354"/>
  <c r="D358"/>
  <c r="D367"/>
  <c r="E368"/>
  <c r="D368"/>
  <c r="E366"/>
  <c r="E351"/>
  <c r="E66"/>
  <c r="E126"/>
  <c r="E355"/>
  <c r="E369"/>
  <c r="E218"/>
  <c r="D30"/>
  <c r="E30"/>
  <c r="G30" s="1"/>
  <c r="C29"/>
  <c r="C371" s="1"/>
  <c r="C365"/>
  <c r="C346"/>
  <c r="C336"/>
  <c r="C337" s="1"/>
  <c r="C351"/>
  <c r="C62"/>
  <c r="C27"/>
  <c r="C14"/>
  <c r="C18" i="23"/>
  <c r="C15"/>
  <c r="C6"/>
  <c r="C204" i="22"/>
  <c r="C205" s="1"/>
  <c r="C210"/>
  <c r="C370" s="1"/>
  <c r="C168"/>
  <c r="C217"/>
  <c r="C300"/>
  <c r="C278"/>
  <c r="C264"/>
  <c r="C235"/>
  <c r="C232"/>
  <c r="C54"/>
  <c r="C59"/>
  <c r="C45"/>
  <c r="C46" s="1"/>
  <c r="C38"/>
  <c r="C39" s="1"/>
  <c r="C24"/>
  <c r="C21"/>
  <c r="C247"/>
  <c r="C248" s="1"/>
  <c r="C225"/>
  <c r="C226" s="1"/>
  <c r="C193"/>
  <c r="C197" s="1"/>
  <c r="C188"/>
  <c r="C177"/>
  <c r="C171"/>
  <c r="C159"/>
  <c r="C135"/>
  <c r="C354" s="1"/>
  <c r="C125"/>
  <c r="C126" s="1"/>
  <c r="C117"/>
  <c r="C118" s="1"/>
  <c r="C108"/>
  <c r="C109" s="1"/>
  <c r="C101"/>
  <c r="C356" s="1"/>
  <c r="C99"/>
  <c r="C89"/>
  <c r="C90" s="1"/>
  <c r="C11"/>
  <c r="D359" l="1"/>
  <c r="E373"/>
  <c r="E359"/>
  <c r="C364"/>
  <c r="C372"/>
  <c r="C367"/>
  <c r="C358"/>
  <c r="C152"/>
  <c r="C30"/>
  <c r="C66"/>
  <c r="C137"/>
  <c r="C19" i="23"/>
  <c r="C352" i="22"/>
  <c r="C236"/>
  <c r="C368"/>
  <c r="C355"/>
  <c r="C218"/>
  <c r="C369"/>
  <c r="C289"/>
  <c r="C290" s="1"/>
  <c r="C313"/>
  <c r="C314" s="1"/>
  <c r="C325"/>
  <c r="C326" s="1"/>
  <c r="C102"/>
  <c r="C301"/>
  <c r="C172"/>
  <c r="C181" s="1"/>
  <c r="C265"/>
  <c r="C279"/>
  <c r="C366" l="1"/>
  <c r="C373" s="1"/>
  <c r="C359"/>
  <c r="D373" l="1"/>
</calcChain>
</file>

<file path=xl/sharedStrings.xml><?xml version="1.0" encoding="utf-8"?>
<sst xmlns="http://schemas.openxmlformats.org/spreadsheetml/2006/main" count="672" uniqueCount="222">
  <si>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</si>
  <si>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</si>
  <si>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</si>
  <si>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</si>
  <si>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</si>
  <si>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</si>
  <si>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</si>
  <si>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</si>
  <si>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</si>
  <si>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</si>
  <si>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</si>
  <si>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</si>
  <si>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</si>
  <si>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</si>
  <si>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</si>
  <si>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</si>
  <si>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</si>
  <si>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</si>
  <si>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</si>
  <si>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</si>
  <si>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</si>
  <si>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</si>
  <si>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</si>
  <si>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</si>
  <si>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</si>
  <si>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</si>
  <si>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</si>
  <si>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</si>
  <si>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</si>
  <si>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</si>
  <si>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</si>
  <si>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</si>
  <si>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</si>
  <si>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</si>
  <si>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</si>
  <si>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</si>
  <si>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</si>
  <si>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</si>
  <si>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</si>
  <si>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</si>
  <si>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</si>
  <si>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</si>
  <si>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</si>
  <si>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</si>
  <si>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</si>
  <si>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</si>
  <si>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</si>
  <si>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</si>
  <si>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</si>
  <si>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</si>
  <si>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</si>
  <si>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</si>
  <si>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</si>
  <si>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</si>
  <si>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</si>
  <si>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</si>
  <si>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</si>
  <si>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</si>
  <si>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</si>
  <si>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</si>
  <si>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</si>
  <si>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</si>
  <si>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</si>
  <si>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</si>
  <si>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</si>
  <si>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</si>
  <si>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</si>
  <si>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</si>
  <si>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</si>
  <si>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</si>
  <si>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</si>
  <si>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</si>
  <si>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</si>
  <si>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</si>
  <si>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</si>
  <si>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</si>
  <si>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</si>
  <si>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</si>
  <si>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</si>
  <si>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</si>
  <si>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</si>
  <si>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</si>
  <si>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</si>
  <si>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</si>
  <si>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</si>
  <si>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</si>
  <si>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</si>
  <si>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</si>
  <si>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</si>
  <si>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</si>
  <si>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</si>
  <si>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</si>
  <si>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</si>
  <si>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</si>
  <si>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</si>
  <si>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</si>
  <si>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</si>
  <si>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</si>
  <si>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</si>
  <si>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</si>
  <si>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</si>
  <si>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</si>
  <si>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</si>
  <si>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</si>
  <si>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</si>
  <si>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</si>
  <si>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</si>
  <si>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</si>
  <si>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</si>
  <si>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</si>
  <si>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</si>
  <si>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</si>
  <si>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</si>
  <si>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</si>
  <si>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</si>
  <si>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</si>
  <si>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</si>
  <si>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</si>
  <si>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</si>
  <si>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</si>
  <si>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</si>
  <si>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</si>
  <si>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</si>
  <si>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</si>
  <si>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</si>
  <si>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</si>
  <si>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</si>
  <si>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</si>
  <si>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</si>
  <si>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</si>
  <si>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</si>
  <si>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</si>
  <si>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</si>
  <si>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</si>
  <si>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</si>
  <si>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</si>
  <si>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</si>
  <si>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</si>
  <si>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</si>
  <si>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</si>
  <si>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</si>
  <si>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</si>
  <si>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</si>
  <si>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</si>
  <si>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</si>
  <si>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</si>
  <si>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</si>
  <si>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</si>
  <si>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</si>
  <si>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</si>
  <si>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</si>
  <si>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</si>
  <si>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</si>
  <si>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</si>
  <si>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</si>
  <si>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</si>
  <si>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</si>
  <si>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</si>
  <si>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</si>
  <si>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</si>
  <si>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</si>
  <si>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</si>
  <si>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</si>
  <si>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Kincsesbánya Önkormányzat 2017. évi kiadásai</t>
  </si>
  <si>
    <t>Rászoruló gyermekek szünidei étkeztetése</t>
  </si>
  <si>
    <t>BEVÉTEL</t>
  </si>
  <si>
    <t>ÁHT-n belüli támogatások összesen:</t>
  </si>
  <si>
    <t>K914</t>
  </si>
  <si>
    <t>Elöző évek megelőlegezés visszafizetés</t>
  </si>
  <si>
    <t>Egyéb működési támogatások ÁHT-n belülről</t>
  </si>
  <si>
    <t>Szociális Alapszolgáltató Mór</t>
  </si>
  <si>
    <t>Hulladékgazdálkodási Társulás</t>
  </si>
  <si>
    <t>Fejlesztések összesen:</t>
  </si>
  <si>
    <t>Kincsesbánya Község Önkormányzata 2018. évi költségvetése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</si>
  <si>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</si>
  <si>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</si>
  <si>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</si>
  <si>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</si>
  <si>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</si>
  <si>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</si>
  <si>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</si>
  <si>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</si>
  <si>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</si>
  <si>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013370 Informatikai fejlesztések</t>
  </si>
  <si>
    <t>045161 Kerékpárutak építése</t>
  </si>
  <si>
    <t>ÁHT-n belüli támogatások (5407583*0,38)</t>
  </si>
  <si>
    <t>Felújítási kiadások (energetikai felújítás)</t>
  </si>
  <si>
    <t>Változás</t>
  </si>
  <si>
    <t>Módosított előirányzat</t>
  </si>
  <si>
    <t>Fejlesztési kiadások(Rendezési Terv II. Ütem, kisértékű beszerzés,)</t>
  </si>
  <si>
    <t>fejlesztési-felújítási kiadások</t>
  </si>
  <si>
    <t>K6-7</t>
  </si>
  <si>
    <t>Fejlesztési-felújítási kiadások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</si>
  <si>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</si>
  <si>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</si>
  <si>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</si>
  <si>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</si>
  <si>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</si>
  <si>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</si>
  <si>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K55</t>
  </si>
  <si>
    <t xml:space="preserve">egyéb működési célú pénzeszközök átadása </t>
  </si>
  <si>
    <t>B21</t>
  </si>
  <si>
    <t>Felhalmozás célú önkormányzati támogatások</t>
  </si>
  <si>
    <t>Önkormányazta felhalmozási bevételei</t>
  </si>
  <si>
    <t>Egyéb tárgyi eszköz beszerzése</t>
  </si>
  <si>
    <t>Egyéb tárgyi eszköz beszerzés ÁFA</t>
  </si>
  <si>
    <t>Fejlesztési kiadások összesen:</t>
  </si>
  <si>
    <t>840301 Civil szervezetek működési támogatása</t>
  </si>
  <si>
    <t>Egyéb működési célú támogatások (nyári diák)</t>
  </si>
  <si>
    <t>B65</t>
  </si>
  <si>
    <t xml:space="preserve">Működési célú támogatások ÁHT-n kivülről </t>
  </si>
  <si>
    <t>B6</t>
  </si>
  <si>
    <t>Működési támogatások ÁHT-n kivülről</t>
  </si>
  <si>
    <t>K54</t>
  </si>
  <si>
    <t>Erzsébet utalványok</t>
  </si>
  <si>
    <t>Központi kezelésű előirányzatok (Erzsébet utalv.)</t>
  </si>
  <si>
    <t>Teljesítés</t>
  </si>
  <si>
    <t>Teljesítés/ Módosított előirányzat</t>
  </si>
  <si>
    <t>Adatok Ft-ban</t>
  </si>
  <si>
    <t>Előző évi költségvetési maradványának igénybevétele</t>
  </si>
  <si>
    <t>Kincsesbánya Önkormányzat 2018. évi bevételei</t>
  </si>
  <si>
    <t>14. számú melléklet az 1/2018.(II. 13.)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</si>
</sst>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16" fontId="2" fillId="2" borderId="1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top" wrapText="1"/>
    </xf>
    <xf numFmtId="3" fontId="11" fillId="3" borderId="4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vertical="center"/>
    </xf>
    <xf numFmtId="3" fontId="7" fillId="3" borderId="9" xfId="0" applyNumberFormat="1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vertical="center"/>
    </xf>
    <xf numFmtId="3" fontId="7" fillId="2" borderId="9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2" fontId="11" fillId="0" borderId="10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2" fontId="16" fillId="3" borderId="1" xfId="0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2" fontId="16" fillId="0" borderId="1" xfId="0" applyNumberFormat="1" applyFont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19" fillId="3" borderId="1" xfId="0" applyNumberFormat="1" applyFont="1" applyFill="1" applyBorder="1" applyAlignment="1">
      <alignment horizontal="right" vertical="center"/>
    </xf>
    <xf numFmtId="2" fontId="11" fillId="0" borderId="9" xfId="0" applyNumberFormat="1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2" fontId="16" fillId="0" borderId="9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2" fontId="17" fillId="0" borderId="1" xfId="0" applyNumberFormat="1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 wrapText="1"/>
    </xf>
    <xf numFmtId="3" fontId="11" fillId="3" borderId="3" xfId="0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6" fillId="3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14977</xdr:rowOff>
    </xdr:to>
    <xdr:pic>
      <xdr:nvPicPr>
        <xdr:cNvPr id="2" name="Picture 9" descr="Kincsesbanya címe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116397</xdr:rowOff>
    </xdr:to>
    <xdr:pic>
      <xdr:nvPicPr>
        <xdr:cNvPr id="3" name="Picture 9" descr="Kincsesbanya címer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17133</xdr:rowOff>
    </xdr:to>
    <xdr:pic>
      <xdr:nvPicPr>
        <xdr:cNvPr id="4" name="Kép 3" descr="Kincsesbanya címer 1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3"/>
  <sheetViews>
    <sheetView tabSelected="1" view="pageBreakPreview" zoomScale="112" zoomScaleSheetLayoutView="112" workbookViewId="0">
      <selection activeCell="A2" sqref="A2:E2"/>
    </sheetView>
  </sheetViews>
  <sheetFormatPr defaultRowHeight="15.75"/>
  <cols>
    <col min="1" max="1" width="5.85546875" style="32" customWidth="1"/>
    <col min="2" max="2" width="60.7109375" style="12" customWidth="1"/>
    <col min="3" max="3" width="15.85546875" style="12" customWidth="1"/>
    <col min="4" max="4" width="15.85546875" style="1" customWidth="1"/>
    <col min="5" max="5" width="15.7109375" style="1" customWidth="1"/>
    <col min="6" max="6" width="15.85546875" style="1" customWidth="1"/>
    <col min="7" max="7" width="15.7109375" style="1" customWidth="1"/>
    <col min="8" max="8" width="26.7109375" style="1" customWidth="1"/>
    <col min="9" max="9" width="22.42578125" style="1" customWidth="1"/>
    <col min="10" max="16384" width="9.140625" style="1"/>
  </cols>
  <sheetData>
    <row r="1" spans="1:7" ht="14.25">
      <c r="A1" s="221" t="s">
        <v>221</v>
      </c>
      <c r="B1" s="221"/>
      <c r="C1" s="221"/>
      <c r="D1" s="221"/>
      <c r="E1" s="221"/>
      <c r="F1" s="221"/>
      <c r="G1" s="221"/>
    </row>
    <row r="2" spans="1:7" ht="14.25">
      <c r="A2" s="221"/>
      <c r="B2" s="221"/>
      <c r="C2" s="221"/>
      <c r="D2" s="221"/>
      <c r="E2" s="221"/>
    </row>
    <row r="3" spans="1:7" s="2" customFormat="1" ht="33" customHeight="1">
      <c r="A3" s="242" t="s">
        <v>173</v>
      </c>
      <c r="B3" s="242"/>
      <c r="C3" s="242"/>
      <c r="D3" s="242"/>
      <c r="E3" s="242"/>
      <c r="F3" s="242"/>
      <c r="G3" s="242"/>
    </row>
    <row r="4" spans="1:7">
      <c r="B4" s="34"/>
      <c r="C4" s="35"/>
    </row>
    <row r="5" spans="1:7" ht="14.25">
      <c r="A5" s="241" t="s">
        <v>218</v>
      </c>
      <c r="B5" s="241"/>
      <c r="C5" s="241"/>
      <c r="D5" s="241"/>
      <c r="E5" s="241"/>
      <c r="F5" s="241"/>
      <c r="G5" s="241"/>
    </row>
    <row r="6" spans="1:7" ht="15.75" customHeight="1">
      <c r="A6" s="211" t="s">
        <v>147</v>
      </c>
      <c r="B6" s="208" t="s">
        <v>122</v>
      </c>
      <c r="C6" s="209" t="s">
        <v>8</v>
      </c>
      <c r="D6" s="204" t="s">
        <v>187</v>
      </c>
      <c r="E6" s="194" t="s">
        <v>188</v>
      </c>
      <c r="F6" s="204" t="s">
        <v>216</v>
      </c>
      <c r="G6" s="194" t="s">
        <v>217</v>
      </c>
    </row>
    <row r="7" spans="1:7" ht="15.75" customHeight="1">
      <c r="A7" s="211"/>
      <c r="B7" s="208"/>
      <c r="C7" s="209"/>
      <c r="D7" s="205"/>
      <c r="E7" s="195"/>
      <c r="F7" s="205"/>
      <c r="G7" s="195"/>
    </row>
    <row r="8" spans="1:7" ht="15.75" customHeight="1">
      <c r="A8" s="211"/>
      <c r="B8" s="208"/>
      <c r="C8" s="210"/>
      <c r="D8" s="206"/>
      <c r="E8" s="196"/>
      <c r="F8" s="206"/>
      <c r="G8" s="196"/>
    </row>
    <row r="9" spans="1:7" ht="20.100000000000001" customHeight="1">
      <c r="A9" s="214" t="s">
        <v>28</v>
      </c>
      <c r="B9" s="215"/>
      <c r="C9" s="215"/>
      <c r="D9" s="215"/>
      <c r="E9" s="215"/>
      <c r="F9" s="215"/>
      <c r="G9" s="216"/>
    </row>
    <row r="10" spans="1:7" ht="15.75" customHeight="1">
      <c r="A10" s="126" t="s">
        <v>46</v>
      </c>
      <c r="B10" s="127" t="s">
        <v>20</v>
      </c>
      <c r="C10" s="128">
        <v>365000</v>
      </c>
      <c r="D10" s="129"/>
      <c r="E10" s="129">
        <v>365000</v>
      </c>
      <c r="F10" s="97">
        <v>93135</v>
      </c>
      <c r="G10" s="165">
        <f>F10/E10*100</f>
        <v>25.516438356164382</v>
      </c>
    </row>
    <row r="11" spans="1:7" s="54" customFormat="1" ht="20.100000000000001" customHeight="1">
      <c r="A11" s="231" t="s">
        <v>79</v>
      </c>
      <c r="B11" s="231"/>
      <c r="C11" s="130">
        <f>C10</f>
        <v>365000</v>
      </c>
      <c r="D11" s="131"/>
      <c r="E11" s="132">
        <f>SUM(E10)</f>
        <v>365000</v>
      </c>
      <c r="F11" s="162">
        <f>SUM(F10)</f>
        <v>93135</v>
      </c>
      <c r="G11" s="166">
        <f>F11/E11*100</f>
        <v>25.516438356164382</v>
      </c>
    </row>
    <row r="12" spans="1:7" ht="20.100000000000001" customHeight="1">
      <c r="A12" s="214" t="s">
        <v>29</v>
      </c>
      <c r="B12" s="215"/>
      <c r="C12" s="215"/>
      <c r="D12" s="215"/>
      <c r="E12" s="215"/>
      <c r="F12" s="134"/>
      <c r="G12" s="135"/>
    </row>
    <row r="13" spans="1:7" s="16" customFormat="1" ht="15.75" customHeight="1">
      <c r="A13" s="91" t="s">
        <v>111</v>
      </c>
      <c r="B13" s="92" t="s">
        <v>3</v>
      </c>
      <c r="C13" s="93">
        <v>9949809</v>
      </c>
      <c r="D13" s="133">
        <v>-540000</v>
      </c>
      <c r="E13" s="129">
        <v>9409809</v>
      </c>
      <c r="F13" s="97">
        <v>7072928</v>
      </c>
      <c r="G13" s="167">
        <f>F13/E13*100</f>
        <v>75.165478916734656</v>
      </c>
    </row>
    <row r="14" spans="1:7" s="27" customFormat="1" ht="15.75" customHeight="1">
      <c r="A14" s="57" t="s">
        <v>55</v>
      </c>
      <c r="B14" s="40" t="s">
        <v>4</v>
      </c>
      <c r="C14" s="24">
        <f>C13</f>
        <v>9949809</v>
      </c>
      <c r="D14" s="98">
        <f>SUM(D13)</f>
        <v>-540000</v>
      </c>
      <c r="E14" s="98">
        <f>SUM(E13)</f>
        <v>9409809</v>
      </c>
      <c r="F14" s="98">
        <f>SUM(F13)</f>
        <v>7072928</v>
      </c>
      <c r="G14" s="168">
        <f t="shared" ref="G14:G30" si="0">F14/E14*100</f>
        <v>75.165478916734656</v>
      </c>
    </row>
    <row r="15" spans="1:7" s="27" customFormat="1" ht="15.75" customHeight="1">
      <c r="A15" s="57" t="s">
        <v>66</v>
      </c>
      <c r="B15" s="40" t="s">
        <v>5</v>
      </c>
      <c r="C15" s="24">
        <v>2048551</v>
      </c>
      <c r="D15" s="98"/>
      <c r="E15" s="98">
        <v>2048551</v>
      </c>
      <c r="F15" s="98">
        <v>1437686</v>
      </c>
      <c r="G15" s="168">
        <f t="shared" si="0"/>
        <v>70.180630113675463</v>
      </c>
    </row>
    <row r="16" spans="1:7" s="16" customFormat="1" ht="15.75" customHeight="1">
      <c r="A16" s="41" t="s">
        <v>52</v>
      </c>
      <c r="B16" s="25" t="s">
        <v>58</v>
      </c>
      <c r="C16" s="20">
        <v>708374</v>
      </c>
      <c r="D16" s="97"/>
      <c r="E16" s="90">
        <v>708374</v>
      </c>
      <c r="F16" s="97">
        <v>406867</v>
      </c>
      <c r="G16" s="167">
        <f t="shared" si="0"/>
        <v>57.436749513674975</v>
      </c>
    </row>
    <row r="17" spans="1:7" s="16" customFormat="1" ht="15.75" customHeight="1">
      <c r="A17" s="41" t="s">
        <v>51</v>
      </c>
      <c r="B17" s="25" t="s">
        <v>59</v>
      </c>
      <c r="C17" s="20">
        <v>1490974</v>
      </c>
      <c r="D17" s="97"/>
      <c r="E17" s="90">
        <v>1490974</v>
      </c>
      <c r="F17" s="97">
        <v>894759</v>
      </c>
      <c r="G17" s="167">
        <f t="shared" si="0"/>
        <v>60.011710465776055</v>
      </c>
    </row>
    <row r="18" spans="1:7" s="16" customFormat="1" ht="15.75" customHeight="1">
      <c r="A18" s="41" t="s">
        <v>60</v>
      </c>
      <c r="B18" s="25" t="s">
        <v>123</v>
      </c>
      <c r="C18" s="20">
        <v>5535076</v>
      </c>
      <c r="D18" s="97">
        <v>3535630</v>
      </c>
      <c r="E18" s="90">
        <v>9070706</v>
      </c>
      <c r="F18" s="97">
        <v>7824061</v>
      </c>
      <c r="G18" s="167">
        <f t="shared" si="0"/>
        <v>86.256361963445855</v>
      </c>
    </row>
    <row r="19" spans="1:7" s="16" customFormat="1" ht="15.75" customHeight="1">
      <c r="A19" s="41" t="s">
        <v>62</v>
      </c>
      <c r="B19" s="25" t="s">
        <v>63</v>
      </c>
      <c r="C19" s="20">
        <v>229764</v>
      </c>
      <c r="D19" s="97"/>
      <c r="E19" s="90">
        <v>229764</v>
      </c>
      <c r="F19" s="97">
        <v>76010</v>
      </c>
      <c r="G19" s="167">
        <f t="shared" si="0"/>
        <v>33.081770860535158</v>
      </c>
    </row>
    <row r="20" spans="1:7" s="16" customFormat="1" ht="15.75" customHeight="1">
      <c r="A20" s="41" t="s">
        <v>64</v>
      </c>
      <c r="B20" s="25" t="s">
        <v>120</v>
      </c>
      <c r="C20" s="20">
        <v>1674930</v>
      </c>
      <c r="D20" s="97">
        <v>913120</v>
      </c>
      <c r="E20" s="90">
        <v>2588050</v>
      </c>
      <c r="F20" s="97">
        <v>1896858</v>
      </c>
      <c r="G20" s="167">
        <f t="shared" si="0"/>
        <v>73.29294256293349</v>
      </c>
    </row>
    <row r="21" spans="1:7" s="27" customFormat="1" ht="15.75" customHeight="1">
      <c r="A21" s="57" t="s">
        <v>65</v>
      </c>
      <c r="B21" s="40" t="s">
        <v>1</v>
      </c>
      <c r="C21" s="24">
        <f>SUM(C16:C20)</f>
        <v>9639118</v>
      </c>
      <c r="D21" s="98">
        <f>SUM(D16:D20)</f>
        <v>4448750</v>
      </c>
      <c r="E21" s="98">
        <f>SUM(E16:E20)</f>
        <v>14087868</v>
      </c>
      <c r="F21" s="98">
        <f>SUM(F16:F20)</f>
        <v>11098555</v>
      </c>
      <c r="G21" s="168">
        <f t="shared" si="0"/>
        <v>78.7809411615725</v>
      </c>
    </row>
    <row r="22" spans="1:7" s="16" customFormat="1" ht="20.25" customHeight="1">
      <c r="A22" s="41" t="s">
        <v>53</v>
      </c>
      <c r="B22" s="25" t="s">
        <v>189</v>
      </c>
      <c r="C22" s="20">
        <v>1800000</v>
      </c>
      <c r="D22" s="97"/>
      <c r="E22" s="97">
        <v>1800000</v>
      </c>
      <c r="F22" s="97">
        <v>876000</v>
      </c>
      <c r="G22" s="167">
        <f t="shared" si="0"/>
        <v>48.666666666666671</v>
      </c>
    </row>
    <row r="23" spans="1:7" s="16" customFormat="1" ht="15.75" customHeight="1">
      <c r="A23" s="41" t="s">
        <v>53</v>
      </c>
      <c r="B23" s="25" t="s">
        <v>126</v>
      </c>
      <c r="C23" s="20">
        <v>125000</v>
      </c>
      <c r="D23" s="97"/>
      <c r="E23" s="97">
        <v>125000</v>
      </c>
      <c r="F23" s="97">
        <v>151618</v>
      </c>
      <c r="G23" s="167">
        <f t="shared" si="0"/>
        <v>121.2944</v>
      </c>
    </row>
    <row r="24" spans="1:7" s="27" customFormat="1" ht="15.75" customHeight="1">
      <c r="A24" s="57" t="s">
        <v>53</v>
      </c>
      <c r="B24" s="40" t="s">
        <v>125</v>
      </c>
      <c r="C24" s="24">
        <f>C22+C23</f>
        <v>1925000</v>
      </c>
      <c r="D24" s="98"/>
      <c r="E24" s="98">
        <f>SUM(E22:E23)</f>
        <v>1925000</v>
      </c>
      <c r="F24" s="98">
        <f>SUM(F22:F23)</f>
        <v>1027618</v>
      </c>
      <c r="G24" s="168">
        <f t="shared" si="0"/>
        <v>53.382753246753246</v>
      </c>
    </row>
    <row r="25" spans="1:7" s="27" customFormat="1" ht="15.75" customHeight="1">
      <c r="A25" s="57" t="s">
        <v>54</v>
      </c>
      <c r="B25" s="37" t="s">
        <v>186</v>
      </c>
      <c r="C25" s="24">
        <v>51167850</v>
      </c>
      <c r="D25" s="98">
        <v>-2550000</v>
      </c>
      <c r="E25" s="98">
        <v>48617850</v>
      </c>
      <c r="F25" s="98"/>
      <c r="G25" s="168"/>
    </row>
    <row r="26" spans="1:7" s="27" customFormat="1" ht="15.75" customHeight="1">
      <c r="A26" s="57" t="s">
        <v>54</v>
      </c>
      <c r="B26" s="37" t="s">
        <v>175</v>
      </c>
      <c r="C26" s="24">
        <v>13815284</v>
      </c>
      <c r="D26" s="98">
        <v>-688500</v>
      </c>
      <c r="E26" s="98">
        <v>13126784</v>
      </c>
      <c r="F26" s="98"/>
      <c r="G26" s="168"/>
    </row>
    <row r="27" spans="1:7" s="27" customFormat="1" ht="15.75" customHeight="1">
      <c r="A27" s="57" t="s">
        <v>54</v>
      </c>
      <c r="B27" s="40" t="s">
        <v>174</v>
      </c>
      <c r="C27" s="24">
        <f>SUM(C25:C26)</f>
        <v>64983134</v>
      </c>
      <c r="D27" s="98">
        <f>SUM(D25:D26)</f>
        <v>-3238500</v>
      </c>
      <c r="E27" s="98">
        <f>SUM(E25:E26)</f>
        <v>61744634</v>
      </c>
      <c r="F27" s="98"/>
      <c r="G27" s="168"/>
    </row>
    <row r="28" spans="1:7" s="16" customFormat="1" ht="15.75" customHeight="1">
      <c r="A28" s="41" t="s">
        <v>114</v>
      </c>
      <c r="B28" s="25" t="s">
        <v>145</v>
      </c>
      <c r="C28" s="20">
        <v>4729897</v>
      </c>
      <c r="D28" s="97">
        <v>-3784758</v>
      </c>
      <c r="E28" s="97">
        <v>945139</v>
      </c>
      <c r="F28" s="97"/>
      <c r="G28" s="168"/>
    </row>
    <row r="29" spans="1:7" ht="15.75" customHeight="1">
      <c r="A29" s="57" t="s">
        <v>114</v>
      </c>
      <c r="B29" s="40" t="s">
        <v>146</v>
      </c>
      <c r="C29" s="24">
        <f>SUM(C28)</f>
        <v>4729897</v>
      </c>
      <c r="D29" s="98">
        <f>SUM(D28)</f>
        <v>-3784758</v>
      </c>
      <c r="E29" s="98">
        <f>SUM(E28)</f>
        <v>945139</v>
      </c>
      <c r="F29" s="90"/>
      <c r="G29" s="168"/>
    </row>
    <row r="30" spans="1:7" s="4" customFormat="1" ht="20.100000000000001" customHeight="1">
      <c r="A30" s="228" t="s">
        <v>72</v>
      </c>
      <c r="B30" s="228"/>
      <c r="C30" s="53">
        <f>SUM(C14+C15+C21+C29+C24+C27)</f>
        <v>93275509</v>
      </c>
      <c r="D30" s="102">
        <f>D14+D15+D21+D24+D27+D29</f>
        <v>-3114508</v>
      </c>
      <c r="E30" s="59">
        <f>E14+E15+E21+E24+E27+E29</f>
        <v>90161001</v>
      </c>
      <c r="F30" s="102">
        <f>F14+F15+F21+F24+F29</f>
        <v>20636787</v>
      </c>
      <c r="G30" s="170">
        <f t="shared" si="0"/>
        <v>22.888817527658105</v>
      </c>
    </row>
    <row r="31" spans="1:7" s="4" customFormat="1" ht="15.75" customHeight="1">
      <c r="A31" s="68"/>
      <c r="B31" s="68"/>
      <c r="C31" s="69"/>
      <c r="E31" s="1"/>
      <c r="F31" s="67"/>
    </row>
    <row r="32" spans="1:7" s="4" customFormat="1" ht="15.75" customHeight="1">
      <c r="A32" s="211" t="s">
        <v>147</v>
      </c>
      <c r="B32" s="208" t="s">
        <v>141</v>
      </c>
      <c r="C32" s="209" t="s">
        <v>8</v>
      </c>
      <c r="D32" s="204" t="s">
        <v>187</v>
      </c>
      <c r="E32" s="194" t="s">
        <v>188</v>
      </c>
      <c r="F32" s="204" t="s">
        <v>216</v>
      </c>
      <c r="G32" s="194" t="s">
        <v>217</v>
      </c>
    </row>
    <row r="33" spans="1:14" s="4" customFormat="1" ht="15.75" customHeight="1">
      <c r="A33" s="211"/>
      <c r="B33" s="208"/>
      <c r="C33" s="209"/>
      <c r="D33" s="205"/>
      <c r="E33" s="195"/>
      <c r="F33" s="205"/>
      <c r="G33" s="195"/>
    </row>
    <row r="34" spans="1:14" s="4" customFormat="1" ht="15.75" customHeight="1">
      <c r="A34" s="211"/>
      <c r="B34" s="208"/>
      <c r="C34" s="210"/>
      <c r="D34" s="206"/>
      <c r="E34" s="196"/>
      <c r="F34" s="206"/>
      <c r="G34" s="196"/>
    </row>
    <row r="35" spans="1:14" s="4" customFormat="1" ht="20.100000000000001" customHeight="1">
      <c r="A35" s="214" t="s">
        <v>28</v>
      </c>
      <c r="B35" s="215"/>
      <c r="C35" s="215"/>
      <c r="D35" s="215"/>
      <c r="E35" s="215"/>
      <c r="F35" s="215"/>
      <c r="G35" s="216"/>
    </row>
    <row r="36" spans="1:14" s="17" customFormat="1" ht="15.75" customHeight="1">
      <c r="A36" s="87" t="s">
        <v>46</v>
      </c>
      <c r="B36" s="87" t="s">
        <v>142</v>
      </c>
      <c r="C36" s="88">
        <v>5000420</v>
      </c>
      <c r="D36" s="93"/>
      <c r="E36" s="93">
        <v>5000420</v>
      </c>
      <c r="F36" s="20">
        <v>5234112</v>
      </c>
      <c r="G36" s="171">
        <f>F36/E36*100</f>
        <v>104.67344743041585</v>
      </c>
    </row>
    <row r="37" spans="1:14" s="17" customFormat="1" ht="15.75" customHeight="1">
      <c r="A37" s="19" t="s">
        <v>46</v>
      </c>
      <c r="B37" s="19" t="s">
        <v>143</v>
      </c>
      <c r="C37" s="22">
        <v>1350113</v>
      </c>
      <c r="D37" s="20"/>
      <c r="E37" s="20">
        <v>1350113</v>
      </c>
      <c r="F37" s="20">
        <v>1413210</v>
      </c>
      <c r="G37" s="171">
        <f t="shared" ref="G37:G39" si="1">F37/E37*100</f>
        <v>104.67346066588502</v>
      </c>
    </row>
    <row r="38" spans="1:14" ht="15.75" customHeight="1">
      <c r="A38" s="28" t="s">
        <v>46</v>
      </c>
      <c r="B38" s="28" t="s">
        <v>11</v>
      </c>
      <c r="C38" s="72">
        <f>C36+C37</f>
        <v>6350533</v>
      </c>
      <c r="D38" s="90"/>
      <c r="E38" s="90">
        <f>SUM(E36:E37)</f>
        <v>6350533</v>
      </c>
      <c r="F38" s="90">
        <f>SUM(F36:F37)</f>
        <v>6647322</v>
      </c>
      <c r="G38" s="171">
        <f t="shared" si="1"/>
        <v>104.67345024425509</v>
      </c>
    </row>
    <row r="39" spans="1:14" s="31" customFormat="1" ht="20.100000000000001" customHeight="1">
      <c r="A39" s="212" t="s">
        <v>79</v>
      </c>
      <c r="B39" s="213"/>
      <c r="C39" s="61">
        <f>C38</f>
        <v>6350533</v>
      </c>
      <c r="D39" s="100"/>
      <c r="E39" s="102">
        <f>SUM(E38)</f>
        <v>6350533</v>
      </c>
      <c r="F39" s="102">
        <f>SUM(F38)</f>
        <v>6647322</v>
      </c>
      <c r="G39" s="173">
        <f t="shared" si="1"/>
        <v>104.67345024425509</v>
      </c>
    </row>
    <row r="40" spans="1:14" s="4" customFormat="1" ht="20.100000000000001" customHeight="1">
      <c r="A40" s="214" t="s">
        <v>29</v>
      </c>
      <c r="B40" s="215"/>
      <c r="C40" s="215"/>
      <c r="D40" s="215"/>
      <c r="E40" s="215"/>
      <c r="F40" s="215"/>
      <c r="G40" s="216"/>
    </row>
    <row r="41" spans="1:14" s="4" customFormat="1" ht="15" customHeight="1">
      <c r="A41" s="87" t="s">
        <v>64</v>
      </c>
      <c r="B41" s="136" t="s">
        <v>194</v>
      </c>
      <c r="C41" s="137"/>
      <c r="D41" s="138">
        <v>494000</v>
      </c>
      <c r="E41" s="88">
        <v>494000</v>
      </c>
      <c r="F41" s="97">
        <v>494000</v>
      </c>
      <c r="G41" s="167">
        <f>F41/E41*100</f>
        <v>100</v>
      </c>
      <c r="N41" s="16"/>
    </row>
    <row r="42" spans="1:14" s="4" customFormat="1" ht="15" customHeight="1">
      <c r="A42" s="19" t="s">
        <v>199</v>
      </c>
      <c r="B42" s="105" t="s">
        <v>200</v>
      </c>
      <c r="C42" s="106"/>
      <c r="D42" s="107">
        <v>11927200</v>
      </c>
      <c r="E42" s="22">
        <v>11927200</v>
      </c>
      <c r="F42" s="97">
        <v>11927200</v>
      </c>
      <c r="G42" s="167">
        <f t="shared" ref="G42:G46" si="2">F42/E42*100</f>
        <v>100</v>
      </c>
      <c r="N42" s="16"/>
    </row>
    <row r="43" spans="1:14" s="4" customFormat="1" ht="15.75" customHeight="1">
      <c r="A43" s="103" t="s">
        <v>191</v>
      </c>
      <c r="B43" s="19" t="s">
        <v>192</v>
      </c>
      <c r="C43" s="22">
        <v>5000420</v>
      </c>
      <c r="D43" s="99"/>
      <c r="E43" s="97">
        <v>5000420</v>
      </c>
      <c r="F43" s="97">
        <v>3696716</v>
      </c>
      <c r="G43" s="167">
        <f t="shared" si="2"/>
        <v>73.928110038756742</v>
      </c>
    </row>
    <row r="44" spans="1:14" s="4" customFormat="1" ht="15.75" customHeight="1">
      <c r="A44" s="19" t="s">
        <v>191</v>
      </c>
      <c r="B44" s="19" t="s">
        <v>190</v>
      </c>
      <c r="C44" s="22">
        <v>1350113</v>
      </c>
      <c r="D44" s="99"/>
      <c r="E44" s="97">
        <v>1350113</v>
      </c>
      <c r="F44" s="97">
        <v>998113</v>
      </c>
      <c r="G44" s="167">
        <f t="shared" si="2"/>
        <v>73.928108239828816</v>
      </c>
    </row>
    <row r="45" spans="1:14" s="4" customFormat="1" ht="15.75" customHeight="1">
      <c r="A45" s="28" t="s">
        <v>191</v>
      </c>
      <c r="B45" s="28" t="s">
        <v>193</v>
      </c>
      <c r="C45" s="72">
        <f>C43+C44</f>
        <v>6350533</v>
      </c>
      <c r="D45" s="98">
        <f>SUM(D41:D44)</f>
        <v>12421200</v>
      </c>
      <c r="E45" s="98">
        <f>SUM(E41:E44)</f>
        <v>18771733</v>
      </c>
      <c r="F45" s="98">
        <f>SUM(F43:F44)</f>
        <v>4694829</v>
      </c>
      <c r="G45" s="175">
        <f t="shared" si="2"/>
        <v>25.010098961028266</v>
      </c>
    </row>
    <row r="46" spans="1:14" s="4" customFormat="1" ht="20.100000000000001" customHeight="1">
      <c r="A46" s="212" t="s">
        <v>72</v>
      </c>
      <c r="B46" s="213"/>
      <c r="C46" s="61">
        <f>C45</f>
        <v>6350533</v>
      </c>
      <c r="D46" s="102">
        <f>SUM(D45)</f>
        <v>12421200</v>
      </c>
      <c r="E46" s="59">
        <f>SUM(E45)</f>
        <v>18771733</v>
      </c>
      <c r="F46" s="102">
        <f>F41+F42+F45</f>
        <v>17116029</v>
      </c>
      <c r="G46" s="170">
        <f t="shared" si="2"/>
        <v>91.1798020992521</v>
      </c>
    </row>
    <row r="47" spans="1:14" s="4" customFormat="1" ht="20.100000000000001" customHeight="1">
      <c r="A47" s="218"/>
      <c r="B47" s="219"/>
      <c r="C47" s="219"/>
      <c r="D47" s="219"/>
      <c r="E47" s="219"/>
      <c r="F47" s="219"/>
      <c r="G47" s="220"/>
    </row>
    <row r="48" spans="1:14" ht="15.75" customHeight="1">
      <c r="A48" s="211" t="s">
        <v>147</v>
      </c>
      <c r="B48" s="217" t="s">
        <v>121</v>
      </c>
      <c r="C48" s="209" t="s">
        <v>8</v>
      </c>
      <c r="D48" s="204" t="s">
        <v>187</v>
      </c>
      <c r="E48" s="194" t="s">
        <v>188</v>
      </c>
      <c r="F48" s="204" t="s">
        <v>216</v>
      </c>
      <c r="G48" s="194" t="s">
        <v>217</v>
      </c>
    </row>
    <row r="49" spans="1:7" ht="15.75" customHeight="1">
      <c r="A49" s="211"/>
      <c r="B49" s="217"/>
      <c r="C49" s="209"/>
      <c r="D49" s="205"/>
      <c r="E49" s="195"/>
      <c r="F49" s="205"/>
      <c r="G49" s="195"/>
    </row>
    <row r="50" spans="1:7" ht="15.75" customHeight="1">
      <c r="A50" s="211"/>
      <c r="B50" s="217"/>
      <c r="C50" s="210"/>
      <c r="D50" s="206"/>
      <c r="E50" s="196"/>
      <c r="F50" s="206"/>
      <c r="G50" s="196"/>
    </row>
    <row r="51" spans="1:7" s="3" customFormat="1" ht="20.100000000000001" customHeight="1">
      <c r="A51" s="203" t="s">
        <v>29</v>
      </c>
      <c r="B51" s="203"/>
      <c r="C51" s="203"/>
      <c r="D51" s="203"/>
      <c r="E51" s="203"/>
      <c r="F51" s="203"/>
      <c r="G51" s="203"/>
    </row>
    <row r="52" spans="1:7" s="16" customFormat="1" ht="15.75" customHeight="1">
      <c r="A52" s="91" t="s">
        <v>55</v>
      </c>
      <c r="B52" s="92" t="s">
        <v>2</v>
      </c>
      <c r="C52" s="93">
        <v>4556500</v>
      </c>
      <c r="D52" s="139"/>
      <c r="E52" s="129">
        <v>4556500</v>
      </c>
      <c r="F52" s="97">
        <v>3126001</v>
      </c>
      <c r="G52" s="167">
        <f>F52/E52*100</f>
        <v>68.605311094041483</v>
      </c>
    </row>
    <row r="53" spans="1:7" s="16" customFormat="1" ht="15.75" customHeight="1">
      <c r="A53" s="41" t="s">
        <v>55</v>
      </c>
      <c r="B53" s="25" t="s">
        <v>3</v>
      </c>
      <c r="C53" s="20">
        <v>298018</v>
      </c>
      <c r="D53" s="85"/>
      <c r="E53" s="90">
        <v>298018</v>
      </c>
      <c r="F53" s="97">
        <v>248152</v>
      </c>
      <c r="G53" s="167">
        <f t="shared" ref="G53:G66" si="3">F53/E53*100</f>
        <v>83.267453643739643</v>
      </c>
    </row>
    <row r="54" spans="1:7" s="27" customFormat="1" ht="15.75" customHeight="1">
      <c r="A54" s="57" t="s">
        <v>55</v>
      </c>
      <c r="B54" s="40" t="s">
        <v>4</v>
      </c>
      <c r="C54" s="24">
        <f>SUM(C52+C53)</f>
        <v>4854518</v>
      </c>
      <c r="D54" s="86"/>
      <c r="E54" s="98">
        <f>SUM(E52:E53)</f>
        <v>4854518</v>
      </c>
      <c r="F54" s="98">
        <f>SUM(F52:F53)</f>
        <v>3374153</v>
      </c>
      <c r="G54" s="168">
        <f t="shared" si="3"/>
        <v>69.505417427641632</v>
      </c>
    </row>
    <row r="55" spans="1:7" s="27" customFormat="1" ht="15.75" customHeight="1">
      <c r="A55" s="57" t="s">
        <v>66</v>
      </c>
      <c r="B55" s="40" t="s">
        <v>6</v>
      </c>
      <c r="C55" s="24">
        <v>990502</v>
      </c>
      <c r="D55" s="86"/>
      <c r="E55" s="98">
        <v>990502</v>
      </c>
      <c r="F55" s="98">
        <v>702540</v>
      </c>
      <c r="G55" s="168">
        <f t="shared" si="3"/>
        <v>70.927671019341716</v>
      </c>
    </row>
    <row r="56" spans="1:7" s="16" customFormat="1" ht="15.75" customHeight="1">
      <c r="A56" s="41" t="s">
        <v>52</v>
      </c>
      <c r="B56" s="25" t="s">
        <v>68</v>
      </c>
      <c r="C56" s="20">
        <v>952000</v>
      </c>
      <c r="D56" s="85"/>
      <c r="E56" s="97">
        <v>952000</v>
      </c>
      <c r="F56" s="97">
        <v>622971</v>
      </c>
      <c r="G56" s="167">
        <f t="shared" si="3"/>
        <v>65.438130252100848</v>
      </c>
    </row>
    <row r="57" spans="1:7" s="16" customFormat="1" ht="15.75" customHeight="1">
      <c r="A57" s="41" t="s">
        <v>60</v>
      </c>
      <c r="B57" s="25" t="s">
        <v>71</v>
      </c>
      <c r="C57" s="20">
        <v>1582981</v>
      </c>
      <c r="D57" s="97">
        <v>625000</v>
      </c>
      <c r="E57" s="97">
        <v>2207981</v>
      </c>
      <c r="F57" s="97">
        <v>1427016</v>
      </c>
      <c r="G57" s="167">
        <f t="shared" si="3"/>
        <v>64.629903971093952</v>
      </c>
    </row>
    <row r="58" spans="1:7" s="16" customFormat="1" ht="15.75" customHeight="1">
      <c r="A58" s="41" t="s">
        <v>64</v>
      </c>
      <c r="B58" s="25" t="s">
        <v>124</v>
      </c>
      <c r="C58" s="20">
        <v>722545</v>
      </c>
      <c r="D58" s="97">
        <v>36450</v>
      </c>
      <c r="E58" s="97">
        <v>758995</v>
      </c>
      <c r="F58" s="97">
        <v>312475</v>
      </c>
      <c r="G58" s="167">
        <f t="shared" si="3"/>
        <v>41.16957292208776</v>
      </c>
    </row>
    <row r="59" spans="1:7" s="27" customFormat="1" ht="15.75" customHeight="1">
      <c r="A59" s="57" t="s">
        <v>65</v>
      </c>
      <c r="B59" s="40" t="s">
        <v>7</v>
      </c>
      <c r="C59" s="24">
        <f>SUM(C56:C58)</f>
        <v>3257526</v>
      </c>
      <c r="D59" s="98">
        <f>SUM(D56:D58)</f>
        <v>661450</v>
      </c>
      <c r="E59" s="98">
        <f>SUM(E56:E58)</f>
        <v>3918976</v>
      </c>
      <c r="F59" s="98">
        <f>SUM(F56:F58)</f>
        <v>2362462</v>
      </c>
      <c r="G59" s="168">
        <f t="shared" si="3"/>
        <v>60.282635055688019</v>
      </c>
    </row>
    <row r="60" spans="1:7" s="27" customFormat="1" ht="15.75" customHeight="1">
      <c r="A60" s="41" t="s">
        <v>53</v>
      </c>
      <c r="B60" s="25" t="s">
        <v>176</v>
      </c>
      <c r="C60" s="20">
        <v>1500000</v>
      </c>
      <c r="D60" s="157"/>
      <c r="E60" s="97">
        <v>1500000</v>
      </c>
      <c r="F60" s="158"/>
      <c r="G60" s="167"/>
    </row>
    <row r="61" spans="1:7" s="27" customFormat="1" ht="15.75" customHeight="1">
      <c r="A61" s="41" t="s">
        <v>53</v>
      </c>
      <c r="B61" s="25" t="s">
        <v>126</v>
      </c>
      <c r="C61" s="20">
        <v>405000</v>
      </c>
      <c r="D61" s="157"/>
      <c r="E61" s="97">
        <v>405000</v>
      </c>
      <c r="F61" s="158"/>
      <c r="G61" s="167"/>
    </row>
    <row r="62" spans="1:7" s="27" customFormat="1" ht="20.100000000000001" customHeight="1">
      <c r="A62" s="57" t="s">
        <v>53</v>
      </c>
      <c r="B62" s="40" t="s">
        <v>125</v>
      </c>
      <c r="C62" s="24">
        <f>SUM(C60:C61)</f>
        <v>1905000</v>
      </c>
      <c r="D62" s="86"/>
      <c r="E62" s="98">
        <f>SUM(E60:E61)</f>
        <v>1905000</v>
      </c>
      <c r="F62" s="98"/>
      <c r="G62" s="167"/>
    </row>
    <row r="63" spans="1:7" s="27" customFormat="1" ht="20.100000000000001" customHeight="1">
      <c r="A63" s="41" t="s">
        <v>54</v>
      </c>
      <c r="B63" s="25" t="s">
        <v>195</v>
      </c>
      <c r="C63" s="20"/>
      <c r="D63" s="97">
        <v>621000</v>
      </c>
      <c r="E63" s="97">
        <v>621000</v>
      </c>
      <c r="F63" s="97">
        <v>621000</v>
      </c>
      <c r="G63" s="167">
        <f t="shared" si="3"/>
        <v>100</v>
      </c>
    </row>
    <row r="64" spans="1:7" s="27" customFormat="1" ht="20.100000000000001" customHeight="1">
      <c r="A64" s="41" t="s">
        <v>54</v>
      </c>
      <c r="B64" s="25" t="s">
        <v>175</v>
      </c>
      <c r="C64" s="20"/>
      <c r="D64" s="97">
        <v>167670</v>
      </c>
      <c r="E64" s="97">
        <v>167670</v>
      </c>
      <c r="F64" s="97">
        <v>167670</v>
      </c>
      <c r="G64" s="167">
        <f t="shared" si="3"/>
        <v>100</v>
      </c>
    </row>
    <row r="65" spans="1:7" s="27" customFormat="1" ht="20.100000000000001" customHeight="1">
      <c r="A65" s="57" t="s">
        <v>54</v>
      </c>
      <c r="B65" s="40" t="s">
        <v>21</v>
      </c>
      <c r="C65" s="24"/>
      <c r="D65" s="98">
        <f>SUM(D63:D64)</f>
        <v>788670</v>
      </c>
      <c r="E65" s="98">
        <f>SUM(E63:E64)</f>
        <v>788670</v>
      </c>
      <c r="F65" s="98">
        <f>SUM(F63:F64)</f>
        <v>788670</v>
      </c>
      <c r="G65" s="168">
        <f t="shared" si="3"/>
        <v>100</v>
      </c>
    </row>
    <row r="66" spans="1:7" s="31" customFormat="1" ht="20.100000000000001" customHeight="1">
      <c r="A66" s="228" t="s">
        <v>72</v>
      </c>
      <c r="B66" s="228"/>
      <c r="C66" s="53">
        <f>C55+C54+C59+C62</f>
        <v>11007546</v>
      </c>
      <c r="D66" s="102">
        <f>D54+D55+D59+D62+D65</f>
        <v>1450120</v>
      </c>
      <c r="E66" s="59">
        <f>E54+E55+E59+E62+E65</f>
        <v>12457666</v>
      </c>
      <c r="F66" s="102">
        <f>F54+F55+F59+F65</f>
        <v>7227825</v>
      </c>
      <c r="G66" s="170">
        <f t="shared" si="3"/>
        <v>58.01909442747943</v>
      </c>
    </row>
    <row r="67" spans="1:7" s="14" customFormat="1" ht="15.75" customHeight="1">
      <c r="A67" s="32"/>
      <c r="B67" s="7"/>
      <c r="C67" s="11"/>
      <c r="E67" s="66"/>
    </row>
    <row r="68" spans="1:7" s="14" customFormat="1" ht="15.75" customHeight="1">
      <c r="A68" s="211" t="s">
        <v>147</v>
      </c>
      <c r="B68" s="208" t="s">
        <v>127</v>
      </c>
      <c r="C68" s="209" t="s">
        <v>8</v>
      </c>
      <c r="D68" s="204" t="s">
        <v>187</v>
      </c>
      <c r="E68" s="194" t="s">
        <v>188</v>
      </c>
      <c r="F68" s="204" t="s">
        <v>216</v>
      </c>
      <c r="G68" s="194" t="s">
        <v>217</v>
      </c>
    </row>
    <row r="69" spans="1:7" s="14" customFormat="1" ht="15.75" customHeight="1">
      <c r="A69" s="211"/>
      <c r="B69" s="208"/>
      <c r="C69" s="209"/>
      <c r="D69" s="205"/>
      <c r="E69" s="195"/>
      <c r="F69" s="205"/>
      <c r="G69" s="195"/>
    </row>
    <row r="70" spans="1:7" s="14" customFormat="1" ht="15.75" customHeight="1">
      <c r="A70" s="211"/>
      <c r="B70" s="208"/>
      <c r="C70" s="210"/>
      <c r="D70" s="206"/>
      <c r="E70" s="196"/>
      <c r="F70" s="206"/>
      <c r="G70" s="196"/>
    </row>
    <row r="71" spans="1:7" s="14" customFormat="1" ht="20.100000000000001" customHeight="1">
      <c r="A71" s="203" t="s">
        <v>29</v>
      </c>
      <c r="B71" s="203"/>
      <c r="C71" s="203"/>
      <c r="D71" s="203"/>
      <c r="E71" s="203"/>
      <c r="F71" s="203"/>
      <c r="G71" s="203"/>
    </row>
    <row r="72" spans="1:7" s="17" customFormat="1" ht="15.75" customHeight="1">
      <c r="A72" s="91" t="s">
        <v>52</v>
      </c>
      <c r="B72" s="92" t="s">
        <v>68</v>
      </c>
      <c r="C72" s="140">
        <v>120000</v>
      </c>
      <c r="D72" s="93"/>
      <c r="E72" s="128">
        <v>120000</v>
      </c>
      <c r="F72" s="20">
        <v>19901</v>
      </c>
      <c r="G72" s="171">
        <f>F72/E72*100</f>
        <v>16.584166666666668</v>
      </c>
    </row>
    <row r="73" spans="1:7" s="17" customFormat="1" ht="15.75" customHeight="1">
      <c r="A73" s="41" t="s">
        <v>60</v>
      </c>
      <c r="B73" s="25" t="s">
        <v>71</v>
      </c>
      <c r="C73" s="21">
        <v>1550000</v>
      </c>
      <c r="D73" s="20"/>
      <c r="E73" s="33">
        <v>1550000</v>
      </c>
      <c r="F73" s="20">
        <v>764750</v>
      </c>
      <c r="G73" s="171">
        <f t="shared" ref="G73:G79" si="4">F73/E73*100</f>
        <v>49.338709677419359</v>
      </c>
    </row>
    <row r="74" spans="1:7" s="17" customFormat="1" ht="15.75" customHeight="1">
      <c r="A74" s="41" t="s">
        <v>64</v>
      </c>
      <c r="B74" s="25" t="s">
        <v>133</v>
      </c>
      <c r="C74" s="21">
        <v>450900</v>
      </c>
      <c r="D74" s="20"/>
      <c r="E74" s="33">
        <v>450900</v>
      </c>
      <c r="F74" s="20">
        <v>209156</v>
      </c>
      <c r="G74" s="171">
        <f t="shared" si="4"/>
        <v>46.386338434242624</v>
      </c>
    </row>
    <row r="75" spans="1:7" s="17" customFormat="1" ht="15.75" customHeight="1">
      <c r="A75" s="57" t="s">
        <v>65</v>
      </c>
      <c r="B75" s="40" t="s">
        <v>1</v>
      </c>
      <c r="C75" s="42">
        <f>SUM(C72:C74)</f>
        <v>2120900</v>
      </c>
      <c r="D75" s="24"/>
      <c r="E75" s="24">
        <f>SUM(E72:E74)</f>
        <v>2120900</v>
      </c>
      <c r="F75" s="24">
        <f>SUM(F72:F74)</f>
        <v>993807</v>
      </c>
      <c r="G75" s="172">
        <f t="shared" si="4"/>
        <v>46.857796218586451</v>
      </c>
    </row>
    <row r="76" spans="1:7" s="17" customFormat="1" ht="15.75" customHeight="1">
      <c r="A76" s="41" t="s">
        <v>54</v>
      </c>
      <c r="B76" s="25" t="s">
        <v>195</v>
      </c>
      <c r="C76" s="21"/>
      <c r="D76" s="20">
        <v>3688976</v>
      </c>
      <c r="E76" s="33">
        <v>3688976</v>
      </c>
      <c r="F76" s="20"/>
      <c r="G76" s="171"/>
    </row>
    <row r="77" spans="1:7" s="17" customFormat="1" ht="15.75" customHeight="1">
      <c r="A77" s="41" t="s">
        <v>54</v>
      </c>
      <c r="B77" s="25" t="s">
        <v>175</v>
      </c>
      <c r="C77" s="21"/>
      <c r="D77" s="20">
        <v>996024</v>
      </c>
      <c r="E77" s="33">
        <v>996024</v>
      </c>
      <c r="F77" s="20"/>
      <c r="G77" s="171"/>
    </row>
    <row r="78" spans="1:7" s="29" customFormat="1" ht="15.75" customHeight="1">
      <c r="A78" s="57" t="s">
        <v>54</v>
      </c>
      <c r="B78" s="40" t="s">
        <v>21</v>
      </c>
      <c r="C78" s="42"/>
      <c r="D78" s="24">
        <f>SUM(D76:D77)</f>
        <v>4685000</v>
      </c>
      <c r="E78" s="24">
        <f>SUM(E76:E77)</f>
        <v>4685000</v>
      </c>
      <c r="F78" s="24"/>
      <c r="G78" s="171"/>
    </row>
    <row r="79" spans="1:7" s="32" customFormat="1" ht="20.100000000000001" customHeight="1">
      <c r="A79" s="212" t="s">
        <v>72</v>
      </c>
      <c r="B79" s="213"/>
      <c r="C79" s="56">
        <f>SUM(C75)</f>
        <v>2120900</v>
      </c>
      <c r="D79" s="108">
        <f>D78</f>
        <v>4685000</v>
      </c>
      <c r="E79" s="59">
        <f>E75+E78</f>
        <v>6805900</v>
      </c>
      <c r="F79" s="59">
        <f>F75+F78</f>
        <v>993807</v>
      </c>
      <c r="G79" s="173">
        <f t="shared" si="4"/>
        <v>14.602139320295626</v>
      </c>
    </row>
    <row r="80" spans="1:7" s="8" customFormat="1" ht="15.75" customHeight="1">
      <c r="A80" s="32"/>
      <c r="B80" s="7"/>
      <c r="C80" s="9"/>
      <c r="E80" s="12"/>
    </row>
    <row r="81" spans="1:7" s="5" customFormat="1" ht="15.75" customHeight="1">
      <c r="A81" s="211" t="s">
        <v>147</v>
      </c>
      <c r="B81" s="208" t="s">
        <v>128</v>
      </c>
      <c r="C81" s="209" t="s">
        <v>8</v>
      </c>
      <c r="D81" s="204" t="s">
        <v>187</v>
      </c>
      <c r="E81" s="194" t="s">
        <v>188</v>
      </c>
      <c r="F81" s="204" t="s">
        <v>216</v>
      </c>
      <c r="G81" s="194" t="s">
        <v>217</v>
      </c>
    </row>
    <row r="82" spans="1:7" s="5" customFormat="1" ht="15.75" customHeight="1">
      <c r="A82" s="211"/>
      <c r="B82" s="208"/>
      <c r="C82" s="209"/>
      <c r="D82" s="205"/>
      <c r="E82" s="195"/>
      <c r="F82" s="205"/>
      <c r="G82" s="195"/>
    </row>
    <row r="83" spans="1:7" s="5" customFormat="1" ht="15.75" customHeight="1">
      <c r="A83" s="211"/>
      <c r="B83" s="208"/>
      <c r="C83" s="210"/>
      <c r="D83" s="206"/>
      <c r="E83" s="196"/>
      <c r="F83" s="206"/>
      <c r="G83" s="196"/>
    </row>
    <row r="84" spans="1:7" s="5" customFormat="1" ht="20.100000000000001" customHeight="1">
      <c r="A84" s="203" t="s">
        <v>29</v>
      </c>
      <c r="B84" s="203"/>
      <c r="C84" s="203"/>
      <c r="D84" s="203"/>
      <c r="E84" s="203"/>
      <c r="F84" s="203"/>
      <c r="G84" s="203"/>
    </row>
    <row r="85" spans="1:7" s="16" customFormat="1" ht="15.75" customHeight="1">
      <c r="A85" s="91" t="s">
        <v>75</v>
      </c>
      <c r="B85" s="92" t="s">
        <v>56</v>
      </c>
      <c r="C85" s="140">
        <v>50000</v>
      </c>
      <c r="D85" s="133"/>
      <c r="E85" s="133">
        <v>50000</v>
      </c>
      <c r="F85" s="97">
        <v>50000</v>
      </c>
      <c r="G85" s="167">
        <f>F85/E85*100</f>
        <v>100</v>
      </c>
    </row>
    <row r="86" spans="1:7" s="16" customFormat="1" ht="15.75" customHeight="1">
      <c r="A86" s="41" t="s">
        <v>76</v>
      </c>
      <c r="B86" s="25" t="s">
        <v>129</v>
      </c>
      <c r="C86" s="21">
        <v>2304000</v>
      </c>
      <c r="D86" s="97">
        <v>604520</v>
      </c>
      <c r="E86" s="97">
        <v>2908520</v>
      </c>
      <c r="F86" s="97">
        <v>2065000</v>
      </c>
      <c r="G86" s="167">
        <f t="shared" ref="G86:G90" si="5">F86/E86*100</f>
        <v>70.998308418027037</v>
      </c>
    </row>
    <row r="87" spans="1:7" s="16" customFormat="1" ht="15.75" customHeight="1">
      <c r="A87" s="41" t="s">
        <v>77</v>
      </c>
      <c r="B87" s="25" t="s">
        <v>78</v>
      </c>
      <c r="C87" s="21">
        <v>250000</v>
      </c>
      <c r="D87" s="97"/>
      <c r="E87" s="97">
        <v>250000</v>
      </c>
      <c r="F87" s="97">
        <v>0</v>
      </c>
      <c r="G87" s="167">
        <f t="shared" si="5"/>
        <v>0</v>
      </c>
    </row>
    <row r="88" spans="1:7" s="16" customFormat="1" ht="15.75" customHeight="1">
      <c r="A88" s="41" t="s">
        <v>213</v>
      </c>
      <c r="B88" s="25" t="s">
        <v>214</v>
      </c>
      <c r="C88" s="21"/>
      <c r="D88" s="97">
        <v>70500</v>
      </c>
      <c r="E88" s="97">
        <v>70500</v>
      </c>
      <c r="F88" s="97">
        <v>19000</v>
      </c>
      <c r="G88" s="167">
        <f t="shared" si="5"/>
        <v>26.950354609929079</v>
      </c>
    </row>
    <row r="89" spans="1:7" s="27" customFormat="1" ht="15.75" customHeight="1">
      <c r="A89" s="57" t="s">
        <v>73</v>
      </c>
      <c r="B89" s="40" t="s">
        <v>74</v>
      </c>
      <c r="C89" s="42">
        <f>SUM(C85:C87)</f>
        <v>2604000</v>
      </c>
      <c r="D89" s="98">
        <f>SUM(D86:D88)</f>
        <v>675020</v>
      </c>
      <c r="E89" s="98">
        <f>SUM(E85:E88)</f>
        <v>3279020</v>
      </c>
      <c r="F89" s="98">
        <f>SUM(F85:F88)</f>
        <v>2134000</v>
      </c>
      <c r="G89" s="168">
        <f t="shared" si="5"/>
        <v>65.080420369500644</v>
      </c>
    </row>
    <row r="90" spans="1:7" s="4" customFormat="1" ht="20.100000000000001" customHeight="1">
      <c r="A90" s="212" t="s">
        <v>72</v>
      </c>
      <c r="B90" s="213"/>
      <c r="C90" s="56">
        <f>SUM(C89)</f>
        <v>2604000</v>
      </c>
      <c r="D90" s="102">
        <f>SUM(D89)</f>
        <v>675020</v>
      </c>
      <c r="E90" s="59">
        <f>SUM(E89)</f>
        <v>3279020</v>
      </c>
      <c r="F90" s="102">
        <f>SUM(F89)</f>
        <v>2134000</v>
      </c>
      <c r="G90" s="170">
        <f t="shared" si="5"/>
        <v>65.080420369500644</v>
      </c>
    </row>
    <row r="91" spans="1:7" s="5" customFormat="1" ht="15.75" customHeight="1">
      <c r="A91" s="32"/>
      <c r="B91" s="7"/>
      <c r="C91" s="9"/>
      <c r="E91" s="1"/>
    </row>
    <row r="92" spans="1:7" s="5" customFormat="1" ht="15.75" customHeight="1">
      <c r="A92" s="211" t="s">
        <v>147</v>
      </c>
      <c r="B92" s="208" t="s">
        <v>130</v>
      </c>
      <c r="C92" s="209" t="s">
        <v>8</v>
      </c>
      <c r="D92" s="204" t="s">
        <v>187</v>
      </c>
      <c r="E92" s="194" t="s">
        <v>188</v>
      </c>
      <c r="F92" s="204" t="s">
        <v>216</v>
      </c>
      <c r="G92" s="194" t="s">
        <v>217</v>
      </c>
    </row>
    <row r="93" spans="1:7" s="5" customFormat="1" ht="15.75" customHeight="1">
      <c r="A93" s="211"/>
      <c r="B93" s="208"/>
      <c r="C93" s="209"/>
      <c r="D93" s="205"/>
      <c r="E93" s="195"/>
      <c r="F93" s="205"/>
      <c r="G93" s="195"/>
    </row>
    <row r="94" spans="1:7" s="5" customFormat="1" ht="15.75" customHeight="1">
      <c r="A94" s="211"/>
      <c r="B94" s="208"/>
      <c r="C94" s="209"/>
      <c r="D94" s="206"/>
      <c r="E94" s="196"/>
      <c r="F94" s="206"/>
      <c r="G94" s="196"/>
    </row>
    <row r="95" spans="1:7" s="5" customFormat="1" ht="20.100000000000001" customHeight="1">
      <c r="A95" s="203" t="s">
        <v>28</v>
      </c>
      <c r="B95" s="203"/>
      <c r="C95" s="203"/>
      <c r="D95" s="203"/>
      <c r="E95" s="203"/>
      <c r="F95" s="203"/>
      <c r="G95" s="203"/>
    </row>
    <row r="96" spans="1:7" s="17" customFormat="1" ht="15.75" customHeight="1">
      <c r="A96" s="91" t="s">
        <v>80</v>
      </c>
      <c r="B96" s="92" t="s">
        <v>25</v>
      </c>
      <c r="C96" s="140">
        <v>802258</v>
      </c>
      <c r="D96" s="93"/>
      <c r="E96" s="93">
        <v>802258</v>
      </c>
      <c r="F96" s="20">
        <v>427026</v>
      </c>
      <c r="G96" s="171">
        <f>F96/E96*100</f>
        <v>53.228013930680653</v>
      </c>
    </row>
    <row r="97" spans="1:7" s="17" customFormat="1" ht="15.75" customHeight="1">
      <c r="A97" s="41" t="s">
        <v>81</v>
      </c>
      <c r="B97" s="19" t="s">
        <v>30</v>
      </c>
      <c r="C97" s="22">
        <v>2712928</v>
      </c>
      <c r="D97" s="20"/>
      <c r="E97" s="20">
        <v>2712928</v>
      </c>
      <c r="F97" s="20">
        <v>1534314</v>
      </c>
      <c r="G97" s="171">
        <f t="shared" ref="G97:G102" si="6">F97/E97*100</f>
        <v>56.55564762500147</v>
      </c>
    </row>
    <row r="98" spans="1:7" s="16" customFormat="1" ht="15.75" customHeight="1">
      <c r="A98" s="41" t="s">
        <v>82</v>
      </c>
      <c r="B98" s="19" t="s">
        <v>144</v>
      </c>
      <c r="C98" s="20">
        <v>4500000</v>
      </c>
      <c r="D98" s="97">
        <v>250000</v>
      </c>
      <c r="E98" s="97">
        <v>4750000</v>
      </c>
      <c r="F98" s="97">
        <v>3351734</v>
      </c>
      <c r="G98" s="171">
        <f t="shared" si="6"/>
        <v>70.562821052631577</v>
      </c>
    </row>
    <row r="99" spans="1:7" s="27" customFormat="1" ht="15.75" customHeight="1">
      <c r="A99" s="57" t="s">
        <v>46</v>
      </c>
      <c r="B99" s="28" t="s">
        <v>83</v>
      </c>
      <c r="C99" s="24">
        <f>SUM(C96:C98)</f>
        <v>8015186</v>
      </c>
      <c r="D99" s="98">
        <f>SUM(D96:D98)</f>
        <v>250000</v>
      </c>
      <c r="E99" s="98">
        <f>SUM(E96:E98)</f>
        <v>8265186</v>
      </c>
      <c r="F99" s="98">
        <f>SUM(F96:F98)</f>
        <v>5313074</v>
      </c>
      <c r="G99" s="172">
        <f t="shared" si="6"/>
        <v>64.282570289404248</v>
      </c>
    </row>
    <row r="100" spans="1:7" s="16" customFormat="1" ht="15.75" customHeight="1">
      <c r="A100" s="41" t="s">
        <v>84</v>
      </c>
      <c r="B100" s="19" t="s">
        <v>131</v>
      </c>
      <c r="C100" s="20">
        <v>98420</v>
      </c>
      <c r="D100" s="97"/>
      <c r="E100" s="97">
        <v>98420</v>
      </c>
      <c r="F100" s="97">
        <v>77454</v>
      </c>
      <c r="G100" s="171">
        <f t="shared" si="6"/>
        <v>78.697419223735011</v>
      </c>
    </row>
    <row r="101" spans="1:7" s="27" customFormat="1" ht="15.75" customHeight="1">
      <c r="A101" s="38" t="s">
        <v>85</v>
      </c>
      <c r="B101" s="28" t="s">
        <v>86</v>
      </c>
      <c r="C101" s="24">
        <f>SUM(C100)</f>
        <v>98420</v>
      </c>
      <c r="D101" s="98"/>
      <c r="E101" s="98">
        <f>SUM(E100)</f>
        <v>98420</v>
      </c>
      <c r="F101" s="98">
        <f>SUM(F100)</f>
        <v>77454</v>
      </c>
      <c r="G101" s="172">
        <f t="shared" si="6"/>
        <v>78.697419223735011</v>
      </c>
    </row>
    <row r="102" spans="1:7" s="4" customFormat="1" ht="20.100000000000001" customHeight="1">
      <c r="A102" s="212" t="s">
        <v>79</v>
      </c>
      <c r="B102" s="213"/>
      <c r="C102" s="58">
        <f>SUM(C99+C101)</f>
        <v>8113606</v>
      </c>
      <c r="D102" s="102">
        <f>D99</f>
        <v>250000</v>
      </c>
      <c r="E102" s="102">
        <f>E99+E101</f>
        <v>8363606</v>
      </c>
      <c r="F102" s="102">
        <f>F99+F101</f>
        <v>5390528</v>
      </c>
      <c r="G102" s="173">
        <f t="shared" si="6"/>
        <v>64.45219920689712</v>
      </c>
    </row>
    <row r="103" spans="1:7" s="5" customFormat="1" ht="20.100000000000001" customHeight="1">
      <c r="A103" s="203" t="s">
        <v>29</v>
      </c>
      <c r="B103" s="203"/>
      <c r="C103" s="203"/>
      <c r="D103" s="203"/>
      <c r="E103" s="203"/>
      <c r="F103" s="203"/>
      <c r="G103" s="203"/>
    </row>
    <row r="104" spans="1:7" s="16" customFormat="1" ht="15.75" customHeight="1">
      <c r="A104" s="91" t="s">
        <v>87</v>
      </c>
      <c r="B104" s="92" t="s">
        <v>26</v>
      </c>
      <c r="C104" s="140">
        <v>2712928</v>
      </c>
      <c r="D104" s="133"/>
      <c r="E104" s="133">
        <v>2712928</v>
      </c>
      <c r="F104" s="97">
        <v>1463044</v>
      </c>
      <c r="G104" s="167">
        <f>F104/E104*100</f>
        <v>53.928596704372545</v>
      </c>
    </row>
    <row r="105" spans="1:7" s="16" customFormat="1" ht="15.75" customHeight="1">
      <c r="A105" s="41" t="s">
        <v>50</v>
      </c>
      <c r="B105" s="25" t="s">
        <v>27</v>
      </c>
      <c r="C105" s="21">
        <v>802258</v>
      </c>
      <c r="D105" s="97"/>
      <c r="E105" s="97">
        <v>802258</v>
      </c>
      <c r="F105" s="97">
        <v>381097</v>
      </c>
      <c r="G105" s="167">
        <f t="shared" ref="G105:G109" si="7">F105/E105*100</f>
        <v>47.503047648013478</v>
      </c>
    </row>
    <row r="106" spans="1:7" s="16" customFormat="1" ht="15.75" customHeight="1">
      <c r="A106" s="41" t="s">
        <v>70</v>
      </c>
      <c r="B106" s="25" t="s">
        <v>57</v>
      </c>
      <c r="C106" s="21">
        <v>488000</v>
      </c>
      <c r="D106" s="97"/>
      <c r="E106" s="97">
        <v>488000</v>
      </c>
      <c r="F106" s="97">
        <v>72000</v>
      </c>
      <c r="G106" s="167">
        <f t="shared" si="7"/>
        <v>14.754098360655737</v>
      </c>
    </row>
    <row r="107" spans="1:7" s="16" customFormat="1" ht="15.75" customHeight="1">
      <c r="A107" s="41" t="s">
        <v>49</v>
      </c>
      <c r="B107" s="25" t="s">
        <v>178</v>
      </c>
      <c r="C107" s="21">
        <v>258400</v>
      </c>
      <c r="D107" s="97"/>
      <c r="E107" s="97">
        <v>258400</v>
      </c>
      <c r="F107" s="97">
        <v>101000</v>
      </c>
      <c r="G107" s="167">
        <f t="shared" si="7"/>
        <v>39.086687306501553</v>
      </c>
    </row>
    <row r="108" spans="1:7" s="27" customFormat="1" ht="15.75" customHeight="1">
      <c r="A108" s="57" t="s">
        <v>65</v>
      </c>
      <c r="B108" s="40" t="s">
        <v>1</v>
      </c>
      <c r="C108" s="42">
        <f>SUM(C104:C107)</f>
        <v>4261586</v>
      </c>
      <c r="D108" s="98"/>
      <c r="E108" s="98">
        <f>SUM(E104:E107)</f>
        <v>4261586</v>
      </c>
      <c r="F108" s="98">
        <f>SUM(F104:F107)</f>
        <v>2017141</v>
      </c>
      <c r="G108" s="168">
        <f t="shared" si="7"/>
        <v>47.333105562107633</v>
      </c>
    </row>
    <row r="109" spans="1:7" s="4" customFormat="1" ht="20.100000000000001" customHeight="1">
      <c r="A109" s="212" t="s">
        <v>72</v>
      </c>
      <c r="B109" s="213"/>
      <c r="C109" s="56">
        <f>SUM(C108)</f>
        <v>4261586</v>
      </c>
      <c r="D109" s="111"/>
      <c r="E109" s="59">
        <f>SUM(E108)</f>
        <v>4261586</v>
      </c>
      <c r="F109" s="59">
        <f>SUM(F108)</f>
        <v>2017141</v>
      </c>
      <c r="G109" s="170">
        <f t="shared" si="7"/>
        <v>47.333105562107633</v>
      </c>
    </row>
    <row r="110" spans="1:7" ht="15.75" customHeight="1">
      <c r="B110" s="223"/>
      <c r="C110" s="223"/>
      <c r="D110" s="12"/>
      <c r="E110" s="12"/>
      <c r="F110" s="12"/>
      <c r="G110" s="12"/>
    </row>
    <row r="111" spans="1:7" ht="15.75" customHeight="1">
      <c r="A111" s="211" t="s">
        <v>147</v>
      </c>
      <c r="B111" s="208" t="s">
        <v>132</v>
      </c>
      <c r="C111" s="209" t="s">
        <v>8</v>
      </c>
      <c r="D111" s="197" t="s">
        <v>187</v>
      </c>
      <c r="E111" s="200" t="s">
        <v>188</v>
      </c>
      <c r="F111" s="197" t="s">
        <v>216</v>
      </c>
      <c r="G111" s="200" t="s">
        <v>217</v>
      </c>
    </row>
    <row r="112" spans="1:7" ht="15.75" customHeight="1">
      <c r="A112" s="211"/>
      <c r="B112" s="208"/>
      <c r="C112" s="209"/>
      <c r="D112" s="198"/>
      <c r="E112" s="201"/>
      <c r="F112" s="198"/>
      <c r="G112" s="201"/>
    </row>
    <row r="113" spans="1:7" ht="15.75" customHeight="1">
      <c r="A113" s="211"/>
      <c r="B113" s="208"/>
      <c r="C113" s="210"/>
      <c r="D113" s="199"/>
      <c r="E113" s="202"/>
      <c r="F113" s="199"/>
      <c r="G113" s="202"/>
    </row>
    <row r="114" spans="1:7" s="6" customFormat="1" ht="20.100000000000001" customHeight="1">
      <c r="A114" s="203" t="s">
        <v>29</v>
      </c>
      <c r="B114" s="203"/>
      <c r="C114" s="203"/>
      <c r="D114" s="203"/>
      <c r="E114" s="203"/>
      <c r="F114" s="203"/>
      <c r="G114" s="203"/>
    </row>
    <row r="115" spans="1:7" s="16" customFormat="1" ht="15.75" customHeight="1">
      <c r="A115" s="91" t="s">
        <v>60</v>
      </c>
      <c r="B115" s="92" t="s">
        <v>61</v>
      </c>
      <c r="C115" s="93">
        <v>2758629</v>
      </c>
      <c r="D115" s="91"/>
      <c r="E115" s="93">
        <v>2758629</v>
      </c>
      <c r="F115" s="20">
        <v>1972986</v>
      </c>
      <c r="G115" s="171">
        <f>F115/E115*100</f>
        <v>71.520527044412276</v>
      </c>
    </row>
    <row r="116" spans="1:7" s="16" customFormat="1" ht="15.75" customHeight="1">
      <c r="A116" s="41" t="s">
        <v>64</v>
      </c>
      <c r="B116" s="25" t="s">
        <v>133</v>
      </c>
      <c r="C116" s="20">
        <v>711830</v>
      </c>
      <c r="D116" s="41"/>
      <c r="E116" s="20">
        <v>711830</v>
      </c>
      <c r="F116" s="20">
        <v>495726</v>
      </c>
      <c r="G116" s="171">
        <f t="shared" ref="G116:G118" si="8">F116/E116*100</f>
        <v>69.641065984855928</v>
      </c>
    </row>
    <row r="117" spans="1:7" s="27" customFormat="1" ht="15.75" customHeight="1">
      <c r="A117" s="55" t="s">
        <v>65</v>
      </c>
      <c r="B117" s="40" t="s">
        <v>1</v>
      </c>
      <c r="C117" s="24">
        <f>SUM(C115+C116)</f>
        <v>3470459</v>
      </c>
      <c r="D117" s="57"/>
      <c r="E117" s="24">
        <f>SUM(E115:E116)</f>
        <v>3470459</v>
      </c>
      <c r="F117" s="24">
        <f>SUM(F115:F116)</f>
        <v>2468712</v>
      </c>
      <c r="G117" s="172">
        <f t="shared" si="8"/>
        <v>71.135028536571099</v>
      </c>
    </row>
    <row r="118" spans="1:7" s="4" customFormat="1" ht="20.100000000000001" customHeight="1">
      <c r="A118" s="212" t="s">
        <v>72</v>
      </c>
      <c r="B118" s="213"/>
      <c r="C118" s="53">
        <f>SUM(C117)</f>
        <v>3470459</v>
      </c>
      <c r="D118" s="36"/>
      <c r="E118" s="59">
        <f>SUM(E117)</f>
        <v>3470459</v>
      </c>
      <c r="F118" s="59">
        <f>SUM(F117)</f>
        <v>2468712</v>
      </c>
      <c r="G118" s="173">
        <f t="shared" si="8"/>
        <v>71.135028536571099</v>
      </c>
    </row>
    <row r="119" spans="1:7" ht="15.75" customHeight="1">
      <c r="B119" s="43"/>
      <c r="C119" s="44"/>
    </row>
    <row r="120" spans="1:7" s="3" customFormat="1" ht="15.75" customHeight="1">
      <c r="A120" s="211" t="s">
        <v>147</v>
      </c>
      <c r="B120" s="208" t="s">
        <v>134</v>
      </c>
      <c r="C120" s="209" t="s">
        <v>8</v>
      </c>
      <c r="D120" s="204" t="s">
        <v>187</v>
      </c>
      <c r="E120" s="194" t="s">
        <v>188</v>
      </c>
      <c r="F120" s="204" t="s">
        <v>216</v>
      </c>
      <c r="G120" s="194" t="s">
        <v>217</v>
      </c>
    </row>
    <row r="121" spans="1:7" s="3" customFormat="1" ht="15.75" customHeight="1">
      <c r="A121" s="211"/>
      <c r="B121" s="208"/>
      <c r="C121" s="209"/>
      <c r="D121" s="205"/>
      <c r="E121" s="195"/>
      <c r="F121" s="205"/>
      <c r="G121" s="195"/>
    </row>
    <row r="122" spans="1:7" s="4" customFormat="1" ht="15.75" customHeight="1">
      <c r="A122" s="211"/>
      <c r="B122" s="208"/>
      <c r="C122" s="210"/>
      <c r="D122" s="206"/>
      <c r="E122" s="196"/>
      <c r="F122" s="206"/>
      <c r="G122" s="196"/>
    </row>
    <row r="123" spans="1:7" s="5" customFormat="1" ht="20.100000000000001" customHeight="1">
      <c r="A123" s="203" t="s">
        <v>28</v>
      </c>
      <c r="B123" s="203"/>
      <c r="C123" s="203"/>
      <c r="D123" s="203"/>
      <c r="E123" s="203"/>
      <c r="F123" s="203"/>
      <c r="G123" s="203"/>
    </row>
    <row r="124" spans="1:7" s="16" customFormat="1" ht="15.75" customHeight="1">
      <c r="A124" s="91" t="s">
        <v>88</v>
      </c>
      <c r="B124" s="92" t="s">
        <v>219</v>
      </c>
      <c r="C124" s="93">
        <v>168163204</v>
      </c>
      <c r="D124" s="133">
        <v>965830</v>
      </c>
      <c r="E124" s="129">
        <v>169129034</v>
      </c>
      <c r="F124" s="97">
        <v>169129034</v>
      </c>
      <c r="G124" s="167">
        <f>F124/E124*100</f>
        <v>100</v>
      </c>
    </row>
    <row r="125" spans="1:7" s="27" customFormat="1" ht="15.75" customHeight="1">
      <c r="A125" s="57" t="s">
        <v>89</v>
      </c>
      <c r="B125" s="40" t="s">
        <v>90</v>
      </c>
      <c r="C125" s="24">
        <f>C124</f>
        <v>168163204</v>
      </c>
      <c r="D125" s="98">
        <f t="shared" ref="D125:F126" si="9">SUM(D124)</f>
        <v>965830</v>
      </c>
      <c r="E125" s="98">
        <f t="shared" si="9"/>
        <v>169129034</v>
      </c>
      <c r="F125" s="98">
        <f t="shared" si="9"/>
        <v>169129034</v>
      </c>
      <c r="G125" s="168">
        <f t="shared" ref="G125:G126" si="10">F125/E125*100</f>
        <v>100</v>
      </c>
    </row>
    <row r="126" spans="1:7" s="30" customFormat="1" ht="20.100000000000001" customHeight="1">
      <c r="A126" s="212" t="s">
        <v>79</v>
      </c>
      <c r="B126" s="213"/>
      <c r="C126" s="59">
        <f>C125</f>
        <v>168163204</v>
      </c>
      <c r="D126" s="100">
        <f t="shared" si="9"/>
        <v>965830</v>
      </c>
      <c r="E126" s="102">
        <f t="shared" si="9"/>
        <v>169129034</v>
      </c>
      <c r="F126" s="100">
        <f t="shared" si="9"/>
        <v>169129034</v>
      </c>
      <c r="G126" s="170">
        <f t="shared" si="10"/>
        <v>100</v>
      </c>
    </row>
    <row r="127" spans="1:7" s="4" customFormat="1" ht="15.75" customHeight="1">
      <c r="A127" s="32"/>
      <c r="B127" s="43"/>
      <c r="C127" s="44"/>
      <c r="E127" s="1"/>
    </row>
    <row r="128" spans="1:7" s="4" customFormat="1" ht="15.75" customHeight="1">
      <c r="A128" s="211" t="s">
        <v>147</v>
      </c>
      <c r="B128" s="208" t="s">
        <v>151</v>
      </c>
      <c r="C128" s="209" t="s">
        <v>8</v>
      </c>
      <c r="D128" s="204" t="s">
        <v>187</v>
      </c>
      <c r="E128" s="194" t="s">
        <v>188</v>
      </c>
      <c r="F128" s="204" t="s">
        <v>216</v>
      </c>
      <c r="G128" s="194" t="s">
        <v>217</v>
      </c>
    </row>
    <row r="129" spans="1:7" s="4" customFormat="1" ht="15.75" customHeight="1">
      <c r="A129" s="211"/>
      <c r="B129" s="208"/>
      <c r="C129" s="209"/>
      <c r="D129" s="205"/>
      <c r="E129" s="195"/>
      <c r="F129" s="205"/>
      <c r="G129" s="195"/>
    </row>
    <row r="130" spans="1:7" s="4" customFormat="1" ht="15.75" customHeight="1">
      <c r="A130" s="211"/>
      <c r="B130" s="208"/>
      <c r="C130" s="210"/>
      <c r="D130" s="206"/>
      <c r="E130" s="196"/>
      <c r="F130" s="206"/>
      <c r="G130" s="196"/>
    </row>
    <row r="131" spans="1:7" s="5" customFormat="1" ht="20.100000000000001" customHeight="1">
      <c r="A131" s="203" t="s">
        <v>28</v>
      </c>
      <c r="B131" s="203"/>
      <c r="C131" s="203"/>
      <c r="D131" s="203"/>
      <c r="E131" s="203"/>
      <c r="F131" s="203"/>
      <c r="G131" s="203"/>
    </row>
    <row r="132" spans="1:7" s="16" customFormat="1" ht="15.75" customHeight="1">
      <c r="A132" s="91" t="s">
        <v>92</v>
      </c>
      <c r="B132" s="92" t="s">
        <v>36</v>
      </c>
      <c r="C132" s="93">
        <v>3300000</v>
      </c>
      <c r="D132" s="133"/>
      <c r="E132" s="129">
        <v>3300000</v>
      </c>
      <c r="F132" s="97">
        <v>2935776</v>
      </c>
      <c r="G132" s="167">
        <f>F132/E132*100</f>
        <v>88.962909090909093</v>
      </c>
    </row>
    <row r="133" spans="1:7" s="16" customFormat="1" ht="15.75" customHeight="1">
      <c r="A133" s="41" t="s">
        <v>93</v>
      </c>
      <c r="B133" s="25" t="s">
        <v>17</v>
      </c>
      <c r="C133" s="20">
        <v>47000000</v>
      </c>
      <c r="D133" s="97"/>
      <c r="E133" s="90">
        <v>47000000</v>
      </c>
      <c r="F133" s="97">
        <v>44857273</v>
      </c>
      <c r="G133" s="167">
        <f t="shared" ref="G133:G137" si="11">F133/E133*100</f>
        <v>95.441006382978728</v>
      </c>
    </row>
    <row r="134" spans="1:7" s="16" customFormat="1" ht="15.75" customHeight="1">
      <c r="A134" s="41" t="s">
        <v>94</v>
      </c>
      <c r="B134" s="25" t="s">
        <v>179</v>
      </c>
      <c r="C134" s="20">
        <v>278600</v>
      </c>
      <c r="D134" s="97"/>
      <c r="E134" s="90">
        <v>278600</v>
      </c>
      <c r="F134" s="97">
        <v>1166521</v>
      </c>
      <c r="G134" s="167">
        <f t="shared" si="11"/>
        <v>418.70818377602302</v>
      </c>
    </row>
    <row r="135" spans="1:7" s="27" customFormat="1" ht="15.75" customHeight="1">
      <c r="A135" s="224" t="s">
        <v>44</v>
      </c>
      <c r="B135" s="225"/>
      <c r="C135" s="73">
        <f>SUM(C132:C134)</f>
        <v>50578600</v>
      </c>
      <c r="D135" s="98"/>
      <c r="E135" s="109">
        <f>SUM(E132:E134)</f>
        <v>50578600</v>
      </c>
      <c r="F135" s="109">
        <f>SUM(F132:F134)</f>
        <v>48959570</v>
      </c>
      <c r="G135" s="177">
        <f t="shared" si="11"/>
        <v>96.798982178233487</v>
      </c>
    </row>
    <row r="136" spans="1:7" s="27" customFormat="1" ht="15.75" customHeight="1">
      <c r="A136" s="57" t="s">
        <v>95</v>
      </c>
      <c r="B136" s="40" t="s">
        <v>18</v>
      </c>
      <c r="C136" s="24">
        <v>3767000</v>
      </c>
      <c r="D136" s="98"/>
      <c r="E136" s="98">
        <v>3767000</v>
      </c>
      <c r="F136" s="98">
        <v>2334571</v>
      </c>
      <c r="G136" s="168">
        <f t="shared" si="11"/>
        <v>61.974276612689138</v>
      </c>
    </row>
    <row r="137" spans="1:7" s="27" customFormat="1" ht="20.100000000000001" customHeight="1">
      <c r="A137" s="228" t="s">
        <v>79</v>
      </c>
      <c r="B137" s="228"/>
      <c r="C137" s="59">
        <f>C135+C136</f>
        <v>54345600</v>
      </c>
      <c r="D137" s="98"/>
      <c r="E137" s="102">
        <f>E135+E136</f>
        <v>54345600</v>
      </c>
      <c r="F137" s="102">
        <f>SUM(F135:F136)</f>
        <v>51294141</v>
      </c>
      <c r="G137" s="170">
        <f t="shared" si="11"/>
        <v>94.38508545310016</v>
      </c>
    </row>
    <row r="138" spans="1:7" s="27" customFormat="1" ht="15.75" customHeight="1">
      <c r="A138" s="77"/>
      <c r="B138" s="78"/>
      <c r="C138" s="79"/>
      <c r="E138" s="1"/>
    </row>
    <row r="139" spans="1:7" s="27" customFormat="1" ht="15.75" customHeight="1">
      <c r="A139" s="211" t="s">
        <v>147</v>
      </c>
      <c r="B139" s="208" t="s">
        <v>180</v>
      </c>
      <c r="C139" s="209" t="s">
        <v>8</v>
      </c>
      <c r="D139" s="204" t="s">
        <v>187</v>
      </c>
      <c r="E139" s="194" t="s">
        <v>188</v>
      </c>
      <c r="F139" s="204" t="s">
        <v>216</v>
      </c>
      <c r="G139" s="194" t="s">
        <v>217</v>
      </c>
    </row>
    <row r="140" spans="1:7" s="27" customFormat="1" ht="15.75" customHeight="1">
      <c r="A140" s="211"/>
      <c r="B140" s="208"/>
      <c r="C140" s="209"/>
      <c r="D140" s="205"/>
      <c r="E140" s="195"/>
      <c r="F140" s="205"/>
      <c r="G140" s="195"/>
    </row>
    <row r="141" spans="1:7" s="27" customFormat="1" ht="15.75" customHeight="1">
      <c r="A141" s="211"/>
      <c r="B141" s="208"/>
      <c r="C141" s="210"/>
      <c r="D141" s="206"/>
      <c r="E141" s="196"/>
      <c r="F141" s="206"/>
      <c r="G141" s="196"/>
    </row>
    <row r="142" spans="1:7" s="27" customFormat="1" ht="20.25" customHeight="1">
      <c r="A142" s="203" t="s">
        <v>28</v>
      </c>
      <c r="B142" s="203"/>
      <c r="C142" s="203"/>
      <c r="D142" s="203"/>
      <c r="E142" s="203"/>
      <c r="F142" s="203"/>
      <c r="G142" s="203"/>
    </row>
    <row r="143" spans="1:7" s="27" customFormat="1" ht="15.75" customHeight="1">
      <c r="A143" s="141" t="s">
        <v>96</v>
      </c>
      <c r="B143" s="142" t="s">
        <v>182</v>
      </c>
      <c r="C143" s="93">
        <v>4446620</v>
      </c>
      <c r="D143" s="143"/>
      <c r="E143" s="133">
        <v>4446620</v>
      </c>
      <c r="F143" s="97">
        <v>3385213</v>
      </c>
      <c r="G143" s="167">
        <f>F143/E143*100</f>
        <v>76.130026851856016</v>
      </c>
    </row>
    <row r="144" spans="1:7" s="16" customFormat="1" ht="15.75" customHeight="1">
      <c r="A144" s="41" t="s">
        <v>96</v>
      </c>
      <c r="B144" s="25" t="s">
        <v>40</v>
      </c>
      <c r="C144" s="20">
        <v>36090400</v>
      </c>
      <c r="D144" s="97"/>
      <c r="E144" s="97">
        <v>36090400</v>
      </c>
      <c r="F144" s="97">
        <v>27474420</v>
      </c>
      <c r="G144" s="167">
        <f t="shared" ref="G144:G152" si="12">F144/E144*100</f>
        <v>76.12667080442445</v>
      </c>
    </row>
    <row r="145" spans="1:9" s="16" customFormat="1" ht="24.75" customHeight="1">
      <c r="A145" s="41" t="s">
        <v>96</v>
      </c>
      <c r="B145" s="25" t="s">
        <v>181</v>
      </c>
      <c r="C145" s="20">
        <v>16385082</v>
      </c>
      <c r="D145" s="97"/>
      <c r="E145" s="97">
        <v>16385082</v>
      </c>
      <c r="F145" s="97">
        <v>12452660</v>
      </c>
      <c r="G145" s="167">
        <f t="shared" si="12"/>
        <v>75.999985840778834</v>
      </c>
    </row>
    <row r="146" spans="1:9" s="16" customFormat="1" ht="23.25" customHeight="1">
      <c r="A146" s="41" t="s">
        <v>96</v>
      </c>
      <c r="B146" s="25" t="s">
        <v>45</v>
      </c>
      <c r="C146" s="47">
        <v>1863400</v>
      </c>
      <c r="D146" s="97"/>
      <c r="E146" s="97">
        <v>1863400</v>
      </c>
      <c r="F146" s="97">
        <v>1649033</v>
      </c>
      <c r="G146" s="167">
        <f t="shared" si="12"/>
        <v>88.495921433937966</v>
      </c>
    </row>
    <row r="147" spans="1:9" s="16" customFormat="1" ht="15.75" customHeight="1">
      <c r="A147" s="41" t="s">
        <v>96</v>
      </c>
      <c r="B147" s="25" t="s">
        <v>164</v>
      </c>
      <c r="C147" s="47">
        <v>93120</v>
      </c>
      <c r="D147" s="97"/>
      <c r="E147" s="97">
        <v>93120</v>
      </c>
      <c r="F147" s="97">
        <v>70771</v>
      </c>
      <c r="G147" s="167">
        <f t="shared" si="12"/>
        <v>75.999785223367695</v>
      </c>
    </row>
    <row r="148" spans="1:9" s="16" customFormat="1" ht="15.75" customHeight="1">
      <c r="A148" s="110" t="s">
        <v>96</v>
      </c>
      <c r="B148" s="25" t="s">
        <v>196</v>
      </c>
      <c r="C148" s="47">
        <v>0</v>
      </c>
      <c r="D148" s="97">
        <v>13443758</v>
      </c>
      <c r="E148" s="97">
        <v>13443758</v>
      </c>
      <c r="F148" s="97">
        <v>12755589</v>
      </c>
      <c r="G148" s="167">
        <f t="shared" si="12"/>
        <v>94.881126244611067</v>
      </c>
    </row>
    <row r="149" spans="1:9" ht="15.75" customHeight="1">
      <c r="A149" s="226" t="s">
        <v>19</v>
      </c>
      <c r="B149" s="227"/>
      <c r="C149" s="178">
        <f>SUM(C143:C148)</f>
        <v>58878622</v>
      </c>
      <c r="D149" s="179">
        <f>SUM(D143:D148)</f>
        <v>13443758</v>
      </c>
      <c r="E149" s="179">
        <f>SUM(E143:E148)</f>
        <v>72322380</v>
      </c>
      <c r="F149" s="179">
        <f>SUM(F143:F148)</f>
        <v>57787686</v>
      </c>
      <c r="G149" s="168">
        <f t="shared" si="12"/>
        <v>79.902909721720988</v>
      </c>
    </row>
    <row r="150" spans="1:9" ht="15.75" customHeight="1">
      <c r="A150" s="117" t="s">
        <v>98</v>
      </c>
      <c r="B150" s="118" t="s">
        <v>215</v>
      </c>
      <c r="C150" s="178"/>
      <c r="D150" s="179">
        <v>70500</v>
      </c>
      <c r="E150" s="179">
        <v>70500</v>
      </c>
      <c r="F150" s="180">
        <v>19000</v>
      </c>
      <c r="G150" s="168">
        <f t="shared" si="12"/>
        <v>26.950354609929079</v>
      </c>
    </row>
    <row r="151" spans="1:9" ht="15.75" customHeight="1">
      <c r="A151" s="119" t="s">
        <v>201</v>
      </c>
      <c r="B151" s="116" t="s">
        <v>202</v>
      </c>
      <c r="C151" s="178"/>
      <c r="D151" s="179">
        <v>4685000</v>
      </c>
      <c r="E151" s="179">
        <v>4685000</v>
      </c>
      <c r="F151" s="42">
        <v>4685000</v>
      </c>
      <c r="G151" s="168">
        <f t="shared" si="12"/>
        <v>100</v>
      </c>
    </row>
    <row r="152" spans="1:9" s="4" customFormat="1" ht="20.100000000000001" customHeight="1">
      <c r="A152" s="212" t="s">
        <v>79</v>
      </c>
      <c r="B152" s="213"/>
      <c r="C152" s="53">
        <f>C149</f>
        <v>58878622</v>
      </c>
      <c r="D152" s="102">
        <f>SUM(D149:D151)</f>
        <v>18199258</v>
      </c>
      <c r="E152" s="101">
        <f>SUM(E149:E151)</f>
        <v>77077880</v>
      </c>
      <c r="F152" s="102">
        <f>F149+F150+F151</f>
        <v>62491686</v>
      </c>
      <c r="G152" s="170">
        <f t="shared" si="12"/>
        <v>81.076031151868733</v>
      </c>
    </row>
    <row r="153" spans="1:9" s="8" customFormat="1" ht="15.75" customHeight="1">
      <c r="A153" s="32"/>
      <c r="B153" s="7"/>
      <c r="C153" s="15"/>
      <c r="E153" s="12"/>
    </row>
    <row r="154" spans="1:9" s="4" customFormat="1" ht="15.75" customHeight="1">
      <c r="A154" s="211" t="s">
        <v>147</v>
      </c>
      <c r="B154" s="208" t="s">
        <v>135</v>
      </c>
      <c r="C154" s="208" t="s">
        <v>8</v>
      </c>
      <c r="D154" s="204" t="s">
        <v>187</v>
      </c>
      <c r="E154" s="194" t="s">
        <v>188</v>
      </c>
      <c r="F154" s="204" t="s">
        <v>216</v>
      </c>
      <c r="G154" s="194" t="s">
        <v>217</v>
      </c>
      <c r="I154" s="161"/>
    </row>
    <row r="155" spans="1:9" s="4" customFormat="1" ht="15.75" customHeight="1">
      <c r="A155" s="211"/>
      <c r="B155" s="208"/>
      <c r="C155" s="208"/>
      <c r="D155" s="205"/>
      <c r="E155" s="195"/>
      <c r="F155" s="205"/>
      <c r="G155" s="195"/>
    </row>
    <row r="156" spans="1:9" s="4" customFormat="1" ht="15.75" customHeight="1">
      <c r="A156" s="211"/>
      <c r="B156" s="208"/>
      <c r="C156" s="210"/>
      <c r="D156" s="206"/>
      <c r="E156" s="196"/>
      <c r="F156" s="206"/>
      <c r="G156" s="196"/>
    </row>
    <row r="157" spans="1:9" s="5" customFormat="1" ht="20.100000000000001" customHeight="1">
      <c r="A157" s="214" t="s">
        <v>28</v>
      </c>
      <c r="B157" s="215"/>
      <c r="C157" s="215"/>
      <c r="D157" s="215"/>
      <c r="E157" s="215"/>
      <c r="F157" s="215"/>
      <c r="G157" s="216"/>
    </row>
    <row r="158" spans="1:9" s="27" customFormat="1" ht="19.5" customHeight="1">
      <c r="A158" s="94" t="s">
        <v>98</v>
      </c>
      <c r="B158" s="95" t="s">
        <v>99</v>
      </c>
      <c r="C158" s="96">
        <v>5089200</v>
      </c>
      <c r="D158" s="143"/>
      <c r="E158" s="182">
        <v>5089200</v>
      </c>
      <c r="F158" s="182">
        <v>3786200</v>
      </c>
      <c r="G158" s="183">
        <f>F158/E158*100</f>
        <v>74.396761770022792</v>
      </c>
    </row>
    <row r="159" spans="1:9" s="31" customFormat="1" ht="20.100000000000001" customHeight="1">
      <c r="A159" s="212" t="s">
        <v>79</v>
      </c>
      <c r="B159" s="213"/>
      <c r="C159" s="61">
        <f>C158</f>
        <v>5089200</v>
      </c>
      <c r="D159" s="102">
        <f>SUM(D158)</f>
        <v>0</v>
      </c>
      <c r="E159" s="102">
        <f>SUM(E158)</f>
        <v>5089200</v>
      </c>
      <c r="F159" s="102">
        <f>SUM(F158)</f>
        <v>3786200</v>
      </c>
      <c r="G159" s="181">
        <f>F159/E159*100</f>
        <v>74.396761770022792</v>
      </c>
    </row>
    <row r="160" spans="1:9" s="5" customFormat="1" ht="20.100000000000001" customHeight="1">
      <c r="A160" s="203" t="s">
        <v>29</v>
      </c>
      <c r="B160" s="203"/>
      <c r="C160" s="203"/>
      <c r="D160" s="203"/>
      <c r="E160" s="203"/>
      <c r="F160" s="203"/>
      <c r="G160" s="203"/>
    </row>
    <row r="161" spans="1:7" s="27" customFormat="1" ht="15.75" customHeight="1">
      <c r="A161" s="94" t="s">
        <v>55</v>
      </c>
      <c r="B161" s="95" t="s">
        <v>4</v>
      </c>
      <c r="C161" s="144">
        <v>3989204</v>
      </c>
      <c r="D161" s="143">
        <v>122400</v>
      </c>
      <c r="E161" s="143">
        <v>4111604</v>
      </c>
      <c r="F161" s="98">
        <v>2780630</v>
      </c>
      <c r="G161" s="174">
        <f>F161/E161*100</f>
        <v>67.628837796636049</v>
      </c>
    </row>
    <row r="162" spans="1:7" s="27" customFormat="1" ht="15.75" customHeight="1">
      <c r="A162" s="57" t="s">
        <v>66</v>
      </c>
      <c r="B162" s="40" t="s">
        <v>6</v>
      </c>
      <c r="C162" s="24">
        <v>799829</v>
      </c>
      <c r="D162" s="98">
        <v>23868</v>
      </c>
      <c r="E162" s="98">
        <v>823697</v>
      </c>
      <c r="F162" s="24">
        <v>567538</v>
      </c>
      <c r="G162" s="174">
        <f t="shared" ref="G162:G181" si="13">F162/E162*100</f>
        <v>68.901307155422444</v>
      </c>
    </row>
    <row r="163" spans="1:7" s="16" customFormat="1" ht="15.75" customHeight="1">
      <c r="A163" s="41" t="s">
        <v>52</v>
      </c>
      <c r="B163" s="25" t="s">
        <v>68</v>
      </c>
      <c r="C163" s="20">
        <v>53800</v>
      </c>
      <c r="D163" s="97"/>
      <c r="E163" s="90">
        <v>53800</v>
      </c>
      <c r="F163" s="20">
        <v>39966</v>
      </c>
      <c r="G163" s="169">
        <f t="shared" si="13"/>
        <v>74.286245353159856</v>
      </c>
    </row>
    <row r="164" spans="1:7" s="16" customFormat="1" ht="15.75" customHeight="1">
      <c r="A164" s="41" t="s">
        <v>51</v>
      </c>
      <c r="B164" s="25" t="s">
        <v>91</v>
      </c>
      <c r="C164" s="20">
        <v>88240</v>
      </c>
      <c r="D164" s="97"/>
      <c r="E164" s="90">
        <v>88240</v>
      </c>
      <c r="F164" s="20">
        <v>61545</v>
      </c>
      <c r="G164" s="169">
        <f t="shared" si="13"/>
        <v>69.747280145058937</v>
      </c>
    </row>
    <row r="165" spans="1:7" s="16" customFormat="1" ht="15.75" customHeight="1">
      <c r="A165" s="41" t="s">
        <v>60</v>
      </c>
      <c r="B165" s="25" t="s">
        <v>71</v>
      </c>
      <c r="C165" s="20">
        <v>71090</v>
      </c>
      <c r="D165" s="97"/>
      <c r="E165" s="90">
        <v>71090</v>
      </c>
      <c r="F165" s="20">
        <v>44503</v>
      </c>
      <c r="G165" s="169">
        <f t="shared" si="13"/>
        <v>62.60092840061894</v>
      </c>
    </row>
    <row r="166" spans="1:7" s="16" customFormat="1" ht="15.75" customHeight="1">
      <c r="A166" s="41" t="s">
        <v>64</v>
      </c>
      <c r="B166" s="25" t="s">
        <v>133</v>
      </c>
      <c r="C166" s="20">
        <v>38351</v>
      </c>
      <c r="D166" s="97"/>
      <c r="E166" s="90">
        <v>38351</v>
      </c>
      <c r="F166" s="20">
        <v>28010</v>
      </c>
      <c r="G166" s="169">
        <f t="shared" si="13"/>
        <v>73.035905191520428</v>
      </c>
    </row>
    <row r="167" spans="1:7" s="16" customFormat="1" ht="15.75" customHeight="1">
      <c r="A167" s="41" t="s">
        <v>62</v>
      </c>
      <c r="B167" s="25" t="s">
        <v>100</v>
      </c>
      <c r="C167" s="20">
        <v>48686</v>
      </c>
      <c r="D167" s="97"/>
      <c r="E167" s="90">
        <v>48686</v>
      </c>
      <c r="F167" s="20">
        <v>17425</v>
      </c>
      <c r="G167" s="169">
        <f t="shared" si="13"/>
        <v>35.790576346382949</v>
      </c>
    </row>
    <row r="168" spans="1:7" s="27" customFormat="1" ht="15.75" customHeight="1">
      <c r="A168" s="57" t="s">
        <v>65</v>
      </c>
      <c r="B168" s="40" t="s">
        <v>1</v>
      </c>
      <c r="C168" s="24">
        <f>SUM(C163:C167)</f>
        <v>300167</v>
      </c>
      <c r="D168" s="98">
        <v>0</v>
      </c>
      <c r="E168" s="98">
        <f>SUM(E163:E167)</f>
        <v>300167</v>
      </c>
      <c r="F168" s="24">
        <f>SUM(F163:F167)</f>
        <v>191449</v>
      </c>
      <c r="G168" s="174">
        <f t="shared" si="13"/>
        <v>63.780828672039235</v>
      </c>
    </row>
    <row r="169" spans="1:7" s="16" customFormat="1" ht="23.25" customHeight="1">
      <c r="A169" s="41" t="s">
        <v>108</v>
      </c>
      <c r="B169" s="25" t="s">
        <v>152</v>
      </c>
      <c r="C169" s="20"/>
      <c r="D169" s="97"/>
      <c r="E169" s="90"/>
      <c r="F169" s="20"/>
      <c r="G169" s="169"/>
    </row>
    <row r="170" spans="1:7" s="16" customFormat="1" ht="15.75" customHeight="1">
      <c r="A170" s="232" t="s">
        <v>148</v>
      </c>
      <c r="B170" s="233"/>
      <c r="C170" s="234"/>
      <c r="D170" s="97"/>
      <c r="E170" s="90"/>
      <c r="F170" s="20"/>
      <c r="G170" s="169"/>
    </row>
    <row r="171" spans="1:7" s="27" customFormat="1" ht="15.75" customHeight="1">
      <c r="A171" s="57" t="s">
        <v>103</v>
      </c>
      <c r="B171" s="40" t="s">
        <v>109</v>
      </c>
      <c r="C171" s="24">
        <f>SUM(C169:C170)</f>
        <v>0</v>
      </c>
      <c r="D171" s="98"/>
      <c r="E171" s="90"/>
      <c r="F171" s="24"/>
      <c r="G171" s="169"/>
    </row>
    <row r="172" spans="1:7" s="184" customFormat="1" ht="15.75" customHeight="1">
      <c r="A172" s="226" t="s">
        <v>23</v>
      </c>
      <c r="B172" s="227"/>
      <c r="C172" s="39">
        <f>C161+C162+C168+C171</f>
        <v>5089200</v>
      </c>
      <c r="D172" s="101">
        <v>146268</v>
      </c>
      <c r="E172" s="101">
        <f>E161+E162+E168</f>
        <v>5235468</v>
      </c>
      <c r="F172" s="39">
        <f>F161+F162+F168</f>
        <v>3539617</v>
      </c>
      <c r="G172" s="175">
        <f t="shared" si="13"/>
        <v>67.608416286757929</v>
      </c>
    </row>
    <row r="173" spans="1:7" s="17" customFormat="1" ht="15.75" customHeight="1">
      <c r="A173" s="41" t="s">
        <v>47</v>
      </c>
      <c r="B173" s="25" t="s">
        <v>31</v>
      </c>
      <c r="C173" s="20">
        <v>15000</v>
      </c>
      <c r="D173" s="20"/>
      <c r="E173" s="20">
        <v>15000</v>
      </c>
      <c r="F173" s="20">
        <v>0</v>
      </c>
      <c r="G173" s="169">
        <f t="shared" si="13"/>
        <v>0</v>
      </c>
    </row>
    <row r="174" spans="1:7" s="17" customFormat="1" ht="15.75" customHeight="1">
      <c r="A174" s="41" t="s">
        <v>48</v>
      </c>
      <c r="B174" s="25" t="s">
        <v>9</v>
      </c>
      <c r="C174" s="20">
        <v>10000</v>
      </c>
      <c r="D174" s="20"/>
      <c r="E174" s="20">
        <v>10000</v>
      </c>
      <c r="F174" s="20">
        <v>2991</v>
      </c>
      <c r="G174" s="169">
        <f t="shared" si="13"/>
        <v>29.909999999999997</v>
      </c>
    </row>
    <row r="175" spans="1:7" s="17" customFormat="1" ht="15.75" customHeight="1">
      <c r="A175" s="41" t="s">
        <v>49</v>
      </c>
      <c r="B175" s="25" t="s">
        <v>69</v>
      </c>
      <c r="C175" s="20">
        <v>96000</v>
      </c>
      <c r="D175" s="20"/>
      <c r="E175" s="20">
        <v>96000</v>
      </c>
      <c r="F175" s="20">
        <v>35000</v>
      </c>
      <c r="G175" s="169">
        <f t="shared" si="13"/>
        <v>36.458333333333329</v>
      </c>
    </row>
    <row r="176" spans="1:7" s="17" customFormat="1" ht="15.75" customHeight="1">
      <c r="A176" s="41" t="s">
        <v>50</v>
      </c>
      <c r="B176" s="25" t="s">
        <v>16</v>
      </c>
      <c r="C176" s="20">
        <v>32670</v>
      </c>
      <c r="D176" s="20"/>
      <c r="E176" s="20">
        <v>32670</v>
      </c>
      <c r="F176" s="20">
        <v>9450</v>
      </c>
      <c r="G176" s="169">
        <f t="shared" si="13"/>
        <v>28.925619834710741</v>
      </c>
    </row>
    <row r="177" spans="1:7" s="27" customFormat="1" ht="15.75" customHeight="1">
      <c r="A177" s="57" t="s">
        <v>65</v>
      </c>
      <c r="B177" s="40" t="s">
        <v>24</v>
      </c>
      <c r="C177" s="24">
        <f>SUM(C173:C176)</f>
        <v>153670</v>
      </c>
      <c r="D177" s="98"/>
      <c r="E177" s="98">
        <f>SUM(E173:E176)</f>
        <v>153670</v>
      </c>
      <c r="F177" s="24">
        <f>SUM(F173:F176)</f>
        <v>47441</v>
      </c>
      <c r="G177" s="174">
        <f t="shared" si="13"/>
        <v>30.871998438211751</v>
      </c>
    </row>
    <row r="178" spans="1:7" s="27" customFormat="1" ht="15.75" customHeight="1">
      <c r="A178" s="41" t="s">
        <v>53</v>
      </c>
      <c r="B178" s="121" t="s">
        <v>204</v>
      </c>
      <c r="C178" s="24"/>
      <c r="D178" s="97">
        <v>45330</v>
      </c>
      <c r="E178" s="97">
        <v>45330</v>
      </c>
      <c r="F178" s="20">
        <v>37692</v>
      </c>
      <c r="G178" s="169">
        <f t="shared" si="13"/>
        <v>83.150231634679017</v>
      </c>
    </row>
    <row r="179" spans="1:7" s="27" customFormat="1" ht="15.75" customHeight="1">
      <c r="A179" s="41" t="s">
        <v>53</v>
      </c>
      <c r="B179" s="121" t="s">
        <v>205</v>
      </c>
      <c r="C179" s="24"/>
      <c r="D179" s="97">
        <v>12239</v>
      </c>
      <c r="E179" s="97">
        <v>12239</v>
      </c>
      <c r="F179" s="20">
        <v>10177</v>
      </c>
      <c r="G179" s="169">
        <f t="shared" si="13"/>
        <v>83.152218318490071</v>
      </c>
    </row>
    <row r="180" spans="1:7" s="27" customFormat="1" ht="15.75" customHeight="1">
      <c r="A180" s="57" t="s">
        <v>53</v>
      </c>
      <c r="B180" s="120" t="s">
        <v>206</v>
      </c>
      <c r="C180" s="24"/>
      <c r="D180" s="98">
        <f>SUM(D178:D179)</f>
        <v>57569</v>
      </c>
      <c r="E180" s="98">
        <f>SUM(E178:E179)</f>
        <v>57569</v>
      </c>
      <c r="F180" s="24">
        <f>SUM(F178:F179)</f>
        <v>47869</v>
      </c>
      <c r="G180" s="174">
        <f t="shared" si="13"/>
        <v>83.150653997811318</v>
      </c>
    </row>
    <row r="181" spans="1:7" s="31" customFormat="1" ht="20.100000000000001" customHeight="1">
      <c r="A181" s="212" t="s">
        <v>72</v>
      </c>
      <c r="B181" s="213"/>
      <c r="C181" s="53">
        <f>C172+C177</f>
        <v>5242870</v>
      </c>
      <c r="D181" s="102">
        <f>D168+D180</f>
        <v>57569</v>
      </c>
      <c r="E181" s="59">
        <f>E172+E177+E180</f>
        <v>5446707</v>
      </c>
      <c r="F181" s="102">
        <f>F172+F177+F180</f>
        <v>3634927</v>
      </c>
      <c r="G181" s="170">
        <f t="shared" si="13"/>
        <v>66.736231635004415</v>
      </c>
    </row>
    <row r="182" spans="1:7" s="14" customFormat="1" ht="15.75" customHeight="1">
      <c r="A182" s="32"/>
      <c r="B182" s="7"/>
      <c r="C182" s="11"/>
      <c r="E182" s="66"/>
    </row>
    <row r="183" spans="1:7" ht="15.75" customHeight="1">
      <c r="A183" s="211" t="s">
        <v>147</v>
      </c>
      <c r="B183" s="208" t="s">
        <v>136</v>
      </c>
      <c r="C183" s="209" t="s">
        <v>8</v>
      </c>
      <c r="D183" s="204" t="s">
        <v>187</v>
      </c>
      <c r="E183" s="194" t="s">
        <v>188</v>
      </c>
      <c r="F183" s="204" t="s">
        <v>216</v>
      </c>
      <c r="G183" s="194" t="s">
        <v>217</v>
      </c>
    </row>
    <row r="184" spans="1:7" ht="15.75" customHeight="1">
      <c r="A184" s="211"/>
      <c r="B184" s="208"/>
      <c r="C184" s="209"/>
      <c r="D184" s="205"/>
      <c r="E184" s="195"/>
      <c r="F184" s="205"/>
      <c r="G184" s="195"/>
    </row>
    <row r="185" spans="1:7" ht="15.75" customHeight="1">
      <c r="A185" s="211"/>
      <c r="B185" s="208"/>
      <c r="C185" s="210"/>
      <c r="D185" s="206"/>
      <c r="E185" s="196"/>
      <c r="F185" s="206"/>
      <c r="G185" s="196"/>
    </row>
    <row r="186" spans="1:7" s="3" customFormat="1" ht="20.100000000000001" customHeight="1">
      <c r="A186" s="207" t="s">
        <v>28</v>
      </c>
      <c r="B186" s="207"/>
      <c r="C186" s="207"/>
      <c r="D186" s="207"/>
      <c r="E186" s="207"/>
      <c r="F186" s="207"/>
      <c r="G186" s="207"/>
    </row>
    <row r="187" spans="1:7" s="27" customFormat="1" ht="21" customHeight="1">
      <c r="A187" s="94" t="s">
        <v>98</v>
      </c>
      <c r="B187" s="95" t="s">
        <v>99</v>
      </c>
      <c r="C187" s="96">
        <v>117600</v>
      </c>
      <c r="D187" s="145"/>
      <c r="E187" s="143">
        <v>117600</v>
      </c>
      <c r="F187" s="98">
        <v>88200</v>
      </c>
      <c r="G187" s="174">
        <f>F187/E187*100</f>
        <v>75</v>
      </c>
    </row>
    <row r="188" spans="1:7" s="31" customFormat="1" ht="20.100000000000001" customHeight="1">
      <c r="A188" s="212" t="s">
        <v>79</v>
      </c>
      <c r="B188" s="213"/>
      <c r="C188" s="62">
        <f>C187</f>
        <v>117600</v>
      </c>
      <c r="D188" s="89"/>
      <c r="E188" s="102">
        <f>SUM(E187)</f>
        <v>117600</v>
      </c>
      <c r="F188" s="102">
        <f>SUM(F187)</f>
        <v>88200</v>
      </c>
      <c r="G188" s="170">
        <f>F188/E188*100</f>
        <v>75</v>
      </c>
    </row>
    <row r="189" spans="1:7" s="5" customFormat="1" ht="20.100000000000001" customHeight="1">
      <c r="A189" s="207" t="s">
        <v>29</v>
      </c>
      <c r="B189" s="207"/>
      <c r="C189" s="207"/>
      <c r="D189" s="207"/>
      <c r="E189" s="207"/>
      <c r="F189" s="207"/>
      <c r="G189" s="207"/>
    </row>
    <row r="190" spans="1:7" s="16" customFormat="1" ht="15.75" customHeight="1">
      <c r="A190" s="41" t="s">
        <v>101</v>
      </c>
      <c r="B190" s="45" t="s">
        <v>22</v>
      </c>
      <c r="C190" s="20">
        <v>58800</v>
      </c>
      <c r="D190" s="97"/>
      <c r="E190" s="97">
        <v>58800</v>
      </c>
      <c r="F190" s="85">
        <v>0</v>
      </c>
      <c r="G190" s="167">
        <f>F190/E190*100</f>
        <v>0</v>
      </c>
    </row>
    <row r="191" spans="1:7" s="16" customFormat="1" ht="15.75" customHeight="1">
      <c r="A191" s="41" t="s">
        <v>48</v>
      </c>
      <c r="B191" s="45" t="s">
        <v>67</v>
      </c>
      <c r="C191" s="20">
        <v>46300</v>
      </c>
      <c r="D191" s="97">
        <v>-29423</v>
      </c>
      <c r="E191" s="97">
        <v>16877</v>
      </c>
      <c r="F191" s="85">
        <v>1320</v>
      </c>
      <c r="G191" s="167">
        <f t="shared" ref="G191:G197" si="14">F191/E191*100</f>
        <v>7.8212952538958351</v>
      </c>
    </row>
    <row r="192" spans="1:7" s="16" customFormat="1" ht="15.75" customHeight="1">
      <c r="A192" s="41" t="s">
        <v>50</v>
      </c>
      <c r="B192" s="45" t="s">
        <v>15</v>
      </c>
      <c r="C192" s="20">
        <v>12500</v>
      </c>
      <c r="D192" s="97">
        <v>-7944</v>
      </c>
      <c r="E192" s="97">
        <v>4556</v>
      </c>
      <c r="F192" s="85">
        <v>356</v>
      </c>
      <c r="G192" s="167">
        <f t="shared" si="14"/>
        <v>7.8138718173836708</v>
      </c>
    </row>
    <row r="193" spans="1:7" s="27" customFormat="1" ht="15.75" customHeight="1">
      <c r="A193" s="57" t="s">
        <v>65</v>
      </c>
      <c r="B193" s="46" t="s">
        <v>1</v>
      </c>
      <c r="C193" s="24">
        <f>SUM(C190:C192)</f>
        <v>117600</v>
      </c>
      <c r="D193" s="98">
        <f>SUM(D191:D192)</f>
        <v>-37367</v>
      </c>
      <c r="E193" s="98">
        <f>SUM(E190:E192)</f>
        <v>80233</v>
      </c>
      <c r="F193" s="86">
        <f>SUM(F190:F192)</f>
        <v>1676</v>
      </c>
      <c r="G193" s="168">
        <f t="shared" si="14"/>
        <v>2.0889160320566353</v>
      </c>
    </row>
    <row r="194" spans="1:7" s="27" customFormat="1" ht="15.75" customHeight="1">
      <c r="A194" s="115" t="s">
        <v>53</v>
      </c>
      <c r="B194" s="121" t="s">
        <v>204</v>
      </c>
      <c r="C194" s="24"/>
      <c r="D194" s="97">
        <v>29423</v>
      </c>
      <c r="E194" s="97">
        <v>29423</v>
      </c>
      <c r="F194" s="85">
        <v>29423</v>
      </c>
      <c r="G194" s="167">
        <f t="shared" si="14"/>
        <v>100</v>
      </c>
    </row>
    <row r="195" spans="1:7" s="27" customFormat="1" ht="15.75" customHeight="1">
      <c r="A195" s="115" t="s">
        <v>53</v>
      </c>
      <c r="B195" s="121" t="s">
        <v>205</v>
      </c>
      <c r="C195" s="24"/>
      <c r="D195" s="97">
        <v>7944</v>
      </c>
      <c r="E195" s="97">
        <v>7944</v>
      </c>
      <c r="F195" s="85">
        <v>7944</v>
      </c>
      <c r="G195" s="167">
        <f t="shared" si="14"/>
        <v>100</v>
      </c>
    </row>
    <row r="196" spans="1:7" s="27" customFormat="1" ht="15.75" customHeight="1">
      <c r="A196" s="57" t="s">
        <v>53</v>
      </c>
      <c r="B196" s="120" t="s">
        <v>206</v>
      </c>
      <c r="C196" s="24"/>
      <c r="D196" s="98">
        <f>SUM(D194:D195)</f>
        <v>37367</v>
      </c>
      <c r="E196" s="98">
        <f>SUM(E194:E195)</f>
        <v>37367</v>
      </c>
      <c r="F196" s="86">
        <f>SUM(F194:F195)</f>
        <v>37367</v>
      </c>
      <c r="G196" s="168">
        <f t="shared" si="14"/>
        <v>100</v>
      </c>
    </row>
    <row r="197" spans="1:7" s="10" customFormat="1" ht="20.100000000000001" customHeight="1">
      <c r="A197" s="212" t="s">
        <v>72</v>
      </c>
      <c r="B197" s="213"/>
      <c r="C197" s="59">
        <f>SUM(C193)</f>
        <v>117600</v>
      </c>
      <c r="D197" s="111">
        <f>D193+D196</f>
        <v>0</v>
      </c>
      <c r="E197" s="59">
        <f>SUM(E193+E196)</f>
        <v>117600</v>
      </c>
      <c r="F197" s="59">
        <f>F193+F196</f>
        <v>39043</v>
      </c>
      <c r="G197" s="170">
        <f t="shared" si="14"/>
        <v>33.199829931972793</v>
      </c>
    </row>
    <row r="198" spans="1:7" s="10" customFormat="1" ht="15.75" customHeight="1">
      <c r="A198" s="32"/>
      <c r="B198" s="48"/>
      <c r="C198" s="49"/>
      <c r="E198" s="12"/>
    </row>
    <row r="199" spans="1:7" s="10" customFormat="1" ht="15.75" customHeight="1">
      <c r="A199" s="211" t="s">
        <v>147</v>
      </c>
      <c r="B199" s="208" t="s">
        <v>150</v>
      </c>
      <c r="C199" s="209" t="s">
        <v>8</v>
      </c>
      <c r="D199" s="204" t="s">
        <v>187</v>
      </c>
      <c r="E199" s="194" t="s">
        <v>188</v>
      </c>
      <c r="F199" s="204" t="s">
        <v>216</v>
      </c>
      <c r="G199" s="194" t="s">
        <v>217</v>
      </c>
    </row>
    <row r="200" spans="1:7" s="10" customFormat="1" ht="15.75" customHeight="1">
      <c r="A200" s="211"/>
      <c r="B200" s="208"/>
      <c r="C200" s="209"/>
      <c r="D200" s="205"/>
      <c r="E200" s="195"/>
      <c r="F200" s="205"/>
      <c r="G200" s="195"/>
    </row>
    <row r="201" spans="1:7" s="10" customFormat="1" ht="15.75" customHeight="1">
      <c r="A201" s="211"/>
      <c r="B201" s="208"/>
      <c r="C201" s="210"/>
      <c r="D201" s="206"/>
      <c r="E201" s="196"/>
      <c r="F201" s="206"/>
      <c r="G201" s="196"/>
    </row>
    <row r="202" spans="1:7" s="10" customFormat="1" ht="20.100000000000001" customHeight="1">
      <c r="A202" s="207" t="s">
        <v>165</v>
      </c>
      <c r="B202" s="207"/>
      <c r="C202" s="207"/>
      <c r="D202" s="207"/>
      <c r="E202" s="207"/>
      <c r="F202" s="207"/>
      <c r="G202" s="207"/>
    </row>
    <row r="203" spans="1:7" s="10" customFormat="1" ht="15.75" customHeight="1">
      <c r="A203" s="141" t="s">
        <v>98</v>
      </c>
      <c r="B203" s="141" t="s">
        <v>185</v>
      </c>
      <c r="C203" s="146">
        <v>2054881</v>
      </c>
      <c r="D203" s="93">
        <v>712000</v>
      </c>
      <c r="E203" s="93">
        <v>2766881</v>
      </c>
      <c r="F203" s="20">
        <v>712000</v>
      </c>
      <c r="G203" s="171">
        <f>F203/E203*100</f>
        <v>25.732946230791999</v>
      </c>
    </row>
    <row r="204" spans="1:7" s="10" customFormat="1" ht="15.75" customHeight="1">
      <c r="A204" s="76" t="s">
        <v>98</v>
      </c>
      <c r="B204" s="46" t="s">
        <v>169</v>
      </c>
      <c r="C204" s="26">
        <f t="shared" ref="C204:E205" si="15">SUM(C203)</f>
        <v>2054881</v>
      </c>
      <c r="D204" s="24">
        <f t="shared" si="15"/>
        <v>712000</v>
      </c>
      <c r="E204" s="24">
        <f t="shared" si="15"/>
        <v>2766881</v>
      </c>
      <c r="F204" s="24">
        <f>SUM(F203)</f>
        <v>712000</v>
      </c>
      <c r="G204" s="176">
        <f t="shared" ref="G204:G205" si="16">F204/E204*100</f>
        <v>25.732946230791999</v>
      </c>
    </row>
    <row r="205" spans="1:7" s="10" customFormat="1" ht="20.100000000000001" customHeight="1">
      <c r="A205" s="212" t="s">
        <v>79</v>
      </c>
      <c r="B205" s="213"/>
      <c r="C205" s="112">
        <f t="shared" si="15"/>
        <v>2054881</v>
      </c>
      <c r="D205" s="59">
        <f t="shared" si="15"/>
        <v>712000</v>
      </c>
      <c r="E205" s="60">
        <f t="shared" si="15"/>
        <v>2766881</v>
      </c>
      <c r="F205" s="59">
        <f>SUM(F204)</f>
        <v>712000</v>
      </c>
      <c r="G205" s="173">
        <f t="shared" si="16"/>
        <v>25.732946230791999</v>
      </c>
    </row>
    <row r="206" spans="1:7" s="8" customFormat="1" ht="20.100000000000001" customHeight="1">
      <c r="A206" s="203" t="s">
        <v>29</v>
      </c>
      <c r="B206" s="203"/>
      <c r="C206" s="203"/>
      <c r="D206" s="203"/>
      <c r="E206" s="203"/>
      <c r="F206" s="203"/>
      <c r="G206" s="203"/>
    </row>
    <row r="207" spans="1:7" s="17" customFormat="1" ht="15.75" customHeight="1">
      <c r="A207" s="91" t="s">
        <v>102</v>
      </c>
      <c r="B207" s="141" t="s">
        <v>41</v>
      </c>
      <c r="C207" s="140">
        <v>41497983</v>
      </c>
      <c r="D207" s="93"/>
      <c r="E207" s="93">
        <v>41497983</v>
      </c>
      <c r="F207" s="20">
        <v>29048588</v>
      </c>
      <c r="G207" s="171">
        <f>F207/E207*100</f>
        <v>69.999999759024433</v>
      </c>
    </row>
    <row r="208" spans="1:7" s="17" customFormat="1" ht="15.75" customHeight="1">
      <c r="A208" s="41" t="s">
        <v>102</v>
      </c>
      <c r="B208" s="45" t="s">
        <v>153</v>
      </c>
      <c r="C208" s="21">
        <v>18881033</v>
      </c>
      <c r="D208" s="20"/>
      <c r="E208" s="20">
        <v>18881033</v>
      </c>
      <c r="F208" s="20">
        <v>12762412</v>
      </c>
      <c r="G208" s="171">
        <f t="shared" ref="G208:G218" si="17">F208/E208*100</f>
        <v>67.593822859162429</v>
      </c>
    </row>
    <row r="209" spans="1:7" s="17" customFormat="1" ht="15.75" customHeight="1">
      <c r="A209" s="41" t="s">
        <v>167</v>
      </c>
      <c r="B209" s="45" t="s">
        <v>168</v>
      </c>
      <c r="C209" s="21">
        <v>2355145</v>
      </c>
      <c r="D209" s="20"/>
      <c r="E209" s="20">
        <v>2355145</v>
      </c>
      <c r="F209" s="20">
        <v>2355145</v>
      </c>
      <c r="G209" s="171">
        <f t="shared" si="17"/>
        <v>100</v>
      </c>
    </row>
    <row r="210" spans="1:7" s="17" customFormat="1" ht="15.75" customHeight="1">
      <c r="A210" s="57" t="s">
        <v>113</v>
      </c>
      <c r="B210" s="46" t="s">
        <v>97</v>
      </c>
      <c r="C210" s="42">
        <f>SUM(C207:C209)</f>
        <v>62734161</v>
      </c>
      <c r="D210" s="20"/>
      <c r="E210" s="24">
        <f>SUM(E207:E209)</f>
        <v>62734161</v>
      </c>
      <c r="F210" s="24">
        <f>SUM(F207:F209)</f>
        <v>44166145</v>
      </c>
      <c r="G210" s="172">
        <f t="shared" si="17"/>
        <v>70.402065311752565</v>
      </c>
    </row>
    <row r="211" spans="1:7" s="17" customFormat="1" ht="15.75" customHeight="1">
      <c r="A211" s="41" t="s">
        <v>112</v>
      </c>
      <c r="B211" s="45" t="s">
        <v>170</v>
      </c>
      <c r="C211" s="21">
        <v>5722000</v>
      </c>
      <c r="D211" s="20"/>
      <c r="E211" s="20">
        <v>5722000</v>
      </c>
      <c r="F211" s="20"/>
      <c r="G211" s="171">
        <f t="shared" si="17"/>
        <v>0</v>
      </c>
    </row>
    <row r="212" spans="1:7" s="17" customFormat="1" ht="15.75" customHeight="1">
      <c r="A212" s="41"/>
      <c r="B212" s="45" t="s">
        <v>154</v>
      </c>
      <c r="C212" s="21">
        <v>8840000</v>
      </c>
      <c r="D212" s="20"/>
      <c r="E212" s="20">
        <v>8840000</v>
      </c>
      <c r="F212" s="20"/>
      <c r="G212" s="171">
        <f t="shared" si="17"/>
        <v>0</v>
      </c>
    </row>
    <row r="213" spans="1:7" s="17" customFormat="1" ht="15.75" customHeight="1">
      <c r="A213" s="41"/>
      <c r="B213" s="45" t="s">
        <v>155</v>
      </c>
      <c r="C213" s="21">
        <v>50000</v>
      </c>
      <c r="D213" s="20"/>
      <c r="E213" s="20">
        <v>50000</v>
      </c>
      <c r="F213" s="20">
        <v>46200</v>
      </c>
      <c r="G213" s="171">
        <f t="shared" si="17"/>
        <v>92.4</v>
      </c>
    </row>
    <row r="214" spans="1:7" s="17" customFormat="1" ht="15.75" customHeight="1">
      <c r="A214" s="41"/>
      <c r="B214" s="45" t="s">
        <v>171</v>
      </c>
      <c r="C214" s="21">
        <v>155500</v>
      </c>
      <c r="D214" s="20"/>
      <c r="E214" s="20">
        <v>155500</v>
      </c>
      <c r="F214" s="20">
        <v>154000</v>
      </c>
      <c r="G214" s="171">
        <f t="shared" si="17"/>
        <v>99.035369774919616</v>
      </c>
    </row>
    <row r="215" spans="1:7" s="17" customFormat="1" ht="15.75" customHeight="1">
      <c r="A215" s="41"/>
      <c r="B215" s="45" t="s">
        <v>198</v>
      </c>
      <c r="C215" s="21"/>
      <c r="D215" s="20">
        <v>259524</v>
      </c>
      <c r="E215" s="20">
        <v>259524</v>
      </c>
      <c r="F215" s="20">
        <v>259524</v>
      </c>
      <c r="G215" s="171">
        <f t="shared" si="17"/>
        <v>100</v>
      </c>
    </row>
    <row r="216" spans="1:7" s="17" customFormat="1" ht="15.75" customHeight="1">
      <c r="A216" s="41"/>
      <c r="B216" s="45" t="s">
        <v>156</v>
      </c>
      <c r="C216" s="21">
        <v>484000</v>
      </c>
      <c r="D216" s="20"/>
      <c r="E216" s="20">
        <v>484000</v>
      </c>
      <c r="F216" s="20"/>
      <c r="G216" s="171">
        <f t="shared" si="17"/>
        <v>0</v>
      </c>
    </row>
    <row r="217" spans="1:7" s="29" customFormat="1" ht="15.75" customHeight="1">
      <c r="A217" s="57" t="s">
        <v>112</v>
      </c>
      <c r="B217" s="46" t="s">
        <v>166</v>
      </c>
      <c r="C217" s="42">
        <f>SUM(C211:C216)</f>
        <v>15251500</v>
      </c>
      <c r="D217" s="24">
        <f>SUM(D215:D216)</f>
        <v>259524</v>
      </c>
      <c r="E217" s="24">
        <f>SUM(E211:E216)</f>
        <v>15511024</v>
      </c>
      <c r="F217" s="24">
        <f>SUM(F211:F216)</f>
        <v>459724</v>
      </c>
      <c r="G217" s="172">
        <f t="shared" si="17"/>
        <v>2.9638533213538967</v>
      </c>
    </row>
    <row r="218" spans="1:7" s="4" customFormat="1" ht="20.100000000000001" customHeight="1">
      <c r="A218" s="212" t="s">
        <v>72</v>
      </c>
      <c r="B218" s="213"/>
      <c r="C218" s="53">
        <f>C210+C217</f>
        <v>77985661</v>
      </c>
      <c r="D218" s="99">
        <f>SUM(D217)</f>
        <v>259524</v>
      </c>
      <c r="E218" s="59">
        <f>E210+E217</f>
        <v>78245185</v>
      </c>
      <c r="F218" s="102">
        <f>F210+F217</f>
        <v>44625869</v>
      </c>
      <c r="G218" s="173">
        <f t="shared" si="17"/>
        <v>57.033374002502526</v>
      </c>
    </row>
    <row r="219" spans="1:7" ht="15.75" customHeight="1">
      <c r="B219" s="7"/>
      <c r="C219" s="9"/>
    </row>
    <row r="220" spans="1:7" s="12" customFormat="1" ht="15.75" customHeight="1">
      <c r="A220" s="211" t="s">
        <v>147</v>
      </c>
      <c r="B220" s="208" t="s">
        <v>137</v>
      </c>
      <c r="C220" s="208" t="s">
        <v>8</v>
      </c>
      <c r="D220" s="204" t="s">
        <v>187</v>
      </c>
      <c r="E220" s="194" t="s">
        <v>188</v>
      </c>
      <c r="F220" s="204" t="s">
        <v>216</v>
      </c>
      <c r="G220" s="194" t="s">
        <v>217</v>
      </c>
    </row>
    <row r="221" spans="1:7" s="12" customFormat="1" ht="15.75" customHeight="1">
      <c r="A221" s="211"/>
      <c r="B221" s="208"/>
      <c r="C221" s="208"/>
      <c r="D221" s="205"/>
      <c r="E221" s="195"/>
      <c r="F221" s="205"/>
      <c r="G221" s="195"/>
    </row>
    <row r="222" spans="1:7" s="12" customFormat="1" ht="15.75" customHeight="1">
      <c r="A222" s="211"/>
      <c r="B222" s="208"/>
      <c r="C222" s="210"/>
      <c r="D222" s="206"/>
      <c r="E222" s="196"/>
      <c r="F222" s="206"/>
      <c r="G222" s="196"/>
    </row>
    <row r="223" spans="1:7" s="12" customFormat="1" ht="20.100000000000001" customHeight="1">
      <c r="A223" s="203" t="s">
        <v>28</v>
      </c>
      <c r="B223" s="203"/>
      <c r="C223" s="203"/>
      <c r="D223" s="203"/>
      <c r="E223" s="203"/>
      <c r="F223" s="203"/>
      <c r="G223" s="203"/>
    </row>
    <row r="224" spans="1:7" s="17" customFormat="1" ht="21" customHeight="1">
      <c r="A224" s="91" t="s">
        <v>98</v>
      </c>
      <c r="B224" s="141" t="s">
        <v>32</v>
      </c>
      <c r="C224" s="146">
        <v>4724544</v>
      </c>
      <c r="D224" s="91"/>
      <c r="E224" s="93">
        <v>4724544</v>
      </c>
      <c r="F224" s="20">
        <v>2260370</v>
      </c>
      <c r="G224" s="171">
        <f>F224/E224*100</f>
        <v>47.843135760826868</v>
      </c>
    </row>
    <row r="225" spans="1:7" s="29" customFormat="1" ht="15.75" customHeight="1">
      <c r="A225" s="57" t="s">
        <v>98</v>
      </c>
      <c r="B225" s="40" t="s">
        <v>33</v>
      </c>
      <c r="C225" s="26">
        <f>SUM(C224:C224)</f>
        <v>4724544</v>
      </c>
      <c r="D225" s="57"/>
      <c r="E225" s="24">
        <f>SUM(E224)</f>
        <v>4724544</v>
      </c>
      <c r="F225" s="24">
        <f>SUM(F224)</f>
        <v>2260370</v>
      </c>
      <c r="G225" s="172">
        <f t="shared" ref="G225:G226" si="18">F225/E225*100</f>
        <v>47.843135760826868</v>
      </c>
    </row>
    <row r="226" spans="1:7" s="10" customFormat="1" ht="20.100000000000001" customHeight="1">
      <c r="A226" s="212" t="s">
        <v>79</v>
      </c>
      <c r="B226" s="213"/>
      <c r="C226" s="61">
        <f>C225</f>
        <v>4724544</v>
      </c>
      <c r="D226" s="36"/>
      <c r="E226" s="59">
        <f>SUM(E225)</f>
        <v>4724544</v>
      </c>
      <c r="F226" s="59">
        <f>SUM(F225)</f>
        <v>2260370</v>
      </c>
      <c r="G226" s="173">
        <f t="shared" si="18"/>
        <v>47.843135760826868</v>
      </c>
    </row>
    <row r="227" spans="1:7" s="12" customFormat="1" ht="20.100000000000001" customHeight="1">
      <c r="A227" s="203" t="s">
        <v>29</v>
      </c>
      <c r="B227" s="203"/>
      <c r="C227" s="203"/>
      <c r="D227" s="203"/>
      <c r="E227" s="203"/>
      <c r="F227" s="203"/>
      <c r="G227" s="203"/>
    </row>
    <row r="228" spans="1:7" s="29" customFormat="1" ht="15.75" customHeight="1">
      <c r="A228" s="94" t="s">
        <v>55</v>
      </c>
      <c r="B228" s="147" t="s">
        <v>4</v>
      </c>
      <c r="C228" s="96">
        <v>3994970</v>
      </c>
      <c r="D228" s="94"/>
      <c r="E228" s="144">
        <v>3994970</v>
      </c>
      <c r="F228" s="24">
        <v>2056783</v>
      </c>
      <c r="G228" s="186">
        <f>F228/E228*100</f>
        <v>51.484316528034</v>
      </c>
    </row>
    <row r="229" spans="1:7" s="29" customFormat="1" ht="15.75" customHeight="1">
      <c r="A229" s="57" t="s">
        <v>66</v>
      </c>
      <c r="B229" s="46" t="s">
        <v>5</v>
      </c>
      <c r="C229" s="26">
        <v>389550</v>
      </c>
      <c r="D229" s="57"/>
      <c r="E229" s="24">
        <v>389550</v>
      </c>
      <c r="F229" s="24">
        <v>212707</v>
      </c>
      <c r="G229" s="176">
        <f t="shared" ref="G229:G236" si="19">F229/E229*100</f>
        <v>54.603260171993327</v>
      </c>
    </row>
    <row r="230" spans="1:7" s="29" customFormat="1" ht="15.75" customHeight="1">
      <c r="A230" s="41" t="s">
        <v>65</v>
      </c>
      <c r="B230" s="74" t="s">
        <v>157</v>
      </c>
      <c r="C230" s="23">
        <v>88192</v>
      </c>
      <c r="D230" s="57"/>
      <c r="E230" s="20">
        <v>88192</v>
      </c>
      <c r="F230" s="20">
        <v>66447</v>
      </c>
      <c r="G230" s="186">
        <f t="shared" si="19"/>
        <v>75.343568577648767</v>
      </c>
    </row>
    <row r="231" spans="1:7" s="29" customFormat="1" ht="15.75" customHeight="1">
      <c r="A231" s="41" t="s">
        <v>50</v>
      </c>
      <c r="B231" s="45" t="s">
        <v>133</v>
      </c>
      <c r="C231" s="23">
        <v>23812</v>
      </c>
      <c r="D231" s="57"/>
      <c r="E231" s="20">
        <v>23812</v>
      </c>
      <c r="F231" s="20">
        <v>17941</v>
      </c>
      <c r="G231" s="186">
        <f t="shared" si="19"/>
        <v>75.34436418612465</v>
      </c>
    </row>
    <row r="232" spans="1:7" s="29" customFormat="1" ht="15.75" customHeight="1">
      <c r="A232" s="57" t="s">
        <v>65</v>
      </c>
      <c r="B232" s="46" t="s">
        <v>1</v>
      </c>
      <c r="C232" s="26">
        <f>SUM(C230:C231)</f>
        <v>112004</v>
      </c>
      <c r="D232" s="57"/>
      <c r="E232" s="24">
        <f>SUM(E230:E231)</f>
        <v>112004</v>
      </c>
      <c r="F232" s="24">
        <f>SUM(F230:F231)</f>
        <v>84388</v>
      </c>
      <c r="G232" s="176">
        <f t="shared" si="19"/>
        <v>75.343737723652723</v>
      </c>
    </row>
    <row r="233" spans="1:7" s="29" customFormat="1" ht="15.75" customHeight="1">
      <c r="A233" s="41" t="s">
        <v>53</v>
      </c>
      <c r="B233" s="74" t="s">
        <v>158</v>
      </c>
      <c r="C233" s="23">
        <v>250000</v>
      </c>
      <c r="D233" s="57"/>
      <c r="E233" s="20">
        <v>250000</v>
      </c>
      <c r="F233" s="20">
        <v>10413</v>
      </c>
      <c r="G233" s="186">
        <f t="shared" si="19"/>
        <v>4.1652000000000005</v>
      </c>
    </row>
    <row r="234" spans="1:7" s="29" customFormat="1" ht="15.75" customHeight="1">
      <c r="A234" s="41" t="s">
        <v>53</v>
      </c>
      <c r="B234" s="74" t="s">
        <v>159</v>
      </c>
      <c r="C234" s="23">
        <v>67500</v>
      </c>
      <c r="D234" s="57"/>
      <c r="E234" s="20">
        <v>67500</v>
      </c>
      <c r="F234" s="20">
        <v>2811</v>
      </c>
      <c r="G234" s="186">
        <f t="shared" si="19"/>
        <v>4.1644444444444444</v>
      </c>
    </row>
    <row r="235" spans="1:7" s="29" customFormat="1" ht="15.75" customHeight="1">
      <c r="A235" s="57" t="s">
        <v>53</v>
      </c>
      <c r="B235" s="75" t="s">
        <v>160</v>
      </c>
      <c r="C235" s="26">
        <f>SUM(C233:C234)</f>
        <v>317500</v>
      </c>
      <c r="D235" s="57"/>
      <c r="E235" s="24">
        <f>SUM(E233:E234)</f>
        <v>317500</v>
      </c>
      <c r="F235" s="24">
        <f>SUM(F233:F234)</f>
        <v>13224</v>
      </c>
      <c r="G235" s="176">
        <f t="shared" si="19"/>
        <v>4.1650393700787403</v>
      </c>
    </row>
    <row r="236" spans="1:7" s="10" customFormat="1" ht="18.75" customHeight="1">
      <c r="A236" s="212" t="s">
        <v>72</v>
      </c>
      <c r="B236" s="213"/>
      <c r="C236" s="61">
        <f>C228+C229+C232+C235</f>
        <v>4814024</v>
      </c>
      <c r="D236" s="36"/>
      <c r="E236" s="59">
        <f>E228+E229+E232+E235</f>
        <v>4814024</v>
      </c>
      <c r="F236" s="59">
        <f>F228+F229+F232+F235</f>
        <v>2367102</v>
      </c>
      <c r="G236" s="173">
        <f t="shared" si="19"/>
        <v>49.170963833998336</v>
      </c>
    </row>
    <row r="237" spans="1:7" s="12" customFormat="1" ht="15.75" customHeight="1">
      <c r="A237" s="32"/>
      <c r="B237" s="7"/>
      <c r="C237" s="11"/>
    </row>
    <row r="238" spans="1:7" s="12" customFormat="1" ht="15.75" customHeight="1">
      <c r="A238" s="211" t="s">
        <v>147</v>
      </c>
      <c r="B238" s="208" t="s">
        <v>207</v>
      </c>
      <c r="C238" s="208" t="s">
        <v>8</v>
      </c>
      <c r="D238" s="204" t="s">
        <v>187</v>
      </c>
      <c r="E238" s="194" t="s">
        <v>188</v>
      </c>
      <c r="F238" s="204" t="s">
        <v>216</v>
      </c>
      <c r="G238" s="194" t="s">
        <v>217</v>
      </c>
    </row>
    <row r="239" spans="1:7" s="12" customFormat="1" ht="15.75" customHeight="1">
      <c r="A239" s="211"/>
      <c r="B239" s="208"/>
      <c r="C239" s="208"/>
      <c r="D239" s="205"/>
      <c r="E239" s="195"/>
      <c r="F239" s="205"/>
      <c r="G239" s="195"/>
    </row>
    <row r="240" spans="1:7" s="12" customFormat="1" ht="15.75" customHeight="1">
      <c r="A240" s="211"/>
      <c r="B240" s="208"/>
      <c r="C240" s="210"/>
      <c r="D240" s="206"/>
      <c r="E240" s="196"/>
      <c r="F240" s="206"/>
      <c r="G240" s="196"/>
    </row>
    <row r="241" spans="1:7" s="12" customFormat="1" ht="20.100000000000001" customHeight="1">
      <c r="A241" s="203" t="s">
        <v>29</v>
      </c>
      <c r="B241" s="203"/>
      <c r="C241" s="203"/>
      <c r="D241" s="203"/>
      <c r="E241" s="203"/>
      <c r="F241" s="203"/>
      <c r="G241" s="203"/>
    </row>
    <row r="242" spans="1:7" s="17" customFormat="1" ht="15.75" customHeight="1">
      <c r="A242" s="91" t="s">
        <v>104</v>
      </c>
      <c r="B242" s="141" t="s">
        <v>42</v>
      </c>
      <c r="C242" s="93">
        <v>500000</v>
      </c>
      <c r="D242" s="93">
        <v>540000</v>
      </c>
      <c r="E242" s="93">
        <v>1040000</v>
      </c>
      <c r="F242" s="20">
        <v>610000</v>
      </c>
      <c r="G242" s="171">
        <f>F242/E242*100</f>
        <v>58.653846153846153</v>
      </c>
    </row>
    <row r="243" spans="1:7" s="17" customFormat="1" ht="15.75" customHeight="1">
      <c r="A243" s="41" t="s">
        <v>104</v>
      </c>
      <c r="B243" s="45" t="s">
        <v>37</v>
      </c>
      <c r="C243" s="20">
        <v>31100</v>
      </c>
      <c r="D243" s="20"/>
      <c r="E243" s="20">
        <v>31100</v>
      </c>
      <c r="F243" s="20">
        <v>16929</v>
      </c>
      <c r="G243" s="171">
        <f t="shared" ref="G243:G248" si="20">F243/E243*100</f>
        <v>54.434083601286176</v>
      </c>
    </row>
    <row r="244" spans="1:7" s="17" customFormat="1" ht="15.75" customHeight="1">
      <c r="A244" s="41" t="s">
        <v>104</v>
      </c>
      <c r="B244" s="45" t="s">
        <v>38</v>
      </c>
      <c r="C244" s="20">
        <v>32000</v>
      </c>
      <c r="D244" s="20"/>
      <c r="E244" s="20">
        <v>32000</v>
      </c>
      <c r="F244" s="20">
        <v>38500</v>
      </c>
      <c r="G244" s="171">
        <f t="shared" si="20"/>
        <v>120.3125</v>
      </c>
    </row>
    <row r="245" spans="1:7" s="17" customFormat="1" ht="15.75" customHeight="1">
      <c r="A245" s="41" t="s">
        <v>104</v>
      </c>
      <c r="B245" s="45" t="s">
        <v>39</v>
      </c>
      <c r="C245" s="20">
        <v>30000</v>
      </c>
      <c r="D245" s="20"/>
      <c r="E245" s="20">
        <v>30000</v>
      </c>
      <c r="F245" s="20">
        <v>30000</v>
      </c>
      <c r="G245" s="171">
        <f t="shared" si="20"/>
        <v>100</v>
      </c>
    </row>
    <row r="246" spans="1:7" s="17" customFormat="1" ht="15.75" customHeight="1">
      <c r="A246" s="41" t="s">
        <v>104</v>
      </c>
      <c r="B246" s="45" t="s">
        <v>43</v>
      </c>
      <c r="C246" s="20">
        <v>3000</v>
      </c>
      <c r="D246" s="20"/>
      <c r="E246" s="20">
        <v>3000</v>
      </c>
      <c r="F246" s="20"/>
      <c r="G246" s="171">
        <f t="shared" si="20"/>
        <v>0</v>
      </c>
    </row>
    <row r="247" spans="1:7" s="29" customFormat="1" ht="15.75" customHeight="1">
      <c r="A247" s="57" t="s">
        <v>104</v>
      </c>
      <c r="B247" s="40" t="s">
        <v>105</v>
      </c>
      <c r="C247" s="24">
        <f>SUM(C242:C246)</f>
        <v>596100</v>
      </c>
      <c r="D247" s="24">
        <f>SUM(D242:D246)</f>
        <v>540000</v>
      </c>
      <c r="E247" s="24">
        <f>SUM(E242:E246)</f>
        <v>1136100</v>
      </c>
      <c r="F247" s="24">
        <f>SUM(F242:F246)</f>
        <v>695429</v>
      </c>
      <c r="G247" s="172">
        <f t="shared" si="20"/>
        <v>61.211953173136166</v>
      </c>
    </row>
    <row r="248" spans="1:7" s="10" customFormat="1" ht="20.100000000000001" customHeight="1">
      <c r="A248" s="212" t="s">
        <v>72</v>
      </c>
      <c r="B248" s="213"/>
      <c r="C248" s="53">
        <f>C247</f>
        <v>596100</v>
      </c>
      <c r="D248" s="59">
        <f>SUM(D247)</f>
        <v>540000</v>
      </c>
      <c r="E248" s="39">
        <f>SUM(E247)</f>
        <v>1136100</v>
      </c>
      <c r="F248" s="59">
        <f>SUM(F247)</f>
        <v>695429</v>
      </c>
      <c r="G248" s="173">
        <f t="shared" si="20"/>
        <v>61.211953173136166</v>
      </c>
    </row>
    <row r="249" spans="1:7" s="12" customFormat="1" ht="15.75" customHeight="1">
      <c r="A249" s="32"/>
      <c r="B249" s="7"/>
      <c r="C249" s="11"/>
    </row>
    <row r="250" spans="1:7" ht="15.75" customHeight="1">
      <c r="A250" s="211" t="s">
        <v>147</v>
      </c>
      <c r="B250" s="208" t="s">
        <v>149</v>
      </c>
      <c r="C250" s="209" t="s">
        <v>8</v>
      </c>
      <c r="D250" s="204" t="s">
        <v>187</v>
      </c>
      <c r="E250" s="194" t="s">
        <v>188</v>
      </c>
      <c r="F250" s="204" t="s">
        <v>216</v>
      </c>
      <c r="G250" s="194" t="s">
        <v>217</v>
      </c>
    </row>
    <row r="251" spans="1:7" ht="15.75" customHeight="1">
      <c r="A251" s="211"/>
      <c r="B251" s="208"/>
      <c r="C251" s="209"/>
      <c r="D251" s="205"/>
      <c r="E251" s="195"/>
      <c r="F251" s="205"/>
      <c r="G251" s="195"/>
    </row>
    <row r="252" spans="1:7" ht="15.75" customHeight="1">
      <c r="A252" s="211"/>
      <c r="B252" s="208"/>
      <c r="C252" s="209"/>
      <c r="D252" s="206"/>
      <c r="E252" s="196"/>
      <c r="F252" s="206"/>
      <c r="G252" s="196"/>
    </row>
    <row r="253" spans="1:7" ht="20.25" customHeight="1">
      <c r="A253" s="207" t="s">
        <v>28</v>
      </c>
      <c r="B253" s="207"/>
      <c r="C253" s="207"/>
      <c r="D253" s="207"/>
      <c r="E253" s="207"/>
      <c r="F253" s="207"/>
      <c r="G253" s="207"/>
    </row>
    <row r="254" spans="1:7" ht="15.75" customHeight="1">
      <c r="A254" s="189" t="s">
        <v>98</v>
      </c>
      <c r="B254" s="142" t="s">
        <v>208</v>
      </c>
      <c r="C254" s="190"/>
      <c r="D254" s="191">
        <v>247366</v>
      </c>
      <c r="E254" s="192">
        <v>247366</v>
      </c>
      <c r="F254" s="97">
        <v>247366</v>
      </c>
      <c r="G254" s="169">
        <f>F254/E254*100</f>
        <v>100</v>
      </c>
    </row>
    <row r="255" spans="1:7" ht="15.75" customHeight="1">
      <c r="A255" s="212" t="s">
        <v>79</v>
      </c>
      <c r="B255" s="213"/>
      <c r="C255" s="114"/>
      <c r="D255" s="187">
        <f>SUM(D254)</f>
        <v>247366</v>
      </c>
      <c r="E255" s="188">
        <f>SUM(E254)</f>
        <v>247366</v>
      </c>
      <c r="F255" s="102">
        <f>SUM(F254)</f>
        <v>247366</v>
      </c>
      <c r="G255" s="170">
        <f>F255/E255*100</f>
        <v>100</v>
      </c>
    </row>
    <row r="256" spans="1:7" s="8" customFormat="1" ht="20.100000000000001" customHeight="1">
      <c r="A256" s="203" t="s">
        <v>29</v>
      </c>
      <c r="B256" s="203"/>
      <c r="C256" s="203"/>
      <c r="D256" s="203"/>
      <c r="E256" s="203"/>
      <c r="F256" s="203"/>
      <c r="G256" s="203"/>
    </row>
    <row r="257" spans="1:7" s="27" customFormat="1" ht="15.75" customHeight="1">
      <c r="A257" s="94" t="s">
        <v>55</v>
      </c>
      <c r="B257" s="147" t="s">
        <v>4</v>
      </c>
      <c r="C257" s="150">
        <v>5095518</v>
      </c>
      <c r="D257" s="143">
        <v>231000</v>
      </c>
      <c r="E257" s="143">
        <v>5326518</v>
      </c>
      <c r="F257" s="98">
        <v>3751256</v>
      </c>
      <c r="G257" s="174">
        <f>F257/E257*100</f>
        <v>70.426045683127327</v>
      </c>
    </row>
    <row r="258" spans="1:7" s="27" customFormat="1" ht="15.75" customHeight="1">
      <c r="A258" s="57" t="s">
        <v>66</v>
      </c>
      <c r="B258" s="46" t="s">
        <v>10</v>
      </c>
      <c r="C258" s="42">
        <v>1037494</v>
      </c>
      <c r="D258" s="98">
        <v>44995</v>
      </c>
      <c r="E258" s="98">
        <v>1082489</v>
      </c>
      <c r="F258" s="98">
        <v>776529</v>
      </c>
      <c r="G258" s="174">
        <f t="shared" ref="G258:G265" si="21">F258/E258*100</f>
        <v>71.735509552522018</v>
      </c>
    </row>
    <row r="259" spans="1:7" s="16" customFormat="1" ht="15.75" customHeight="1">
      <c r="A259" s="41" t="s">
        <v>52</v>
      </c>
      <c r="B259" s="45" t="s">
        <v>68</v>
      </c>
      <c r="C259" s="21">
        <v>200000</v>
      </c>
      <c r="D259" s="97"/>
      <c r="E259" s="97">
        <v>200000</v>
      </c>
      <c r="F259" s="97">
        <v>138958</v>
      </c>
      <c r="G259" s="169">
        <f t="shared" si="21"/>
        <v>69.478999999999999</v>
      </c>
    </row>
    <row r="260" spans="1:7" s="16" customFormat="1" ht="15.75" customHeight="1">
      <c r="A260" s="41" t="s">
        <v>51</v>
      </c>
      <c r="B260" s="45" t="s">
        <v>59</v>
      </c>
      <c r="C260" s="21">
        <v>128450</v>
      </c>
      <c r="D260" s="97"/>
      <c r="E260" s="97">
        <v>128450</v>
      </c>
      <c r="F260" s="97">
        <v>61600</v>
      </c>
      <c r="G260" s="169">
        <f t="shared" si="21"/>
        <v>47.956403269754766</v>
      </c>
    </row>
    <row r="261" spans="1:7" s="16" customFormat="1" ht="15.75" customHeight="1">
      <c r="A261" s="41" t="s">
        <v>60</v>
      </c>
      <c r="B261" s="45" t="s">
        <v>71</v>
      </c>
      <c r="C261" s="21">
        <v>1417360</v>
      </c>
      <c r="D261" s="97"/>
      <c r="E261" s="97">
        <v>1417360</v>
      </c>
      <c r="F261" s="97">
        <v>480240</v>
      </c>
      <c r="G261" s="169">
        <f t="shared" si="21"/>
        <v>33.882711520009032</v>
      </c>
    </row>
    <row r="262" spans="1:7" s="16" customFormat="1" ht="15.75" customHeight="1">
      <c r="A262" s="41" t="s">
        <v>64</v>
      </c>
      <c r="B262" s="45" t="s">
        <v>133</v>
      </c>
      <c r="C262" s="21">
        <v>471368</v>
      </c>
      <c r="D262" s="97"/>
      <c r="E262" s="97">
        <v>471368</v>
      </c>
      <c r="F262" s="97">
        <v>129094</v>
      </c>
      <c r="G262" s="169">
        <f t="shared" si="21"/>
        <v>27.387094584273857</v>
      </c>
    </row>
    <row r="263" spans="1:7" s="16" customFormat="1" ht="15.75" customHeight="1">
      <c r="A263" s="41" t="s">
        <v>62</v>
      </c>
      <c r="B263" s="45" t="s">
        <v>106</v>
      </c>
      <c r="C263" s="21">
        <v>25000</v>
      </c>
      <c r="D263" s="97"/>
      <c r="E263" s="97">
        <v>25000</v>
      </c>
      <c r="F263" s="97"/>
      <c r="G263" s="169">
        <f t="shared" si="21"/>
        <v>0</v>
      </c>
    </row>
    <row r="264" spans="1:7" s="27" customFormat="1" ht="15.75" customHeight="1">
      <c r="A264" s="57" t="s">
        <v>65</v>
      </c>
      <c r="B264" s="46" t="s">
        <v>1</v>
      </c>
      <c r="C264" s="42">
        <f>SUM(C259:C263)</f>
        <v>2242178</v>
      </c>
      <c r="D264" s="98">
        <v>0</v>
      </c>
      <c r="E264" s="98">
        <f>SUM(E259:E263)</f>
        <v>2242178</v>
      </c>
      <c r="F264" s="98">
        <f>SUM(F259:F263)</f>
        <v>809892</v>
      </c>
      <c r="G264" s="174">
        <f t="shared" si="21"/>
        <v>36.120771856650094</v>
      </c>
    </row>
    <row r="265" spans="1:7" s="4" customFormat="1" ht="20.100000000000001" customHeight="1">
      <c r="A265" s="212" t="s">
        <v>72</v>
      </c>
      <c r="B265" s="213"/>
      <c r="C265" s="53">
        <f>SUM(C257,C258,C264)</f>
        <v>8375190</v>
      </c>
      <c r="D265" s="59">
        <f>D257+D258+D264</f>
        <v>275995</v>
      </c>
      <c r="E265" s="59">
        <f>E257+E258+E264</f>
        <v>8651185</v>
      </c>
      <c r="F265" s="59">
        <f>F257+F258+F264</f>
        <v>5337677</v>
      </c>
      <c r="G265" s="170">
        <f t="shared" si="21"/>
        <v>61.698796176477558</v>
      </c>
    </row>
    <row r="266" spans="1:7" s="8" customFormat="1" ht="22.5" customHeight="1">
      <c r="A266" s="32"/>
      <c r="B266" s="7"/>
      <c r="C266" s="11"/>
      <c r="E266" s="12"/>
    </row>
    <row r="267" spans="1:7" s="8" customFormat="1" ht="15.75" customHeight="1">
      <c r="A267" s="211" t="s">
        <v>147</v>
      </c>
      <c r="B267" s="208" t="s">
        <v>197</v>
      </c>
      <c r="C267" s="209" t="s">
        <v>8</v>
      </c>
      <c r="D267" s="197" t="s">
        <v>187</v>
      </c>
      <c r="E267" s="200" t="s">
        <v>188</v>
      </c>
      <c r="F267" s="197" t="s">
        <v>216</v>
      </c>
      <c r="G267" s="200" t="s">
        <v>217</v>
      </c>
    </row>
    <row r="268" spans="1:7" s="8" customFormat="1" ht="15.75" customHeight="1">
      <c r="A268" s="211"/>
      <c r="B268" s="208"/>
      <c r="C268" s="209"/>
      <c r="D268" s="198"/>
      <c r="E268" s="201"/>
      <c r="F268" s="198"/>
      <c r="G268" s="201"/>
    </row>
    <row r="269" spans="1:7" s="8" customFormat="1" ht="15.75" customHeight="1">
      <c r="A269" s="211"/>
      <c r="B269" s="208"/>
      <c r="C269" s="210"/>
      <c r="D269" s="199"/>
      <c r="E269" s="202"/>
      <c r="F269" s="199"/>
      <c r="G269" s="202"/>
    </row>
    <row r="270" spans="1:7" s="8" customFormat="1" ht="20.100000000000001" customHeight="1">
      <c r="A270" s="207" t="s">
        <v>29</v>
      </c>
      <c r="B270" s="207"/>
      <c r="C270" s="207"/>
      <c r="D270" s="207"/>
      <c r="E270" s="207"/>
      <c r="F270" s="207"/>
      <c r="G270" s="207"/>
    </row>
    <row r="271" spans="1:7" s="29" customFormat="1" ht="15.75" customHeight="1">
      <c r="A271" s="94" t="s">
        <v>55</v>
      </c>
      <c r="B271" s="147" t="s">
        <v>4</v>
      </c>
      <c r="C271" s="150">
        <v>2495509</v>
      </c>
      <c r="D271" s="144"/>
      <c r="E271" s="144">
        <v>2495509</v>
      </c>
      <c r="F271" s="24">
        <v>1565890</v>
      </c>
      <c r="G271" s="176">
        <f>F271/E271*100</f>
        <v>62.748321083995286</v>
      </c>
    </row>
    <row r="272" spans="1:7" s="29" customFormat="1" ht="15.75" customHeight="1">
      <c r="A272" s="57" t="s">
        <v>66</v>
      </c>
      <c r="B272" s="46" t="s">
        <v>6</v>
      </c>
      <c r="C272" s="42">
        <v>508559</v>
      </c>
      <c r="D272" s="24">
        <v>0</v>
      </c>
      <c r="E272" s="24">
        <v>508559</v>
      </c>
      <c r="F272" s="24">
        <v>344019</v>
      </c>
      <c r="G272" s="176">
        <f t="shared" ref="G272:G279" si="22">F272/E272*100</f>
        <v>67.645838535941749</v>
      </c>
    </row>
    <row r="273" spans="1:7" s="17" customFormat="1" ht="15.75" customHeight="1">
      <c r="A273" s="41" t="s">
        <v>52</v>
      </c>
      <c r="B273" s="45" t="s">
        <v>68</v>
      </c>
      <c r="C273" s="21">
        <v>300000</v>
      </c>
      <c r="D273" s="20"/>
      <c r="E273" s="20">
        <v>300000</v>
      </c>
      <c r="F273" s="20">
        <v>35000</v>
      </c>
      <c r="G273" s="186">
        <f t="shared" si="22"/>
        <v>11.666666666666666</v>
      </c>
    </row>
    <row r="274" spans="1:7" s="17" customFormat="1" ht="15.75" customHeight="1">
      <c r="A274" s="41" t="s">
        <v>51</v>
      </c>
      <c r="B274" s="45" t="s">
        <v>59</v>
      </c>
      <c r="C274" s="21">
        <v>31176</v>
      </c>
      <c r="D274" s="20"/>
      <c r="E274" s="20">
        <v>31176</v>
      </c>
      <c r="F274" s="20">
        <v>23382</v>
      </c>
      <c r="G274" s="186">
        <f t="shared" si="22"/>
        <v>75</v>
      </c>
    </row>
    <row r="275" spans="1:7" s="17" customFormat="1" ht="15.75" customHeight="1">
      <c r="A275" s="41" t="s">
        <v>60</v>
      </c>
      <c r="B275" s="45" t="s">
        <v>71</v>
      </c>
      <c r="C275" s="21">
        <v>897366</v>
      </c>
      <c r="D275" s="20"/>
      <c r="E275" s="20">
        <v>897366</v>
      </c>
      <c r="F275" s="20">
        <v>477837</v>
      </c>
      <c r="G275" s="186">
        <f t="shared" si="22"/>
        <v>53.248841609777955</v>
      </c>
    </row>
    <row r="276" spans="1:7" s="17" customFormat="1" ht="15.75" customHeight="1">
      <c r="A276" s="41" t="s">
        <v>64</v>
      </c>
      <c r="B276" s="45" t="s">
        <v>133</v>
      </c>
      <c r="C276" s="21">
        <v>331706</v>
      </c>
      <c r="D276" s="20"/>
      <c r="E276" s="20">
        <v>331706</v>
      </c>
      <c r="F276" s="20">
        <v>133428</v>
      </c>
      <c r="G276" s="186">
        <f t="shared" si="22"/>
        <v>40.224777363086588</v>
      </c>
    </row>
    <row r="277" spans="1:7" s="17" customFormat="1" ht="15.75" customHeight="1">
      <c r="A277" s="41" t="s">
        <v>62</v>
      </c>
      <c r="B277" s="45" t="s">
        <v>107</v>
      </c>
      <c r="C277" s="21">
        <v>15000</v>
      </c>
      <c r="D277" s="20"/>
      <c r="E277" s="20">
        <v>15000</v>
      </c>
      <c r="F277" s="20"/>
      <c r="G277" s="186">
        <f t="shared" si="22"/>
        <v>0</v>
      </c>
    </row>
    <row r="278" spans="1:7" s="29" customFormat="1" ht="15.75" customHeight="1">
      <c r="A278" s="57" t="s">
        <v>65</v>
      </c>
      <c r="B278" s="46" t="s">
        <v>34</v>
      </c>
      <c r="C278" s="42">
        <f>SUM(C273:C277)</f>
        <v>1575248</v>
      </c>
      <c r="D278" s="24"/>
      <c r="E278" s="24">
        <f>SUM(E273:E277)</f>
        <v>1575248</v>
      </c>
      <c r="F278" s="24">
        <f>SUM(F273:F277)</f>
        <v>669647</v>
      </c>
      <c r="G278" s="176">
        <f t="shared" si="22"/>
        <v>42.510576112459752</v>
      </c>
    </row>
    <row r="279" spans="1:7" s="10" customFormat="1" ht="20.100000000000001" customHeight="1">
      <c r="A279" s="212" t="s">
        <v>72</v>
      </c>
      <c r="B279" s="213"/>
      <c r="C279" s="53">
        <f>C271+C272+C278</f>
        <v>4579316</v>
      </c>
      <c r="D279" s="59">
        <f>D271+D272+D278</f>
        <v>0</v>
      </c>
      <c r="E279" s="59">
        <f>E271+E272+E278</f>
        <v>4579316</v>
      </c>
      <c r="F279" s="59">
        <f>F271+F272+F278</f>
        <v>2579556</v>
      </c>
      <c r="G279" s="173">
        <f t="shared" si="22"/>
        <v>56.330596097757834</v>
      </c>
    </row>
    <row r="280" spans="1:7" ht="15.75" customHeight="1">
      <c r="B280" s="48"/>
      <c r="C280" s="49"/>
      <c r="D280" s="12"/>
      <c r="E280" s="12"/>
      <c r="F280" s="12"/>
      <c r="G280" s="12"/>
    </row>
    <row r="281" spans="1:7" ht="15.75" customHeight="1">
      <c r="A281" s="211" t="s">
        <v>147</v>
      </c>
      <c r="B281" s="208" t="s">
        <v>177</v>
      </c>
      <c r="C281" s="209" t="s">
        <v>8</v>
      </c>
      <c r="D281" s="204" t="s">
        <v>187</v>
      </c>
      <c r="E281" s="194" t="s">
        <v>188</v>
      </c>
      <c r="F281" s="204" t="s">
        <v>216</v>
      </c>
      <c r="G281" s="194" t="s">
        <v>217</v>
      </c>
    </row>
    <row r="282" spans="1:7" ht="15.75" customHeight="1">
      <c r="A282" s="211"/>
      <c r="B282" s="208"/>
      <c r="C282" s="209"/>
      <c r="D282" s="205"/>
      <c r="E282" s="195"/>
      <c r="F282" s="205"/>
      <c r="G282" s="195"/>
    </row>
    <row r="283" spans="1:7" ht="15.75" customHeight="1">
      <c r="A283" s="222"/>
      <c r="B283" s="200"/>
      <c r="C283" s="240"/>
      <c r="D283" s="205"/>
      <c r="E283" s="195"/>
      <c r="F283" s="206"/>
      <c r="G283" s="196"/>
    </row>
    <row r="284" spans="1:7" s="5" customFormat="1" ht="20.100000000000001" customHeight="1">
      <c r="A284" s="203" t="s">
        <v>29</v>
      </c>
      <c r="B284" s="203"/>
      <c r="C284" s="203"/>
      <c r="D284" s="203"/>
      <c r="E284" s="203"/>
      <c r="F284" s="203"/>
      <c r="G284" s="203"/>
    </row>
    <row r="285" spans="1:7" s="27" customFormat="1" ht="15.75" customHeight="1">
      <c r="A285" s="94" t="s">
        <v>55</v>
      </c>
      <c r="B285" s="147" t="s">
        <v>4</v>
      </c>
      <c r="C285" s="150">
        <v>300000</v>
      </c>
      <c r="D285" s="145"/>
      <c r="E285" s="143">
        <v>300000</v>
      </c>
      <c r="F285" s="98">
        <v>225000</v>
      </c>
      <c r="G285" s="174">
        <f>F285/E285*100</f>
        <v>75</v>
      </c>
    </row>
    <row r="286" spans="1:7" s="27" customFormat="1" ht="15.75" customHeight="1">
      <c r="A286" s="57" t="s">
        <v>66</v>
      </c>
      <c r="B286" s="46" t="s">
        <v>5</v>
      </c>
      <c r="C286" s="42">
        <v>58500</v>
      </c>
      <c r="D286" s="86"/>
      <c r="E286" s="98">
        <v>58500</v>
      </c>
      <c r="F286" s="98">
        <v>40054</v>
      </c>
      <c r="G286" s="174">
        <f t="shared" ref="G286:G290" si="23">F286/E286*100</f>
        <v>68.468376068376074</v>
      </c>
    </row>
    <row r="287" spans="1:7" s="16" customFormat="1" ht="15.75" customHeight="1">
      <c r="A287" s="41" t="s">
        <v>47</v>
      </c>
      <c r="B287" s="25" t="s">
        <v>68</v>
      </c>
      <c r="C287" s="20">
        <v>365500</v>
      </c>
      <c r="D287" s="85"/>
      <c r="E287" s="90">
        <v>365500</v>
      </c>
      <c r="F287" s="97">
        <v>137487</v>
      </c>
      <c r="G287" s="169">
        <f t="shared" si="23"/>
        <v>37.616142270861836</v>
      </c>
    </row>
    <row r="288" spans="1:7" s="16" customFormat="1" ht="15.75" customHeight="1">
      <c r="A288" s="41" t="s">
        <v>64</v>
      </c>
      <c r="B288" s="25" t="s">
        <v>133</v>
      </c>
      <c r="C288" s="20">
        <v>18275</v>
      </c>
      <c r="D288" s="85"/>
      <c r="E288" s="90">
        <v>18275</v>
      </c>
      <c r="F288" s="97">
        <v>6873</v>
      </c>
      <c r="G288" s="169">
        <f t="shared" si="23"/>
        <v>37.608755129958958</v>
      </c>
    </row>
    <row r="289" spans="1:7" s="27" customFormat="1" ht="15.75" customHeight="1">
      <c r="A289" s="57" t="s">
        <v>65</v>
      </c>
      <c r="B289" s="40" t="s">
        <v>7</v>
      </c>
      <c r="C289" s="24">
        <f>SUM(C287+C288)</f>
        <v>383775</v>
      </c>
      <c r="D289" s="86"/>
      <c r="E289" s="98">
        <f>SUM(E287:E288)</f>
        <v>383775</v>
      </c>
      <c r="F289" s="98">
        <f>SUM(F287:F288)</f>
        <v>144360</v>
      </c>
      <c r="G289" s="174">
        <f t="shared" si="23"/>
        <v>37.615790502247407</v>
      </c>
    </row>
    <row r="290" spans="1:7" s="4" customFormat="1" ht="20.100000000000001" customHeight="1">
      <c r="A290" s="212" t="s">
        <v>72</v>
      </c>
      <c r="B290" s="213"/>
      <c r="C290" s="53">
        <f>SUM(C285,C286,C289)</f>
        <v>742275</v>
      </c>
      <c r="D290" s="36"/>
      <c r="E290" s="39">
        <f>E285+E286+E289</f>
        <v>742275</v>
      </c>
      <c r="F290" s="59">
        <f>F285+F286+F289</f>
        <v>409414</v>
      </c>
      <c r="G290" s="170">
        <f t="shared" si="23"/>
        <v>55.15664679532518</v>
      </c>
    </row>
    <row r="291" spans="1:7" s="8" customFormat="1" ht="15.75" customHeight="1">
      <c r="A291" s="32"/>
      <c r="B291" s="7"/>
      <c r="C291" s="11"/>
      <c r="E291" s="12"/>
    </row>
    <row r="292" spans="1:7" s="5" customFormat="1" ht="15.75" customHeight="1">
      <c r="A292" s="211" t="s">
        <v>147</v>
      </c>
      <c r="B292" s="208" t="s">
        <v>138</v>
      </c>
      <c r="C292" s="209" t="s">
        <v>8</v>
      </c>
      <c r="D292" s="197" t="s">
        <v>187</v>
      </c>
      <c r="E292" s="200" t="s">
        <v>188</v>
      </c>
      <c r="F292" s="197" t="s">
        <v>216</v>
      </c>
      <c r="G292" s="200" t="s">
        <v>217</v>
      </c>
    </row>
    <row r="293" spans="1:7" s="5" customFormat="1" ht="15.75" customHeight="1">
      <c r="A293" s="211"/>
      <c r="B293" s="208"/>
      <c r="C293" s="209"/>
      <c r="D293" s="198"/>
      <c r="E293" s="201"/>
      <c r="F293" s="198"/>
      <c r="G293" s="201"/>
    </row>
    <row r="294" spans="1:7" s="5" customFormat="1" ht="15.75" customHeight="1">
      <c r="A294" s="211"/>
      <c r="B294" s="208"/>
      <c r="C294" s="210"/>
      <c r="D294" s="199"/>
      <c r="E294" s="202"/>
      <c r="F294" s="199"/>
      <c r="G294" s="202"/>
    </row>
    <row r="295" spans="1:7" s="5" customFormat="1" ht="20.100000000000001" customHeight="1">
      <c r="A295" s="203" t="s">
        <v>29</v>
      </c>
      <c r="B295" s="203"/>
      <c r="C295" s="203"/>
      <c r="D295" s="203"/>
      <c r="E295" s="203"/>
      <c r="F295" s="203"/>
      <c r="G295" s="203"/>
    </row>
    <row r="296" spans="1:7" s="5" customFormat="1" ht="15.75" customHeight="1">
      <c r="A296" s="87" t="s">
        <v>52</v>
      </c>
      <c r="B296" s="87" t="s">
        <v>68</v>
      </c>
      <c r="C296" s="88">
        <v>250000</v>
      </c>
      <c r="D296" s="164"/>
      <c r="E296" s="93">
        <v>250000</v>
      </c>
      <c r="F296" s="20">
        <v>234770</v>
      </c>
      <c r="G296" s="186">
        <f>F296/E296*100</f>
        <v>93.908000000000001</v>
      </c>
    </row>
    <row r="297" spans="1:7" s="16" customFormat="1" ht="15.75" customHeight="1">
      <c r="A297" s="41" t="s">
        <v>60</v>
      </c>
      <c r="B297" s="25" t="s">
        <v>71</v>
      </c>
      <c r="C297" s="20">
        <v>1245700</v>
      </c>
      <c r="D297" s="41"/>
      <c r="E297" s="20">
        <v>1245700</v>
      </c>
      <c r="F297" s="20">
        <v>858636</v>
      </c>
      <c r="G297" s="186">
        <f t="shared" ref="G297:G301" si="24">F297/E297*100</f>
        <v>68.927992293489609</v>
      </c>
    </row>
    <row r="298" spans="1:7" s="16" customFormat="1" ht="15.75" customHeight="1">
      <c r="A298" s="41" t="s">
        <v>51</v>
      </c>
      <c r="B298" s="25" t="s">
        <v>59</v>
      </c>
      <c r="C298" s="20">
        <v>64000</v>
      </c>
      <c r="D298" s="41"/>
      <c r="E298" s="20">
        <v>64000</v>
      </c>
      <c r="F298" s="20">
        <v>28531</v>
      </c>
      <c r="G298" s="186">
        <f t="shared" si="24"/>
        <v>44.579687499999999</v>
      </c>
    </row>
    <row r="299" spans="1:7" s="16" customFormat="1" ht="15.75" customHeight="1">
      <c r="A299" s="41" t="s">
        <v>64</v>
      </c>
      <c r="B299" s="25" t="s">
        <v>133</v>
      </c>
      <c r="C299" s="20">
        <v>421119</v>
      </c>
      <c r="D299" s="41"/>
      <c r="E299" s="20">
        <v>421119</v>
      </c>
      <c r="F299" s="20">
        <v>296530</v>
      </c>
      <c r="G299" s="186">
        <f t="shared" si="24"/>
        <v>70.414775870953335</v>
      </c>
    </row>
    <row r="300" spans="1:7" s="27" customFormat="1" ht="15.75" customHeight="1">
      <c r="A300" s="57" t="s">
        <v>65</v>
      </c>
      <c r="B300" s="40" t="s">
        <v>1</v>
      </c>
      <c r="C300" s="24">
        <f>SUM(C296:C299)</f>
        <v>1980819</v>
      </c>
      <c r="D300" s="57"/>
      <c r="E300" s="24">
        <f>SUM(E296:E299)</f>
        <v>1980819</v>
      </c>
      <c r="F300" s="24">
        <f>SUM(F296:F299)</f>
        <v>1418467</v>
      </c>
      <c r="G300" s="176">
        <f t="shared" si="24"/>
        <v>71.610126922247815</v>
      </c>
    </row>
    <row r="301" spans="1:7" s="30" customFormat="1" ht="20.100000000000001" customHeight="1">
      <c r="A301" s="212" t="s">
        <v>72</v>
      </c>
      <c r="B301" s="213"/>
      <c r="C301" s="53">
        <f>SUM(C300)</f>
        <v>1980819</v>
      </c>
      <c r="D301" s="55"/>
      <c r="E301" s="59">
        <f>SUM(E300)</f>
        <v>1980819</v>
      </c>
      <c r="F301" s="59">
        <f>SUM(F300)</f>
        <v>1418467</v>
      </c>
      <c r="G301" s="173">
        <f t="shared" si="24"/>
        <v>71.610126922247815</v>
      </c>
    </row>
    <row r="302" spans="1:7" s="8" customFormat="1" ht="15.75" customHeight="1">
      <c r="A302" s="32"/>
      <c r="B302" s="7"/>
      <c r="C302" s="11"/>
      <c r="E302" s="12"/>
    </row>
    <row r="303" spans="1:7" s="5" customFormat="1" ht="15.75" customHeight="1">
      <c r="A303" s="211" t="s">
        <v>147</v>
      </c>
      <c r="B303" s="208" t="s">
        <v>161</v>
      </c>
      <c r="C303" s="209" t="s">
        <v>8</v>
      </c>
      <c r="D303" s="204" t="s">
        <v>187</v>
      </c>
      <c r="E303" s="194" t="s">
        <v>188</v>
      </c>
      <c r="F303" s="204" t="s">
        <v>216</v>
      </c>
      <c r="G303" s="194" t="s">
        <v>217</v>
      </c>
    </row>
    <row r="304" spans="1:7" s="5" customFormat="1" ht="15.75" customHeight="1">
      <c r="A304" s="211"/>
      <c r="B304" s="208"/>
      <c r="C304" s="209"/>
      <c r="D304" s="205"/>
      <c r="E304" s="195"/>
      <c r="F304" s="205"/>
      <c r="G304" s="195"/>
    </row>
    <row r="305" spans="1:7" s="5" customFormat="1" ht="15.75" customHeight="1">
      <c r="A305" s="211"/>
      <c r="B305" s="208"/>
      <c r="C305" s="210"/>
      <c r="D305" s="206"/>
      <c r="E305" s="196"/>
      <c r="F305" s="206"/>
      <c r="G305" s="196"/>
    </row>
    <row r="306" spans="1:7" s="5" customFormat="1" ht="20.25" customHeight="1">
      <c r="A306" s="207" t="s">
        <v>28</v>
      </c>
      <c r="B306" s="207"/>
      <c r="C306" s="207"/>
      <c r="D306" s="207"/>
      <c r="E306" s="207"/>
      <c r="F306" s="207"/>
      <c r="G306" s="207"/>
    </row>
    <row r="307" spans="1:7" s="5" customFormat="1" ht="15.75" customHeight="1">
      <c r="A307" s="148" t="s">
        <v>209</v>
      </c>
      <c r="B307" s="149" t="s">
        <v>210</v>
      </c>
      <c r="C307" s="151"/>
      <c r="D307" s="159">
        <v>50000</v>
      </c>
      <c r="E307" s="160">
        <v>50000</v>
      </c>
      <c r="F307" s="97">
        <v>50000</v>
      </c>
      <c r="G307" s="169">
        <f>F307/E307*100</f>
        <v>100</v>
      </c>
    </row>
    <row r="308" spans="1:7" s="5" customFormat="1" ht="19.5" customHeight="1">
      <c r="A308" s="229" t="s">
        <v>72</v>
      </c>
      <c r="B308" s="230"/>
      <c r="C308" s="122"/>
      <c r="D308" s="123">
        <f>SUM(D307)</f>
        <v>50000</v>
      </c>
      <c r="E308" s="124">
        <f>SUM(E307)</f>
        <v>50000</v>
      </c>
      <c r="F308" s="102">
        <f>SUM(F307)</f>
        <v>50000</v>
      </c>
      <c r="G308" s="170">
        <f>F308/E308*100</f>
        <v>100</v>
      </c>
    </row>
    <row r="309" spans="1:7" s="5" customFormat="1" ht="20.100000000000001" customHeight="1">
      <c r="A309" s="203" t="s">
        <v>29</v>
      </c>
      <c r="B309" s="203"/>
      <c r="C309" s="203"/>
      <c r="D309" s="203"/>
      <c r="E309" s="203"/>
      <c r="F309" s="203"/>
      <c r="G309" s="203"/>
    </row>
    <row r="310" spans="1:7" s="16" customFormat="1" ht="15.75" customHeight="1">
      <c r="A310" s="91" t="s">
        <v>52</v>
      </c>
      <c r="B310" s="141" t="s">
        <v>68</v>
      </c>
      <c r="C310" s="140">
        <v>50000</v>
      </c>
      <c r="D310" s="133">
        <v>400000</v>
      </c>
      <c r="E310" s="133">
        <v>450000</v>
      </c>
      <c r="F310" s="97">
        <v>30591</v>
      </c>
      <c r="G310" s="167">
        <f>F310/E310*100</f>
        <v>6.798</v>
      </c>
    </row>
    <row r="311" spans="1:7" s="16" customFormat="1" ht="15.75" customHeight="1">
      <c r="A311" s="41" t="s">
        <v>60</v>
      </c>
      <c r="B311" s="45" t="s">
        <v>71</v>
      </c>
      <c r="C311" s="21">
        <v>1000000</v>
      </c>
      <c r="D311" s="97">
        <v>1760683</v>
      </c>
      <c r="E311" s="97">
        <v>2760683</v>
      </c>
      <c r="F311" s="97">
        <v>2700767</v>
      </c>
      <c r="G311" s="167">
        <f t="shared" ref="G311:G314" si="25">F311/E311*100</f>
        <v>97.829667513437798</v>
      </c>
    </row>
    <row r="312" spans="1:7" s="16" customFormat="1" ht="15.75" customHeight="1">
      <c r="A312" s="41" t="s">
        <v>64</v>
      </c>
      <c r="B312" s="45" t="s">
        <v>139</v>
      </c>
      <c r="C312" s="21">
        <v>200000</v>
      </c>
      <c r="D312" s="97">
        <v>467533</v>
      </c>
      <c r="E312" s="97">
        <v>667533</v>
      </c>
      <c r="F312" s="97">
        <v>566149</v>
      </c>
      <c r="G312" s="167">
        <f t="shared" si="25"/>
        <v>84.812136628451327</v>
      </c>
    </row>
    <row r="313" spans="1:7" s="27" customFormat="1" ht="15.75" customHeight="1">
      <c r="A313" s="57" t="s">
        <v>65</v>
      </c>
      <c r="B313" s="46" t="s">
        <v>1</v>
      </c>
      <c r="C313" s="42">
        <f>C310+C311+C312</f>
        <v>1250000</v>
      </c>
      <c r="D313" s="98">
        <f>SUM(D310:D312)</f>
        <v>2628216</v>
      </c>
      <c r="E313" s="98">
        <f>SUM(E310:E312)</f>
        <v>3878216</v>
      </c>
      <c r="F313" s="98">
        <f>SUM(F310:F312)</f>
        <v>3297507</v>
      </c>
      <c r="G313" s="168">
        <f t="shared" si="25"/>
        <v>85.026388421892946</v>
      </c>
    </row>
    <row r="314" spans="1:7" s="4" customFormat="1" ht="20.100000000000001" customHeight="1">
      <c r="A314" s="212" t="s">
        <v>72</v>
      </c>
      <c r="B314" s="213"/>
      <c r="C314" s="53">
        <f>SUM(C313)</f>
        <v>1250000</v>
      </c>
      <c r="D314" s="59">
        <f>SUM(D313)</f>
        <v>2628216</v>
      </c>
      <c r="E314" s="59">
        <f>SUM(E313)</f>
        <v>3878216</v>
      </c>
      <c r="F314" s="59">
        <f>SUM(F313)</f>
        <v>3297507</v>
      </c>
      <c r="G314" s="170">
        <f t="shared" si="25"/>
        <v>85.026388421892946</v>
      </c>
    </row>
    <row r="315" spans="1:7" s="8" customFormat="1" ht="15.75" customHeight="1">
      <c r="A315" s="32"/>
      <c r="B315" s="7"/>
      <c r="C315" s="11"/>
      <c r="E315" s="12"/>
    </row>
    <row r="316" spans="1:7" s="13" customFormat="1" ht="15.75" customHeight="1">
      <c r="A316" s="211" t="s">
        <v>147</v>
      </c>
      <c r="B316" s="208" t="s">
        <v>162</v>
      </c>
      <c r="C316" s="209" t="s">
        <v>8</v>
      </c>
      <c r="D316" s="197" t="s">
        <v>187</v>
      </c>
      <c r="E316" s="200" t="s">
        <v>188</v>
      </c>
      <c r="F316" s="197" t="s">
        <v>216</v>
      </c>
      <c r="G316" s="200" t="s">
        <v>217</v>
      </c>
    </row>
    <row r="317" spans="1:7" s="13" customFormat="1" ht="15.75" customHeight="1">
      <c r="A317" s="211"/>
      <c r="B317" s="208"/>
      <c r="C317" s="209"/>
      <c r="D317" s="198"/>
      <c r="E317" s="201"/>
      <c r="F317" s="198"/>
      <c r="G317" s="201"/>
    </row>
    <row r="318" spans="1:7" s="13" customFormat="1" ht="15.75" customHeight="1">
      <c r="A318" s="211"/>
      <c r="B318" s="208"/>
      <c r="C318" s="210"/>
      <c r="D318" s="199"/>
      <c r="E318" s="202"/>
      <c r="F318" s="199"/>
      <c r="G318" s="202"/>
    </row>
    <row r="319" spans="1:7" s="5" customFormat="1" ht="20.25" customHeight="1">
      <c r="A319" s="203" t="s">
        <v>29</v>
      </c>
      <c r="B319" s="203"/>
      <c r="C319" s="203"/>
      <c r="D319" s="203"/>
      <c r="E319" s="203"/>
      <c r="F319" s="203"/>
      <c r="G319" s="203"/>
    </row>
    <row r="320" spans="1:7" s="27" customFormat="1" ht="15.75" customHeight="1">
      <c r="A320" s="94" t="s">
        <v>55</v>
      </c>
      <c r="B320" s="95" t="s">
        <v>4</v>
      </c>
      <c r="C320" s="144">
        <v>1943009</v>
      </c>
      <c r="D320" s="94"/>
      <c r="E320" s="144">
        <v>1943009</v>
      </c>
      <c r="F320" s="24">
        <v>1355578</v>
      </c>
      <c r="G320" s="176">
        <f>F320/E320*100</f>
        <v>69.766943951366159</v>
      </c>
    </row>
    <row r="321" spans="1:7" s="27" customFormat="1" ht="15.75" customHeight="1">
      <c r="A321" s="57" t="s">
        <v>66</v>
      </c>
      <c r="B321" s="40" t="s">
        <v>6</v>
      </c>
      <c r="C321" s="24">
        <v>400821</v>
      </c>
      <c r="D321" s="57"/>
      <c r="E321" s="24">
        <v>400821</v>
      </c>
      <c r="F321" s="24">
        <v>285788</v>
      </c>
      <c r="G321" s="176">
        <f t="shared" ref="G321:G326" si="26">F321/E321*100</f>
        <v>71.300655404781693</v>
      </c>
    </row>
    <row r="322" spans="1:7" s="16" customFormat="1" ht="15.75" customHeight="1">
      <c r="A322" s="41" t="s">
        <v>52</v>
      </c>
      <c r="B322" s="25" t="s">
        <v>68</v>
      </c>
      <c r="C322" s="20">
        <v>210000</v>
      </c>
      <c r="D322" s="20"/>
      <c r="E322" s="20">
        <v>210000</v>
      </c>
      <c r="F322" s="20">
        <v>207951</v>
      </c>
      <c r="G322" s="186">
        <f t="shared" si="26"/>
        <v>99.02428571428571</v>
      </c>
    </row>
    <row r="323" spans="1:7" s="16" customFormat="1" ht="15.75" customHeight="1">
      <c r="A323" s="41" t="s">
        <v>110</v>
      </c>
      <c r="B323" s="25" t="s">
        <v>71</v>
      </c>
      <c r="C323" s="20">
        <v>135000</v>
      </c>
      <c r="D323" s="20">
        <v>-135000</v>
      </c>
      <c r="E323" s="20">
        <v>0</v>
      </c>
      <c r="F323" s="20"/>
      <c r="G323" s="186"/>
    </row>
    <row r="324" spans="1:7" s="16" customFormat="1" ht="15.75" customHeight="1">
      <c r="A324" s="41" t="s">
        <v>64</v>
      </c>
      <c r="B324" s="25" t="s">
        <v>133</v>
      </c>
      <c r="C324" s="20">
        <v>194750</v>
      </c>
      <c r="D324" s="20">
        <v>-36450</v>
      </c>
      <c r="E324" s="20">
        <v>158300</v>
      </c>
      <c r="F324" s="20">
        <v>59979</v>
      </c>
      <c r="G324" s="186">
        <f t="shared" si="26"/>
        <v>37.88945041061276</v>
      </c>
    </row>
    <row r="325" spans="1:7" s="27" customFormat="1" ht="15.75" customHeight="1">
      <c r="A325" s="57" t="s">
        <v>65</v>
      </c>
      <c r="B325" s="40" t="s">
        <v>7</v>
      </c>
      <c r="C325" s="24">
        <f>SUM(C322+C323+C324)</f>
        <v>539750</v>
      </c>
      <c r="D325" s="24">
        <f>SUM(D322:D324)</f>
        <v>-171450</v>
      </c>
      <c r="E325" s="24">
        <f>SUM(E322:E324)</f>
        <v>368300</v>
      </c>
      <c r="F325" s="24">
        <f>SUM(F322:F324)</f>
        <v>267930</v>
      </c>
      <c r="G325" s="176">
        <f t="shared" si="26"/>
        <v>72.74775997827858</v>
      </c>
    </row>
    <row r="326" spans="1:7" s="4" customFormat="1" ht="20.100000000000001" customHeight="1">
      <c r="A326" s="212" t="s">
        <v>72</v>
      </c>
      <c r="B326" s="213"/>
      <c r="C326" s="53">
        <f>C325+C321+C320</f>
        <v>2883580</v>
      </c>
      <c r="D326" s="111">
        <f>SUM(D325)</f>
        <v>-171450</v>
      </c>
      <c r="E326" s="59">
        <f>E320+E321+E325</f>
        <v>2712130</v>
      </c>
      <c r="F326" s="59">
        <f>F320+F321+F325</f>
        <v>1909296</v>
      </c>
      <c r="G326" s="173">
        <f t="shared" si="26"/>
        <v>70.398395357154712</v>
      </c>
    </row>
    <row r="327" spans="1:7" s="4" customFormat="1" ht="15.75" customHeight="1">
      <c r="A327" s="70"/>
      <c r="B327" s="70"/>
      <c r="C327" s="71"/>
      <c r="E327" s="1"/>
      <c r="F327" s="67"/>
    </row>
    <row r="328" spans="1:7" s="4" customFormat="1" ht="15.75" customHeight="1">
      <c r="A328" s="211" t="s">
        <v>147</v>
      </c>
      <c r="B328" s="208" t="s">
        <v>183</v>
      </c>
      <c r="C328" s="209" t="s">
        <v>8</v>
      </c>
      <c r="D328" s="204" t="s">
        <v>187</v>
      </c>
      <c r="E328" s="194" t="s">
        <v>188</v>
      </c>
      <c r="F328" s="204" t="s">
        <v>216</v>
      </c>
      <c r="G328" s="194" t="s">
        <v>217</v>
      </c>
    </row>
    <row r="329" spans="1:7" s="4" customFormat="1" ht="15.75" customHeight="1">
      <c r="A329" s="211"/>
      <c r="B329" s="208"/>
      <c r="C329" s="209"/>
      <c r="D329" s="205"/>
      <c r="E329" s="195"/>
      <c r="F329" s="205"/>
      <c r="G329" s="195"/>
    </row>
    <row r="330" spans="1:7" s="4" customFormat="1" ht="15.75" customHeight="1">
      <c r="A330" s="211"/>
      <c r="B330" s="208"/>
      <c r="C330" s="210"/>
      <c r="D330" s="206"/>
      <c r="E330" s="196"/>
      <c r="F330" s="206"/>
      <c r="G330" s="196"/>
    </row>
    <row r="331" spans="1:7" s="4" customFormat="1" ht="21.75" customHeight="1">
      <c r="A331" s="203" t="s">
        <v>29</v>
      </c>
      <c r="B331" s="203"/>
      <c r="C331" s="203"/>
      <c r="D331" s="203"/>
      <c r="E331" s="203"/>
      <c r="F331" s="203"/>
      <c r="G331" s="203"/>
    </row>
    <row r="332" spans="1:7" s="4" customFormat="1" ht="15.75" customHeight="1">
      <c r="A332" s="94" t="s">
        <v>55</v>
      </c>
      <c r="B332" s="95" t="s">
        <v>4</v>
      </c>
      <c r="C332" s="125"/>
      <c r="D332" s="152">
        <v>186770</v>
      </c>
      <c r="E332" s="153">
        <v>186770</v>
      </c>
      <c r="F332" s="98">
        <v>186770</v>
      </c>
      <c r="G332" s="167">
        <f>F332/E332*100</f>
        <v>100</v>
      </c>
    </row>
    <row r="333" spans="1:7" s="4" customFormat="1" ht="15.75" customHeight="1">
      <c r="A333" s="57" t="s">
        <v>66</v>
      </c>
      <c r="B333" s="40" t="s">
        <v>6</v>
      </c>
      <c r="C333" s="104"/>
      <c r="D333" s="72">
        <v>36734</v>
      </c>
      <c r="E333" s="113">
        <v>36734</v>
      </c>
      <c r="F333" s="98">
        <v>32777</v>
      </c>
      <c r="G333" s="167">
        <f t="shared" ref="G333:G337" si="27">F333/E333*100</f>
        <v>89.227963194860351</v>
      </c>
    </row>
    <row r="334" spans="1:7" s="4" customFormat="1" ht="16.5" customHeight="1">
      <c r="A334" s="19" t="s">
        <v>51</v>
      </c>
      <c r="B334" s="25" t="s">
        <v>59</v>
      </c>
      <c r="C334" s="83">
        <v>1344000</v>
      </c>
      <c r="D334" s="97">
        <v>-175990</v>
      </c>
      <c r="E334" s="154">
        <v>1168010</v>
      </c>
      <c r="F334" s="97">
        <v>992126</v>
      </c>
      <c r="G334" s="167">
        <f t="shared" si="27"/>
        <v>84.941567281102053</v>
      </c>
    </row>
    <row r="335" spans="1:7" s="4" customFormat="1" ht="15.75" customHeight="1">
      <c r="A335" s="19" t="s">
        <v>64</v>
      </c>
      <c r="B335" s="45" t="s">
        <v>139</v>
      </c>
      <c r="C335" s="83">
        <v>362080</v>
      </c>
      <c r="D335" s="97">
        <v>-47514</v>
      </c>
      <c r="E335" s="154">
        <v>314566</v>
      </c>
      <c r="F335" s="97">
        <v>267874</v>
      </c>
      <c r="G335" s="167">
        <f t="shared" si="27"/>
        <v>85.156692077338306</v>
      </c>
    </row>
    <row r="336" spans="1:7" s="4" customFormat="1" ht="15.75" customHeight="1">
      <c r="A336" s="57" t="s">
        <v>65</v>
      </c>
      <c r="B336" s="40" t="s">
        <v>7</v>
      </c>
      <c r="C336" s="82">
        <f>SUM(C334:C335)</f>
        <v>1706080</v>
      </c>
      <c r="D336" s="98">
        <f>SUM(D334:D335)</f>
        <v>-223504</v>
      </c>
      <c r="E336" s="155">
        <f>SUM(E334:E335)</f>
        <v>1482576</v>
      </c>
      <c r="F336" s="98">
        <f>SUM(F334:F335)</f>
        <v>1260000</v>
      </c>
      <c r="G336" s="168">
        <f t="shared" si="27"/>
        <v>84.98721144818208</v>
      </c>
    </row>
    <row r="337" spans="1:7" s="4" customFormat="1" ht="20.100000000000001" customHeight="1">
      <c r="A337" s="212" t="s">
        <v>72</v>
      </c>
      <c r="B337" s="213"/>
      <c r="C337" s="84">
        <f>SUM(C336)</f>
        <v>1706080</v>
      </c>
      <c r="D337" s="59">
        <f>D332+D333+D336</f>
        <v>0</v>
      </c>
      <c r="E337" s="193">
        <f>E332+E333+E336</f>
        <v>1706080</v>
      </c>
      <c r="F337" s="59">
        <f>F332+F333+F336</f>
        <v>1479547</v>
      </c>
      <c r="G337" s="170">
        <f t="shared" si="27"/>
        <v>86.722017724842914</v>
      </c>
    </row>
    <row r="338" spans="1:7" s="4" customFormat="1" ht="15.75" customHeight="1">
      <c r="A338" s="80"/>
      <c r="B338" s="80"/>
      <c r="C338" s="81"/>
      <c r="D338" s="10"/>
      <c r="E338" s="12"/>
      <c r="F338" s="163"/>
      <c r="G338" s="10"/>
    </row>
    <row r="339" spans="1:7" s="4" customFormat="1" ht="15.75" customHeight="1">
      <c r="A339" s="211" t="s">
        <v>147</v>
      </c>
      <c r="B339" s="208" t="s">
        <v>184</v>
      </c>
      <c r="C339" s="209" t="s">
        <v>8</v>
      </c>
      <c r="D339" s="197" t="s">
        <v>187</v>
      </c>
      <c r="E339" s="200" t="s">
        <v>188</v>
      </c>
      <c r="F339" s="197" t="s">
        <v>216</v>
      </c>
      <c r="G339" s="200" t="s">
        <v>217</v>
      </c>
    </row>
    <row r="340" spans="1:7" s="4" customFormat="1" ht="15.75" customHeight="1">
      <c r="A340" s="211"/>
      <c r="B340" s="208"/>
      <c r="C340" s="209"/>
      <c r="D340" s="198"/>
      <c r="E340" s="201"/>
      <c r="F340" s="198"/>
      <c r="G340" s="201"/>
    </row>
    <row r="341" spans="1:7" s="4" customFormat="1" ht="15.75" customHeight="1">
      <c r="A341" s="211"/>
      <c r="B341" s="208"/>
      <c r="C341" s="210"/>
      <c r="D341" s="199"/>
      <c r="E341" s="202"/>
      <c r="F341" s="199"/>
      <c r="G341" s="202"/>
    </row>
    <row r="342" spans="1:7" s="4" customFormat="1" ht="21" customHeight="1">
      <c r="A342" s="203" t="s">
        <v>29</v>
      </c>
      <c r="B342" s="203"/>
      <c r="C342" s="203"/>
      <c r="D342" s="203"/>
      <c r="E342" s="203"/>
      <c r="F342" s="203"/>
      <c r="G342" s="203"/>
    </row>
    <row r="343" spans="1:7" s="4" customFormat="1" ht="15.75" customHeight="1">
      <c r="A343" s="87" t="s">
        <v>60</v>
      </c>
      <c r="B343" s="87" t="s">
        <v>61</v>
      </c>
      <c r="C343" s="156">
        <v>508000</v>
      </c>
      <c r="D343" s="93">
        <v>2016600</v>
      </c>
      <c r="E343" s="93">
        <v>2524600</v>
      </c>
      <c r="F343" s="20">
        <v>1953100</v>
      </c>
      <c r="G343" s="171">
        <f>F343/E343*100</f>
        <v>77.362750534738183</v>
      </c>
    </row>
    <row r="344" spans="1:7" s="4" customFormat="1" ht="15.75" customHeight="1">
      <c r="A344" s="19" t="s">
        <v>53</v>
      </c>
      <c r="B344" s="19" t="s">
        <v>176</v>
      </c>
      <c r="C344" s="83">
        <v>58528180</v>
      </c>
      <c r="D344" s="20">
        <v>-1120600</v>
      </c>
      <c r="E344" s="20">
        <v>57407580</v>
      </c>
      <c r="F344" s="111"/>
      <c r="G344" s="171">
        <f t="shared" ref="G344:G346" si="28">F344/E344*100</f>
        <v>0</v>
      </c>
    </row>
    <row r="345" spans="1:7" s="4" customFormat="1" ht="15.75" customHeight="1">
      <c r="A345" s="19" t="s">
        <v>53</v>
      </c>
      <c r="B345" s="19" t="s">
        <v>126</v>
      </c>
      <c r="C345" s="83">
        <v>15802562</v>
      </c>
      <c r="D345" s="20">
        <v>-324500</v>
      </c>
      <c r="E345" s="20">
        <v>15478062</v>
      </c>
      <c r="F345" s="111"/>
      <c r="G345" s="171">
        <f t="shared" si="28"/>
        <v>0</v>
      </c>
    </row>
    <row r="346" spans="1:7" s="12" customFormat="1" ht="20.100000000000001" customHeight="1">
      <c r="A346" s="212" t="s">
        <v>72</v>
      </c>
      <c r="B346" s="213"/>
      <c r="C346" s="53">
        <f>SUM(C343:C345)</f>
        <v>74838742</v>
      </c>
      <c r="D346" s="59">
        <f>SUM(D343:D345)</f>
        <v>571500</v>
      </c>
      <c r="E346" s="59">
        <f>SUM(E343:E345)</f>
        <v>75410242</v>
      </c>
      <c r="F346" s="59">
        <f>SUM(F343:F345)</f>
        <v>1953100</v>
      </c>
      <c r="G346" s="173">
        <f t="shared" si="28"/>
        <v>2.5899664928803703</v>
      </c>
    </row>
    <row r="347" spans="1:7" s="12" customFormat="1" ht="18">
      <c r="A347" s="214"/>
      <c r="B347" s="215"/>
      <c r="C347" s="216"/>
    </row>
    <row r="348" spans="1:7" ht="14.25" customHeight="1">
      <c r="A348" s="211" t="s">
        <v>147</v>
      </c>
      <c r="B348" s="207" t="s">
        <v>220</v>
      </c>
      <c r="C348" s="209" t="s">
        <v>8</v>
      </c>
      <c r="D348" s="204" t="s">
        <v>187</v>
      </c>
      <c r="E348" s="194" t="s">
        <v>188</v>
      </c>
      <c r="F348" s="204" t="s">
        <v>216</v>
      </c>
      <c r="G348" s="194" t="s">
        <v>217</v>
      </c>
    </row>
    <row r="349" spans="1:7" ht="14.25">
      <c r="A349" s="211"/>
      <c r="B349" s="207"/>
      <c r="C349" s="237"/>
      <c r="D349" s="205"/>
      <c r="E349" s="195"/>
      <c r="F349" s="205"/>
      <c r="G349" s="195"/>
    </row>
    <row r="350" spans="1:7" ht="14.25">
      <c r="A350" s="211"/>
      <c r="B350" s="207"/>
      <c r="C350" s="237"/>
      <c r="D350" s="206"/>
      <c r="E350" s="196"/>
      <c r="F350" s="206"/>
      <c r="G350" s="196"/>
    </row>
    <row r="351" spans="1:7" ht="20.100000000000001" customHeight="1">
      <c r="A351" s="55" t="s">
        <v>96</v>
      </c>
      <c r="B351" s="63" t="s">
        <v>116</v>
      </c>
      <c r="C351" s="60">
        <f>C149</f>
        <v>58878622</v>
      </c>
      <c r="D351" s="100">
        <f>D149</f>
        <v>13443758</v>
      </c>
      <c r="E351" s="100">
        <f>E149</f>
        <v>72322380</v>
      </c>
      <c r="F351" s="100">
        <f>F149</f>
        <v>57787686</v>
      </c>
      <c r="G351" s="185">
        <f>F351/E351*100</f>
        <v>79.902909721720988</v>
      </c>
    </row>
    <row r="352" spans="1:7" ht="20.100000000000001" customHeight="1">
      <c r="A352" s="55" t="s">
        <v>98</v>
      </c>
      <c r="B352" s="55" t="s">
        <v>117</v>
      </c>
      <c r="C352" s="60">
        <f>C158+C187+C226+C205</f>
        <v>11986225</v>
      </c>
      <c r="D352" s="100">
        <f>D158+D187+D226+D205+D255+D150</f>
        <v>1029866</v>
      </c>
      <c r="E352" s="100">
        <f>E158+E187+E226+E205+E255+E150</f>
        <v>13016091</v>
      </c>
      <c r="F352" s="100">
        <f>F158+F187+F226+F205+F255+F150</f>
        <v>7113136</v>
      </c>
      <c r="G352" s="185">
        <f t="shared" ref="G352:G359" si="29">F352/E352*100</f>
        <v>54.648788180721844</v>
      </c>
    </row>
    <row r="353" spans="1:7" ht="20.100000000000001" customHeight="1">
      <c r="A353" s="55" t="s">
        <v>201</v>
      </c>
      <c r="B353" s="55" t="s">
        <v>203</v>
      </c>
      <c r="C353" s="60"/>
      <c r="D353" s="100">
        <f>D151</f>
        <v>4685000</v>
      </c>
      <c r="E353" s="100">
        <f>E151</f>
        <v>4685000</v>
      </c>
      <c r="F353" s="100">
        <f>F151</f>
        <v>4685000</v>
      </c>
      <c r="G353" s="185">
        <f t="shared" si="29"/>
        <v>100</v>
      </c>
    </row>
    <row r="354" spans="1:7" ht="20.100000000000001" customHeight="1">
      <c r="A354" s="55" t="s">
        <v>115</v>
      </c>
      <c r="B354" s="64" t="s">
        <v>118</v>
      </c>
      <c r="C354" s="60">
        <f>C135+C136</f>
        <v>54345600</v>
      </c>
      <c r="D354" s="100">
        <f>D135+D136</f>
        <v>0</v>
      </c>
      <c r="E354" s="100">
        <f>E135+E136</f>
        <v>54345600</v>
      </c>
      <c r="F354" s="100">
        <f>F135+F136</f>
        <v>51294141</v>
      </c>
      <c r="G354" s="185">
        <f t="shared" si="29"/>
        <v>94.38508545310016</v>
      </c>
    </row>
    <row r="355" spans="1:7" ht="20.100000000000001" customHeight="1">
      <c r="A355" s="55" t="s">
        <v>46</v>
      </c>
      <c r="B355" s="64" t="s">
        <v>83</v>
      </c>
      <c r="C355" s="60">
        <f>C10+C38+C99</f>
        <v>14730719</v>
      </c>
      <c r="D355" s="100">
        <f>D10+D38+D99</f>
        <v>250000</v>
      </c>
      <c r="E355" s="100">
        <f>E10+E38+E99</f>
        <v>14980719</v>
      </c>
      <c r="F355" s="100">
        <f>F10+F38+F99</f>
        <v>12053531</v>
      </c>
      <c r="G355" s="185">
        <f t="shared" si="29"/>
        <v>80.460296999095974</v>
      </c>
    </row>
    <row r="356" spans="1:7" ht="20.100000000000001" customHeight="1">
      <c r="A356" s="55" t="s">
        <v>85</v>
      </c>
      <c r="B356" s="55" t="s">
        <v>86</v>
      </c>
      <c r="C356" s="60">
        <f>C101</f>
        <v>98420</v>
      </c>
      <c r="D356" s="100">
        <f>D101</f>
        <v>0</v>
      </c>
      <c r="E356" s="100">
        <f>E101</f>
        <v>98420</v>
      </c>
      <c r="F356" s="100">
        <f>F101</f>
        <v>77454</v>
      </c>
      <c r="G356" s="185">
        <f t="shared" si="29"/>
        <v>78.697419223735011</v>
      </c>
    </row>
    <row r="357" spans="1:7" ht="20.100000000000001" customHeight="1">
      <c r="A357" s="55" t="s">
        <v>211</v>
      </c>
      <c r="B357" s="55" t="s">
        <v>212</v>
      </c>
      <c r="C357" s="60"/>
      <c r="D357" s="100">
        <f>D308</f>
        <v>50000</v>
      </c>
      <c r="E357" s="100">
        <f>E308</f>
        <v>50000</v>
      </c>
      <c r="F357" s="100">
        <f>F308</f>
        <v>50000</v>
      </c>
      <c r="G357" s="185">
        <f t="shared" si="29"/>
        <v>100</v>
      </c>
    </row>
    <row r="358" spans="1:7" ht="20.100000000000001" customHeight="1">
      <c r="A358" s="55" t="s">
        <v>88</v>
      </c>
      <c r="B358" s="55" t="s">
        <v>119</v>
      </c>
      <c r="C358" s="60">
        <f>C125</f>
        <v>168163204</v>
      </c>
      <c r="D358" s="100">
        <f>D125</f>
        <v>965830</v>
      </c>
      <c r="E358" s="100">
        <f>E125</f>
        <v>169129034</v>
      </c>
      <c r="F358" s="100">
        <f>F125</f>
        <v>169129034</v>
      </c>
      <c r="G358" s="185">
        <f t="shared" si="29"/>
        <v>100</v>
      </c>
    </row>
    <row r="359" spans="1:7" ht="24.95" customHeight="1">
      <c r="A359" s="238" t="s">
        <v>0</v>
      </c>
      <c r="B359" s="239"/>
      <c r="C359" s="60">
        <f>SUM(C351:C358)</f>
        <v>308202790</v>
      </c>
      <c r="D359" s="60">
        <f>SUM(D351:D358)</f>
        <v>20424454</v>
      </c>
      <c r="E359" s="60">
        <f>SUM(E351:E358)</f>
        <v>328627244</v>
      </c>
      <c r="F359" s="60">
        <f>SUM(F351:F358)</f>
        <v>302189982</v>
      </c>
      <c r="G359" s="185">
        <f t="shared" si="29"/>
        <v>91.955243369901495</v>
      </c>
    </row>
    <row r="360" spans="1:7">
      <c r="B360" s="50"/>
      <c r="C360" s="51"/>
      <c r="D360" s="12"/>
      <c r="E360" s="12"/>
      <c r="F360" s="12"/>
    </row>
    <row r="361" spans="1:7" ht="14.25" customHeight="1">
      <c r="A361" s="211" t="s">
        <v>147</v>
      </c>
      <c r="B361" s="207" t="s">
        <v>163</v>
      </c>
      <c r="C361" s="208" t="s">
        <v>8</v>
      </c>
      <c r="D361" s="197" t="s">
        <v>187</v>
      </c>
      <c r="E361" s="200" t="s">
        <v>188</v>
      </c>
      <c r="F361" s="197" t="s">
        <v>216</v>
      </c>
      <c r="G361" s="194" t="s">
        <v>217</v>
      </c>
    </row>
    <row r="362" spans="1:7" ht="16.5" customHeight="1">
      <c r="A362" s="211"/>
      <c r="B362" s="207"/>
      <c r="C362" s="237"/>
      <c r="D362" s="198"/>
      <c r="E362" s="201"/>
      <c r="F362" s="198"/>
      <c r="G362" s="195"/>
    </row>
    <row r="363" spans="1:7" ht="16.5" customHeight="1">
      <c r="A363" s="211"/>
      <c r="B363" s="207"/>
      <c r="C363" s="237"/>
      <c r="D363" s="199"/>
      <c r="E363" s="202"/>
      <c r="F363" s="199"/>
      <c r="G363" s="196"/>
    </row>
    <row r="364" spans="1:7" s="30" customFormat="1" ht="20.100000000000001" customHeight="1">
      <c r="A364" s="55" t="s">
        <v>55</v>
      </c>
      <c r="B364" s="65" t="s">
        <v>4</v>
      </c>
      <c r="C364" s="60">
        <f>C14+C54+C161+C228+C257+C271+C285+C320</f>
        <v>32622537</v>
      </c>
      <c r="D364" s="60">
        <f t="shared" ref="D364:F365" si="30">D14+D54+D161+D228+D257+D271+D285+D320+D332</f>
        <v>170</v>
      </c>
      <c r="E364" s="60">
        <f t="shared" si="30"/>
        <v>32622707</v>
      </c>
      <c r="F364" s="60">
        <f t="shared" si="30"/>
        <v>22368988</v>
      </c>
      <c r="G364" s="185">
        <f>F364/E364*100</f>
        <v>68.568767147373748</v>
      </c>
    </row>
    <row r="365" spans="1:7" s="30" customFormat="1" ht="20.100000000000001" customHeight="1">
      <c r="A365" s="55" t="s">
        <v>66</v>
      </c>
      <c r="B365" s="65" t="s">
        <v>5</v>
      </c>
      <c r="C365" s="60">
        <f>C15+C55+C162+C229+C258+C272+C286+C321</f>
        <v>6233806</v>
      </c>
      <c r="D365" s="60">
        <f t="shared" si="30"/>
        <v>105597</v>
      </c>
      <c r="E365" s="60">
        <f t="shared" si="30"/>
        <v>6339403</v>
      </c>
      <c r="F365" s="60">
        <f t="shared" si="30"/>
        <v>4399638</v>
      </c>
      <c r="G365" s="185">
        <f t="shared" ref="G365:G373" si="31">F365/E365*100</f>
        <v>69.401456257000859</v>
      </c>
    </row>
    <row r="366" spans="1:7" s="30" customFormat="1" ht="20.100000000000001" customHeight="1">
      <c r="A366" s="55" t="s">
        <v>65</v>
      </c>
      <c r="B366" s="65" t="s">
        <v>1</v>
      </c>
      <c r="C366" s="60">
        <f>C21+C59+C75+C108+C117+C168+C177+C193+C232+C264+C278+C289+C300+C313+C325+C336+C343</f>
        <v>33618880</v>
      </c>
      <c r="D366" s="60">
        <f>D21+D59+D75+D108+D117+D168+D177+D193+D232+D264+D278+D289+D300+D313+D325+D336+D343+D41</f>
        <v>9816695</v>
      </c>
      <c r="E366" s="60">
        <f>E21+E59+E75+E108+E117+E168+E177+E193+E232+E264+E278+E289+E300+E313+E325+E336+E343+E41</f>
        <v>43435575</v>
      </c>
      <c r="F366" s="60">
        <f>F21+F41+F59+F75+F108+F117+F168+F177+F193+F232+F264+F278+F289+F300+F313+F325+F336+F343</f>
        <v>29580534</v>
      </c>
      <c r="G366" s="185">
        <f t="shared" si="31"/>
        <v>68.102089128554184</v>
      </c>
    </row>
    <row r="367" spans="1:7" s="30" customFormat="1" ht="20.100000000000001" customHeight="1">
      <c r="A367" s="55" t="s">
        <v>54</v>
      </c>
      <c r="B367" s="65" t="s">
        <v>21</v>
      </c>
      <c r="C367" s="60">
        <f>C45+C27</f>
        <v>71333667</v>
      </c>
      <c r="D367" s="60">
        <f>D27+D43+D44+D65+D78</f>
        <v>2235170</v>
      </c>
      <c r="E367" s="60">
        <f>E27+E43+E44+E65+E78</f>
        <v>73568837</v>
      </c>
      <c r="F367" s="60">
        <f>F27+F43+F44+F65+F78</f>
        <v>5483499</v>
      </c>
      <c r="G367" s="185">
        <f t="shared" si="31"/>
        <v>7.4535621651868711</v>
      </c>
    </row>
    <row r="368" spans="1:7" s="30" customFormat="1" ht="20.100000000000001" customHeight="1">
      <c r="A368" s="55" t="s">
        <v>112</v>
      </c>
      <c r="B368" s="65" t="s">
        <v>12</v>
      </c>
      <c r="C368" s="60">
        <f>C171+C217+C247</f>
        <v>15847600</v>
      </c>
      <c r="D368" s="60">
        <f>D171+D217+D247+D42</f>
        <v>12726724</v>
      </c>
      <c r="E368" s="60">
        <f>E171+E217+E247+E42</f>
        <v>28574324</v>
      </c>
      <c r="F368" s="60">
        <f>F171+F217+F247+F42</f>
        <v>13082353</v>
      </c>
      <c r="G368" s="185">
        <f t="shared" si="31"/>
        <v>45.7835957904026</v>
      </c>
    </row>
    <row r="369" spans="1:7" s="30" customFormat="1" ht="20.100000000000001" customHeight="1">
      <c r="A369" s="55" t="s">
        <v>73</v>
      </c>
      <c r="B369" s="65" t="s">
        <v>13</v>
      </c>
      <c r="C369" s="60">
        <f>C89</f>
        <v>2604000</v>
      </c>
      <c r="D369" s="60">
        <f>D89</f>
        <v>675020</v>
      </c>
      <c r="E369" s="60">
        <f>E89</f>
        <v>3279020</v>
      </c>
      <c r="F369" s="60">
        <f>F89</f>
        <v>2134000</v>
      </c>
      <c r="G369" s="185">
        <f t="shared" si="31"/>
        <v>65.080420369500644</v>
      </c>
    </row>
    <row r="370" spans="1:7" s="30" customFormat="1" ht="20.100000000000001" customHeight="1">
      <c r="A370" s="55" t="s">
        <v>113</v>
      </c>
      <c r="B370" s="65" t="s">
        <v>140</v>
      </c>
      <c r="C370" s="60">
        <f>C210</f>
        <v>62734161</v>
      </c>
      <c r="D370" s="60">
        <f>D210</f>
        <v>0</v>
      </c>
      <c r="E370" s="60">
        <f>E210</f>
        <v>62734161</v>
      </c>
      <c r="F370" s="60">
        <f>F210</f>
        <v>44166145</v>
      </c>
      <c r="G370" s="185">
        <f t="shared" si="31"/>
        <v>70.402065311752565</v>
      </c>
    </row>
    <row r="371" spans="1:7" s="30" customFormat="1" ht="20.100000000000001" customHeight="1">
      <c r="A371" s="55" t="s">
        <v>114</v>
      </c>
      <c r="B371" s="65" t="s">
        <v>35</v>
      </c>
      <c r="C371" s="60">
        <f>C29</f>
        <v>4729897</v>
      </c>
      <c r="D371" s="60">
        <f>D29</f>
        <v>-3784758</v>
      </c>
      <c r="E371" s="60">
        <f>E29</f>
        <v>945139</v>
      </c>
      <c r="F371" s="60">
        <f>F29</f>
        <v>0</v>
      </c>
      <c r="G371" s="185">
        <f t="shared" si="31"/>
        <v>0</v>
      </c>
    </row>
    <row r="372" spans="1:7" s="30" customFormat="1" ht="20.100000000000001" customHeight="1">
      <c r="A372" s="55" t="s">
        <v>53</v>
      </c>
      <c r="B372" s="65" t="s">
        <v>172</v>
      </c>
      <c r="C372" s="60">
        <f>C24+C62+C235+C344+C345</f>
        <v>78478242</v>
      </c>
      <c r="D372" s="60">
        <f>D24+D62+D235+D344+D345+D180+D196</f>
        <v>-1350164</v>
      </c>
      <c r="E372" s="60">
        <f>E24+E62+E235+E344+E345+E180+E196</f>
        <v>77128078</v>
      </c>
      <c r="F372" s="60">
        <f>F24+F62+F235+F344+F345+F180+F196</f>
        <v>1126078</v>
      </c>
      <c r="G372" s="185">
        <f t="shared" si="31"/>
        <v>1.460010451706057</v>
      </c>
    </row>
    <row r="373" spans="1:7" ht="24.95" customHeight="1">
      <c r="A373" s="235" t="s">
        <v>14</v>
      </c>
      <c r="B373" s="236"/>
      <c r="C373" s="84">
        <f>SUM(C364:C372)</f>
        <v>308202790</v>
      </c>
      <c r="D373" s="60">
        <f>SUM(D364:D372)</f>
        <v>20424454</v>
      </c>
      <c r="E373" s="60">
        <f>SUM(E364:E372)</f>
        <v>328627244</v>
      </c>
      <c r="F373" s="60">
        <f>SUM(F364:F372)</f>
        <v>122341235</v>
      </c>
      <c r="G373" s="185">
        <f t="shared" si="31"/>
        <v>37.227964885345905</v>
      </c>
    </row>
    <row r="374" spans="1:7" ht="24.95" customHeight="1">
      <c r="A374" s="80"/>
      <c r="B374" s="80"/>
      <c r="C374" s="81"/>
      <c r="E374" s="18"/>
    </row>
    <row r="375" spans="1:7" ht="24.95" customHeight="1">
      <c r="A375" s="80"/>
      <c r="B375" s="80"/>
      <c r="C375" s="81"/>
      <c r="E375" s="18"/>
    </row>
    <row r="376" spans="1:7" ht="15.75" customHeight="1">
      <c r="A376" s="1"/>
      <c r="B376" s="1"/>
      <c r="C376" s="1"/>
      <c r="E376" s="18"/>
    </row>
    <row r="377" spans="1:7" ht="15.75" customHeight="1">
      <c r="A377" s="1"/>
      <c r="B377" s="1"/>
      <c r="C377" s="1"/>
      <c r="E377" s="18"/>
    </row>
    <row r="378" spans="1:7" ht="15.75" customHeight="1">
      <c r="A378" s="1"/>
      <c r="B378" s="1"/>
      <c r="C378" s="1"/>
      <c r="E378" s="18"/>
    </row>
    <row r="379" spans="1:7" ht="20.25" customHeight="1">
      <c r="A379" s="1"/>
      <c r="B379" s="1"/>
      <c r="C379" s="1"/>
      <c r="E379" s="18"/>
    </row>
    <row r="380" spans="1:7" ht="15.75" customHeight="1">
      <c r="A380" s="1"/>
      <c r="B380" s="1"/>
      <c r="C380" s="1"/>
      <c r="E380" s="18"/>
    </row>
    <row r="381" spans="1:7" ht="15.75" customHeight="1">
      <c r="A381" s="1"/>
      <c r="B381" s="1"/>
      <c r="C381" s="1"/>
      <c r="E381" s="18"/>
    </row>
    <row r="382" spans="1:7" ht="15.75" customHeight="1">
      <c r="A382" s="1"/>
      <c r="B382" s="1"/>
      <c r="C382" s="1"/>
      <c r="E382" s="18"/>
    </row>
    <row r="383" spans="1:7" ht="15.75" customHeight="1">
      <c r="A383" s="1"/>
      <c r="B383" s="1"/>
      <c r="C383" s="1"/>
      <c r="E383" s="18"/>
    </row>
    <row r="384" spans="1:7" ht="24.95" customHeight="1">
      <c r="A384" s="1"/>
      <c r="B384" s="1"/>
      <c r="C384" s="1"/>
      <c r="E384" s="18"/>
    </row>
    <row r="385" spans="1:6" ht="15.75" customHeight="1">
      <c r="A385" s="1"/>
      <c r="B385" s="1"/>
      <c r="C385" s="1"/>
      <c r="E385" s="18"/>
    </row>
    <row r="386" spans="1:6" ht="15.75" customHeight="1">
      <c r="A386" s="1"/>
      <c r="B386" s="1"/>
      <c r="C386" s="1"/>
      <c r="E386" s="18"/>
    </row>
    <row r="387" spans="1:6" ht="15.75" customHeight="1">
      <c r="A387" s="1"/>
      <c r="B387" s="1"/>
      <c r="C387" s="1"/>
      <c r="E387" s="18"/>
    </row>
    <row r="388" spans="1:6" ht="19.5" customHeight="1">
      <c r="A388" s="1"/>
      <c r="B388" s="1"/>
      <c r="C388" s="1"/>
      <c r="E388" s="18"/>
    </row>
    <row r="389" spans="1:6" ht="20.25" customHeight="1">
      <c r="A389" s="1"/>
      <c r="B389" s="1"/>
      <c r="C389" s="1"/>
      <c r="E389" s="18"/>
    </row>
    <row r="391" spans="1:6">
      <c r="C391" s="52"/>
      <c r="F391" s="18"/>
    </row>
    <row r="392" spans="1:6">
      <c r="C392" s="52"/>
    </row>
    <row r="393" spans="1:6" ht="15.75" customHeight="1"/>
  </sheetData>
  <mergeCells count="252">
    <mergeCell ref="C92:C94"/>
    <mergeCell ref="E238:E240"/>
    <mergeCell ref="A223:G223"/>
    <mergeCell ref="A227:G227"/>
    <mergeCell ref="F238:F240"/>
    <mergeCell ref="G238:G240"/>
    <mergeCell ref="A181:B181"/>
    <mergeCell ref="A183:A185"/>
    <mergeCell ref="A5:G5"/>
    <mergeCell ref="A1:G1"/>
    <mergeCell ref="A3:G3"/>
    <mergeCell ref="F6:F8"/>
    <mergeCell ref="G6:G8"/>
    <mergeCell ref="A9:G9"/>
    <mergeCell ref="B238:B240"/>
    <mergeCell ref="C238:C240"/>
    <mergeCell ref="A218:B218"/>
    <mergeCell ref="D238:D240"/>
    <mergeCell ref="D68:D70"/>
    <mergeCell ref="E68:E70"/>
    <mergeCell ref="D81:D83"/>
    <mergeCell ref="E81:E83"/>
    <mergeCell ref="D92:D94"/>
    <mergeCell ref="E92:E94"/>
    <mergeCell ref="B68:B70"/>
    <mergeCell ref="C68:C70"/>
    <mergeCell ref="A292:A294"/>
    <mergeCell ref="C292:C294"/>
    <mergeCell ref="A290:B290"/>
    <mergeCell ref="B281:B283"/>
    <mergeCell ref="C281:C283"/>
    <mergeCell ref="B292:B294"/>
    <mergeCell ref="B250:B252"/>
    <mergeCell ref="A265:B265"/>
    <mergeCell ref="A267:A269"/>
    <mergeCell ref="A279:B279"/>
    <mergeCell ref="B267:B269"/>
    <mergeCell ref="C267:C269"/>
    <mergeCell ref="A250:A252"/>
    <mergeCell ref="C250:C252"/>
    <mergeCell ref="A373:B373"/>
    <mergeCell ref="A301:B301"/>
    <mergeCell ref="B361:B363"/>
    <mergeCell ref="C361:C363"/>
    <mergeCell ref="B348:B350"/>
    <mergeCell ref="C348:C350"/>
    <mergeCell ref="A359:B359"/>
    <mergeCell ref="A326:B326"/>
    <mergeCell ref="A348:A350"/>
    <mergeCell ref="B316:B318"/>
    <mergeCell ref="C316:C318"/>
    <mergeCell ref="A314:B314"/>
    <mergeCell ref="A316:A318"/>
    <mergeCell ref="B303:B305"/>
    <mergeCell ref="C303:C305"/>
    <mergeCell ref="A339:A341"/>
    <mergeCell ref="E6:E8"/>
    <mergeCell ref="A12:E12"/>
    <mergeCell ref="D32:D34"/>
    <mergeCell ref="E32:E34"/>
    <mergeCell ref="D48:D50"/>
    <mergeCell ref="E48:E50"/>
    <mergeCell ref="A46:B46"/>
    <mergeCell ref="B6:B8"/>
    <mergeCell ref="C6:C8"/>
    <mergeCell ref="A32:A34"/>
    <mergeCell ref="B32:B34"/>
    <mergeCell ref="C32:C34"/>
    <mergeCell ref="A39:B39"/>
    <mergeCell ref="A6:A8"/>
    <mergeCell ref="A11:B11"/>
    <mergeCell ref="A30:B30"/>
    <mergeCell ref="A79:B79"/>
    <mergeCell ref="A90:B90"/>
    <mergeCell ref="A92:A94"/>
    <mergeCell ref="B339:B341"/>
    <mergeCell ref="A226:B226"/>
    <mergeCell ref="B220:B222"/>
    <mergeCell ref="A328:A330"/>
    <mergeCell ref="A337:B337"/>
    <mergeCell ref="A347:C347"/>
    <mergeCell ref="A308:B308"/>
    <mergeCell ref="A303:A305"/>
    <mergeCell ref="A172:B172"/>
    <mergeCell ref="A159:B159"/>
    <mergeCell ref="A170:C170"/>
    <mergeCell ref="A139:A141"/>
    <mergeCell ref="B139:B141"/>
    <mergeCell ref="C220:C222"/>
    <mergeCell ref="A241:G241"/>
    <mergeCell ref="F250:F252"/>
    <mergeCell ref="A126:B126"/>
    <mergeCell ref="B120:B122"/>
    <mergeCell ref="A220:A222"/>
    <mergeCell ref="A236:B236"/>
    <mergeCell ref="A238:A240"/>
    <mergeCell ref="F348:F350"/>
    <mergeCell ref="G348:G350"/>
    <mergeCell ref="G120:G122"/>
    <mergeCell ref="F81:F83"/>
    <mergeCell ref="A84:G84"/>
    <mergeCell ref="G81:G83"/>
    <mergeCell ref="F92:F94"/>
    <mergeCell ref="G92:G94"/>
    <mergeCell ref="A95:G95"/>
    <mergeCell ref="A103:G103"/>
    <mergeCell ref="F111:F113"/>
    <mergeCell ref="G111:G113"/>
    <mergeCell ref="D111:D113"/>
    <mergeCell ref="E111:E113"/>
    <mergeCell ref="A123:G123"/>
    <mergeCell ref="F128:F130"/>
    <mergeCell ref="G128:G130"/>
    <mergeCell ref="A131:G131"/>
    <mergeCell ref="F139:F141"/>
    <mergeCell ref="G139:G141"/>
    <mergeCell ref="A188:B188"/>
    <mergeCell ref="B199:B201"/>
    <mergeCell ref="C199:C201"/>
    <mergeCell ref="A142:G142"/>
    <mergeCell ref="F361:F363"/>
    <mergeCell ref="D120:D122"/>
    <mergeCell ref="E120:E122"/>
    <mergeCell ref="D128:D130"/>
    <mergeCell ref="E128:E130"/>
    <mergeCell ref="A152:B152"/>
    <mergeCell ref="A135:B135"/>
    <mergeCell ref="A149:B149"/>
    <mergeCell ref="C139:C141"/>
    <mergeCell ref="C128:C130"/>
    <mergeCell ref="A120:A122"/>
    <mergeCell ref="C120:C122"/>
    <mergeCell ref="A128:A130"/>
    <mergeCell ref="B128:B130"/>
    <mergeCell ref="F120:F122"/>
    <mergeCell ref="C339:C341"/>
    <mergeCell ref="A346:B346"/>
    <mergeCell ref="F199:F201"/>
    <mergeCell ref="A248:B248"/>
    <mergeCell ref="A137:B137"/>
    <mergeCell ref="A331:G331"/>
    <mergeCell ref="F339:F341"/>
    <mergeCell ref="G339:G341"/>
    <mergeCell ref="A342:G342"/>
    <mergeCell ref="A2:E2"/>
    <mergeCell ref="D303:D305"/>
    <mergeCell ref="E303:E305"/>
    <mergeCell ref="D316:D318"/>
    <mergeCell ref="E316:E318"/>
    <mergeCell ref="D267:D269"/>
    <mergeCell ref="E267:E269"/>
    <mergeCell ref="D281:D283"/>
    <mergeCell ref="A281:A283"/>
    <mergeCell ref="A205:B205"/>
    <mergeCell ref="D183:D185"/>
    <mergeCell ref="E183:E185"/>
    <mergeCell ref="E281:E283"/>
    <mergeCell ref="D292:D294"/>
    <mergeCell ref="E292:E294"/>
    <mergeCell ref="A109:B109"/>
    <mergeCell ref="A111:A113"/>
    <mergeCell ref="A118:B118"/>
    <mergeCell ref="B110:C110"/>
    <mergeCell ref="A114:G114"/>
    <mergeCell ref="D6:D8"/>
    <mergeCell ref="F32:F34"/>
    <mergeCell ref="G32:G34"/>
    <mergeCell ref="A35:G35"/>
    <mergeCell ref="A40:G40"/>
    <mergeCell ref="F48:F50"/>
    <mergeCell ref="G48:G50"/>
    <mergeCell ref="A51:G51"/>
    <mergeCell ref="F68:F70"/>
    <mergeCell ref="G68:G70"/>
    <mergeCell ref="B48:B50"/>
    <mergeCell ref="C48:C50"/>
    <mergeCell ref="A71:G71"/>
    <mergeCell ref="A47:G47"/>
    <mergeCell ref="A48:A50"/>
    <mergeCell ref="A66:B66"/>
    <mergeCell ref="A68:A70"/>
    <mergeCell ref="B81:B83"/>
    <mergeCell ref="C81:C83"/>
    <mergeCell ref="A81:A83"/>
    <mergeCell ref="B111:B113"/>
    <mergeCell ref="C111:C113"/>
    <mergeCell ref="A102:B102"/>
    <mergeCell ref="G183:G185"/>
    <mergeCell ref="A186:G186"/>
    <mergeCell ref="A189:G189"/>
    <mergeCell ref="B183:B185"/>
    <mergeCell ref="C183:C185"/>
    <mergeCell ref="F154:F156"/>
    <mergeCell ref="G154:G156"/>
    <mergeCell ref="A157:G157"/>
    <mergeCell ref="A160:G160"/>
    <mergeCell ref="D139:D141"/>
    <mergeCell ref="E139:E141"/>
    <mergeCell ref="D154:D156"/>
    <mergeCell ref="E154:E156"/>
    <mergeCell ref="B154:B156"/>
    <mergeCell ref="A154:A156"/>
    <mergeCell ref="C154:C156"/>
    <mergeCell ref="F183:F185"/>
    <mergeCell ref="B92:B94"/>
    <mergeCell ref="G199:G201"/>
    <mergeCell ref="A202:G202"/>
    <mergeCell ref="A206:G206"/>
    <mergeCell ref="F220:F222"/>
    <mergeCell ref="G220:G222"/>
    <mergeCell ref="A197:B197"/>
    <mergeCell ref="A199:A201"/>
    <mergeCell ref="D199:D201"/>
    <mergeCell ref="E199:E201"/>
    <mergeCell ref="D220:D222"/>
    <mergeCell ref="E220:E222"/>
    <mergeCell ref="G250:G252"/>
    <mergeCell ref="A253:G253"/>
    <mergeCell ref="A256:G256"/>
    <mergeCell ref="F267:F269"/>
    <mergeCell ref="G267:G269"/>
    <mergeCell ref="A270:G270"/>
    <mergeCell ref="F281:F283"/>
    <mergeCell ref="G281:G283"/>
    <mergeCell ref="A284:G284"/>
    <mergeCell ref="A255:B255"/>
    <mergeCell ref="D250:D252"/>
    <mergeCell ref="E250:E252"/>
    <mergeCell ref="G361:G363"/>
    <mergeCell ref="F292:F294"/>
    <mergeCell ref="G292:G294"/>
    <mergeCell ref="A295:G295"/>
    <mergeCell ref="F303:F305"/>
    <mergeCell ref="G303:G305"/>
    <mergeCell ref="A306:G306"/>
    <mergeCell ref="A309:G309"/>
    <mergeCell ref="F316:F318"/>
    <mergeCell ref="G316:G318"/>
    <mergeCell ref="D339:D341"/>
    <mergeCell ref="E339:E341"/>
    <mergeCell ref="D348:D350"/>
    <mergeCell ref="E348:E350"/>
    <mergeCell ref="D361:D363"/>
    <mergeCell ref="E361:E363"/>
    <mergeCell ref="D328:D330"/>
    <mergeCell ref="E328:E330"/>
    <mergeCell ref="B328:B330"/>
    <mergeCell ref="C328:C330"/>
    <mergeCell ref="A361:A363"/>
    <mergeCell ref="A319:G319"/>
    <mergeCell ref="F328:F330"/>
    <mergeCell ref="G328:G330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68" orientation="portrait" r:id="rId1"/>
  <headerFooter>
    <oddFooter>&amp;C&amp;P</oddFooter>
  </headerFooter>
  <rowBreaks count="6" manualBreakCount="6">
    <brk id="66" max="16383" man="1"/>
    <brk id="126" max="16383" man="1"/>
    <brk id="181" max="16383" man="1"/>
    <brk id="236" max="6" man="1"/>
    <brk id="291" max="6" man="1"/>
    <brk id="3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211" t="s">
        <v>147</v>
      </c>
      <c r="B1" s="208" t="s">
        <v>135</v>
      </c>
      <c r="C1" s="208" t="s">
        <v>8</v>
      </c>
    </row>
    <row r="2" spans="1:3">
      <c r="A2" s="211"/>
      <c r="B2" s="208"/>
      <c r="C2" s="208"/>
    </row>
    <row r="3" spans="1:3">
      <c r="A3" s="211"/>
      <c r="B3" s="208"/>
      <c r="C3" s="210"/>
    </row>
    <row r="4" spans="1:3" ht="18">
      <c r="A4" s="203" t="s">
        <v>28</v>
      </c>
      <c r="B4" s="203"/>
      <c r="C4" s="203"/>
    </row>
    <row r="5" spans="1:3" ht="14.25">
      <c r="A5" s="57" t="s">
        <v>98</v>
      </c>
      <c r="B5" s="40" t="s">
        <v>99</v>
      </c>
      <c r="C5" s="26">
        <v>4899600</v>
      </c>
    </row>
    <row r="6" spans="1:3" ht="15.75">
      <c r="A6" s="212" t="s">
        <v>79</v>
      </c>
      <c r="B6" s="213"/>
      <c r="C6" s="61">
        <f>C5</f>
        <v>4899600</v>
      </c>
    </row>
    <row r="7" spans="1:3" ht="18">
      <c r="A7" s="214" t="s">
        <v>29</v>
      </c>
      <c r="B7" s="215"/>
      <c r="C7" s="216"/>
    </row>
    <row r="8" spans="1:3" ht="14.25">
      <c r="A8" s="57" t="s">
        <v>55</v>
      </c>
      <c r="B8" s="40" t="s">
        <v>4</v>
      </c>
      <c r="C8" s="24">
        <v>3280688</v>
      </c>
    </row>
    <row r="9" spans="1:3" ht="14.25">
      <c r="A9" s="57" t="s">
        <v>66</v>
      </c>
      <c r="B9" s="40" t="s">
        <v>6</v>
      </c>
      <c r="C9" s="24">
        <v>740352</v>
      </c>
    </row>
    <row r="10" spans="1:3">
      <c r="A10" s="41" t="s">
        <v>52</v>
      </c>
      <c r="B10" s="25" t="s">
        <v>68</v>
      </c>
      <c r="C10" s="20">
        <v>60000</v>
      </c>
    </row>
    <row r="11" spans="1:3">
      <c r="A11" s="41" t="s">
        <v>51</v>
      </c>
      <c r="B11" s="25" t="s">
        <v>91</v>
      </c>
      <c r="C11" s="20">
        <v>88240</v>
      </c>
    </row>
    <row r="12" spans="1:3">
      <c r="A12" s="41" t="s">
        <v>60</v>
      </c>
      <c r="B12" s="25" t="s">
        <v>71</v>
      </c>
      <c r="C12" s="20">
        <v>50000</v>
      </c>
    </row>
    <row r="13" spans="1:3">
      <c r="A13" s="41" t="s">
        <v>64</v>
      </c>
      <c r="B13" s="25" t="s">
        <v>133</v>
      </c>
      <c r="C13" s="20">
        <v>42725</v>
      </c>
    </row>
    <row r="14" spans="1:3">
      <c r="A14" s="41" t="s">
        <v>62</v>
      </c>
      <c r="B14" s="25" t="s">
        <v>100</v>
      </c>
      <c r="C14" s="20">
        <v>48686</v>
      </c>
    </row>
    <row r="15" spans="1:3" ht="14.25">
      <c r="A15" s="57" t="s">
        <v>65</v>
      </c>
      <c r="B15" s="40" t="s">
        <v>1</v>
      </c>
      <c r="C15" s="24">
        <f>SUM(C10:C14)</f>
        <v>289651</v>
      </c>
    </row>
    <row r="16" spans="1:3">
      <c r="A16" s="41" t="s">
        <v>108</v>
      </c>
      <c r="B16" s="25" t="s">
        <v>152</v>
      </c>
      <c r="C16" s="20">
        <v>253231</v>
      </c>
    </row>
    <row r="17" spans="1:3" ht="12.75" customHeight="1">
      <c r="A17" s="41" t="s">
        <v>108</v>
      </c>
      <c r="B17" s="45" t="s">
        <v>148</v>
      </c>
      <c r="C17" s="23">
        <v>335678</v>
      </c>
    </row>
    <row r="18" spans="1:3" ht="14.25">
      <c r="A18" s="57" t="s">
        <v>103</v>
      </c>
      <c r="B18" s="40" t="s">
        <v>109</v>
      </c>
      <c r="C18" s="24">
        <f>SUM(C16:C17)</f>
        <v>588909</v>
      </c>
    </row>
    <row r="19" spans="1:3" ht="14.25">
      <c r="A19" s="226" t="s">
        <v>23</v>
      </c>
      <c r="B19" s="227"/>
      <c r="C19" s="39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2018 évi költségvetés</vt:lpstr>
      <vt:lpstr>Védőnő</vt:lpstr>
      <vt:lpstr>'2018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2018-12-04T13:10:02Z</cp:lastPrinted>
  <dcterms:created xsi:type="dcterms:W3CDTF">2001-11-26T10:13:34Z</dcterms:created>
  <dcterms:modified xsi:type="dcterms:W3CDTF">2018-12-14T09:50:14Z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