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63" activeTab="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xlnm.Print_Titles" localSheetId="9">'10'!$1:$1</definedName>
    <definedName name="_xlnm.Print_Titles" localSheetId="10">'11'!$1:$1</definedName>
    <definedName name="_xlnm.Print_Titles" localSheetId="11">'12'!$1:$1</definedName>
    <definedName name="_xlnm.Print_Titles" localSheetId="12">'13'!$1:$1</definedName>
    <definedName name="_xlnm.Print_Titles" localSheetId="14">'15'!$2:$2</definedName>
    <definedName name="_xlnm.Print_Titles" localSheetId="15">'16'!$2:$4</definedName>
    <definedName name="_xlnm.Print_Titles" localSheetId="1">'2'!$1:$1</definedName>
    <definedName name="_xlnm.Print_Titles" localSheetId="4">'5'!$1:$5</definedName>
    <definedName name="_xlnm.Print_Titles" localSheetId="5">'6'!$1:$4</definedName>
    <definedName name="_xlnm.Print_Titles" localSheetId="7">'8'!$1:$5</definedName>
    <definedName name="_xlnm.Print_Titles" localSheetId="8">'9'!$1:$4</definedName>
    <definedName name="_xlnm.Print_Area" localSheetId="5">'6'!$A$1:$M$44</definedName>
    <definedName name="_xlnm.Print_Area" localSheetId="8">'9'!$A$1:$M$44</definedName>
  </definedNames>
  <calcPr fullCalcOnLoad="1"/>
</workbook>
</file>

<file path=xl/sharedStrings.xml><?xml version="1.0" encoding="utf-8"?>
<sst xmlns="http://schemas.openxmlformats.org/spreadsheetml/2006/main" count="904" uniqueCount="565">
  <si>
    <t>Személyi juttatások</t>
  </si>
  <si>
    <t>Összesen</t>
  </si>
  <si>
    <t>I. Működési bevételek</t>
  </si>
  <si>
    <t>II. Felhalmozási bevételek</t>
  </si>
  <si>
    <t>Cím</t>
  </si>
  <si>
    <t>Lét-szám-keret</t>
  </si>
  <si>
    <t>Állami támogatás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</si>
  <si>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</si>
  <si>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</si>
  <si>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</si>
  <si>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</si>
  <si>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</si>
  <si>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</si>
  <si>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II. Felhalmozási költségvetés</t>
  </si>
  <si>
    <t>Sor-szám</t>
  </si>
  <si>
    <t>Megnevezés</t>
  </si>
  <si>
    <t>Ellátottak pénzbeli juttatása</t>
  </si>
  <si>
    <t>Általános tartalék</t>
  </si>
  <si>
    <t>Működési céltartalék</t>
  </si>
  <si>
    <t>Fejlesztési céltartalék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</si>
  <si>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</si>
  <si>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</si>
  <si>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</si>
  <si>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</si>
  <si>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>Összesen:</t>
  </si>
  <si>
    <t>Közhatalmi bevételek</t>
  </si>
  <si>
    <t>Gépjárműadó</t>
  </si>
  <si>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</si>
  <si>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</si>
  <si>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</si>
  <si>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</si>
  <si>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</si>
  <si>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</si>
  <si>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</si>
  <si>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</si>
  <si>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</si>
  <si>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</si>
  <si>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</si>
  <si>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</si>
  <si>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</si>
  <si>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>3. Dologi kiadások</t>
  </si>
  <si>
    <t>Felhal-mozási célra</t>
  </si>
  <si>
    <t>Költségvetési szerv megnevezése</t>
  </si>
  <si>
    <t>Finanszírozási bevételek</t>
  </si>
  <si>
    <t>Költségvetési szervek eredeti előirányzata</t>
  </si>
  <si>
    <t>Bevételek összesen</t>
  </si>
  <si>
    <t>Egyéb működési kiadások</t>
  </si>
  <si>
    <t>Ellátot-tak pénz-beli jutta-tása</t>
  </si>
  <si>
    <t>Felhal-mozási tartalék</t>
  </si>
  <si>
    <t>Költségvetési kiadások</t>
  </si>
  <si>
    <t xml:space="preserve">Összesen </t>
  </si>
  <si>
    <t>Beruházás megnevezése</t>
  </si>
  <si>
    <t>Mozgás Háza beruházás részlet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</si>
  <si>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</si>
  <si>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</si>
  <si>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</si>
  <si>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</si>
  <si>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</si>
  <si>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</si>
  <si>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Bursa Hungarica</t>
  </si>
  <si>
    <t>Szent Erzsébet Alapítvány</t>
  </si>
  <si>
    <t>Keszthelyi Turisztikai Egyesület</t>
  </si>
  <si>
    <t xml:space="preserve">VÜZ Kft - Csik F. Tanuszoda </t>
  </si>
  <si>
    <t>Költségvetési szervek eredeti előirányzata összesen</t>
  </si>
  <si>
    <t>Egyéb felhalmozási kiadások</t>
  </si>
  <si>
    <t>Része-sedések értéke-sítése</t>
  </si>
  <si>
    <t>Hiány belső finanszírozása:</t>
  </si>
  <si>
    <t>II. Felhalmozási  költségvetés</t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</si>
  <si>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eredeti 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</si>
  <si>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eredeti előir.</t>
    </r>
  </si>
  <si>
    <r>
      <rPr>
        <b/>
        <sz val="10"/>
        <rFont val="Book Antiqua"/>
        <family val="1"/>
      </rPr>
      <t xml:space="preserve">Keszthely Város Önk. Alapellátási Intézete </t>
    </r>
    <r>
      <rPr>
        <sz val="10"/>
        <rFont val="Book Antiqua"/>
        <family val="1"/>
      </rPr>
      <t>eredeti előir.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</si>
  <si>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</si>
  <si>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Balatoni Múzeum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</si>
  <si>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eredeti előirányzat</t>
    </r>
  </si>
  <si>
    <r>
      <rPr>
        <b/>
        <sz val="9"/>
        <rFont val="Book Antiqua"/>
        <family val="1"/>
      </rPr>
      <t xml:space="preserve">Goldmark Károly Művelődési Központ </t>
    </r>
    <r>
      <rPr>
        <sz val="9"/>
        <rFont val="Book Antiqua"/>
        <family val="1"/>
      </rPr>
      <t xml:space="preserve"> eredeti előirányzat</t>
    </r>
  </si>
  <si>
    <r>
      <rPr>
        <b/>
        <sz val="9"/>
        <rFont val="Book Antiqua"/>
        <family val="1"/>
      </rPr>
      <t xml:space="preserve">Keszthely Város Önkorm. Alapellátási Intézete </t>
    </r>
    <r>
      <rPr>
        <sz val="9"/>
        <rFont val="Book Antiqua"/>
        <family val="1"/>
      </rPr>
      <t>eredeti előir.</t>
    </r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</si>
  <si>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eredeti előirányzat</t>
    </r>
  </si>
  <si>
    <t>ebből: kötelező feladat</t>
  </si>
  <si>
    <t>önként vállalt feladat</t>
  </si>
  <si>
    <t>Önkormányzat eredeti előirányzat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</si>
  <si>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</si>
  <si>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</si>
  <si>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</si>
  <si>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</si>
  <si>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</si>
  <si>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</si>
  <si>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Engedélyezett létszám:</t>
  </si>
  <si>
    <t>Működési bevételek összesen (A + D)</t>
  </si>
  <si>
    <t>Működési kiadások összesen (B + C)</t>
  </si>
  <si>
    <t>Beruházások</t>
  </si>
  <si>
    <t>Felhalmozási bevételek összesen (A + D)</t>
  </si>
  <si>
    <t>Felhalmozási kiadások összesen (B + C)</t>
  </si>
  <si>
    <t>Működési bevételek</t>
  </si>
  <si>
    <t xml:space="preserve">2. Munkaadókat terhelő járulékok </t>
  </si>
  <si>
    <t>6. Felhalmozási célú hitelek felvétele</t>
  </si>
  <si>
    <t>Gazdasági Ellátó Szervezet Keszthely</t>
  </si>
  <si>
    <r>
      <rPr>
        <b/>
        <sz val="9"/>
        <rFont val="Book Antiqua"/>
        <family val="1"/>
      </rPr>
      <t xml:space="preserve">F.Gy. Városi Könyvtár </t>
    </r>
    <r>
      <rPr>
        <sz val="9"/>
        <rFont val="Book Antiqua"/>
        <family val="1"/>
      </rPr>
      <t>eredeti ei.</t>
    </r>
  </si>
  <si>
    <t>Telekadó</t>
  </si>
  <si>
    <t>Eredeti előirányzat</t>
  </si>
  <si>
    <t>2. Felújítások</t>
  </si>
  <si>
    <t>Felhalmozási hiány (A-B) :</t>
  </si>
  <si>
    <t>Parkoló üz. 045170</t>
  </si>
  <si>
    <t>Nem lakóing.bérbeadás 013350</t>
  </si>
  <si>
    <t>Önk.jogalkotás 011130</t>
  </si>
  <si>
    <t>Közvilágítás 064010</t>
  </si>
  <si>
    <t>Város-és község-gazd. szolg. (főép.) 066020</t>
  </si>
  <si>
    <t>Közcélú fogl. 041233</t>
  </si>
  <si>
    <t>Erdősítés 042220</t>
  </si>
  <si>
    <t>Tel.hull. kez. 051030</t>
  </si>
  <si>
    <t>Utak, üz. 045160</t>
  </si>
  <si>
    <t>Nem lakóing. bérbeadása 013350</t>
  </si>
  <si>
    <t>Zöldter.kez. 066010</t>
  </si>
  <si>
    <t>Tartalékok 900070</t>
  </si>
  <si>
    <t>Ár- és belvíz-véd.tev. 047410</t>
  </si>
  <si>
    <t>Fogorvosi szakell. 072313</t>
  </si>
  <si>
    <t>Civil szerv. műk.tám. 084031</t>
  </si>
  <si>
    <t>Köztemető fennt., műk. 013320</t>
  </si>
  <si>
    <t>Út, autópálya építés ( 045120 )</t>
  </si>
  <si>
    <t>Nem lakóingatlan bérbeadása ( 013350 )</t>
  </si>
  <si>
    <t>Közvilágítás ( 064010 )</t>
  </si>
  <si>
    <t>Ár- és belvízvédelemmel összefüggő tevékenység ( 047410 )</t>
  </si>
  <si>
    <t>Nem lakóingatlan bérbeadás ( 013350 )</t>
  </si>
  <si>
    <t>Felhalmozási célú bevételek összesen:</t>
  </si>
  <si>
    <t>eből: köt.feladat</t>
  </si>
  <si>
    <t>ebból: köt.feladat</t>
  </si>
  <si>
    <t>ebből: köt.feladat</t>
  </si>
  <si>
    <t>Kötelező feladatok</t>
  </si>
  <si>
    <t>Önként vállalt feladatok</t>
  </si>
  <si>
    <t>Kötelező feladat</t>
  </si>
  <si>
    <t>Önként vállalt feladat</t>
  </si>
  <si>
    <t xml:space="preserve">Működési bevételek </t>
  </si>
  <si>
    <t>ebből: Önkormányzat - 2 fő választott tisztségviselő</t>
  </si>
  <si>
    <r>
      <t xml:space="preserve">Keszthelyi Polgármesteri  Hivatal </t>
    </r>
    <r>
      <rPr>
        <sz val="9"/>
        <rFont val="Book Antiqua"/>
        <family val="1"/>
      </rPr>
      <t>eredeti ei.</t>
    </r>
  </si>
  <si>
    <r>
      <t xml:space="preserve">Keszthelyi Polgármesteri Hivatal </t>
    </r>
    <r>
      <rPr>
        <sz val="10"/>
        <rFont val="Book Antiqua"/>
        <family val="1"/>
      </rPr>
      <t>eredeti előirányzat</t>
    </r>
  </si>
  <si>
    <r>
      <rPr>
        <b/>
        <sz val="10"/>
        <rFont val="Book Antiqua"/>
        <family val="1"/>
      </rPr>
      <t>Keszthelyi</t>
    </r>
    <r>
      <rPr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Életfa Óvoda</t>
    </r>
    <r>
      <rPr>
        <sz val="10"/>
        <rFont val="Book Antiqua"/>
        <family val="1"/>
      </rPr>
      <t xml:space="preserve"> eredeti előirányzat</t>
    </r>
  </si>
  <si>
    <t>Ellátottak pénzbeli jutt.</t>
  </si>
  <si>
    <t>Maradvány igénybevétele</t>
  </si>
  <si>
    <t xml:space="preserve">Kormányzati funkciók </t>
  </si>
  <si>
    <t xml:space="preserve">Munka-adókat terhelő járulékok </t>
  </si>
  <si>
    <t>Támogatás ÁHT-n belülre</t>
  </si>
  <si>
    <t>Támogatás ÁHT-n kivülre</t>
  </si>
  <si>
    <t>Beruházás</t>
  </si>
  <si>
    <t>Felújítás</t>
  </si>
  <si>
    <t>Tartalék</t>
  </si>
  <si>
    <t>3. Működési bevételek</t>
  </si>
  <si>
    <t xml:space="preserve">Építményadó </t>
  </si>
  <si>
    <t>Magánszemélyek kommunális adója</t>
  </si>
  <si>
    <t>Idegenforgalmi adó tartózkodás után</t>
  </si>
  <si>
    <t>Bírság, pótlék, közigazgatási bírság</t>
  </si>
  <si>
    <t>Önkormányzat működési támogatásai</t>
  </si>
  <si>
    <t>Helyi önkormányzatok kiegészítő támogatásai</t>
  </si>
  <si>
    <t>Települési önkormányzatok egyes köznevelési fel tám.</t>
  </si>
  <si>
    <t xml:space="preserve">Működési célú támogatások államháztartáson belülről </t>
  </si>
  <si>
    <t xml:space="preserve">Felhalmozási célú támogatások ÁHT-n belüről </t>
  </si>
  <si>
    <t>Ingatlan értékesítése</t>
  </si>
  <si>
    <t>Felhalmozási bevételek</t>
  </si>
  <si>
    <t>Működési célú átvett pénzeszközök</t>
  </si>
  <si>
    <t>Kölcsön visszatérülése</t>
  </si>
  <si>
    <t xml:space="preserve">Egyéb működési célú átvett pénzeszközök </t>
  </si>
  <si>
    <t xml:space="preserve">Felhalmozási célú átvett pénzeszközök </t>
  </si>
  <si>
    <t>Egyéb felhalmozási célú átvett pénzeszközök</t>
  </si>
  <si>
    <t>Egyéb működési célú támogatások ÁHT-n kívülre</t>
  </si>
  <si>
    <t>Egyéb felhalmozási célú kiadások</t>
  </si>
  <si>
    <t>Kölcsön nyújtása ÁHT-n kívülre</t>
  </si>
  <si>
    <t>Egyéb felhalm. célú támogatások ÁHT-n kívülre</t>
  </si>
  <si>
    <t>Egyéb felhalm. célú támogatások ÁHT-n belülre</t>
  </si>
  <si>
    <t xml:space="preserve">Beruházások </t>
  </si>
  <si>
    <t xml:space="preserve">Felújítások </t>
  </si>
  <si>
    <t>Ingatlan értékesítés</t>
  </si>
  <si>
    <t xml:space="preserve">Felhalm. célú támog. ÁHT-n belülről </t>
  </si>
  <si>
    <t>Működési célú támog. ÁHT-n belülről</t>
  </si>
  <si>
    <t>Felhalm. célú támog. ÁHT-n belülről</t>
  </si>
  <si>
    <t>Felhalmozási célú átvett pénzeszközök</t>
  </si>
  <si>
    <t>III. Pénzforgalom nélk.bev.</t>
  </si>
  <si>
    <t>Műk. célú támogatások ÁHT-n belülről</t>
  </si>
  <si>
    <t>Egyéb tárgyi eszköz értékesítés</t>
  </si>
  <si>
    <t>Működési célu átvett pénzeszközök</t>
  </si>
  <si>
    <t>Kölcsön</t>
  </si>
  <si>
    <t>Egyéb működési célú támogatás ÁHT-n belülre</t>
  </si>
  <si>
    <t>Egyéb működési célú támogatások ÁHT-n kivülre</t>
  </si>
  <si>
    <t>Egyéb felhalm. támogatás ÁHT-belülre</t>
  </si>
  <si>
    <t xml:space="preserve">Egyéb felhalm. célú támog. ÁHT-n kivülre </t>
  </si>
  <si>
    <t xml:space="preserve">Kölcsön </t>
  </si>
  <si>
    <t>Kölcsön vissza-térülés</t>
  </si>
  <si>
    <t>Önkormány-zatok működési támogatásai</t>
  </si>
  <si>
    <t>Egyéb szoc.term.beni és pénzb.ell. 107060</t>
  </si>
  <si>
    <t xml:space="preserve">Egyéb működési célú támogatások ÁHT-n belülről </t>
  </si>
  <si>
    <t>Önkormányzatok működési támogatásai</t>
  </si>
  <si>
    <t xml:space="preserve">Működési </t>
  </si>
  <si>
    <t xml:space="preserve">Felhal-mozási </t>
  </si>
  <si>
    <t xml:space="preserve">Kölcsön nyújtása </t>
  </si>
  <si>
    <t>Köztemető fenntartása, működtetése (013320)</t>
  </si>
  <si>
    <t xml:space="preserve">Csapadékelvezető rendszer tervezése és kivitelezése lakossági felvetés megoldására </t>
  </si>
  <si>
    <t>Balatoni Múzeum</t>
  </si>
  <si>
    <t>Fejér György Városi Könyvtár</t>
  </si>
  <si>
    <t>Egyesített Szociális Intézmény</t>
  </si>
  <si>
    <t>Keszthelyi Életfa Óvoda</t>
  </si>
  <si>
    <t>Tám. áht-n belülre</t>
  </si>
  <si>
    <t>Tám. áht-n kivülre</t>
  </si>
  <si>
    <t xml:space="preserve">SUN Teniszklub </t>
  </si>
  <si>
    <t xml:space="preserve">Jelzőrendszeres házi segítségnyújtás </t>
  </si>
  <si>
    <t xml:space="preserve">Házi segítségnyújtás </t>
  </si>
  <si>
    <t>Egyéb működési célú támogatások ÁHT-n belülre</t>
  </si>
  <si>
    <t>Egyéb felhalmozási célú kiadások ÁHT-n kívülre</t>
  </si>
  <si>
    <t>2. Önkormányzatok működési támogatásai</t>
  </si>
  <si>
    <t>7. Maradvány igénybevétele</t>
  </si>
  <si>
    <t>1. Beruházások</t>
  </si>
  <si>
    <t>5. Maradvány igénybevétele</t>
  </si>
  <si>
    <t>6. Ellátottak pénzbeli juttatásai</t>
  </si>
  <si>
    <t>4. Kölcsön visszatérülése</t>
  </si>
  <si>
    <t>8.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</si>
  <si>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</si>
  <si>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</si>
  <si>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</si>
  <si>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2. Felhalmozási célú támogatások ÁHT-n belülről</t>
  </si>
  <si>
    <t>1. Felhalmozási bevételek</t>
  </si>
  <si>
    <t>III. Maradány igénybevétele</t>
  </si>
  <si>
    <t>Műkö-dési</t>
  </si>
  <si>
    <t>Működési hiány-/többlet+ (A-B) :</t>
  </si>
  <si>
    <t>Talajterhelési díj</t>
  </si>
  <si>
    <t>Iparűzési adó</t>
  </si>
  <si>
    <t>Köz-fogl. létszáma</t>
  </si>
  <si>
    <t>Magyar Vöröskereszt Zala Megyei Szervezete</t>
  </si>
  <si>
    <t xml:space="preserve">Egyéb működési célú támogatások ÁHT-n belülre </t>
  </si>
  <si>
    <t>Közutak, hidak üzemeltetése, fenntartása (045160)</t>
  </si>
  <si>
    <t>Civil szervezetek működési támogatása (084031)</t>
  </si>
  <si>
    <t>III. Irányítószervi támogatás</t>
  </si>
  <si>
    <r>
      <t xml:space="preserve">Keszthelyi Család- Gyermekjóléti Központ </t>
    </r>
    <r>
      <rPr>
        <sz val="9"/>
        <rFont val="Book Antiqua"/>
        <family val="1"/>
      </rPr>
      <t>eredeti előirányzat</t>
    </r>
    <r>
      <rPr>
        <b/>
        <sz val="9"/>
        <rFont val="Book Antiqua"/>
        <family val="1"/>
      </rPr>
      <t xml:space="preserve"> </t>
    </r>
  </si>
  <si>
    <t xml:space="preserve">ebből: kötelező feladat </t>
  </si>
  <si>
    <r>
      <rPr>
        <b/>
        <sz val="10"/>
        <rFont val="Book Antiqua"/>
        <family val="1"/>
      </rPr>
      <t>Keszthelyi Család- és Gyermekjóléti Központ</t>
    </r>
    <r>
      <rPr>
        <sz val="10"/>
        <rFont val="Book Antiqua"/>
        <family val="1"/>
      </rPr>
      <t xml:space="preserve"> eredeti előirányzat</t>
    </r>
  </si>
  <si>
    <t>IV. Költségvetési maradvány</t>
  </si>
  <si>
    <t>Út, autópálya ép.,(fejl)  045120</t>
  </si>
  <si>
    <t>Hitelek</t>
  </si>
  <si>
    <t>Irányító szervi támogatások folyósítása</t>
  </si>
  <si>
    <t xml:space="preserve">ÁHT- belüli megelőlegezés visszafiz. </t>
  </si>
  <si>
    <t>Támog. célú fin. műveletek 018030</t>
  </si>
  <si>
    <t>Támogatási célú fin. műveletek 018030</t>
  </si>
  <si>
    <t>Strand 081061</t>
  </si>
  <si>
    <t>Önkor. elsz. kp. kv 018010</t>
  </si>
  <si>
    <t>ÁHT-n belüli megelőlegezés visszafiz.</t>
  </si>
  <si>
    <t>Államháztartáson belüli megelőlegezések</t>
  </si>
  <si>
    <t>9. Államháztartáson belüli megelőlegezés visszafizetése</t>
  </si>
  <si>
    <t xml:space="preserve">Goldmark Károly Művelődési Központ </t>
  </si>
  <si>
    <t>Keszthelyi Polgármesteri Hivatal</t>
  </si>
  <si>
    <t>Kisértékű informatikai eszközök</t>
  </si>
  <si>
    <t xml:space="preserve">Keszthelyi Televízió Nonprofit Kft. </t>
  </si>
  <si>
    <t xml:space="preserve">Szabadidős park, fürdő és strandszolgálatás (081061) </t>
  </si>
  <si>
    <t>Települési önkormányzatok szociális, gyermekjóléti és gyermekétkeztetési feladatainak támogatása</t>
  </si>
  <si>
    <t>ebből: köt. feladat</t>
  </si>
  <si>
    <t>Támoga-tás ÁHT-n belülre</t>
  </si>
  <si>
    <t>Beruhá-zások</t>
  </si>
  <si>
    <t>Tagdíj</t>
  </si>
  <si>
    <t>Keszthelyi HUSZ Nonprofit Kft - gar.és kezességvállalás</t>
  </si>
  <si>
    <t>Keszthely város vízjogi üzemeltetési engedélye (Csókakői patak önálló részek)</t>
  </si>
  <si>
    <t>Anyakönyvvezetői szertartásokhoz kellékek</t>
  </si>
  <si>
    <t>Sportlétesítmények, edzőtáborok műk.és fejl. (081030)</t>
  </si>
  <si>
    <t>Keszthely és Környéke Kistérségi Többcélú Társulás</t>
  </si>
  <si>
    <t>Keszthelyi Kilométerek Egyesület</t>
  </si>
  <si>
    <t>Településfejl. 062020</t>
  </si>
  <si>
    <t>Településfejlesztés (062020)</t>
  </si>
  <si>
    <t>Kisértékű tárgyi eszközök</t>
  </si>
  <si>
    <r>
      <rPr>
        <b/>
        <sz val="9"/>
        <rFont val="Book Antiqua"/>
        <family val="1"/>
      </rPr>
      <t>Keszthelyi Életfa Óvoda</t>
    </r>
    <r>
      <rPr>
        <sz val="9"/>
        <rFont val="Book Antiqua"/>
        <family val="1"/>
      </rPr>
      <t xml:space="preserve"> eredeti ei.</t>
    </r>
  </si>
  <si>
    <r>
      <rPr>
        <b/>
        <sz val="9"/>
        <rFont val="Book Antiqua"/>
        <family val="1"/>
      </rPr>
      <t>Keszthely Város Önkorm.Egyesített Szociális Intézménye</t>
    </r>
    <r>
      <rPr>
        <sz val="9"/>
        <rFont val="Book Antiqua"/>
        <family val="1"/>
      </rPr>
      <t xml:space="preserve"> eredeti előir.</t>
    </r>
  </si>
  <si>
    <r>
      <rPr>
        <b/>
        <sz val="9"/>
        <rFont val="Book Antiqua"/>
        <family val="1"/>
      </rPr>
      <t>Balatoni Múzeum</t>
    </r>
    <r>
      <rPr>
        <sz val="9"/>
        <rFont val="Book Antiqua"/>
        <family val="1"/>
      </rPr>
      <t xml:space="preserve"> eredeti előir.</t>
    </r>
  </si>
  <si>
    <t xml:space="preserve">GESZ Központ - bádogozás (áthúzódó) </t>
  </si>
  <si>
    <t xml:space="preserve">Keszthely Város Önkormányzata Alapellátási Intézete </t>
  </si>
  <si>
    <t xml:space="preserve">Keszthelyi Család- és Gyermekjóléti Központ </t>
  </si>
  <si>
    <t>Bűnmegelőzés 031060</t>
  </si>
  <si>
    <t>Működési célú támogatások ÁHT-n kívülről</t>
  </si>
  <si>
    <t>Esélyegyenlőség 107080</t>
  </si>
  <si>
    <t>Önkorm. elsz. 018010</t>
  </si>
  <si>
    <t>Önk.funkcióra nem sorolható bev. 900020</t>
  </si>
  <si>
    <t>Működési célú támogatások áht-n kívülről</t>
  </si>
  <si>
    <t xml:space="preserve">Felhalmozási célú támogatások áht-n kívülről </t>
  </si>
  <si>
    <t xml:space="preserve">3. Felhalmozási célú támogatások ÁHT-n kívülről </t>
  </si>
  <si>
    <t>5. Működési célú támogatás ÁHT-n kívülről</t>
  </si>
  <si>
    <t>3. Egyéb felhalmozási célú támogatások ÁHT-n belülre</t>
  </si>
  <si>
    <t xml:space="preserve">6. Kölcsön nyújtás </t>
  </si>
  <si>
    <t>5. Felhalmozási tartalék</t>
  </si>
  <si>
    <t xml:space="preserve">4. Egyéb felhalmozási célú támogatások ÁHT-n kívülre </t>
  </si>
  <si>
    <t>Újkori Középiskolás Helikoni Ünnepségek Alapítvány</t>
  </si>
  <si>
    <t>Keszthelyért Polgárőr Egyesület</t>
  </si>
  <si>
    <t>Önkormányzati jogalkotás ( 011130 )</t>
  </si>
  <si>
    <t>Tervezés, lebonyolítás, műszaki ellenőrzés közbeszerzés</t>
  </si>
  <si>
    <t xml:space="preserve">Kísérleti utcai óvoda épületének átalakítása és bővítése - TOP-1.4.1-15-ZA1-2016-00024 </t>
  </si>
  <si>
    <t xml:space="preserve">Helyi gazdaságfejlesztés megvalósítása a keszthelyi Reischl sörház barokk szárnyában TOP-1.1.3-15-ZA1-2016-00003 </t>
  </si>
  <si>
    <t>A Reischl féle sörház felújítása (barnamezős beruházás) TOP-2.1.1-15-ZA1-2016-00001</t>
  </si>
  <si>
    <t>Keszthely Zöld Város TOP-2.1.2-15-ZA1-2016-00003</t>
  </si>
  <si>
    <t>Ingatlan felújítás</t>
  </si>
  <si>
    <t>Keszthely Város Önkormányzat Alapellátási Intézete</t>
  </si>
  <si>
    <t>Teréz Anya Szociális Integrált Intézmény</t>
  </si>
  <si>
    <t>Centrál Színház Nonprofit Kft.  Nyári Játékok</t>
  </si>
  <si>
    <t>Nyugat-Balatoni Turisztikai Iroda NKft. Nyári Játékok</t>
  </si>
  <si>
    <t>Egyéb szociális természetbeni és pénzbeni ell. (107060)</t>
  </si>
  <si>
    <t>Támogatási célú finanszírozási műveletek (018030)</t>
  </si>
  <si>
    <t>Keszthelyi Vizimentő Közhasznú Egyesület</t>
  </si>
  <si>
    <t>6. Kölcsönök visszatérülése</t>
  </si>
  <si>
    <t>Hitel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</si>
  <si>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</si>
  <si>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</si>
  <si>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</si>
  <si>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</si>
  <si>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</si>
  <si>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</si>
  <si>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</si>
  <si>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</si>
  <si>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</si>
  <si>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</si>
  <si>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</si>
  <si>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</si>
  <si>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</si>
  <si>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>1. Működési bevételek</t>
  </si>
  <si>
    <t>2.Önkormányzatok működési támogatásai</t>
  </si>
  <si>
    <t>3. Közhatalmi bevételek</t>
  </si>
  <si>
    <t>4. Működési és felhalmozási célú támogatások</t>
  </si>
  <si>
    <t>5. Felhalmozási bevételek</t>
  </si>
  <si>
    <t>6. Kölcsön visszatérülés</t>
  </si>
  <si>
    <t>7. Hitelek</t>
  </si>
  <si>
    <t>8. Maradvány</t>
  </si>
  <si>
    <t xml:space="preserve">Bevételek összesen </t>
  </si>
  <si>
    <t>9. Személyi juttatások</t>
  </si>
  <si>
    <t>10. Munkaadót terhelő járulékok</t>
  </si>
  <si>
    <t>11. Dologi kiadások</t>
  </si>
  <si>
    <t>12. Működési és felhalmozási célú támogatások</t>
  </si>
  <si>
    <t>13. Ellátottak pénzbeli juttatásai</t>
  </si>
  <si>
    <t>14. Felújítás</t>
  </si>
  <si>
    <t>15. Beruházás</t>
  </si>
  <si>
    <t xml:space="preserve">16.Kölcsön nyújtása </t>
  </si>
  <si>
    <t>17. Tartalék</t>
  </si>
  <si>
    <t xml:space="preserve"> Kiadások összesen</t>
  </si>
  <si>
    <t>Záró pénzkészlet</t>
  </si>
  <si>
    <t xml:space="preserve">Európai uniós forrásból finanszírozott támogatással megvalósuló programok, projektek bevételei, kiadásai, valamint az önkormányzat ilyen  projektekhez történő hozzájárulásai </t>
  </si>
  <si>
    <t>Határozat száma</t>
  </si>
  <si>
    <t>Összeg</t>
  </si>
  <si>
    <t>Támogatás összege</t>
  </si>
  <si>
    <t>Projekt összköltsége, hozzájárulás összege</t>
  </si>
  <si>
    <t>151/2017. (V.30.)</t>
  </si>
  <si>
    <t xml:space="preserve">TOP-1.1.3-15-ZA1-2016-00003. "Helyi gazdaságfejlesztés megvalósítása a keszthelyi Reischl sörház barokk szárnyában" </t>
  </si>
  <si>
    <t>152/2017. (V.30.)</t>
  </si>
  <si>
    <t xml:space="preserve">TOP-1.1.1-15-ZA1-2016-00007. "A Keszthelyi Ipari Park belső infrastruktúrájának fejlesztése a vállalkozások versenyképességének javítása érdekében" </t>
  </si>
  <si>
    <t>153/2017. (V.30.)</t>
  </si>
  <si>
    <t xml:space="preserve">TOP-1.2.1-15-ZA1-2016-00011. "Keszthelyi Városi strand társadalmi és környezeti szempontból fenntartható családbarát attrakciófejlesztése"  </t>
  </si>
  <si>
    <t>154/2017. (V.30.)</t>
  </si>
  <si>
    <t>TOP-2.1.1-15-ZA-2016-00001. "Barnamezős területek rehabilitációja a Reischl féle sörház felújítása"</t>
  </si>
  <si>
    <t>157/2017. (VI.20.)</t>
  </si>
  <si>
    <t xml:space="preserve">247/2017. (X.5.) </t>
  </si>
  <si>
    <t>248/2017. (X.5.)</t>
  </si>
  <si>
    <t>TOP-1.4.1-15-ZA1-2016-00024 "Kísérleti utcai óvoda épületének átalakítása és bővítése"</t>
  </si>
  <si>
    <t>EFOP-1.5.2-16-2017-00044. "Humán közszolgáltatások fejlesztése térségi szemléletben Keszthely, Bókaháza, Egeraracsa, Egervár, Orbányosfa településeken"</t>
  </si>
  <si>
    <t>246/2017. (X.5.)</t>
  </si>
  <si>
    <t>350/2017. (XII.14)</t>
  </si>
  <si>
    <t>156/2017.(VI.20)</t>
  </si>
  <si>
    <t>Működési célra</t>
  </si>
  <si>
    <t>29/2017. (II.23)</t>
  </si>
  <si>
    <t>TOP-3.1.1-15-ZA1-2016-00006."Ingyenes B+R parkoló kialakítása a keszthelyi városközpont forg.csillapítása érdekében"</t>
  </si>
  <si>
    <t>TOP-2.1.3-15-ZA1-2016-00014. „A belterületi csapadékvíz elvezetési rendszer fejlesztése Keszthely-Kertvárosban"</t>
  </si>
  <si>
    <t>TOP-2.1.2-15-ZA1-2016-00003. „Zöld Város kialakítása"</t>
  </si>
  <si>
    <t>Sport 081030</t>
  </si>
  <si>
    <t>EFOP-1.5.2-16-2017-00044 "Humánszolgálatások  fejlesztése..."</t>
  </si>
  <si>
    <t>Könyv, kisértékű tárgyi eszköz</t>
  </si>
  <si>
    <t>EFOP-4.1.8-2017-00090 "Közösségünk közösségi tere "pályázat</t>
  </si>
  <si>
    <t xml:space="preserve">Fénymásoló </t>
  </si>
  <si>
    <t>EFOP-3.3.4-17-2017-00033 "Népmesepont kialakítása"</t>
  </si>
  <si>
    <t>Termőföld bérbeadásából származó SZJA</t>
  </si>
  <si>
    <t>Ingatlan vásárlás 020/47-49 hrsz "Leromlott városi ter." pályázathoz</t>
  </si>
  <si>
    <t>Óvodai nevelés, ellátás működtetési feladatai (091140)</t>
  </si>
  <si>
    <t>Keszthely Hazavár - ifjúságot segítő támogatási program (Esély Otthon) EFOP-1.2.1-16 -2017-00023</t>
  </si>
  <si>
    <t xml:space="preserve">MLSZ pályaépíti program -Fodor u. 43. </t>
  </si>
  <si>
    <t>Bakacs u. 10. tetőszerkezet és függőfolyosó</t>
  </si>
  <si>
    <t>Kossuth u. 2.- Kisfaludy utca homlokzat felújítás</t>
  </si>
  <si>
    <t xml:space="preserve">Kossuth u. 3. tetőszerkezet és homlokzat felújításának tervezése </t>
  </si>
  <si>
    <t>Parkolók üzemeltetése ( 045170 )</t>
  </si>
  <si>
    <t>Nemzeti Táncszínház Nonprofit Kft</t>
  </si>
  <si>
    <t>Salve Regina Kulturális Egyesület - Dalünnep</t>
  </si>
  <si>
    <t>Óvodai nevelés ell.műk. feladatai 091140</t>
  </si>
  <si>
    <t>TOP-5.3.1-16-ZA1-2017-00010 "Helyi identitás és kohézió erősítése Keszthelyen"</t>
  </si>
  <si>
    <t>EFOP 4.1.8-16-2017-00090. "Közönségünk közösségi terve-Infrastruktúra fejlesztés a keszthelyi F.Gy.Városi Könyvtárban"</t>
  </si>
  <si>
    <t>334/2018(XII.13)</t>
  </si>
  <si>
    <t>356/2016.(XII.15)</t>
  </si>
  <si>
    <t>EFOP-4.1.9-16-2017-00052. "Balatoni Kincsestár"</t>
  </si>
  <si>
    <t>170/2018.</t>
  </si>
  <si>
    <t>EFOP-4.1.9-16-2017-00052 pályázat "Balaton Kincsestár"</t>
  </si>
  <si>
    <t>EFOP-1.2.9-17-2017-00073. "Keszthelyi Nő-Köz-Pont" - Keszthelyi Családsegítő és Gyermekjóléti Központ</t>
  </si>
  <si>
    <t>EFOP-1.2.9-17-2017-00073. "Keszthelyi Nő-Köz-Pont" - Goldmark Károly Művelődési Központ</t>
  </si>
  <si>
    <t>69/2018.(III.29)</t>
  </si>
  <si>
    <t>EFOP-3.3.4-17-2017-00033. "Az Óperenciás tengeren innen - Népmesepont kialakítása Keszthelyen" - Goldmark KMK</t>
  </si>
  <si>
    <t>70/2018. (III.29)</t>
  </si>
  <si>
    <t xml:space="preserve">Felhalmo-zási </t>
  </si>
  <si>
    <t>Munkaadókat terhelő járulékok és szoc. hozzájár. adó</t>
  </si>
  <si>
    <t>Bakacs u. 10. I/3. lakás felújítása I.ütem</t>
  </si>
  <si>
    <t>Bakacs u. 10. I/3. lakás felújítása II.ütem</t>
  </si>
  <si>
    <t>Kossuth u. 5. homlokzat</t>
  </si>
  <si>
    <t>Egyéb kisértékű tárgyi eszközök (bútor, udvari tárgyaló)</t>
  </si>
  <si>
    <t>Nagyteljesítményű darálógép</t>
  </si>
  <si>
    <t xml:space="preserve">Mobiltelefon </t>
  </si>
  <si>
    <t>Irattár kialakítása</t>
  </si>
  <si>
    <t>Szemétkonténer</t>
  </si>
  <si>
    <t>Defibrillátor</t>
  </si>
  <si>
    <t>Csók István u. épület villamoshálózat felújítása</t>
  </si>
  <si>
    <t>Járásszékhely múzeumok szakmai támogatása - raktári egységek állományvédelmi fejlesztése</t>
  </si>
  <si>
    <t xml:space="preserve">Informatikai eszközök, programok </t>
  </si>
  <si>
    <t>Balatonparti sportpálya víztartály és kazán</t>
  </si>
  <si>
    <t>Fitnesz eszköz - Halászcsárda előtt 1 db</t>
  </si>
  <si>
    <t>Informatikai eszközök - szoftver, számítógép</t>
  </si>
  <si>
    <t>Konyhai eszközök - üst</t>
  </si>
  <si>
    <t>Kézi hulladékgyűjtők, padok</t>
  </si>
  <si>
    <t>Zöldmező utcai parkoló (áthúzódó)</t>
  </si>
  <si>
    <t>Városi edzőterem villámvédelem</t>
  </si>
  <si>
    <t>Fűkasza - 10 db (áthúzódó)</t>
  </si>
  <si>
    <t>Lombfújó - 3 db (áthúzódó)</t>
  </si>
  <si>
    <t>Motorfűrész - 3 db (áthúzódó)</t>
  </si>
  <si>
    <t>Páramentesítő készülék - 2 db</t>
  </si>
  <si>
    <t>Vörösmarty u. Óvoda kazánház teljes felújítása 2x60 kW kazán</t>
  </si>
  <si>
    <t>Belvárosi Tagiskola tornacsarnok öltözők felújítása</t>
  </si>
  <si>
    <t>Életfa óvoda hőleadók cseréje (30 db)</t>
  </si>
  <si>
    <t>Életfa óvoda kazánház felújítása</t>
  </si>
  <si>
    <t>Várkerti tó padozat felújítása (áthúzódó)</t>
  </si>
  <si>
    <t>Ingatlan felújítás - GESZ központ (áthúzódó)</t>
  </si>
  <si>
    <t>2020. évi terv</t>
  </si>
  <si>
    <t>Támogatási célú finanszírozási műveletek (018010)</t>
  </si>
  <si>
    <t>2018.évi rezsicsökkentés állami támogatás visszafizetése</t>
  </si>
  <si>
    <t>Nemzeti Ifjúsági Tanács Szövetség</t>
  </si>
  <si>
    <t>IloveBalaton.hu Kft</t>
  </si>
  <si>
    <t>VÜZ Nonprofit Kft. - Városi Strand Szigetfürdő DNy-i napozó-jának statikai és betonszerkezeti vizsgálata, engedélyes kiviteli tervek</t>
  </si>
  <si>
    <t>Volánbusz Zrt - veszteség kiegyenlítés 2020.I.félév</t>
  </si>
  <si>
    <t>Volánbusz Zrt - veszteség kiegyenlítés 2019.I.félév</t>
  </si>
  <si>
    <t>Volánbusz Zrt - veszteség kiegyenlítés 2019.II.félév</t>
  </si>
  <si>
    <t>Balaton u. burkolat csere kiemelt szegély egyoldali (D-i) járda felújítással</t>
  </si>
  <si>
    <t>Tapolcai u. útburkolat és 2 db autóbusz megálló felújítása</t>
  </si>
  <si>
    <t>Rezi út - Freesland torkolatának újra aszfaltozása (hatósági kötelezés)</t>
  </si>
  <si>
    <t>Tapolcai u. 1/b. bejáratának és autóbusz öbölnek rendbetétele</t>
  </si>
  <si>
    <t>Tomaji sor déli részén az útterületen lévő fák kivágása</t>
  </si>
  <si>
    <t>Mártírok útja autóbusz pályaudvar gyalogátkelő létesítés</t>
  </si>
  <si>
    <t>Gyöngyvirág u. torkolat szélesítése a Tomaji sornál</t>
  </si>
  <si>
    <t>Petőfi u.- Rákóczi u. akusztikus jelek elhelyezése</t>
  </si>
  <si>
    <t>Lóczy - Zámor u. akusztikus jelek elhelyezése</t>
  </si>
  <si>
    <t>Szent Miklós köztemető - régi, elhanyagolt nevezetes sírok felújítása, állagmegóvása, balesetveszély elhárítása</t>
  </si>
  <si>
    <t>Új köztemető - ravatalozó épület életveszély elhárítás, bontás, tervezés (áthúzódó)</t>
  </si>
  <si>
    <t>Új köztemető - parcellán belül, az aszfaltos utakat összekötő utak kavicsozása</t>
  </si>
  <si>
    <t>Új köztemető - temetői kerítés felújítása</t>
  </si>
  <si>
    <t>Lóczy u. 22. szennyvízcsatorna tervezés</t>
  </si>
  <si>
    <t>Szent László árok iszapkotrása</t>
  </si>
  <si>
    <t xml:space="preserve">Közvilágítás tervezése egyedi bővítések (Kilátó köz 6-8., Keringő u. 104/a., Napsugár u., Meggyfa u. gyalogos része, Dobó István u., Klempa köz tervezés, stb.) </t>
  </si>
  <si>
    <t>Tapolcai és Bercsényi utcai gyalogátkelők megvilágítása (ellenőrző mérés, átalakítás)</t>
  </si>
  <si>
    <t>Keszthely Festetics György Zenei Alapfokú Művészeti Iskola és egyéb önkormányzati épületek energetikai korszerűsítése TOP-3.2.1-16-ZA1-2019-00019.</t>
  </si>
  <si>
    <t>Keszthelyi Tanuszoda energetikai korszerűsítése TOP-3.2.1-16-ZA1-2019-00022.</t>
  </si>
  <si>
    <t>Új köztemető - veszélyes fák kivágása, részleges nyesése</t>
  </si>
  <si>
    <t>Keszthelyi Kiscápák SE - 341/2019. (XII.12.) kitüntetés</t>
  </si>
  <si>
    <t>2020. év</t>
  </si>
  <si>
    <t>TOP-3.2.1-16-ZA1-2019-00022 "Keszthelyi Tanuszoda energetikai korszerűsítése"</t>
  </si>
  <si>
    <t>TOP-3.2.1-16-ZA1-2019-00019 "Keszthelyi Festetics György Zenei Alapfokú Művészeti Iskola és egyéb önkormányzati épületek energetikai korszerűsítése"</t>
  </si>
  <si>
    <t>243/2019. (IX.26)</t>
  </si>
  <si>
    <t>209/2019. (VIII.29)</t>
  </si>
  <si>
    <t>227/2018. (VIII.29)</t>
  </si>
  <si>
    <t>206/2019. (VIII.29)</t>
  </si>
  <si>
    <t>207/2019. (VIII.29)</t>
  </si>
  <si>
    <t>GINOP-7.1.9-17-2018-00015 "Festetics örökség bemutatását és hálózatba kapcsolását célzó termék- és infrastruktúra fejlesztés" I. ütem</t>
  </si>
  <si>
    <t xml:space="preserve">TOP-5.2.1-15-ZA1-2016-00003. "A társadalmi hátrányok kompenzálását szolgáló komplex programok megvalósítása Keszthelyen" </t>
  </si>
  <si>
    <t xml:space="preserve">Festetics örökség bemutatását és hálózatba kapcsolását célzó termék- és infrastruktúra fejlesztés GINOP-7.1.9-17-2018-00015. </t>
  </si>
  <si>
    <t xml:space="preserve">Ingyenes B+R parkoló kialakítása a keszthelyi városközpont forgalom-csillapítása érdekében TOP-3.1.1-15-ZA1-2016-00006 </t>
  </si>
  <si>
    <t>Pethe F. - Hermann O. u. vízelvezetése helyben szikkasztással</t>
  </si>
  <si>
    <t>TOP-1.4.1-15-ZA1-2018-00035 "Eszközbeszerzés a Keszthelyi Életfa Óvoda tagóvodái számára"</t>
  </si>
  <si>
    <t>Eszközbeszerzés a Keszthelyi Életfa Óvoda tagóvodái számára TOP-1.4.1-15-ZA1-2018-00035</t>
  </si>
  <si>
    <t>EFOP-1.2.11-16-2017-0003 "Keszthely Hazavár ifjúságot segítő támogatási program" (Esély Otthon)</t>
  </si>
  <si>
    <t>188/2018. (VI.28)</t>
  </si>
  <si>
    <t>KEHOP-1.2.1-18-2018-00206 "Keszthelyi klímastratégia kidolgozása és klímatudatosságot erősítő, szemléletformáló programok megvalósítása"</t>
  </si>
  <si>
    <t>ebből: állami támogatás ( házi segítségnyújtás, családsegítő- és gyermekjóléti szolgálat)</t>
  </si>
  <si>
    <t>Óvodai nevelés ell.műk. Feladatai 091140</t>
  </si>
  <si>
    <t>Kültéri kábelcsatorna 10 db</t>
  </si>
  <si>
    <t>Szünetmentes tápegységekbe akku csomag</t>
  </si>
  <si>
    <t>Épületfelügyelet vezérlő cseréje</t>
  </si>
  <si>
    <t>Klíma a Básti terembe</t>
  </si>
  <si>
    <t>Biztonsági kordon 5 db</t>
  </si>
  <si>
    <t>File szerver</t>
  </si>
  <si>
    <t>Irodai szofterverk, operációs rendszerek</t>
  </si>
  <si>
    <t>Parkett lakkozás - Kossuth u. 28</t>
  </si>
  <si>
    <t>EFOP-1.5.2 pályázat - egyéb kisérékű eszközök</t>
  </si>
  <si>
    <t>Hangtechikai eszközpark korszerűsítés (mikrofon, állvány)</t>
  </si>
  <si>
    <t>EFOP-1.2.9-17-2017-00073. "Keszthelyi Nő-Köz-Pont"</t>
  </si>
  <si>
    <t>Kisértékű eszközök (mikro, porszívó, öltözőszekrény )</t>
  </si>
  <si>
    <t>WIFI hálózat lefedettség bővítése</t>
  </si>
  <si>
    <t xml:space="preserve">Lámpapark korszerűsítés a színházteremben </t>
  </si>
  <si>
    <t>Asztali számítógép 3 db</t>
  </si>
  <si>
    <t>Marmóleum csere - Simándy terem</t>
  </si>
  <si>
    <t>Fiatalok társ.beill.084070</t>
  </si>
  <si>
    <t>Fiatalok társadalmi beilleszkedése (084070)</t>
  </si>
  <si>
    <t>Esélyegyenlőségi programok (107080)</t>
  </si>
  <si>
    <t>Nagykanizsai Tankerületi Központ - Csány-Szendrey AMI Fodor u. Tagintézmény</t>
  </si>
  <si>
    <t>Béri Balogh Á. u. 2/b. 3/10.</t>
  </si>
  <si>
    <t>VÜZ Nonprofit Kft - Piaci gyalogos sétány mellett közműhálózat kiépítése</t>
  </si>
  <si>
    <t xml:space="preserve">VÜZ Nonprofit Kft. - TOP-7.1.1-16-2017-00122-2. "Játszóterek, játszóházak, szabadidőparkok fejlesztése" pályázat nem támogatott  közbeszerzés költségei </t>
  </si>
  <si>
    <t>Módosítás</t>
  </si>
  <si>
    <t>Módosított előirányzat</t>
  </si>
  <si>
    <t>Helyi önkormányzatok működésének általános tám.</t>
  </si>
  <si>
    <t>Munkaadókat terhelő járulékok és szociális hozzájár. adó</t>
  </si>
  <si>
    <t>Települési önkormányzatok kulturális felad. tám.</t>
  </si>
  <si>
    <t>Önkormányzat eredeti  előirányzat</t>
  </si>
  <si>
    <t>Eredeti előirányzat összesen:</t>
  </si>
  <si>
    <t>Eredeti előirányzat összesen</t>
  </si>
  <si>
    <t>Madách u. zárt csatorna dugulás elhárítása az autóbusz pálya-udvar vízelvezetése érdekében (feltárás, részleges helyreállítás)</t>
  </si>
  <si>
    <t xml:space="preserve">A belterületi csapadékvíz elvezetési rendszer fejlesztése Keszthely-Kertvárosban (Mély u. csap.csat.) TOP-2.1.3-15-ZA1-2016-00014. </t>
  </si>
  <si>
    <t>A keszthelyi Ipari Park belső infrastruktúrájának fejlesztése a vállalkozások versenyképességének jav. érdekében TOP-1.1.1-15-ZA1-2016-00007.</t>
  </si>
  <si>
    <t xml:space="preserve">A társadalmi hátrányok kompenzálását szolgáló komplex prog-ramok megval.Keszthelyen" TOP-5.2.1-15-ZA1-2016-00003. </t>
  </si>
  <si>
    <t xml:space="preserve">Keszthelyi Városi Strand társadalmi és környezeti szempontból fenntartható családbarát attrakció-fejlesztése TOP-1.2.1-15-ZA1-2016-000011 </t>
  </si>
  <si>
    <t>Zalaegerszegi Tankerületi Központ - ZM Pedagógiai Szak-szolgálat Keszthelyi Tagintézménye (134/2019. EEB hat.)</t>
  </si>
  <si>
    <t>Z.M. Rendőrfőkapitányság - nyári közös járőrszolgálat</t>
  </si>
  <si>
    <t>2020.évi terv</t>
  </si>
  <si>
    <t>Önkorm. és önk. hivatalok jogalkotó és ált. ig. tev. (011130)</t>
  </si>
  <si>
    <t>TOP-2.1.3-15-ZA1-2019-00020 „A belterületi csapadékvíz elvezetési rendszer fejlesztése Keszthely-Kertvárosban" II.ütem</t>
  </si>
  <si>
    <t>A belterületi csapadékvíz elvezetési rendszer fejlesztése Keszthely-Kertvárosban II.ütem előkészítő költségek TOP-2.1.3-15-ZA1-2019-00020 pályázat</t>
  </si>
  <si>
    <t>Fogorvosi szakell. 072313 módosítás</t>
  </si>
  <si>
    <t>Ár- és belvíz-véd.tev. 047410 módosítás</t>
  </si>
  <si>
    <t>Egyházak hitéleti tev. 084040 módosítás</t>
  </si>
  <si>
    <t>Kábítószer megelőzés 074052 módosítás</t>
  </si>
  <si>
    <t>Informatikai fejl. 013370 módosítás</t>
  </si>
  <si>
    <t>ÁHT- belüli megelőlegezés</t>
  </si>
  <si>
    <t>Kisértékű eszközök</t>
  </si>
  <si>
    <t>Kaszaházak fűnyírókhoz</t>
  </si>
  <si>
    <t>Gázkazán - Vörösmarty Óvoda</t>
  </si>
  <si>
    <t>Szociális ágazati összevont pótlék</t>
  </si>
  <si>
    <t>Kompenzáció</t>
  </si>
  <si>
    <t>Kossuth u. 30. homlokzat felújítása</t>
  </si>
  <si>
    <t>Képviselő-testületi tagok részére technikai eszközök</t>
  </si>
  <si>
    <t>Gépkocsi</t>
  </si>
  <si>
    <t>Keszthelyi Városfejlesztő Egyszemélyes NKft - pótbefizetése</t>
  </si>
  <si>
    <t>Keszthelyi Városfejlesztő Egyszemélyes NKft - GINOP-5.2.4-19. pályázat - Új gyakornoki program pályázati önerő</t>
  </si>
  <si>
    <t>Georgikon Alapítvány - EEB</t>
  </si>
  <si>
    <t>Balatoni Borbarát Hölgyek Egyesülete - VSB 25, EEB 25</t>
  </si>
  <si>
    <t>Berzsenyi Dániel Irodalmi és Művészeti Társaság - EEB</t>
  </si>
  <si>
    <t>Magyar Politikai Foglyok Szövetsége ZM Szervezete - EEB</t>
  </si>
  <si>
    <t>Zala Megyei Polgári Védelmi Szövetség - EEB</t>
  </si>
  <si>
    <t>Egyházak, közösségi és hitéleti tev.tám. (084040 )</t>
  </si>
  <si>
    <t>Magyarok Nagyasszonya Plébániahivatal - EEB</t>
  </si>
  <si>
    <t>Keszthelyi Szív- és Érbetegek Egyesülete - EEB</t>
  </si>
  <si>
    <t>Keresztény Értelmiségiek Szövetsége Keszthelyi Csoportja - EEB</t>
  </si>
  <si>
    <t>Georgikon DSE Kézilabda Szakosztály</t>
  </si>
  <si>
    <t>BEFAG Erdész Lövészklub</t>
  </si>
  <si>
    <t>Keszthelyi Városi DSE</t>
  </si>
  <si>
    <t>Spartacus Sportkör Keszthely</t>
  </si>
  <si>
    <t>Pelso Sportegyesület</t>
  </si>
  <si>
    <t>Keszthelyi Haladás SC</t>
  </si>
  <si>
    <t>Futball Club Keszthely</t>
  </si>
  <si>
    <t xml:space="preserve">Keszthelyi Kiscápák SE </t>
  </si>
  <si>
    <t>Keszthelyi Yacht Klub</t>
  </si>
  <si>
    <t>Vajda Gimnázium Keszthelyi DSE</t>
  </si>
  <si>
    <t>Keszthelyi Tollaslabda Egyesület</t>
  </si>
  <si>
    <t>Balaton Vívóklub</t>
  </si>
  <si>
    <t>Mazsola SE</t>
  </si>
  <si>
    <t>Balaton Triatlon és Szabadidő SE</t>
  </si>
  <si>
    <t>Shotokan Sportegyesület</t>
  </si>
  <si>
    <t>Helikon Tenisz Club</t>
  </si>
  <si>
    <t>SUN Tenisz Klub</t>
  </si>
  <si>
    <t>Keszthely Város Sportjáért és Oktatásáért Egyesület</t>
  </si>
  <si>
    <t>Keszthelyi Kyokushin Karate Klub</t>
  </si>
  <si>
    <t xml:space="preserve">Kossuth u. 3-5. közti elválasztó fal </t>
  </si>
  <si>
    <t>Informatikai fejlesztések (013370)</t>
  </si>
  <si>
    <t xml:space="preserve"> KÖFOP-1.2.1 - VEKOP-16-2017-01252 pály. visszafizetés</t>
  </si>
  <si>
    <t>Kisértékű tárgyi eszközök - Bölcsöde és Szociális Otthon részére</t>
  </si>
  <si>
    <t>Spartacus Vitorlás Egyesület - 138/2019.(XII.9.) EEB hat. kitűntetés</t>
  </si>
  <si>
    <t>Előző évi elszámolásból adódó bevételek</t>
  </si>
  <si>
    <t>IV.ÁHT-n belüli megelő-legezés</t>
  </si>
  <si>
    <t xml:space="preserve">9. Működési célú hitel felvétele </t>
  </si>
  <si>
    <t>8. Államháztartáson belüli megelőlegzés</t>
  </si>
  <si>
    <t>EFOP-1.5.2-16-2017-00044 "Humán közszolgálatások  fejlesztése térségi szemléletben Keszthely, Bókaháza, Egeraracsa, Egervár, Orbányosfa településeken" - Goldmark Károly Művelődési Központ</t>
  </si>
  <si>
    <t>EFOP-1.5.2-16-2017-00044 "Humán közszolgálatások  fejlesztése térségi szemléletben Keszthely, Bókaháza, Egeraracsa, Egervár, Orbányosfa településeken" - Egyesített Szociális Intézmény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</si>
</sst>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_-* #,##0.0\ _F_t_-;\-* #,##0.0\ _F_t_-;_-* \-??\ _F_t_-;_-@_-"/>
    <numFmt numFmtId="169" formatCode="[$-40E]yyyy\.\ mmmm\ d\."/>
    <numFmt numFmtId="170" formatCode="0.0"/>
    <numFmt numFmtId="171" formatCode="_-* #,##0.000\ _F_t_-;\-* #,##0.000\ _F_t_-;_-* \-??\ _F_t_-;_-@_-"/>
    <numFmt numFmtId="172" formatCode="_-* #,##0.0000\ _F_t_-;\-* #,##0.0000\ _F_t_-;_-* \-??\ _F_t_-;_-@_-"/>
    <numFmt numFmtId="173" formatCode="_-* #,##0.00000\ _F_t_-;\-* #,##0.00000\ _F_t_-;_-* \-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9"/>
      <name val="Arial CE"/>
      <family val="0"/>
    </font>
    <font>
      <b/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>
        <color indexed="8"/>
      </left>
      <right style="medium"/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/>
      <bottom/>
    </border>
    <border>
      <left/>
      <right style="thin"/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/>
      <right style="thin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/>
      <top>
        <color indexed="63"/>
      </top>
      <bottom style="thin"/>
    </border>
    <border>
      <left style="medium"/>
      <right/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7" fillId="14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8" fillId="0" borderId="2" applyNumberFormat="0" applyFill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8" fillId="15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16" borderId="7" applyNumberFormat="0" applyFont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" borderId="1" applyNumberFormat="0" applyAlignment="0" applyProtection="0"/>
    <xf numFmtId="9" fontId="0" fillId="0" borderId="0" applyFont="0" applyFill="0" applyBorder="0" applyAlignment="0" applyProtection="0"/>
  </cellStyleXfs>
  <cellXfs count="8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 indent="1"/>
    </xf>
    <xf numFmtId="0" fontId="9" fillId="0" borderId="0" xfId="0" applyFont="1" applyAlignment="1">
      <alignment/>
    </xf>
    <xf numFmtId="166" fontId="4" fillId="0" borderId="0" xfId="41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 wrapText="1" indent="1"/>
    </xf>
    <xf numFmtId="0" fontId="10" fillId="0" borderId="0" xfId="0" applyFont="1" applyFill="1" applyAlignment="1">
      <alignment wrapText="1"/>
    </xf>
    <xf numFmtId="166" fontId="2" fillId="0" borderId="13" xfId="41" applyNumberFormat="1" applyFont="1" applyFill="1" applyBorder="1" applyAlignment="1">
      <alignment/>
    </xf>
    <xf numFmtId="166" fontId="2" fillId="0" borderId="14" xfId="41" applyNumberFormat="1" applyFont="1" applyFill="1" applyBorder="1" applyAlignment="1">
      <alignment/>
    </xf>
    <xf numFmtId="166" fontId="3" fillId="0" borderId="15" xfId="41" applyNumberFormat="1" applyFont="1" applyFill="1" applyBorder="1" applyAlignment="1">
      <alignment/>
    </xf>
    <xf numFmtId="166" fontId="2" fillId="0" borderId="15" xfId="41" applyNumberFormat="1" applyFont="1" applyFill="1" applyBorder="1" applyAlignment="1">
      <alignment/>
    </xf>
    <xf numFmtId="166" fontId="2" fillId="0" borderId="16" xfId="41" applyNumberFormat="1" applyFont="1" applyFill="1" applyBorder="1" applyAlignment="1">
      <alignment horizontal="right"/>
    </xf>
    <xf numFmtId="166" fontId="2" fillId="0" borderId="14" xfId="41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165" fontId="8" fillId="0" borderId="24" xfId="41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left" indent="2"/>
    </xf>
    <xf numFmtId="0" fontId="5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24" xfId="0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166" fontId="2" fillId="0" borderId="15" xfId="41" applyNumberFormat="1" applyFont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166" fontId="3" fillId="0" borderId="23" xfId="4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166" fontId="12" fillId="0" borderId="0" xfId="41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" fontId="7" fillId="0" borderId="3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0" fontId="9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" fontId="7" fillId="0" borderId="30" xfId="41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5" fillId="0" borderId="30" xfId="41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wrapText="1"/>
    </xf>
    <xf numFmtId="0" fontId="4" fillId="0" borderId="35" xfId="0" applyFont="1" applyBorder="1" applyAlignment="1">
      <alignment horizontal="left" wrapText="1" indent="1"/>
    </xf>
    <xf numFmtId="165" fontId="5" fillId="0" borderId="36" xfId="41" applyNumberFormat="1" applyFont="1" applyFill="1" applyBorder="1" applyAlignment="1" applyProtection="1">
      <alignment/>
      <protection/>
    </xf>
    <xf numFmtId="0" fontId="5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left" wrapText="1" inden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5" fillId="0" borderId="38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4" fillId="0" borderId="0" xfId="0" applyFont="1" applyAlignment="1">
      <alignment horizontal="left" indent="3"/>
    </xf>
    <xf numFmtId="0" fontId="5" fillId="0" borderId="35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165" fontId="5" fillId="0" borderId="42" xfId="41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43" xfId="0" applyFont="1" applyBorder="1" applyAlignment="1">
      <alignment horizontal="center" wrapText="1"/>
    </xf>
    <xf numFmtId="0" fontId="5" fillId="0" borderId="40" xfId="0" applyFont="1" applyBorder="1" applyAlignment="1">
      <alignment wrapText="1"/>
    </xf>
    <xf numFmtId="0" fontId="4" fillId="0" borderId="40" xfId="0" applyFont="1" applyBorder="1" applyAlignment="1">
      <alignment horizontal="left" wrapText="1" indent="1"/>
    </xf>
    <xf numFmtId="0" fontId="5" fillId="0" borderId="40" xfId="0" applyFont="1" applyBorder="1" applyAlignment="1">
      <alignment horizontal="left" wrapText="1"/>
    </xf>
    <xf numFmtId="0" fontId="5" fillId="0" borderId="0" xfId="0" applyFont="1" applyAlignment="1">
      <alignment horizontal="left" indent="3"/>
    </xf>
    <xf numFmtId="0" fontId="4" fillId="0" borderId="40" xfId="0" applyFont="1" applyBorder="1" applyAlignment="1">
      <alignment wrapText="1"/>
    </xf>
    <xf numFmtId="0" fontId="5" fillId="0" borderId="44" xfId="0" applyFont="1" applyBorder="1" applyAlignment="1">
      <alignment horizontal="center"/>
    </xf>
    <xf numFmtId="165" fontId="5" fillId="0" borderId="45" xfId="41" applyNumberFormat="1" applyFont="1" applyFill="1" applyBorder="1" applyAlignment="1" applyProtection="1">
      <alignment horizontal="center"/>
      <protection/>
    </xf>
    <xf numFmtId="0" fontId="5" fillId="0" borderId="37" xfId="0" applyFont="1" applyBorder="1" applyAlignment="1">
      <alignment horizontal="left" wrapText="1"/>
    </xf>
    <xf numFmtId="0" fontId="5" fillId="0" borderId="46" xfId="0" applyFont="1" applyBorder="1" applyAlignment="1">
      <alignment horizontal="left" wrapText="1"/>
    </xf>
    <xf numFmtId="165" fontId="5" fillId="0" borderId="42" xfId="41" applyNumberFormat="1" applyFont="1" applyFill="1" applyBorder="1" applyAlignment="1" applyProtection="1">
      <alignment horizontal="center"/>
      <protection/>
    </xf>
    <xf numFmtId="165" fontId="5" fillId="0" borderId="45" xfId="41" applyNumberFormat="1" applyFont="1" applyFill="1" applyBorder="1" applyAlignment="1" applyProtection="1">
      <alignment horizontal="left" wrapText="1"/>
      <protection/>
    </xf>
    <xf numFmtId="0" fontId="4" fillId="0" borderId="35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 indent="1"/>
    </xf>
    <xf numFmtId="0" fontId="5" fillId="0" borderId="48" xfId="0" applyFont="1" applyBorder="1" applyAlignment="1">
      <alignment wrapText="1"/>
    </xf>
    <xf numFmtId="0" fontId="4" fillId="0" borderId="40" xfId="0" applyFont="1" applyBorder="1" applyAlignment="1">
      <alignment horizontal="left" indent="2"/>
    </xf>
    <xf numFmtId="166" fontId="2" fillId="0" borderId="27" xfId="41" applyNumberFormat="1" applyFont="1" applyFill="1" applyBorder="1" applyAlignment="1">
      <alignment/>
    </xf>
    <xf numFmtId="0" fontId="4" fillId="0" borderId="15" xfId="0" applyFont="1" applyBorder="1" applyAlignment="1">
      <alignment wrapText="1"/>
    </xf>
    <xf numFmtId="166" fontId="2" fillId="0" borderId="13" xfId="41" applyNumberFormat="1" applyFont="1" applyFill="1" applyBorder="1" applyAlignment="1">
      <alignment wrapText="1"/>
    </xf>
    <xf numFmtId="166" fontId="2" fillId="0" borderId="15" xfId="41" applyNumberFormat="1" applyFont="1" applyFill="1" applyBorder="1" applyAlignment="1">
      <alignment wrapText="1"/>
    </xf>
    <xf numFmtId="166" fontId="2" fillId="0" borderId="15" xfId="41" applyNumberFormat="1" applyFont="1" applyFill="1" applyBorder="1" applyAlignment="1">
      <alignment vertical="top" wrapText="1"/>
    </xf>
    <xf numFmtId="166" fontId="3" fillId="0" borderId="15" xfId="41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13" xfId="0" applyFont="1" applyFill="1" applyBorder="1" applyAlignment="1">
      <alignment vertical="center" wrapText="1"/>
    </xf>
    <xf numFmtId="1" fontId="2" fillId="0" borderId="15" xfId="41" applyNumberFormat="1" applyFont="1" applyFill="1" applyBorder="1" applyAlignment="1">
      <alignment/>
    </xf>
    <xf numFmtId="1" fontId="2" fillId="0" borderId="49" xfId="41" applyNumberFormat="1" applyFont="1" applyFill="1" applyBorder="1" applyAlignment="1">
      <alignment/>
    </xf>
    <xf numFmtId="166" fontId="3" fillId="0" borderId="14" xfId="41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4" fillId="0" borderId="13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166" fontId="2" fillId="0" borderId="50" xfId="41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3" fillId="0" borderId="30" xfId="0" applyFont="1" applyBorder="1" applyAlignment="1">
      <alignment wrapText="1"/>
    </xf>
    <xf numFmtId="0" fontId="14" fillId="0" borderId="12" xfId="0" applyFont="1" applyBorder="1" applyAlignment="1">
      <alignment horizontal="left" vertical="center" wrapText="1" indent="1"/>
    </xf>
    <xf numFmtId="1" fontId="2" fillId="0" borderId="17" xfId="41" applyNumberFormat="1" applyFont="1" applyFill="1" applyBorder="1" applyAlignment="1">
      <alignment/>
    </xf>
    <xf numFmtId="0" fontId="8" fillId="0" borderId="51" xfId="0" applyFont="1" applyBorder="1" applyAlignment="1">
      <alignment horizontal="left" vertical="center" wrapText="1"/>
    </xf>
    <xf numFmtId="166" fontId="2" fillId="0" borderId="52" xfId="41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 wrapText="1" indent="1"/>
    </xf>
    <xf numFmtId="166" fontId="2" fillId="0" borderId="49" xfId="41" applyNumberFormat="1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166" fontId="2" fillId="0" borderId="54" xfId="41" applyNumberFormat="1" applyFont="1" applyFill="1" applyBorder="1" applyAlignment="1">
      <alignment horizontal="right"/>
    </xf>
    <xf numFmtId="166" fontId="3" fillId="0" borderId="16" xfId="41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horizontal="left" vertical="center" wrapText="1" indent="2"/>
    </xf>
    <xf numFmtId="0" fontId="5" fillId="0" borderId="56" xfId="0" applyFont="1" applyBorder="1" applyAlignment="1">
      <alignment wrapText="1"/>
    </xf>
    <xf numFmtId="0" fontId="14" fillId="0" borderId="51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165" fontId="3" fillId="0" borderId="49" xfId="41" applyNumberFormat="1" applyFont="1" applyFill="1" applyBorder="1" applyAlignment="1">
      <alignment vertical="center" wrapText="1"/>
    </xf>
    <xf numFmtId="0" fontId="4" fillId="0" borderId="55" xfId="0" applyFont="1" applyBorder="1" applyAlignment="1">
      <alignment horizontal="center"/>
    </xf>
    <xf numFmtId="0" fontId="5" fillId="0" borderId="24" xfId="0" applyFont="1" applyBorder="1" applyAlignment="1">
      <alignment horizontal="left" indent="4"/>
    </xf>
    <xf numFmtId="0" fontId="11" fillId="0" borderId="55" xfId="0" applyFont="1" applyBorder="1" applyAlignment="1">
      <alignment/>
    </xf>
    <xf numFmtId="0" fontId="5" fillId="0" borderId="44" xfId="0" applyFont="1" applyBorder="1" applyAlignment="1">
      <alignment horizontal="left" wrapText="1"/>
    </xf>
    <xf numFmtId="0" fontId="3" fillId="0" borderId="49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 vertical="top" wrapText="1"/>
    </xf>
    <xf numFmtId="0" fontId="2" fillId="0" borderId="57" xfId="0" applyFont="1" applyBorder="1" applyAlignment="1">
      <alignment/>
    </xf>
    <xf numFmtId="0" fontId="5" fillId="0" borderId="15" xfId="0" applyFont="1" applyBorder="1" applyAlignment="1">
      <alignment horizontal="left" wrapText="1"/>
    </xf>
    <xf numFmtId="166" fontId="5" fillId="0" borderId="49" xfId="41" applyNumberFormat="1" applyFont="1" applyFill="1" applyBorder="1" applyAlignment="1">
      <alignment/>
    </xf>
    <xf numFmtId="166" fontId="2" fillId="0" borderId="58" xfId="41" applyNumberFormat="1" applyFont="1" applyFill="1" applyBorder="1" applyAlignment="1">
      <alignment/>
    </xf>
    <xf numFmtId="166" fontId="2" fillId="0" borderId="59" xfId="41" applyNumberFormat="1" applyFont="1" applyFill="1" applyBorder="1" applyAlignment="1">
      <alignment/>
    </xf>
    <xf numFmtId="166" fontId="2" fillId="0" borderId="30" xfId="41" applyNumberFormat="1" applyFont="1" applyFill="1" applyBorder="1" applyAlignment="1">
      <alignment/>
    </xf>
    <xf numFmtId="165" fontId="3" fillId="0" borderId="60" xfId="41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66" fontId="2" fillId="0" borderId="53" xfId="41" applyNumberFormat="1" applyFont="1" applyFill="1" applyBorder="1" applyAlignment="1">
      <alignment/>
    </xf>
    <xf numFmtId="166" fontId="3" fillId="0" borderId="53" xfId="41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 wrapText="1" indent="1"/>
    </xf>
    <xf numFmtId="1" fontId="2" fillId="0" borderId="52" xfId="41" applyNumberFormat="1" applyFont="1" applyFill="1" applyBorder="1" applyAlignment="1">
      <alignment/>
    </xf>
    <xf numFmtId="0" fontId="3" fillId="0" borderId="12" xfId="0" applyFont="1" applyBorder="1" applyAlignment="1">
      <alignment horizontal="left" indent="1"/>
    </xf>
    <xf numFmtId="0" fontId="3" fillId="0" borderId="55" xfId="0" applyFont="1" applyBorder="1" applyAlignment="1">
      <alignment horizontal="left" wrapText="1" indent="1"/>
    </xf>
    <xf numFmtId="1" fontId="2" fillId="0" borderId="13" xfId="41" applyNumberFormat="1" applyFont="1" applyFill="1" applyBorder="1" applyAlignment="1">
      <alignment/>
    </xf>
    <xf numFmtId="0" fontId="9" fillId="0" borderId="12" xfId="0" applyFont="1" applyBorder="1" applyAlignment="1">
      <alignment horizontal="left" vertical="center" wrapText="1" indent="1"/>
    </xf>
    <xf numFmtId="0" fontId="3" fillId="0" borderId="5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 indent="1"/>
    </xf>
    <xf numFmtId="0" fontId="3" fillId="0" borderId="24" xfId="0" applyFont="1" applyBorder="1" applyAlignment="1">
      <alignment wrapText="1"/>
    </xf>
    <xf numFmtId="0" fontId="8" fillId="0" borderId="1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166" fontId="5" fillId="0" borderId="23" xfId="41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6" fontId="4" fillId="0" borderId="16" xfId="41" applyNumberFormat="1" applyFont="1" applyFill="1" applyBorder="1" applyAlignment="1">
      <alignment/>
    </xf>
    <xf numFmtId="166" fontId="5" fillId="0" borderId="16" xfId="41" applyNumberFormat="1" applyFont="1" applyFill="1" applyBorder="1" applyAlignment="1">
      <alignment/>
    </xf>
    <xf numFmtId="166" fontId="5" fillId="0" borderId="61" xfId="41" applyNumberFormat="1" applyFont="1" applyFill="1" applyBorder="1" applyAlignment="1">
      <alignment/>
    </xf>
    <xf numFmtId="166" fontId="4" fillId="0" borderId="29" xfId="41" applyNumberFormat="1" applyFont="1" applyFill="1" applyBorder="1" applyAlignment="1">
      <alignment/>
    </xf>
    <xf numFmtId="166" fontId="5" fillId="0" borderId="22" xfId="41" applyNumberFormat="1" applyFont="1" applyFill="1" applyBorder="1" applyAlignment="1">
      <alignment horizontal="center" vertical="center" wrapText="1"/>
    </xf>
    <xf numFmtId="166" fontId="5" fillId="0" borderId="62" xfId="41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49" xfId="0" applyFont="1" applyBorder="1" applyAlignment="1">
      <alignment/>
    </xf>
    <xf numFmtId="166" fontId="4" fillId="0" borderId="49" xfId="0" applyNumberFormat="1" applyFont="1" applyBorder="1" applyAlignment="1">
      <alignment/>
    </xf>
    <xf numFmtId="0" fontId="5" fillId="0" borderId="63" xfId="0" applyFont="1" applyBorder="1" applyAlignment="1">
      <alignment horizontal="center" vertical="center" wrapText="1"/>
    </xf>
    <xf numFmtId="165" fontId="4" fillId="0" borderId="64" xfId="41" applyNumberFormat="1" applyFont="1" applyFill="1" applyBorder="1" applyAlignment="1" applyProtection="1">
      <alignment/>
      <protection/>
    </xf>
    <xf numFmtId="165" fontId="5" fillId="0" borderId="65" xfId="41" applyNumberFormat="1" applyFont="1" applyFill="1" applyBorder="1" applyAlignment="1" applyProtection="1">
      <alignment/>
      <protection/>
    </xf>
    <xf numFmtId="165" fontId="4" fillId="0" borderId="65" xfId="41" applyNumberFormat="1" applyFont="1" applyFill="1" applyBorder="1" applyAlignment="1" applyProtection="1">
      <alignment/>
      <protection/>
    </xf>
    <xf numFmtId="165" fontId="5" fillId="0" borderId="66" xfId="41" applyNumberFormat="1" applyFont="1" applyFill="1" applyBorder="1" applyAlignment="1" applyProtection="1">
      <alignment/>
      <protection/>
    </xf>
    <xf numFmtId="165" fontId="4" fillId="0" borderId="49" xfId="0" applyNumberFormat="1" applyFont="1" applyBorder="1" applyAlignment="1">
      <alignment/>
    </xf>
    <xf numFmtId="0" fontId="4" fillId="0" borderId="67" xfId="0" applyFont="1" applyBorder="1" applyAlignment="1">
      <alignment/>
    </xf>
    <xf numFmtId="0" fontId="4" fillId="0" borderId="65" xfId="0" applyFont="1" applyBorder="1" applyAlignment="1">
      <alignment/>
    </xf>
    <xf numFmtId="165" fontId="5" fillId="0" borderId="64" xfId="41" applyNumberFormat="1" applyFont="1" applyFill="1" applyBorder="1" applyAlignment="1" applyProtection="1">
      <alignment horizontal="center"/>
      <protection/>
    </xf>
    <xf numFmtId="165" fontId="4" fillId="0" borderId="64" xfId="41" applyNumberFormat="1" applyFont="1" applyFill="1" applyBorder="1" applyAlignment="1" applyProtection="1">
      <alignment horizontal="center"/>
      <protection/>
    </xf>
    <xf numFmtId="165" fontId="5" fillId="0" borderId="64" xfId="41" applyNumberFormat="1" applyFont="1" applyFill="1" applyBorder="1" applyAlignment="1" applyProtection="1">
      <alignment horizontal="left" wrapText="1"/>
      <protection/>
    </xf>
    <xf numFmtId="165" fontId="4" fillId="0" borderId="64" xfId="41" applyNumberFormat="1" applyFont="1" applyFill="1" applyBorder="1" applyAlignment="1" applyProtection="1">
      <alignment horizontal="left" wrapText="1"/>
      <protection/>
    </xf>
    <xf numFmtId="165" fontId="5" fillId="0" borderId="66" xfId="41" applyNumberFormat="1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>
      <alignment horizontal="center" vertical="center" wrapText="1"/>
    </xf>
    <xf numFmtId="165" fontId="5" fillId="0" borderId="65" xfId="41" applyNumberFormat="1" applyFont="1" applyFill="1" applyBorder="1" applyAlignment="1" applyProtection="1">
      <alignment horizontal="left" wrapText="1"/>
      <protection/>
    </xf>
    <xf numFmtId="0" fontId="9" fillId="0" borderId="6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wrapText="1" indent="2"/>
    </xf>
    <xf numFmtId="0" fontId="4" fillId="25" borderId="15" xfId="0" applyFont="1" applyFill="1" applyBorder="1" applyAlignment="1">
      <alignment/>
    </xf>
    <xf numFmtId="0" fontId="4" fillId="25" borderId="15" xfId="0" applyFont="1" applyFill="1" applyBorder="1" applyAlignment="1">
      <alignment horizontal="left" indent="2"/>
    </xf>
    <xf numFmtId="0" fontId="9" fillId="0" borderId="13" xfId="0" applyFont="1" applyBorder="1" applyAlignment="1">
      <alignment vertical="center" wrapText="1"/>
    </xf>
    <xf numFmtId="165" fontId="8" fillId="0" borderId="19" xfId="41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top" wrapText="1" indent="1"/>
    </xf>
    <xf numFmtId="3" fontId="2" fillId="0" borderId="19" xfId="0" applyNumberFormat="1" applyFont="1" applyFill="1" applyBorder="1" applyAlignment="1">
      <alignment/>
    </xf>
    <xf numFmtId="166" fontId="2" fillId="25" borderId="69" xfId="41" applyNumberFormat="1" applyFont="1" applyFill="1" applyBorder="1" applyAlignment="1">
      <alignment/>
    </xf>
    <xf numFmtId="166" fontId="2" fillId="25" borderId="0" xfId="41" applyNumberFormat="1" applyFont="1" applyFill="1" applyBorder="1" applyAlignment="1">
      <alignment horizontal="right"/>
    </xf>
    <xf numFmtId="166" fontId="2" fillId="25" borderId="29" xfId="41" applyNumberFormat="1" applyFont="1" applyFill="1" applyBorder="1" applyAlignment="1">
      <alignment horizontal="right"/>
    </xf>
    <xf numFmtId="166" fontId="2" fillId="25" borderId="24" xfId="41" applyNumberFormat="1" applyFont="1" applyFill="1" applyBorder="1" applyAlignment="1">
      <alignment/>
    </xf>
    <xf numFmtId="166" fontId="3" fillId="25" borderId="15" xfId="41" applyNumberFormat="1" applyFont="1" applyFill="1" applyBorder="1" applyAlignment="1">
      <alignment/>
    </xf>
    <xf numFmtId="166" fontId="3" fillId="25" borderId="61" xfId="41" applyNumberFormat="1" applyFont="1" applyFill="1" applyBorder="1" applyAlignment="1">
      <alignment/>
    </xf>
    <xf numFmtId="0" fontId="2" fillId="25" borderId="13" xfId="0" applyFont="1" applyFill="1" applyBorder="1" applyAlignment="1">
      <alignment vertical="center" wrapText="1"/>
    </xf>
    <xf numFmtId="165" fontId="4" fillId="25" borderId="64" xfId="41" applyNumberFormat="1" applyFont="1" applyFill="1" applyBorder="1" applyAlignment="1" applyProtection="1">
      <alignment/>
      <protection/>
    </xf>
    <xf numFmtId="0" fontId="5" fillId="0" borderId="70" xfId="0" applyFont="1" applyBorder="1" applyAlignment="1">
      <alignment horizontal="center"/>
    </xf>
    <xf numFmtId="165" fontId="4" fillId="0" borderId="71" xfId="0" applyNumberFormat="1" applyFont="1" applyBorder="1" applyAlignment="1">
      <alignment/>
    </xf>
    <xf numFmtId="165" fontId="4" fillId="0" borderId="15" xfId="41" applyNumberFormat="1" applyFont="1" applyFill="1" applyBorder="1" applyAlignment="1" applyProtection="1">
      <alignment/>
      <protection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74" xfId="0" applyFont="1" applyBorder="1" applyAlignment="1">
      <alignment/>
    </xf>
    <xf numFmtId="0" fontId="3" fillId="0" borderId="28" xfId="0" applyFont="1" applyFill="1" applyBorder="1" applyAlignment="1">
      <alignment horizontal="left" vertical="top" wrapText="1" indent="4"/>
    </xf>
    <xf numFmtId="0" fontId="2" fillId="0" borderId="75" xfId="0" applyFont="1" applyFill="1" applyBorder="1" applyAlignment="1">
      <alignment horizontal="center"/>
    </xf>
    <xf numFmtId="3" fontId="3" fillId="0" borderId="76" xfId="0" applyNumberFormat="1" applyFont="1" applyFill="1" applyBorder="1" applyAlignment="1">
      <alignment/>
    </xf>
    <xf numFmtId="0" fontId="3" fillId="25" borderId="49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left" wrapText="1" indent="1"/>
    </xf>
    <xf numFmtId="165" fontId="5" fillId="0" borderId="15" xfId="41" applyNumberFormat="1" applyFont="1" applyFill="1" applyBorder="1" applyAlignment="1" applyProtection="1">
      <alignment/>
      <protection/>
    </xf>
    <xf numFmtId="165" fontId="4" fillId="0" borderId="15" xfId="41" applyNumberFormat="1" applyFont="1" applyFill="1" applyBorder="1" applyAlignment="1" applyProtection="1">
      <alignment horizontal="center"/>
      <protection/>
    </xf>
    <xf numFmtId="165" fontId="4" fillId="0" borderId="45" xfId="41" applyNumberFormat="1" applyFont="1" applyFill="1" applyBorder="1" applyAlignment="1" applyProtection="1">
      <alignment horizontal="center"/>
      <protection/>
    </xf>
    <xf numFmtId="165" fontId="4" fillId="0" borderId="77" xfId="0" applyNumberFormat="1" applyFont="1" applyBorder="1" applyAlignment="1">
      <alignment/>
    </xf>
    <xf numFmtId="0" fontId="4" fillId="0" borderId="40" xfId="0" applyFont="1" applyBorder="1" applyAlignment="1">
      <alignment horizontal="left" wrapText="1"/>
    </xf>
    <xf numFmtId="165" fontId="4" fillId="0" borderId="45" xfId="41" applyNumberFormat="1" applyFont="1" applyFill="1" applyBorder="1" applyAlignment="1" applyProtection="1">
      <alignment horizontal="left" wrapText="1"/>
      <protection/>
    </xf>
    <xf numFmtId="0" fontId="12" fillId="0" borderId="57" xfId="0" applyFont="1" applyBorder="1" applyAlignment="1">
      <alignment/>
    </xf>
    <xf numFmtId="0" fontId="2" fillId="25" borderId="11" xfId="0" applyFont="1" applyFill="1" applyBorder="1" applyAlignment="1">
      <alignment vertical="top" wrapText="1"/>
    </xf>
    <xf numFmtId="0" fontId="2" fillId="25" borderId="12" xfId="0" applyFont="1" applyFill="1" applyBorder="1" applyAlignment="1">
      <alignment vertical="top" wrapText="1"/>
    </xf>
    <xf numFmtId="3" fontId="2" fillId="25" borderId="24" xfId="0" applyNumberFormat="1" applyFont="1" applyFill="1" applyBorder="1" applyAlignment="1">
      <alignment/>
    </xf>
    <xf numFmtId="166" fontId="4" fillId="25" borderId="16" xfId="41" applyNumberFormat="1" applyFont="1" applyFill="1" applyBorder="1" applyAlignment="1">
      <alignment/>
    </xf>
    <xf numFmtId="166" fontId="4" fillId="25" borderId="61" xfId="41" applyNumberFormat="1" applyFont="1" applyFill="1" applyBorder="1" applyAlignment="1">
      <alignment/>
    </xf>
    <xf numFmtId="166" fontId="4" fillId="25" borderId="16" xfId="41" applyNumberFormat="1" applyFont="1" applyFill="1" applyBorder="1" applyAlignment="1">
      <alignment/>
    </xf>
    <xf numFmtId="166" fontId="5" fillId="0" borderId="58" xfId="41" applyNumberFormat="1" applyFont="1" applyFill="1" applyBorder="1" applyAlignment="1">
      <alignment/>
    </xf>
    <xf numFmtId="166" fontId="5" fillId="25" borderId="14" xfId="41" applyNumberFormat="1" applyFont="1" applyFill="1" applyBorder="1" applyAlignment="1">
      <alignment/>
    </xf>
    <xf numFmtId="166" fontId="5" fillId="25" borderId="16" xfId="41" applyNumberFormat="1" applyFont="1" applyFill="1" applyBorder="1" applyAlignment="1">
      <alignment/>
    </xf>
    <xf numFmtId="166" fontId="3" fillId="0" borderId="13" xfId="41" applyNumberFormat="1" applyFont="1" applyFill="1" applyBorder="1" applyAlignment="1">
      <alignment/>
    </xf>
    <xf numFmtId="0" fontId="10" fillId="0" borderId="2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 wrapText="1"/>
    </xf>
    <xf numFmtId="166" fontId="3" fillId="0" borderId="0" xfId="0" applyNumberFormat="1" applyFont="1" applyAlignment="1">
      <alignment/>
    </xf>
    <xf numFmtId="0" fontId="9" fillId="0" borderId="12" xfId="0" applyFont="1" applyBorder="1" applyAlignment="1">
      <alignment vertical="center" wrapText="1"/>
    </xf>
    <xf numFmtId="0" fontId="7" fillId="25" borderId="24" xfId="0" applyFont="1" applyFill="1" applyBorder="1" applyAlignment="1">
      <alignment horizontal="center"/>
    </xf>
    <xf numFmtId="0" fontId="7" fillId="25" borderId="29" xfId="0" applyFont="1" applyFill="1" applyBorder="1" applyAlignment="1">
      <alignment horizontal="center"/>
    </xf>
    <xf numFmtId="3" fontId="3" fillId="25" borderId="15" xfId="0" applyNumberFormat="1" applyFont="1" applyFill="1" applyBorder="1" applyAlignment="1">
      <alignment/>
    </xf>
    <xf numFmtId="3" fontId="2" fillId="25" borderId="15" xfId="0" applyNumberFormat="1" applyFont="1" applyFill="1" applyBorder="1" applyAlignment="1">
      <alignment/>
    </xf>
    <xf numFmtId="166" fontId="2" fillId="25" borderId="15" xfId="41" applyNumberFormat="1" applyFont="1" applyFill="1" applyBorder="1" applyAlignment="1">
      <alignment/>
    </xf>
    <xf numFmtId="165" fontId="4" fillId="0" borderId="13" xfId="41" applyNumberFormat="1" applyFont="1" applyFill="1" applyBorder="1" applyAlignment="1" applyProtection="1">
      <alignment/>
      <protection/>
    </xf>
    <xf numFmtId="166" fontId="2" fillId="25" borderId="17" xfId="41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18" xfId="0" applyFont="1" applyFill="1" applyBorder="1" applyAlignment="1">
      <alignment wrapText="1"/>
    </xf>
    <xf numFmtId="0" fontId="4" fillId="0" borderId="64" xfId="0" applyFont="1" applyBorder="1" applyAlignment="1">
      <alignment horizontal="left" wrapText="1" indent="1"/>
    </xf>
    <xf numFmtId="165" fontId="4" fillId="0" borderId="15" xfId="41" applyNumberFormat="1" applyFont="1" applyFill="1" applyBorder="1" applyAlignment="1" applyProtection="1">
      <alignment horizontal="left" wrapText="1"/>
      <protection/>
    </xf>
    <xf numFmtId="0" fontId="4" fillId="0" borderId="48" xfId="0" applyFont="1" applyBorder="1" applyAlignment="1">
      <alignment horizontal="left" wrapText="1" indent="1"/>
    </xf>
    <xf numFmtId="0" fontId="4" fillId="0" borderId="40" xfId="0" applyFont="1" applyBorder="1" applyAlignment="1">
      <alignment horizontal="left" wrapText="1" indent="2"/>
    </xf>
    <xf numFmtId="0" fontId="5" fillId="0" borderId="78" xfId="0" applyFont="1" applyBorder="1" applyAlignment="1">
      <alignment horizontal="center" wrapText="1"/>
    </xf>
    <xf numFmtId="165" fontId="5" fillId="0" borderId="79" xfId="41" applyNumberFormat="1" applyFont="1" applyFill="1" applyBorder="1" applyAlignment="1" applyProtection="1">
      <alignment horizontal="center"/>
      <protection/>
    </xf>
    <xf numFmtId="0" fontId="4" fillId="0" borderId="67" xfId="0" applyFont="1" applyFill="1" applyBorder="1" applyAlignment="1">
      <alignment/>
    </xf>
    <xf numFmtId="0" fontId="4" fillId="0" borderId="15" xfId="0" applyFont="1" applyFill="1" applyBorder="1" applyAlignment="1">
      <alignment horizontal="left" wrapText="1" indent="1"/>
    </xf>
    <xf numFmtId="165" fontId="5" fillId="0" borderId="49" xfId="41" applyNumberFormat="1" applyFont="1" applyFill="1" applyBorder="1" applyAlignment="1" applyProtection="1">
      <alignment/>
      <protection/>
    </xf>
    <xf numFmtId="165" fontId="5" fillId="0" borderId="71" xfId="41" applyNumberFormat="1" applyFont="1" applyFill="1" applyBorder="1" applyAlignment="1" applyProtection="1">
      <alignment horizontal="center"/>
      <protection/>
    </xf>
    <xf numFmtId="165" fontId="5" fillId="0" borderId="15" xfId="41" applyNumberFormat="1" applyFont="1" applyFill="1" applyBorder="1" applyAlignment="1" applyProtection="1">
      <alignment horizontal="center"/>
      <protection/>
    </xf>
    <xf numFmtId="165" fontId="4" fillId="0" borderId="79" xfId="41" applyNumberFormat="1" applyFont="1" applyFill="1" applyBorder="1" applyAlignment="1" applyProtection="1">
      <alignment/>
      <protection/>
    </xf>
    <xf numFmtId="165" fontId="4" fillId="25" borderId="49" xfId="0" applyNumberFormat="1" applyFont="1" applyFill="1" applyBorder="1" applyAlignment="1">
      <alignment/>
    </xf>
    <xf numFmtId="166" fontId="2" fillId="25" borderId="15" xfId="41" applyNumberFormat="1" applyFont="1" applyFill="1" applyBorder="1" applyAlignment="1">
      <alignment wrapText="1"/>
    </xf>
    <xf numFmtId="166" fontId="2" fillId="25" borderId="15" xfId="41" applyNumberFormat="1" applyFont="1" applyFill="1" applyBorder="1" applyAlignment="1">
      <alignment vertical="top" wrapText="1"/>
    </xf>
    <xf numFmtId="166" fontId="3" fillId="25" borderId="15" xfId="41" applyNumberFormat="1" applyFont="1" applyFill="1" applyBorder="1" applyAlignment="1">
      <alignment wrapText="1"/>
    </xf>
    <xf numFmtId="166" fontId="2" fillId="25" borderId="49" xfId="41" applyNumberFormat="1" applyFont="1" applyFill="1" applyBorder="1" applyAlignment="1">
      <alignment/>
    </xf>
    <xf numFmtId="166" fontId="3" fillId="25" borderId="49" xfId="41" applyNumberFormat="1" applyFont="1" applyFill="1" applyBorder="1" applyAlignment="1">
      <alignment vertical="top" wrapText="1"/>
    </xf>
    <xf numFmtId="166" fontId="3" fillId="25" borderId="21" xfId="41" applyNumberFormat="1" applyFont="1" applyFill="1" applyBorder="1" applyAlignment="1">
      <alignment horizontal="center" vertical="center"/>
    </xf>
    <xf numFmtId="166" fontId="3" fillId="25" borderId="23" xfId="41" applyNumberFormat="1" applyFont="1" applyFill="1" applyBorder="1" applyAlignment="1">
      <alignment vertical="center" wrapText="1"/>
    </xf>
    <xf numFmtId="166" fontId="4" fillId="25" borderId="14" xfId="41" applyNumberFormat="1" applyFont="1" applyFill="1" applyBorder="1" applyAlignment="1">
      <alignment/>
    </xf>
    <xf numFmtId="166" fontId="4" fillId="25" borderId="77" xfId="41" applyNumberFormat="1" applyFont="1" applyFill="1" applyBorder="1" applyAlignment="1">
      <alignment/>
    </xf>
    <xf numFmtId="166" fontId="5" fillId="25" borderId="77" xfId="41" applyNumberFormat="1" applyFont="1" applyFill="1" applyBorder="1" applyAlignment="1">
      <alignment/>
    </xf>
    <xf numFmtId="166" fontId="5" fillId="25" borderId="49" xfId="41" applyNumberFormat="1" applyFont="1" applyFill="1" applyBorder="1" applyAlignment="1">
      <alignment/>
    </xf>
    <xf numFmtId="166" fontId="4" fillId="25" borderId="49" xfId="41" applyNumberFormat="1" applyFont="1" applyFill="1" applyBorder="1" applyAlignment="1">
      <alignment/>
    </xf>
    <xf numFmtId="166" fontId="5" fillId="25" borderId="61" xfId="41" applyNumberFormat="1" applyFont="1" applyFill="1" applyBorder="1" applyAlignment="1">
      <alignment/>
    </xf>
    <xf numFmtId="166" fontId="5" fillId="25" borderId="50" xfId="41" applyNumberFormat="1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5" fillId="25" borderId="16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ill="1" applyBorder="1" applyAlignment="1">
      <alignment/>
    </xf>
    <xf numFmtId="0" fontId="11" fillId="25" borderId="15" xfId="0" applyFont="1" applyFill="1" applyBorder="1" applyAlignment="1">
      <alignment/>
    </xf>
    <xf numFmtId="166" fontId="5" fillId="25" borderId="29" xfId="41" applyNumberFormat="1" applyFont="1" applyFill="1" applyBorder="1" applyAlignment="1">
      <alignment/>
    </xf>
    <xf numFmtId="166" fontId="5" fillId="25" borderId="30" xfId="41" applyNumberFormat="1" applyFont="1" applyFill="1" applyBorder="1" applyAlignment="1">
      <alignment/>
    </xf>
    <xf numFmtId="0" fontId="2" fillId="25" borderId="27" xfId="0" applyFont="1" applyFill="1" applyBorder="1" applyAlignment="1">
      <alignment vertical="center" wrapText="1"/>
    </xf>
    <xf numFmtId="0" fontId="3" fillId="25" borderId="80" xfId="0" applyFont="1" applyFill="1" applyBorder="1" applyAlignment="1">
      <alignment vertical="center" wrapText="1"/>
    </xf>
    <xf numFmtId="0" fontId="2" fillId="25" borderId="15" xfId="0" applyFont="1" applyFill="1" applyBorder="1" applyAlignment="1">
      <alignment vertical="center" wrapText="1"/>
    </xf>
    <xf numFmtId="0" fontId="2" fillId="25" borderId="15" xfId="41" applyNumberFormat="1" applyFont="1" applyFill="1" applyBorder="1" applyAlignment="1">
      <alignment vertical="center" wrapText="1"/>
    </xf>
    <xf numFmtId="0" fontId="2" fillId="25" borderId="54" xfId="0" applyFont="1" applyFill="1" applyBorder="1" applyAlignment="1">
      <alignment vertical="center" wrapText="1"/>
    </xf>
    <xf numFmtId="0" fontId="2" fillId="25" borderId="54" xfId="41" applyNumberFormat="1" applyFont="1" applyFill="1" applyBorder="1" applyAlignment="1">
      <alignment vertical="center" wrapText="1"/>
    </xf>
    <xf numFmtId="0" fontId="3" fillId="25" borderId="81" xfId="0" applyFont="1" applyFill="1" applyBorder="1" applyAlignment="1">
      <alignment wrapText="1"/>
    </xf>
    <xf numFmtId="0" fontId="3" fillId="25" borderId="80" xfId="0" applyFont="1" applyFill="1" applyBorder="1" applyAlignment="1">
      <alignment wrapText="1"/>
    </xf>
    <xf numFmtId="0" fontId="3" fillId="25" borderId="15" xfId="0" applyFont="1" applyFill="1" applyBorder="1" applyAlignment="1">
      <alignment wrapText="1"/>
    </xf>
    <xf numFmtId="0" fontId="3" fillId="25" borderId="49" xfId="0" applyFont="1" applyFill="1" applyBorder="1" applyAlignment="1">
      <alignment wrapText="1"/>
    </xf>
    <xf numFmtId="166" fontId="2" fillId="25" borderId="61" xfId="41" applyNumberFormat="1" applyFont="1" applyFill="1" applyBorder="1" applyAlignment="1">
      <alignment horizontal="right"/>
    </xf>
    <xf numFmtId="166" fontId="2" fillId="25" borderId="16" xfId="41" applyNumberFormat="1" applyFont="1" applyFill="1" applyBorder="1" applyAlignment="1">
      <alignment horizontal="right"/>
    </xf>
    <xf numFmtId="166" fontId="3" fillId="25" borderId="16" xfId="41" applyNumberFormat="1" applyFont="1" applyFill="1" applyBorder="1" applyAlignment="1">
      <alignment horizontal="right"/>
    </xf>
    <xf numFmtId="165" fontId="3" fillId="25" borderId="82" xfId="41" applyNumberFormat="1" applyFont="1" applyFill="1" applyBorder="1" applyAlignment="1">
      <alignment horizontal="left" vertical="center" wrapText="1"/>
    </xf>
    <xf numFmtId="165" fontId="3" fillId="25" borderId="15" xfId="41" applyNumberFormat="1" applyFont="1" applyFill="1" applyBorder="1" applyAlignment="1">
      <alignment vertical="center" wrapText="1"/>
    </xf>
    <xf numFmtId="165" fontId="3" fillId="25" borderId="24" xfId="41" applyNumberFormat="1" applyFont="1" applyFill="1" applyBorder="1" applyAlignment="1">
      <alignment vertical="center" wrapText="1"/>
    </xf>
    <xf numFmtId="0" fontId="2" fillId="25" borderId="27" xfId="0" applyFont="1" applyFill="1" applyBorder="1" applyAlignment="1">
      <alignment/>
    </xf>
    <xf numFmtId="0" fontId="2" fillId="25" borderId="52" xfId="0" applyFont="1" applyFill="1" applyBorder="1" applyAlignment="1">
      <alignment/>
    </xf>
    <xf numFmtId="0" fontId="3" fillId="25" borderId="77" xfId="0" applyFont="1" applyFill="1" applyBorder="1" applyAlignment="1">
      <alignment/>
    </xf>
    <xf numFmtId="0" fontId="2" fillId="25" borderId="15" xfId="0" applyFont="1" applyFill="1" applyBorder="1" applyAlignment="1">
      <alignment/>
    </xf>
    <xf numFmtId="0" fontId="3" fillId="25" borderId="49" xfId="0" applyFont="1" applyFill="1" applyBorder="1" applyAlignment="1">
      <alignment/>
    </xf>
    <xf numFmtId="0" fontId="2" fillId="25" borderId="19" xfId="0" applyFont="1" applyFill="1" applyBorder="1" applyAlignment="1">
      <alignment/>
    </xf>
    <xf numFmtId="0" fontId="3" fillId="25" borderId="76" xfId="0" applyFont="1" applyFill="1" applyBorder="1" applyAlignment="1">
      <alignment/>
    </xf>
    <xf numFmtId="0" fontId="3" fillId="25" borderId="53" xfId="0" applyFont="1" applyFill="1" applyBorder="1" applyAlignment="1">
      <alignment/>
    </xf>
    <xf numFmtId="0" fontId="3" fillId="25" borderId="80" xfId="0" applyFont="1" applyFill="1" applyBorder="1" applyAlignment="1">
      <alignment/>
    </xf>
    <xf numFmtId="0" fontId="3" fillId="25" borderId="15" xfId="0" applyFont="1" applyFill="1" applyBorder="1" applyAlignment="1">
      <alignment/>
    </xf>
    <xf numFmtId="0" fontId="3" fillId="25" borderId="24" xfId="0" applyFont="1" applyFill="1" applyBorder="1" applyAlignment="1">
      <alignment/>
    </xf>
    <xf numFmtId="0" fontId="3" fillId="25" borderId="30" xfId="0" applyFont="1" applyFill="1" applyBorder="1" applyAlignment="1">
      <alignment/>
    </xf>
    <xf numFmtId="3" fontId="2" fillId="25" borderId="17" xfId="0" applyNumberFormat="1" applyFont="1" applyFill="1" applyBorder="1" applyAlignment="1">
      <alignment/>
    </xf>
    <xf numFmtId="3" fontId="2" fillId="25" borderId="19" xfId="0" applyNumberFormat="1" applyFont="1" applyFill="1" applyBorder="1" applyAlignment="1">
      <alignment/>
    </xf>
    <xf numFmtId="3" fontId="3" fillId="25" borderId="19" xfId="0" applyNumberFormat="1" applyFont="1" applyFill="1" applyBorder="1" applyAlignment="1">
      <alignment/>
    </xf>
    <xf numFmtId="165" fontId="4" fillId="25" borderId="64" xfId="41" applyNumberFormat="1" applyFont="1" applyFill="1" applyBorder="1" applyAlignment="1" applyProtection="1">
      <alignment horizontal="left" wrapText="1"/>
      <protection/>
    </xf>
    <xf numFmtId="165" fontId="4" fillId="25" borderId="83" xfId="41" applyNumberFormat="1" applyFont="1" applyFill="1" applyBorder="1" applyAlignment="1" applyProtection="1">
      <alignment horizontal="left" wrapText="1"/>
      <protection/>
    </xf>
    <xf numFmtId="165" fontId="5" fillId="25" borderId="64" xfId="41" applyNumberFormat="1" applyFont="1" applyFill="1" applyBorder="1" applyAlignment="1" applyProtection="1">
      <alignment horizontal="left" wrapText="1"/>
      <protection/>
    </xf>
    <xf numFmtId="165" fontId="5" fillId="25" borderId="45" xfId="41" applyNumberFormat="1" applyFont="1" applyFill="1" applyBorder="1" applyAlignment="1" applyProtection="1">
      <alignment horizontal="left" wrapText="1"/>
      <protection/>
    </xf>
    <xf numFmtId="165" fontId="5" fillId="25" borderId="66" xfId="41" applyNumberFormat="1" applyFont="1" applyFill="1" applyBorder="1" applyAlignment="1" applyProtection="1">
      <alignment horizontal="left" wrapText="1"/>
      <protection/>
    </xf>
    <xf numFmtId="165" fontId="5" fillId="25" borderId="42" xfId="41" applyNumberFormat="1" applyFont="1" applyFill="1" applyBorder="1" applyAlignment="1" applyProtection="1">
      <alignment horizontal="left" wrapText="1"/>
      <protection/>
    </xf>
    <xf numFmtId="165" fontId="4" fillId="0" borderId="47" xfId="41" applyNumberFormat="1" applyFont="1" applyFill="1" applyBorder="1" applyAlignment="1" applyProtection="1">
      <alignment/>
      <protection/>
    </xf>
    <xf numFmtId="0" fontId="9" fillId="0" borderId="11" xfId="0" applyFont="1" applyBorder="1" applyAlignment="1">
      <alignment horizontal="left" vertical="center" wrapText="1"/>
    </xf>
    <xf numFmtId="0" fontId="3" fillId="0" borderId="77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wrapText="1"/>
    </xf>
    <xf numFmtId="1" fontId="2" fillId="0" borderId="59" xfId="41" applyNumberFormat="1" applyFont="1" applyFill="1" applyBorder="1" applyAlignment="1">
      <alignment/>
    </xf>
    <xf numFmtId="1" fontId="2" fillId="0" borderId="15" xfId="41" applyNumberFormat="1" applyFont="1" applyFill="1" applyBorder="1" applyAlignment="1">
      <alignment vertical="center"/>
    </xf>
    <xf numFmtId="166" fontId="2" fillId="25" borderId="61" xfId="41" applyNumberFormat="1" applyFont="1" applyFill="1" applyBorder="1" applyAlignment="1">
      <alignment/>
    </xf>
    <xf numFmtId="166" fontId="2" fillId="25" borderId="16" xfId="41" applyNumberFormat="1" applyFont="1" applyFill="1" applyBorder="1" applyAlignment="1">
      <alignment/>
    </xf>
    <xf numFmtId="1" fontId="2" fillId="0" borderId="27" xfId="41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66" fontId="3" fillId="0" borderId="0" xfId="41" applyNumberFormat="1" applyFont="1" applyAlignment="1">
      <alignment/>
    </xf>
    <xf numFmtId="165" fontId="5" fillId="0" borderId="47" xfId="41" applyNumberFormat="1" applyFont="1" applyFill="1" applyBorder="1" applyAlignment="1" applyProtection="1">
      <alignment horizontal="center"/>
      <protection/>
    </xf>
    <xf numFmtId="0" fontId="5" fillId="0" borderId="15" xfId="0" applyFont="1" applyBorder="1" applyAlignment="1">
      <alignment horizontal="center" wrapText="1"/>
    </xf>
    <xf numFmtId="165" fontId="4" fillId="0" borderId="15" xfId="41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left" wrapText="1" indent="2"/>
    </xf>
    <xf numFmtId="0" fontId="5" fillId="0" borderId="15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4" fillId="0" borderId="46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165" fontId="5" fillId="0" borderId="13" xfId="41" applyNumberFormat="1" applyFont="1" applyFill="1" applyBorder="1" applyAlignment="1" applyProtection="1">
      <alignment/>
      <protection/>
    </xf>
    <xf numFmtId="165" fontId="5" fillId="0" borderId="77" xfId="41" applyNumberFormat="1" applyFont="1" applyFill="1" applyBorder="1" applyAlignment="1" applyProtection="1">
      <alignment/>
      <protection/>
    </xf>
    <xf numFmtId="1" fontId="2" fillId="0" borderId="58" xfId="41" applyNumberFormat="1" applyFont="1" applyFill="1" applyBorder="1" applyAlignment="1">
      <alignment/>
    </xf>
    <xf numFmtId="0" fontId="4" fillId="0" borderId="84" xfId="0" applyFont="1" applyBorder="1" applyAlignment="1">
      <alignment horizontal="left" wrapText="1" indent="1"/>
    </xf>
    <xf numFmtId="0" fontId="5" fillId="0" borderId="15" xfId="0" applyFont="1" applyFill="1" applyBorder="1" applyAlignment="1">
      <alignment wrapText="1"/>
    </xf>
    <xf numFmtId="165" fontId="4" fillId="25" borderId="15" xfId="41" applyNumberFormat="1" applyFont="1" applyFill="1" applyBorder="1" applyAlignment="1" applyProtection="1">
      <alignment/>
      <protection/>
    </xf>
    <xf numFmtId="165" fontId="5" fillId="25" borderId="15" xfId="41" applyNumberFormat="1" applyFont="1" applyFill="1" applyBorder="1" applyAlignment="1" applyProtection="1">
      <alignment/>
      <protection/>
    </xf>
    <xf numFmtId="165" fontId="4" fillId="0" borderId="13" xfId="41" applyNumberFormat="1" applyFont="1" applyFill="1" applyBorder="1" applyAlignment="1" applyProtection="1">
      <alignment vertical="center"/>
      <protection/>
    </xf>
    <xf numFmtId="0" fontId="4" fillId="25" borderId="15" xfId="0" applyFont="1" applyFill="1" applyBorder="1" applyAlignment="1">
      <alignment horizontal="left" wrapText="1" indent="1"/>
    </xf>
    <xf numFmtId="0" fontId="5" fillId="0" borderId="85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4" fillId="0" borderId="86" xfId="0" applyFont="1" applyBorder="1" applyAlignment="1">
      <alignment horizontal="left" wrapText="1" indent="1"/>
    </xf>
    <xf numFmtId="0" fontId="5" fillId="0" borderId="87" xfId="0" applyFont="1" applyBorder="1" applyAlignment="1">
      <alignment wrapText="1"/>
    </xf>
    <xf numFmtId="165" fontId="5" fillId="0" borderId="88" xfId="41" applyNumberFormat="1" applyFont="1" applyFill="1" applyBorder="1" applyAlignment="1" applyProtection="1">
      <alignment/>
      <protection/>
    </xf>
    <xf numFmtId="0" fontId="5" fillId="0" borderId="46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6" fontId="2" fillId="0" borderId="17" xfId="41" applyNumberFormat="1" applyFont="1" applyFill="1" applyBorder="1" applyAlignment="1">
      <alignment/>
    </xf>
    <xf numFmtId="166" fontId="2" fillId="0" borderId="16" xfId="41" applyNumberFormat="1" applyFont="1" applyFill="1" applyBorder="1" applyAlignment="1">
      <alignment/>
    </xf>
    <xf numFmtId="1" fontId="2" fillId="0" borderId="15" xfId="41" applyNumberFormat="1" applyFont="1" applyBorder="1" applyAlignment="1">
      <alignment/>
    </xf>
    <xf numFmtId="1" fontId="3" fillId="0" borderId="49" xfId="41" applyNumberFormat="1" applyFont="1" applyBorder="1" applyAlignment="1">
      <alignment/>
    </xf>
    <xf numFmtId="1" fontId="2" fillId="0" borderId="17" xfId="41" applyNumberFormat="1" applyFont="1" applyBorder="1" applyAlignment="1">
      <alignment/>
    </xf>
    <xf numFmtId="1" fontId="2" fillId="0" borderId="13" xfId="41" applyNumberFormat="1" applyFont="1" applyBorder="1" applyAlignment="1">
      <alignment/>
    </xf>
    <xf numFmtId="1" fontId="3" fillId="0" borderId="27" xfId="41" applyNumberFormat="1" applyFont="1" applyBorder="1" applyAlignment="1">
      <alignment/>
    </xf>
    <xf numFmtId="1" fontId="3" fillId="0" borderId="58" xfId="41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165" fontId="4" fillId="0" borderId="15" xfId="41" applyNumberFormat="1" applyFont="1" applyBorder="1" applyAlignment="1">
      <alignment vertical="center"/>
    </xf>
    <xf numFmtId="165" fontId="4" fillId="0" borderId="50" xfId="41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65" fontId="4" fillId="0" borderId="61" xfId="41" applyNumberFormat="1" applyFont="1" applyBorder="1" applyAlignment="1">
      <alignment vertical="center"/>
    </xf>
    <xf numFmtId="165" fontId="4" fillId="0" borderId="49" xfId="41" applyNumberFormat="1" applyFont="1" applyBorder="1" applyAlignment="1">
      <alignment vertical="center"/>
    </xf>
    <xf numFmtId="0" fontId="4" fillId="0" borderId="13" xfId="0" applyFont="1" applyFill="1" applyBorder="1" applyAlignment="1">
      <alignment wrapText="1"/>
    </xf>
    <xf numFmtId="165" fontId="4" fillId="0" borderId="59" xfId="41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165" fontId="4" fillId="0" borderId="52" xfId="41" applyNumberFormat="1" applyFont="1" applyBorder="1" applyAlignment="1">
      <alignment vertical="center"/>
    </xf>
    <xf numFmtId="0" fontId="5" fillId="0" borderId="26" xfId="0" applyFont="1" applyBorder="1" applyAlignment="1">
      <alignment/>
    </xf>
    <xf numFmtId="0" fontId="5" fillId="0" borderId="23" xfId="0" applyFont="1" applyBorder="1" applyAlignment="1">
      <alignment/>
    </xf>
    <xf numFmtId="165" fontId="5" fillId="0" borderId="23" xfId="0" applyNumberFormat="1" applyFont="1" applyBorder="1" applyAlignment="1">
      <alignment/>
    </xf>
    <xf numFmtId="165" fontId="4" fillId="0" borderId="16" xfId="41" applyNumberFormat="1" applyFont="1" applyBorder="1" applyAlignment="1">
      <alignment vertical="center"/>
    </xf>
    <xf numFmtId="0" fontId="3" fillId="0" borderId="12" xfId="0" applyFont="1" applyFill="1" applyBorder="1" applyAlignment="1">
      <alignment horizontal="left" vertical="top" wrapText="1" indent="1"/>
    </xf>
    <xf numFmtId="3" fontId="3" fillId="0" borderId="49" xfId="0" applyNumberFormat="1" applyFont="1" applyFill="1" applyBorder="1" applyAlignment="1">
      <alignment/>
    </xf>
    <xf numFmtId="9" fontId="2" fillId="0" borderId="0" xfId="0" applyNumberFormat="1" applyFont="1" applyAlignment="1">
      <alignment/>
    </xf>
    <xf numFmtId="9" fontId="2" fillId="0" borderId="0" xfId="41" applyNumberFormat="1" applyFont="1" applyAlignment="1">
      <alignment/>
    </xf>
    <xf numFmtId="9" fontId="2" fillId="0" borderId="0" xfId="0" applyNumberFormat="1" applyFont="1" applyAlignment="1">
      <alignment wrapText="1"/>
    </xf>
    <xf numFmtId="1" fontId="9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5" fillId="0" borderId="85" xfId="0" applyFont="1" applyBorder="1" applyAlignment="1">
      <alignment horizontal="center"/>
    </xf>
    <xf numFmtId="165" fontId="4" fillId="0" borderId="50" xfId="0" applyNumberFormat="1" applyFont="1" applyBorder="1" applyAlignment="1">
      <alignment vertical="center"/>
    </xf>
    <xf numFmtId="165" fontId="4" fillId="0" borderId="47" xfId="41" applyNumberFormat="1" applyFont="1" applyFill="1" applyBorder="1" applyAlignment="1" applyProtection="1">
      <alignment horizontal="center"/>
      <protection/>
    </xf>
    <xf numFmtId="166" fontId="2" fillId="0" borderId="54" xfId="41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164" fontId="0" fillId="25" borderId="52" xfId="4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26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" fillId="0" borderId="26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1" fontId="2" fillId="0" borderId="49" xfId="41" applyNumberFormat="1" applyFont="1" applyFill="1" applyBorder="1" applyAlignment="1">
      <alignment vertical="center"/>
    </xf>
    <xf numFmtId="1" fontId="2" fillId="0" borderId="77" xfId="41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66" fontId="2" fillId="0" borderId="61" xfId="41" applyNumberFormat="1" applyFont="1" applyFill="1" applyBorder="1" applyAlignment="1">
      <alignment horizontal="right"/>
    </xf>
    <xf numFmtId="166" fontId="2" fillId="0" borderId="61" xfId="41" applyNumberFormat="1" applyFont="1" applyFill="1" applyBorder="1" applyAlignment="1">
      <alignment/>
    </xf>
    <xf numFmtId="166" fontId="3" fillId="0" borderId="16" xfId="41" applyNumberFormat="1" applyFont="1" applyFill="1" applyBorder="1" applyAlignment="1">
      <alignment horizontal="right"/>
    </xf>
    <xf numFmtId="165" fontId="4" fillId="0" borderId="64" xfId="41" applyNumberFormat="1" applyFont="1" applyFill="1" applyBorder="1" applyAlignment="1" applyProtection="1">
      <alignment horizontal="left" vertical="center" wrapText="1"/>
      <protection/>
    </xf>
    <xf numFmtId="165" fontId="4" fillId="25" borderId="15" xfId="41" applyNumberFormat="1" applyFont="1" applyFill="1" applyBorder="1" applyAlignment="1" applyProtection="1">
      <alignment vertical="center"/>
      <protection/>
    </xf>
    <xf numFmtId="165" fontId="4" fillId="25" borderId="15" xfId="41" applyNumberFormat="1" applyFont="1" applyFill="1" applyBorder="1" applyAlignment="1" applyProtection="1">
      <alignment horizontal="left"/>
      <protection/>
    </xf>
    <xf numFmtId="0" fontId="5" fillId="0" borderId="90" xfId="0" applyFont="1" applyBorder="1" applyAlignment="1">
      <alignment horizontal="center"/>
    </xf>
    <xf numFmtId="0" fontId="5" fillId="0" borderId="91" xfId="0" applyFont="1" applyBorder="1" applyAlignment="1">
      <alignment horizontal="center" wrapText="1"/>
    </xf>
    <xf numFmtId="165" fontId="5" fillId="0" borderId="92" xfId="41" applyNumberFormat="1" applyFont="1" applyFill="1" applyBorder="1" applyAlignment="1" applyProtection="1">
      <alignment/>
      <protection/>
    </xf>
    <xf numFmtId="165" fontId="5" fillId="0" borderId="93" xfId="41" applyNumberFormat="1" applyFont="1" applyFill="1" applyBorder="1" applyAlignment="1" applyProtection="1">
      <alignment/>
      <protection/>
    </xf>
    <xf numFmtId="0" fontId="4" fillId="0" borderId="40" xfId="0" applyFont="1" applyBorder="1" applyAlignment="1">
      <alignment horizontal="left" wrapText="1" indent="5"/>
    </xf>
    <xf numFmtId="165" fontId="4" fillId="0" borderId="64" xfId="41" applyNumberFormat="1" applyFont="1" applyFill="1" applyBorder="1" applyAlignment="1" applyProtection="1">
      <alignment horizontal="center" vertical="center"/>
      <protection/>
    </xf>
    <xf numFmtId="165" fontId="4" fillId="0" borderId="15" xfId="41" applyNumberFormat="1" applyFont="1" applyFill="1" applyBorder="1" applyAlignment="1" applyProtection="1">
      <alignment horizontal="center" vertical="center"/>
      <protection/>
    </xf>
    <xf numFmtId="165" fontId="4" fillId="0" borderId="49" xfId="0" applyNumberFormat="1" applyFont="1" applyBorder="1" applyAlignment="1">
      <alignment vertical="center"/>
    </xf>
    <xf numFmtId="165" fontId="4" fillId="25" borderId="15" xfId="41" applyNumberFormat="1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>
      <alignment vertical="center"/>
    </xf>
    <xf numFmtId="0" fontId="2" fillId="0" borderId="15" xfId="0" applyFont="1" applyFill="1" applyBorder="1" applyAlignment="1">
      <alignment/>
    </xf>
    <xf numFmtId="165" fontId="5" fillId="25" borderId="15" xfId="41" applyNumberFormat="1" applyFont="1" applyFill="1" applyBorder="1" applyAlignment="1" applyProtection="1">
      <alignment horizontal="left" vertical="center"/>
      <protection/>
    </xf>
    <xf numFmtId="165" fontId="4" fillId="0" borderId="64" xfId="41" applyNumberFormat="1" applyFont="1" applyFill="1" applyBorder="1" applyAlignment="1" applyProtection="1">
      <alignment vertical="center"/>
      <protection/>
    </xf>
    <xf numFmtId="0" fontId="5" fillId="0" borderId="13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4" fillId="0" borderId="17" xfId="0" applyFont="1" applyFill="1" applyBorder="1" applyAlignment="1">
      <alignment horizontal="left" wrapText="1" indent="1"/>
    </xf>
    <xf numFmtId="165" fontId="4" fillId="0" borderId="17" xfId="41" applyNumberFormat="1" applyFont="1" applyFill="1" applyBorder="1" applyAlignment="1" applyProtection="1">
      <alignment/>
      <protection/>
    </xf>
    <xf numFmtId="166" fontId="12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165" fontId="4" fillId="0" borderId="27" xfId="41" applyNumberFormat="1" applyFont="1" applyBorder="1" applyAlignment="1">
      <alignment vertical="center"/>
    </xf>
    <xf numFmtId="165" fontId="4" fillId="0" borderId="80" xfId="41" applyNumberFormat="1" applyFont="1" applyBorder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165" fontId="4" fillId="0" borderId="29" xfId="41" applyNumberFormat="1" applyFont="1" applyBorder="1" applyAlignment="1">
      <alignment vertical="center"/>
    </xf>
    <xf numFmtId="165" fontId="4" fillId="0" borderId="30" xfId="41" applyNumberFormat="1" applyFont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165" fontId="4" fillId="0" borderId="81" xfId="41" applyNumberFormat="1" applyFont="1" applyBorder="1" applyAlignment="1">
      <alignment vertical="center"/>
    </xf>
    <xf numFmtId="165" fontId="5" fillId="0" borderId="21" xfId="0" applyNumberFormat="1" applyFont="1" applyBorder="1" applyAlignment="1">
      <alignment/>
    </xf>
    <xf numFmtId="1" fontId="3" fillId="0" borderId="76" xfId="0" applyNumberFormat="1" applyFont="1" applyBorder="1" applyAlignment="1">
      <alignment/>
    </xf>
    <xf numFmtId="0" fontId="5" fillId="0" borderId="27" xfId="0" applyFont="1" applyBorder="1" applyAlignment="1">
      <alignment horizontal="left" wrapText="1"/>
    </xf>
    <xf numFmtId="165" fontId="4" fillId="0" borderId="50" xfId="41" applyNumberFormat="1" applyFont="1" applyFill="1" applyBorder="1" applyAlignment="1">
      <alignment vertical="center"/>
    </xf>
    <xf numFmtId="166" fontId="3" fillId="0" borderId="22" xfId="41" applyNumberFormat="1" applyFont="1" applyBorder="1" applyAlignment="1">
      <alignment horizontal="center" vertical="center" wrapText="1"/>
    </xf>
    <xf numFmtId="166" fontId="3" fillId="0" borderId="62" xfId="41" applyNumberFormat="1" applyFont="1" applyBorder="1" applyAlignment="1">
      <alignment horizontal="center" vertical="center" wrapText="1"/>
    </xf>
    <xf numFmtId="166" fontId="2" fillId="0" borderId="16" xfId="41" applyNumberFormat="1" applyFont="1" applyFill="1" applyBorder="1" applyAlignment="1">
      <alignment/>
    </xf>
    <xf numFmtId="166" fontId="2" fillId="25" borderId="16" xfId="41" applyNumberFormat="1" applyFont="1" applyFill="1" applyBorder="1" applyAlignment="1">
      <alignment/>
    </xf>
    <xf numFmtId="166" fontId="3" fillId="25" borderId="16" xfId="41" applyNumberFormat="1" applyFont="1" applyFill="1" applyBorder="1" applyAlignment="1">
      <alignment vertical="top" wrapText="1"/>
    </xf>
    <xf numFmtId="166" fontId="3" fillId="25" borderId="16" xfId="41" applyNumberFormat="1" applyFont="1" applyFill="1" applyBorder="1" applyAlignment="1">
      <alignment/>
    </xf>
    <xf numFmtId="166" fontId="12" fillId="25" borderId="16" xfId="41" applyNumberFormat="1" applyFont="1" applyFill="1" applyBorder="1" applyAlignment="1">
      <alignment/>
    </xf>
    <xf numFmtId="166" fontId="3" fillId="25" borderId="22" xfId="41" applyNumberFormat="1" applyFont="1" applyFill="1" applyBorder="1" applyAlignment="1">
      <alignment horizontal="center" vertical="center"/>
    </xf>
    <xf numFmtId="166" fontId="2" fillId="25" borderId="16" xfId="41" applyNumberFormat="1" applyFont="1" applyFill="1" applyBorder="1" applyAlignment="1">
      <alignment wrapText="1"/>
    </xf>
    <xf numFmtId="166" fontId="2" fillId="25" borderId="16" xfId="41" applyNumberFormat="1" applyFont="1" applyFill="1" applyBorder="1" applyAlignment="1">
      <alignment vertical="top" wrapText="1"/>
    </xf>
    <xf numFmtId="0" fontId="3" fillId="0" borderId="21" xfId="0" applyFont="1" applyBorder="1" applyAlignment="1">
      <alignment horizontal="center" vertical="center" wrapText="1"/>
    </xf>
    <xf numFmtId="166" fontId="3" fillId="0" borderId="58" xfId="0" applyNumberFormat="1" applyFont="1" applyBorder="1" applyAlignment="1">
      <alignment horizontal="center" vertical="center" wrapText="1"/>
    </xf>
    <xf numFmtId="166" fontId="2" fillId="0" borderId="77" xfId="41" applyNumberFormat="1" applyFont="1" applyFill="1" applyBorder="1" applyAlignment="1">
      <alignment wrapText="1"/>
    </xf>
    <xf numFmtId="0" fontId="3" fillId="0" borderId="55" xfId="0" applyFont="1" applyBorder="1" applyAlignment="1">
      <alignment horizontal="center" vertical="top" wrapText="1"/>
    </xf>
    <xf numFmtId="166" fontId="3" fillId="25" borderId="24" xfId="41" applyNumberFormat="1" applyFont="1" applyFill="1" applyBorder="1" applyAlignment="1">
      <alignment wrapText="1"/>
    </xf>
    <xf numFmtId="166" fontId="3" fillId="0" borderId="24" xfId="41" applyNumberFormat="1" applyFont="1" applyFill="1" applyBorder="1" applyAlignment="1">
      <alignment horizontal="center"/>
    </xf>
    <xf numFmtId="166" fontId="3" fillId="25" borderId="29" xfId="41" applyNumberFormat="1" applyFont="1" applyFill="1" applyBorder="1" applyAlignment="1">
      <alignment/>
    </xf>
    <xf numFmtId="166" fontId="3" fillId="25" borderId="30" xfId="41" applyNumberFormat="1" applyFont="1" applyFill="1" applyBorder="1" applyAlignment="1">
      <alignment/>
    </xf>
    <xf numFmtId="166" fontId="4" fillId="25" borderId="29" xfId="41" applyNumberFormat="1" applyFont="1" applyFill="1" applyBorder="1" applyAlignment="1">
      <alignment/>
    </xf>
    <xf numFmtId="166" fontId="4" fillId="25" borderId="76" xfId="41" applyNumberFormat="1" applyFont="1" applyFill="1" applyBorder="1" applyAlignment="1">
      <alignment/>
    </xf>
    <xf numFmtId="0" fontId="3" fillId="25" borderId="59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left" vertical="center" wrapText="1"/>
    </xf>
    <xf numFmtId="0" fontId="3" fillId="25" borderId="54" xfId="0" applyFont="1" applyFill="1" applyBorder="1" applyAlignment="1">
      <alignment wrapText="1"/>
    </xf>
    <xf numFmtId="0" fontId="3" fillId="25" borderId="59" xfId="0" applyFont="1" applyFill="1" applyBorder="1" applyAlignment="1">
      <alignment wrapText="1"/>
    </xf>
    <xf numFmtId="0" fontId="3" fillId="25" borderId="16" xfId="0" applyFont="1" applyFill="1" applyBorder="1" applyAlignment="1">
      <alignment wrapText="1"/>
    </xf>
    <xf numFmtId="0" fontId="3" fillId="25" borderId="76" xfId="0" applyFont="1" applyFill="1" applyBorder="1" applyAlignment="1">
      <alignment vertical="center" wrapText="1"/>
    </xf>
    <xf numFmtId="0" fontId="2" fillId="25" borderId="16" xfId="0" applyFont="1" applyFill="1" applyBorder="1" applyAlignment="1">
      <alignment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3" fillId="25" borderId="54" xfId="0" applyFont="1" applyFill="1" applyBorder="1" applyAlignment="1">
      <alignment vertical="center" wrapText="1"/>
    </xf>
    <xf numFmtId="0" fontId="3" fillId="25" borderId="15" xfId="0" applyFont="1" applyFill="1" applyBorder="1" applyAlignment="1">
      <alignment vertical="center" wrapText="1"/>
    </xf>
    <xf numFmtId="0" fontId="3" fillId="25" borderId="75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165" fontId="3" fillId="25" borderId="69" xfId="41" applyNumberFormat="1" applyFont="1" applyFill="1" applyBorder="1" applyAlignment="1">
      <alignment horizontal="left" vertical="center" wrapText="1"/>
    </xf>
    <xf numFmtId="166" fontId="3" fillId="0" borderId="17" xfId="41" applyNumberFormat="1" applyFont="1" applyFill="1" applyBorder="1" applyAlignment="1">
      <alignment/>
    </xf>
    <xf numFmtId="166" fontId="3" fillId="25" borderId="17" xfId="41" applyNumberFormat="1" applyFont="1" applyFill="1" applyBorder="1" applyAlignment="1">
      <alignment/>
    </xf>
    <xf numFmtId="166" fontId="2" fillId="25" borderId="89" xfId="41" applyNumberFormat="1" applyFont="1" applyFill="1" applyBorder="1" applyAlignment="1">
      <alignment/>
    </xf>
    <xf numFmtId="165" fontId="3" fillId="25" borderId="89" xfId="41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 indent="1"/>
    </xf>
    <xf numFmtId="0" fontId="8" fillId="0" borderId="10" xfId="0" applyFont="1" applyFill="1" applyBorder="1" applyAlignment="1">
      <alignment horizontal="left" vertical="center" wrapText="1"/>
    </xf>
    <xf numFmtId="165" fontId="3" fillId="25" borderId="73" xfId="41" applyNumberFormat="1" applyFont="1" applyFill="1" applyBorder="1" applyAlignment="1">
      <alignment horizontal="left" vertical="center" wrapText="1"/>
    </xf>
    <xf numFmtId="165" fontId="3" fillId="25" borderId="71" xfId="41" applyNumberFormat="1" applyFont="1" applyFill="1" applyBorder="1" applyAlignment="1">
      <alignment horizontal="left" vertical="center" wrapText="1"/>
    </xf>
    <xf numFmtId="165" fontId="3" fillId="25" borderId="30" xfId="41" applyNumberFormat="1" applyFont="1" applyFill="1" applyBorder="1" applyAlignment="1">
      <alignment vertical="center" wrapText="1"/>
    </xf>
    <xf numFmtId="166" fontId="3" fillId="25" borderId="89" xfId="41" applyNumberFormat="1" applyFont="1" applyFill="1" applyBorder="1" applyAlignment="1">
      <alignment/>
    </xf>
    <xf numFmtId="166" fontId="3" fillId="0" borderId="27" xfId="41" applyNumberFormat="1" applyFont="1" applyFill="1" applyBorder="1" applyAlignment="1">
      <alignment/>
    </xf>
    <xf numFmtId="166" fontId="2" fillId="0" borderId="77" xfId="41" applyNumberFormat="1" applyFont="1" applyFill="1" applyBorder="1" applyAlignment="1">
      <alignment/>
    </xf>
    <xf numFmtId="166" fontId="2" fillId="25" borderId="50" xfId="41" applyNumberFormat="1" applyFont="1" applyFill="1" applyBorder="1" applyAlignment="1">
      <alignment/>
    </xf>
    <xf numFmtId="166" fontId="2" fillId="25" borderId="73" xfId="41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 wrapText="1" indent="1"/>
    </xf>
    <xf numFmtId="166" fontId="2" fillId="25" borderId="94" xfId="41" applyNumberFormat="1" applyFont="1" applyFill="1" applyBorder="1" applyAlignment="1">
      <alignment/>
    </xf>
    <xf numFmtId="166" fontId="2" fillId="25" borderId="31" xfId="41" applyNumberFormat="1" applyFont="1" applyFill="1" applyBorder="1" applyAlignment="1">
      <alignment horizontal="right"/>
    </xf>
    <xf numFmtId="166" fontId="3" fillId="25" borderId="24" xfId="41" applyNumberFormat="1" applyFont="1" applyFill="1" applyBorder="1" applyAlignment="1">
      <alignment/>
    </xf>
    <xf numFmtId="166" fontId="3" fillId="0" borderId="19" xfId="41" applyNumberFormat="1" applyFont="1" applyFill="1" applyBorder="1" applyAlignment="1">
      <alignment/>
    </xf>
    <xf numFmtId="0" fontId="10" fillId="0" borderId="55" xfId="0" applyFont="1" applyFill="1" applyBorder="1" applyAlignment="1">
      <alignment horizontal="left" wrapText="1" indent="1"/>
    </xf>
    <xf numFmtId="166" fontId="2" fillId="25" borderId="29" xfId="41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166" fontId="2" fillId="25" borderId="53" xfId="41" applyNumberFormat="1" applyFont="1" applyFill="1" applyBorder="1" applyAlignment="1">
      <alignment/>
    </xf>
    <xf numFmtId="166" fontId="2" fillId="25" borderId="81" xfId="41" applyNumberFormat="1" applyFont="1" applyFill="1" applyBorder="1" applyAlignment="1">
      <alignment horizontal="right"/>
    </xf>
    <xf numFmtId="166" fontId="3" fillId="25" borderId="27" xfId="41" applyNumberFormat="1" applyFont="1" applyFill="1" applyBorder="1" applyAlignment="1">
      <alignment/>
    </xf>
    <xf numFmtId="166" fontId="2" fillId="25" borderId="81" xfId="41" applyNumberFormat="1" applyFont="1" applyFill="1" applyBorder="1" applyAlignment="1">
      <alignment/>
    </xf>
    <xf numFmtId="166" fontId="2" fillId="0" borderId="80" xfId="41" applyNumberFormat="1" applyFont="1" applyFill="1" applyBorder="1" applyAlignment="1">
      <alignment/>
    </xf>
    <xf numFmtId="0" fontId="3" fillId="25" borderId="59" xfId="0" applyFont="1" applyFill="1" applyBorder="1" applyAlignment="1">
      <alignment/>
    </xf>
    <xf numFmtId="0" fontId="3" fillId="25" borderId="52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8" fillId="0" borderId="11" xfId="0" applyFont="1" applyBorder="1" applyAlignment="1">
      <alignment horizontal="left" vertical="center" wrapText="1" indent="1"/>
    </xf>
    <xf numFmtId="1" fontId="2" fillId="0" borderId="52" xfId="41" applyNumberFormat="1" applyFont="1" applyFill="1" applyBorder="1" applyAlignment="1">
      <alignment wrapText="1"/>
    </xf>
    <xf numFmtId="1" fontId="3" fillId="0" borderId="52" xfId="41" applyNumberFormat="1" applyFont="1" applyFill="1" applyBorder="1" applyAlignment="1">
      <alignment/>
    </xf>
    <xf numFmtId="1" fontId="3" fillId="0" borderId="13" xfId="41" applyNumberFormat="1" applyFont="1" applyFill="1" applyBorder="1" applyAlignment="1">
      <alignment/>
    </xf>
    <xf numFmtId="1" fontId="3" fillId="0" borderId="27" xfId="41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3" fontId="3" fillId="0" borderId="59" xfId="0" applyNumberFormat="1" applyFont="1" applyFill="1" applyBorder="1" applyAlignment="1">
      <alignment/>
    </xf>
    <xf numFmtId="0" fontId="2" fillId="0" borderId="71" xfId="0" applyFont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0" fontId="2" fillId="0" borderId="95" xfId="0" applyFont="1" applyBorder="1" applyAlignment="1">
      <alignment/>
    </xf>
    <xf numFmtId="3" fontId="2" fillId="0" borderId="24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3" fontId="2" fillId="25" borderId="53" xfId="0" applyNumberFormat="1" applyFont="1" applyFill="1" applyBorder="1" applyAlignment="1">
      <alignment/>
    </xf>
    <xf numFmtId="3" fontId="3" fillId="25" borderId="27" xfId="0" applyNumberFormat="1" applyFont="1" applyFill="1" applyBorder="1" applyAlignment="1">
      <alignment/>
    </xf>
    <xf numFmtId="3" fontId="2" fillId="25" borderId="27" xfId="0" applyNumberFormat="1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2" fillId="0" borderId="5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165" fontId="4" fillId="0" borderId="0" xfId="41" applyNumberFormat="1" applyFont="1" applyFill="1" applyBorder="1" applyAlignment="1" applyProtection="1">
      <alignment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/>
    </xf>
    <xf numFmtId="0" fontId="5" fillId="0" borderId="97" xfId="0" applyFont="1" applyBorder="1" applyAlignment="1">
      <alignment horizontal="center" wrapText="1"/>
    </xf>
    <xf numFmtId="165" fontId="5" fillId="25" borderId="98" xfId="41" applyNumberFormat="1" applyFont="1" applyFill="1" applyBorder="1" applyAlignment="1" applyProtection="1">
      <alignment/>
      <protection/>
    </xf>
    <xf numFmtId="0" fontId="5" fillId="25" borderId="15" xfId="0" applyFont="1" applyFill="1" applyBorder="1" applyAlignment="1">
      <alignment wrapText="1"/>
    </xf>
    <xf numFmtId="165" fontId="5" fillId="25" borderId="15" xfId="41" applyNumberFormat="1" applyFont="1" applyFill="1" applyBorder="1" applyAlignment="1" applyProtection="1">
      <alignment horizontal="left"/>
      <protection/>
    </xf>
    <xf numFmtId="0" fontId="5" fillId="25" borderId="15" xfId="0" applyFont="1" applyFill="1" applyBorder="1" applyAlignment="1">
      <alignment horizontal="center" wrapText="1"/>
    </xf>
    <xf numFmtId="165" fontId="5" fillId="0" borderId="15" xfId="41" applyNumberFormat="1" applyFont="1" applyFill="1" applyBorder="1" applyAlignment="1" applyProtection="1">
      <alignment vertical="center"/>
      <protection/>
    </xf>
    <xf numFmtId="165" fontId="5" fillId="25" borderId="15" xfId="41" applyNumberFormat="1" applyFont="1" applyFill="1" applyBorder="1" applyAlignment="1" applyProtection="1">
      <alignment vertical="center"/>
      <protection/>
    </xf>
    <xf numFmtId="165" fontId="2" fillId="0" borderId="15" xfId="41" applyNumberFormat="1" applyFont="1" applyFill="1" applyBorder="1" applyAlignment="1" applyProtection="1">
      <alignment vertical="center"/>
      <protection/>
    </xf>
    <xf numFmtId="165" fontId="5" fillId="25" borderId="98" xfId="41" applyNumberFormat="1" applyFont="1" applyFill="1" applyBorder="1" applyAlignment="1" applyProtection="1">
      <alignment vertical="center"/>
      <protection/>
    </xf>
    <xf numFmtId="165" fontId="5" fillId="0" borderId="99" xfId="41" applyNumberFormat="1" applyFont="1" applyFill="1" applyBorder="1" applyAlignment="1" applyProtection="1">
      <alignment vertical="center"/>
      <protection/>
    </xf>
    <xf numFmtId="0" fontId="5" fillId="0" borderId="100" xfId="0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165" fontId="5" fillId="0" borderId="98" xfId="41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165" fontId="5" fillId="0" borderId="101" xfId="41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left" wrapText="1"/>
    </xf>
    <xf numFmtId="0" fontId="4" fillId="0" borderId="100" xfId="0" applyFont="1" applyBorder="1" applyAlignment="1">
      <alignment/>
    </xf>
    <xf numFmtId="0" fontId="4" fillId="0" borderId="102" xfId="0" applyFont="1" applyBorder="1" applyAlignment="1">
      <alignment/>
    </xf>
    <xf numFmtId="165" fontId="4" fillId="0" borderId="47" xfId="41" applyNumberFormat="1" applyFont="1" applyFill="1" applyBorder="1" applyAlignment="1" applyProtection="1">
      <alignment horizontal="center" vertical="center"/>
      <protection/>
    </xf>
    <xf numFmtId="165" fontId="4" fillId="0" borderId="103" xfId="41" applyNumberFormat="1" applyFont="1" applyFill="1" applyBorder="1" applyAlignment="1" applyProtection="1">
      <alignment horizontal="center"/>
      <protection/>
    </xf>
    <xf numFmtId="165" fontId="4" fillId="0" borderId="104" xfId="41" applyNumberFormat="1" applyFont="1" applyFill="1" applyBorder="1" applyAlignment="1" applyProtection="1">
      <alignment horizontal="center"/>
      <protection/>
    </xf>
    <xf numFmtId="0" fontId="4" fillId="0" borderId="100" xfId="0" applyFont="1" applyFill="1" applyBorder="1" applyAlignment="1">
      <alignment/>
    </xf>
    <xf numFmtId="165" fontId="4" fillId="0" borderId="16" xfId="41" applyNumberFormat="1" applyFont="1" applyFill="1" applyBorder="1" applyAlignment="1" applyProtection="1">
      <alignment horizontal="left" wrapText="1"/>
      <protection/>
    </xf>
    <xf numFmtId="0" fontId="4" fillId="0" borderId="89" xfId="0" applyFont="1" applyBorder="1" applyAlignment="1">
      <alignment/>
    </xf>
    <xf numFmtId="0" fontId="4" fillId="0" borderId="89" xfId="0" applyFont="1" applyBorder="1" applyAlignment="1">
      <alignment vertical="center"/>
    </xf>
    <xf numFmtId="165" fontId="5" fillId="0" borderId="89" xfId="41" applyNumberFormat="1" applyFont="1" applyFill="1" applyBorder="1" applyAlignment="1" applyProtection="1">
      <alignment horizontal="center"/>
      <protection/>
    </xf>
    <xf numFmtId="165" fontId="4" fillId="0" borderId="15" xfId="41" applyNumberFormat="1" applyFont="1" applyFill="1" applyBorder="1" applyAlignment="1" applyProtection="1">
      <alignment horizontal="left" vertical="center" wrapText="1"/>
      <protection/>
    </xf>
    <xf numFmtId="165" fontId="5" fillId="0" borderId="36" xfId="41" applyNumberFormat="1" applyFont="1" applyFill="1" applyBorder="1" applyAlignment="1" applyProtection="1">
      <alignment horizontal="left" wrapText="1"/>
      <protection/>
    </xf>
    <xf numFmtId="165" fontId="4" fillId="0" borderId="47" xfId="41" applyNumberFormat="1" applyFont="1" applyFill="1" applyBorder="1" applyAlignment="1" applyProtection="1">
      <alignment horizontal="left" wrapText="1"/>
      <protection/>
    </xf>
    <xf numFmtId="165" fontId="4" fillId="0" borderId="47" xfId="41" applyNumberFormat="1" applyFont="1" applyFill="1" applyBorder="1" applyAlignment="1" applyProtection="1">
      <alignment horizontal="left" vertical="center" wrapText="1"/>
      <protection/>
    </xf>
    <xf numFmtId="0" fontId="4" fillId="25" borderId="89" xfId="0" applyFont="1" applyFill="1" applyBorder="1" applyAlignment="1">
      <alignment/>
    </xf>
    <xf numFmtId="165" fontId="4" fillId="25" borderId="15" xfId="41" applyNumberFormat="1" applyFont="1" applyFill="1" applyBorder="1" applyAlignment="1" applyProtection="1">
      <alignment horizontal="left" wrapText="1"/>
      <protection/>
    </xf>
    <xf numFmtId="1" fontId="2" fillId="0" borderId="52" xfId="41" applyNumberFormat="1" applyFont="1" applyBorder="1" applyAlignment="1">
      <alignment/>
    </xf>
    <xf numFmtId="1" fontId="3" fillId="0" borderId="15" xfId="41" applyNumberFormat="1" applyFont="1" applyBorder="1" applyAlignment="1">
      <alignment/>
    </xf>
    <xf numFmtId="0" fontId="2" fillId="0" borderId="12" xfId="0" applyFont="1" applyBorder="1" applyAlignment="1">
      <alignment horizontal="left" wrapText="1" indent="1"/>
    </xf>
    <xf numFmtId="0" fontId="3" fillId="0" borderId="51" xfId="0" applyFont="1" applyBorder="1" applyAlignment="1">
      <alignment wrapText="1"/>
    </xf>
    <xf numFmtId="1" fontId="3" fillId="0" borderId="53" xfId="41" applyNumberFormat="1" applyFont="1" applyBorder="1" applyAlignment="1">
      <alignment/>
    </xf>
    <xf numFmtId="1" fontId="3" fillId="0" borderId="80" xfId="41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" fontId="2" fillId="0" borderId="27" xfId="41" applyNumberFormat="1" applyFont="1" applyBorder="1" applyAlignment="1">
      <alignment/>
    </xf>
    <xf numFmtId="0" fontId="3" fillId="0" borderId="28" xfId="0" applyFont="1" applyBorder="1" applyAlignment="1">
      <alignment horizontal="left" wrapText="1" indent="1"/>
    </xf>
    <xf numFmtId="1" fontId="3" fillId="0" borderId="19" xfId="41" applyNumberFormat="1" applyFont="1" applyBorder="1" applyAlignment="1">
      <alignment/>
    </xf>
    <xf numFmtId="1" fontId="3" fillId="0" borderId="76" xfId="41" applyNumberFormat="1" applyFont="1" applyBorder="1" applyAlignment="1">
      <alignment/>
    </xf>
    <xf numFmtId="165" fontId="5" fillId="0" borderId="49" xfId="41" applyNumberFormat="1" applyFont="1" applyFill="1" applyBorder="1" applyAlignment="1" applyProtection="1">
      <alignment vertical="center"/>
      <protection/>
    </xf>
    <xf numFmtId="165" fontId="5" fillId="25" borderId="49" xfId="41" applyNumberFormat="1" applyFont="1" applyFill="1" applyBorder="1" applyAlignment="1" applyProtection="1">
      <alignment vertical="center"/>
      <protection/>
    </xf>
    <xf numFmtId="165" fontId="5" fillId="25" borderId="49" xfId="41" applyNumberFormat="1" applyFont="1" applyFill="1" applyBorder="1" applyAlignment="1" applyProtection="1">
      <alignment horizontal="left" vertical="center"/>
      <protection/>
    </xf>
    <xf numFmtId="1" fontId="2" fillId="0" borderId="0" xfId="41" applyNumberFormat="1" applyFont="1" applyFill="1" applyBorder="1" applyAlignment="1">
      <alignment/>
    </xf>
    <xf numFmtId="0" fontId="2" fillId="0" borderId="27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vertical="center" wrapText="1"/>
    </xf>
    <xf numFmtId="0" fontId="9" fillId="0" borderId="55" xfId="0" applyFont="1" applyFill="1" applyBorder="1" applyAlignment="1">
      <alignment wrapText="1"/>
    </xf>
    <xf numFmtId="0" fontId="2" fillId="0" borderId="19" xfId="0" applyFont="1" applyFill="1" applyBorder="1" applyAlignment="1">
      <alignment vertical="center" wrapText="1"/>
    </xf>
    <xf numFmtId="0" fontId="2" fillId="25" borderId="1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9" fillId="0" borderId="55" xfId="0" applyFont="1" applyFill="1" applyBorder="1" applyAlignment="1">
      <alignment horizontal="left" wrapText="1" indent="1"/>
    </xf>
    <xf numFmtId="1" fontId="2" fillId="0" borderId="24" xfId="41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1" fontId="2" fillId="0" borderId="30" xfId="41" applyNumberFormat="1" applyFont="1" applyFill="1" applyBorder="1" applyAlignment="1">
      <alignment/>
    </xf>
    <xf numFmtId="1" fontId="2" fillId="0" borderId="24" xfId="41" applyNumberFormat="1" applyFont="1" applyFill="1" applyBorder="1" applyAlignment="1">
      <alignment vertical="center"/>
    </xf>
    <xf numFmtId="1" fontId="3" fillId="0" borderId="77" xfId="41" applyNumberFormat="1" applyFont="1" applyFill="1" applyBorder="1" applyAlignment="1">
      <alignment/>
    </xf>
    <xf numFmtId="1" fontId="3" fillId="0" borderId="59" xfId="41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0" fontId="4" fillId="0" borderId="77" xfId="0" applyFont="1" applyBorder="1" applyAlignment="1">
      <alignment/>
    </xf>
    <xf numFmtId="165" fontId="4" fillId="0" borderId="65" xfId="41" applyNumberFormat="1" applyFont="1" applyFill="1" applyBorder="1" applyAlignment="1" applyProtection="1">
      <alignment horizontal="left" wrapText="1"/>
      <protection/>
    </xf>
    <xf numFmtId="165" fontId="4" fillId="0" borderId="13" xfId="41" applyNumberFormat="1" applyFont="1" applyFill="1" applyBorder="1" applyAlignment="1" applyProtection="1">
      <alignment horizontal="left" wrapText="1"/>
      <protection/>
    </xf>
    <xf numFmtId="0" fontId="4" fillId="0" borderId="68" xfId="0" applyFont="1" applyBorder="1" applyAlignment="1">
      <alignment/>
    </xf>
    <xf numFmtId="165" fontId="4" fillId="0" borderId="47" xfId="41" applyNumberFormat="1" applyFont="1" applyFill="1" applyBorder="1" applyAlignment="1" applyProtection="1">
      <alignment vertical="center"/>
      <protection/>
    </xf>
    <xf numFmtId="0" fontId="4" fillId="0" borderId="105" xfId="0" applyFont="1" applyFill="1" applyBorder="1" applyAlignment="1">
      <alignment horizontal="left" wrapText="1" indent="1"/>
    </xf>
    <xf numFmtId="0" fontId="4" fillId="0" borderId="87" xfId="0" applyFont="1" applyBorder="1" applyAlignment="1">
      <alignment horizontal="left" wrapText="1" indent="1"/>
    </xf>
    <xf numFmtId="165" fontId="4" fillId="0" borderId="49" xfId="41" applyNumberFormat="1" applyFont="1" applyFill="1" applyBorder="1" applyAlignment="1" applyProtection="1">
      <alignment vertical="center"/>
      <protection/>
    </xf>
    <xf numFmtId="0" fontId="5" fillId="0" borderId="55" xfId="0" applyFont="1" applyBorder="1" applyAlignment="1">
      <alignment horizontal="center"/>
    </xf>
    <xf numFmtId="0" fontId="4" fillId="0" borderId="24" xfId="0" applyFont="1" applyFill="1" applyBorder="1" applyAlignment="1">
      <alignment horizontal="left" wrapText="1" indent="1"/>
    </xf>
    <xf numFmtId="165" fontId="4" fillId="25" borderId="24" xfId="41" applyNumberFormat="1" applyFont="1" applyFill="1" applyBorder="1" applyAlignment="1" applyProtection="1">
      <alignment horizontal="left"/>
      <protection/>
    </xf>
    <xf numFmtId="165" fontId="4" fillId="0" borderId="24" xfId="41" applyNumberFormat="1" applyFont="1" applyFill="1" applyBorder="1" applyAlignment="1" applyProtection="1">
      <alignment vertical="center"/>
      <protection/>
    </xf>
    <xf numFmtId="165" fontId="4" fillId="25" borderId="24" xfId="41" applyNumberFormat="1" applyFont="1" applyFill="1" applyBorder="1" applyAlignment="1" applyProtection="1">
      <alignment vertical="center"/>
      <protection/>
    </xf>
    <xf numFmtId="165" fontId="4" fillId="0" borderId="30" xfId="0" applyNumberFormat="1" applyFont="1" applyBorder="1" applyAlignment="1">
      <alignment vertical="center"/>
    </xf>
    <xf numFmtId="0" fontId="5" fillId="0" borderId="27" xfId="0" applyFont="1" applyBorder="1" applyAlignment="1">
      <alignment wrapText="1"/>
    </xf>
    <xf numFmtId="165" fontId="5" fillId="25" borderId="27" xfId="41" applyNumberFormat="1" applyFont="1" applyFill="1" applyBorder="1" applyAlignment="1" applyProtection="1">
      <alignment horizontal="left"/>
      <protection/>
    </xf>
    <xf numFmtId="165" fontId="5" fillId="25" borderId="27" xfId="41" applyNumberFormat="1" applyFont="1" applyFill="1" applyBorder="1" applyAlignment="1" applyProtection="1">
      <alignment horizontal="left" vertical="center"/>
      <protection/>
    </xf>
    <xf numFmtId="165" fontId="5" fillId="25" borderId="58" xfId="41" applyNumberFormat="1" applyFont="1" applyFill="1" applyBorder="1" applyAlignment="1" applyProtection="1">
      <alignment horizontal="left" vertical="center"/>
      <protection/>
    </xf>
    <xf numFmtId="0" fontId="4" fillId="25" borderId="24" xfId="0" applyFont="1" applyFill="1" applyBorder="1" applyAlignment="1">
      <alignment horizontal="left" wrapText="1" indent="1"/>
    </xf>
    <xf numFmtId="165" fontId="4" fillId="0" borderId="24" xfId="41" applyNumberFormat="1" applyFont="1" applyFill="1" applyBorder="1" applyAlignment="1" applyProtection="1">
      <alignment/>
      <protection/>
    </xf>
    <xf numFmtId="165" fontId="5" fillId="0" borderId="27" xfId="41" applyNumberFormat="1" applyFont="1" applyFill="1" applyBorder="1" applyAlignment="1" applyProtection="1">
      <alignment/>
      <protection/>
    </xf>
    <xf numFmtId="165" fontId="5" fillId="0" borderId="27" xfId="41" applyNumberFormat="1" applyFont="1" applyFill="1" applyBorder="1" applyAlignment="1" applyProtection="1">
      <alignment vertical="center"/>
      <protection/>
    </xf>
    <xf numFmtId="165" fontId="5" fillId="0" borderId="58" xfId="41" applyNumberFormat="1" applyFont="1" applyFill="1" applyBorder="1" applyAlignment="1" applyProtection="1">
      <alignment vertical="center"/>
      <protection/>
    </xf>
    <xf numFmtId="0" fontId="5" fillId="0" borderId="5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7" xfId="0" applyFont="1" applyFill="1" applyBorder="1" applyAlignment="1">
      <alignment horizontal="left" wrapText="1"/>
    </xf>
    <xf numFmtId="165" fontId="5" fillId="0" borderId="58" xfId="41" applyNumberFormat="1" applyFont="1" applyFill="1" applyBorder="1" applyAlignment="1" applyProtection="1">
      <alignment/>
      <protection/>
    </xf>
    <xf numFmtId="0" fontId="4" fillId="0" borderId="31" xfId="0" applyFont="1" applyBorder="1" applyAlignment="1">
      <alignment horizontal="left" wrapText="1" indent="1"/>
    </xf>
    <xf numFmtId="165" fontId="4" fillId="0" borderId="29" xfId="41" applyNumberFormat="1" applyFont="1" applyFill="1" applyBorder="1" applyAlignment="1" applyProtection="1">
      <alignment horizontal="left" wrapText="1"/>
      <protection/>
    </xf>
    <xf numFmtId="165" fontId="4" fillId="0" borderId="24" xfId="41" applyNumberFormat="1" applyFont="1" applyFill="1" applyBorder="1" applyAlignment="1" applyProtection="1">
      <alignment horizontal="left" wrapText="1"/>
      <protection/>
    </xf>
    <xf numFmtId="0" fontId="4" fillId="0" borderId="106" xfId="0" applyFont="1" applyBorder="1" applyAlignment="1">
      <alignment/>
    </xf>
    <xf numFmtId="165" fontId="4" fillId="0" borderId="30" xfId="0" applyNumberFormat="1" applyFont="1" applyBorder="1" applyAlignment="1">
      <alignment/>
    </xf>
    <xf numFmtId="0" fontId="5" fillId="0" borderId="107" xfId="0" applyFont="1" applyBorder="1" applyAlignment="1">
      <alignment horizontal="center"/>
    </xf>
    <xf numFmtId="0" fontId="5" fillId="0" borderId="108" xfId="0" applyFont="1" applyBorder="1" applyAlignment="1">
      <alignment wrapText="1"/>
    </xf>
    <xf numFmtId="165" fontId="5" fillId="0" borderId="27" xfId="41" applyNumberFormat="1" applyFont="1" applyFill="1" applyBorder="1" applyAlignment="1" applyProtection="1">
      <alignment horizontal="left" wrapText="1"/>
      <protection/>
    </xf>
    <xf numFmtId="165" fontId="5" fillId="0" borderId="58" xfId="0" applyNumberFormat="1" applyFont="1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4" fillId="0" borderId="17" xfId="0" applyFont="1" applyBorder="1" applyAlignment="1">
      <alignment wrapText="1"/>
    </xf>
    <xf numFmtId="166" fontId="5" fillId="25" borderId="62" xfId="41" applyNumberFormat="1" applyFont="1" applyFill="1" applyBorder="1" applyAlignment="1">
      <alignment/>
    </xf>
    <xf numFmtId="166" fontId="5" fillId="25" borderId="58" xfId="41" applyNumberFormat="1" applyFont="1" applyFill="1" applyBorder="1" applyAlignment="1">
      <alignment/>
    </xf>
    <xf numFmtId="166" fontId="2" fillId="25" borderId="15" xfId="41" applyNumberFormat="1" applyFont="1" applyFill="1" applyBorder="1" applyAlignment="1">
      <alignment wrapText="1"/>
    </xf>
    <xf numFmtId="0" fontId="9" fillId="0" borderId="109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11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1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12" xfId="0" applyFont="1" applyBorder="1" applyAlignment="1">
      <alignment horizontal="center" vertical="center" wrapText="1"/>
    </xf>
    <xf numFmtId="1" fontId="9" fillId="0" borderId="80" xfId="41" applyNumberFormat="1" applyFont="1" applyFill="1" applyBorder="1" applyAlignment="1">
      <alignment horizontal="center" vertical="center" wrapText="1"/>
    </xf>
    <xf numFmtId="1" fontId="9" fillId="0" borderId="59" xfId="41" applyNumberFormat="1" applyFont="1" applyFill="1" applyBorder="1" applyAlignment="1">
      <alignment horizontal="center" vertical="center" wrapText="1"/>
    </xf>
    <xf numFmtId="1" fontId="9" fillId="0" borderId="77" xfId="41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0" fillId="0" borderId="114" xfId="0" applyBorder="1" applyAlignment="1">
      <alignment/>
    </xf>
    <xf numFmtId="0" fontId="14" fillId="0" borderId="22" xfId="0" applyFont="1" applyBorder="1" applyAlignment="1">
      <alignment horizontal="center" vertical="center" wrapText="1"/>
    </xf>
    <xf numFmtId="0" fontId="14" fillId="0" borderId="115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3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9" fillId="0" borderId="112" xfId="0" applyFont="1" applyBorder="1" applyAlignment="1">
      <alignment horizontal="center" vertical="center" wrapText="1"/>
    </xf>
    <xf numFmtId="0" fontId="9" fillId="0" borderId="114" xfId="0" applyFont="1" applyBorder="1" applyAlignment="1">
      <alignment horizontal="center" vertical="center" wrapText="1"/>
    </xf>
    <xf numFmtId="165" fontId="8" fillId="0" borderId="15" xfId="41" applyNumberFormat="1" applyFont="1" applyFill="1" applyBorder="1" applyAlignment="1">
      <alignment horizontal="center" vertical="center" wrapText="1"/>
    </xf>
    <xf numFmtId="165" fontId="8" fillId="0" borderId="58" xfId="41" applyNumberFormat="1" applyFont="1" applyFill="1" applyBorder="1" applyAlignment="1">
      <alignment horizontal="center" vertical="center" wrapText="1"/>
    </xf>
    <xf numFmtId="165" fontId="8" fillId="0" borderId="49" xfId="41" applyNumberFormat="1" applyFont="1" applyFill="1" applyBorder="1" applyAlignment="1">
      <alignment horizontal="center" vertical="center" wrapText="1"/>
    </xf>
    <xf numFmtId="165" fontId="8" fillId="0" borderId="30" xfId="41" applyNumberFormat="1" applyFont="1" applyFill="1" applyBorder="1" applyAlignment="1">
      <alignment horizontal="center" vertical="center" wrapText="1"/>
    </xf>
    <xf numFmtId="165" fontId="8" fillId="0" borderId="62" xfId="41" applyNumberFormat="1" applyFont="1" applyFill="1" applyBorder="1" applyAlignment="1">
      <alignment horizontal="center" vertical="center" wrapText="1"/>
    </xf>
    <xf numFmtId="165" fontId="8" fillId="0" borderId="16" xfId="41" applyNumberFormat="1" applyFont="1" applyFill="1" applyBorder="1" applyAlignment="1">
      <alignment horizontal="center" vertical="center" wrapText="1"/>
    </xf>
    <xf numFmtId="165" fontId="8" fillId="0" borderId="29" xfId="41" applyNumberFormat="1" applyFont="1" applyFill="1" applyBorder="1" applyAlignment="1">
      <alignment horizontal="center" vertical="center" wrapText="1"/>
    </xf>
    <xf numFmtId="165" fontId="8" fillId="0" borderId="112" xfId="41" applyNumberFormat="1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65" fontId="8" fillId="0" borderId="114" xfId="41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65" fontId="8" fillId="0" borderId="15" xfId="41" applyNumberFormat="1" applyFont="1" applyFill="1" applyBorder="1" applyAlignment="1">
      <alignment horizontal="center" vertical="center"/>
    </xf>
    <xf numFmtId="165" fontId="8" fillId="0" borderId="17" xfId="41" applyNumberFormat="1" applyFont="1" applyFill="1" applyBorder="1" applyAlignment="1">
      <alignment horizontal="center" vertical="center" wrapText="1"/>
    </xf>
    <xf numFmtId="165" fontId="8" fillId="0" borderId="19" xfId="41" applyNumberFormat="1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16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1" fontId="14" fillId="0" borderId="80" xfId="41" applyNumberFormat="1" applyFont="1" applyFill="1" applyBorder="1" applyAlignment="1">
      <alignment horizontal="center" vertical="center" wrapText="1"/>
    </xf>
    <xf numFmtId="1" fontId="14" fillId="0" borderId="59" xfId="41" applyNumberFormat="1" applyFont="1" applyFill="1" applyBorder="1" applyAlignment="1">
      <alignment horizontal="center" vertical="center" wrapText="1"/>
    </xf>
    <xf numFmtId="1" fontId="14" fillId="0" borderId="77" xfId="41" applyNumberFormat="1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 wrapText="1"/>
    </xf>
    <xf numFmtId="0" fontId="14" fillId="0" borderId="114" xfId="0" applyFont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112" xfId="0" applyFont="1" applyFill="1" applyBorder="1" applyAlignment="1">
      <alignment horizontal="center" vertical="center"/>
    </xf>
    <xf numFmtId="0" fontId="14" fillId="0" borderId="1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113" xfId="0" applyFont="1" applyFill="1" applyBorder="1" applyAlignment="1">
      <alignment horizontal="center"/>
    </xf>
    <xf numFmtId="0" fontId="9" fillId="0" borderId="89" xfId="0" applyFont="1" applyFill="1" applyBorder="1" applyAlignment="1">
      <alignment horizontal="center"/>
    </xf>
    <xf numFmtId="0" fontId="14" fillId="0" borderId="81" xfId="0" applyFont="1" applyFill="1" applyBorder="1" applyAlignment="1">
      <alignment horizontal="center" wrapText="1"/>
    </xf>
    <xf numFmtId="0" fontId="14" fillId="0" borderId="100" xfId="0" applyFont="1" applyFill="1" applyBorder="1" applyAlignment="1">
      <alignment horizontal="center" wrapText="1"/>
    </xf>
    <xf numFmtId="0" fontId="14" fillId="0" borderId="82" xfId="0" applyFont="1" applyFill="1" applyBorder="1" applyAlignment="1">
      <alignment horizontal="center" wrapText="1"/>
    </xf>
    <xf numFmtId="0" fontId="9" fillId="0" borderId="61" xfId="0" applyFont="1" applyFill="1" applyBorder="1" applyAlignment="1">
      <alignment horizontal="center"/>
    </xf>
    <xf numFmtId="0" fontId="9" fillId="0" borderId="84" xfId="0" applyFont="1" applyFill="1" applyBorder="1" applyAlignment="1">
      <alignment horizontal="center"/>
    </xf>
    <xf numFmtId="0" fontId="9" fillId="0" borderId="111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17" xfId="0" applyFont="1" applyBorder="1" applyAlignment="1">
      <alignment horizontal="left" wrapText="1"/>
    </xf>
    <xf numFmtId="0" fontId="5" fillId="0" borderId="108" xfId="0" applyFont="1" applyBorder="1" applyAlignment="1">
      <alignment horizontal="left" wrapText="1"/>
    </xf>
    <xf numFmtId="0" fontId="5" fillId="0" borderId="118" xfId="0" applyFont="1" applyBorder="1" applyAlignment="1">
      <alignment horizontal="left" wrapText="1"/>
    </xf>
    <xf numFmtId="0" fontId="5" fillId="0" borderId="113" xfId="0" applyFont="1" applyBorder="1" applyAlignment="1">
      <alignment horizontal="left" wrapText="1"/>
    </xf>
    <xf numFmtId="0" fontId="5" fillId="0" borderId="107" xfId="0" applyFont="1" applyBorder="1" applyAlignment="1">
      <alignment horizontal="left" wrapText="1"/>
    </xf>
    <xf numFmtId="0" fontId="5" fillId="0" borderId="119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78" xfId="0" applyFont="1" applyBorder="1" applyAlignment="1">
      <alignment horizontal="left" wrapText="1"/>
    </xf>
    <xf numFmtId="0" fontId="5" fillId="0" borderId="67" xfId="0" applyFont="1" applyBorder="1" applyAlignment="1">
      <alignment horizontal="left" wrapText="1"/>
    </xf>
    <xf numFmtId="0" fontId="5" fillId="0" borderId="44" xfId="0" applyFont="1" applyBorder="1" applyAlignment="1">
      <alignment horizontal="left"/>
    </xf>
    <xf numFmtId="0" fontId="5" fillId="0" borderId="65" xfId="0" applyFont="1" applyBorder="1" applyAlignment="1">
      <alignment horizontal="left"/>
    </xf>
    <xf numFmtId="0" fontId="5" fillId="0" borderId="120" xfId="0" applyFont="1" applyBorder="1" applyAlignment="1">
      <alignment horizontal="left" wrapText="1"/>
    </xf>
    <xf numFmtId="0" fontId="5" fillId="0" borderId="35" xfId="0" applyFont="1" applyBorder="1" applyAlignment="1">
      <alignment horizontal="left"/>
    </xf>
    <xf numFmtId="0" fontId="5" fillId="0" borderId="3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/>
    </xf>
    <xf numFmtId="0" fontId="5" fillId="0" borderId="95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44.00390625" style="62" customWidth="1"/>
    <col min="2" max="2" width="11.00390625" style="55" bestFit="1" customWidth="1"/>
    <col min="3" max="3" width="9.8515625" style="55" bestFit="1" customWidth="1"/>
    <col min="4" max="4" width="11.00390625" style="55" bestFit="1" customWidth="1"/>
    <col min="5" max="5" width="49.8515625" style="55" customWidth="1"/>
    <col min="6" max="6" width="12.00390625" style="63" bestFit="1" customWidth="1"/>
    <col min="7" max="7" width="10.57421875" style="63" bestFit="1" customWidth="1"/>
    <col min="8" max="8" width="12.00390625" style="55" bestFit="1" customWidth="1"/>
    <col min="9" max="16384" width="9.140625" style="55" customWidth="1"/>
  </cols>
  <sheetData>
    <row r="1" spans="1:9" ht="30.75" thickBot="1">
      <c r="A1" s="52" t="s">
        <v>27</v>
      </c>
      <c r="B1" s="53" t="s">
        <v>98</v>
      </c>
      <c r="C1" s="53" t="s">
        <v>491</v>
      </c>
      <c r="D1" s="53" t="s">
        <v>492</v>
      </c>
      <c r="E1" s="53" t="s">
        <v>28</v>
      </c>
      <c r="F1" s="506" t="s">
        <v>98</v>
      </c>
      <c r="G1" s="53" t="s">
        <v>491</v>
      </c>
      <c r="H1" s="516" t="s">
        <v>492</v>
      </c>
      <c r="I1" s="54"/>
    </row>
    <row r="2" spans="1:9" ht="15">
      <c r="A2" s="64" t="s">
        <v>29</v>
      </c>
      <c r="B2" s="65"/>
      <c r="C2" s="65"/>
      <c r="D2" s="65"/>
      <c r="E2" s="66" t="s">
        <v>30</v>
      </c>
      <c r="F2" s="507"/>
      <c r="G2" s="65"/>
      <c r="H2" s="517"/>
      <c r="I2" s="54"/>
    </row>
    <row r="3" spans="1:9" ht="13.5">
      <c r="A3" s="265" t="s">
        <v>39</v>
      </c>
      <c r="B3" s="125">
        <v>1393778</v>
      </c>
      <c r="C3" s="125">
        <v>-71000</v>
      </c>
      <c r="D3" s="125">
        <f>SUM(B3:C3)</f>
        <v>1322778</v>
      </c>
      <c r="E3" s="125" t="s">
        <v>31</v>
      </c>
      <c r="F3" s="508">
        <v>1589071</v>
      </c>
      <c r="G3" s="125">
        <v>-63643</v>
      </c>
      <c r="H3" s="518">
        <f>SUM(F3:G3)</f>
        <v>1525428</v>
      </c>
      <c r="I3" s="54"/>
    </row>
    <row r="4" spans="1:9" ht="13.5">
      <c r="A4" s="266" t="s">
        <v>204</v>
      </c>
      <c r="B4" s="126">
        <v>1188035</v>
      </c>
      <c r="C4" s="125">
        <v>37680</v>
      </c>
      <c r="D4" s="125">
        <f aca="true" t="shared" si="0" ref="D4:D20">SUM(B4:C4)</f>
        <v>1225715</v>
      </c>
      <c r="E4" s="125" t="s">
        <v>93</v>
      </c>
      <c r="F4" s="508">
        <v>307167</v>
      </c>
      <c r="G4" s="125">
        <v>-12416</v>
      </c>
      <c r="H4" s="518">
        <f aca="true" t="shared" si="1" ref="H4:H20">SUM(F4:G4)</f>
        <v>294751</v>
      </c>
      <c r="I4" s="54"/>
    </row>
    <row r="5" spans="1:9" ht="13.5">
      <c r="A5" s="266" t="s">
        <v>144</v>
      </c>
      <c r="B5" s="302">
        <v>664970</v>
      </c>
      <c r="C5" s="302">
        <v>-13490</v>
      </c>
      <c r="D5" s="125">
        <f t="shared" si="0"/>
        <v>651480</v>
      </c>
      <c r="E5" s="126" t="s">
        <v>40</v>
      </c>
      <c r="F5" s="509">
        <v>2202326</v>
      </c>
      <c r="G5" s="302">
        <v>-71683</v>
      </c>
      <c r="H5" s="518">
        <f t="shared" si="1"/>
        <v>2130643</v>
      </c>
      <c r="I5" s="54"/>
    </row>
    <row r="6" spans="1:9" ht="13.5">
      <c r="A6" s="266" t="s">
        <v>211</v>
      </c>
      <c r="B6" s="302">
        <v>202358</v>
      </c>
      <c r="C6" s="302">
        <v>-22856</v>
      </c>
      <c r="D6" s="125">
        <f t="shared" si="0"/>
        <v>179502</v>
      </c>
      <c r="E6" s="126" t="s">
        <v>212</v>
      </c>
      <c r="F6" s="509">
        <v>91897</v>
      </c>
      <c r="G6" s="302">
        <v>9053</v>
      </c>
      <c r="H6" s="518">
        <f t="shared" si="1"/>
        <v>100950</v>
      </c>
      <c r="I6" s="54"/>
    </row>
    <row r="7" spans="1:9" ht="13.5">
      <c r="A7" s="266" t="s">
        <v>275</v>
      </c>
      <c r="B7" s="302">
        <v>3000</v>
      </c>
      <c r="C7" s="302">
        <v>8319</v>
      </c>
      <c r="D7" s="125">
        <f t="shared" si="0"/>
        <v>11319</v>
      </c>
      <c r="E7" s="126" t="s">
        <v>213</v>
      </c>
      <c r="F7" s="509">
        <v>123785</v>
      </c>
      <c r="G7" s="302">
        <v>-29540</v>
      </c>
      <c r="H7" s="518">
        <f t="shared" si="1"/>
        <v>94245</v>
      </c>
      <c r="I7" s="54"/>
    </row>
    <row r="8" spans="1:9" ht="13.5">
      <c r="A8" s="56" t="s">
        <v>296</v>
      </c>
      <c r="B8" s="303">
        <v>55000</v>
      </c>
      <c r="C8" s="303"/>
      <c r="D8" s="125">
        <f t="shared" si="0"/>
        <v>55000</v>
      </c>
      <c r="E8" s="126" t="s">
        <v>208</v>
      </c>
      <c r="F8" s="509">
        <v>21650</v>
      </c>
      <c r="G8" s="303">
        <v>1153</v>
      </c>
      <c r="H8" s="518">
        <f t="shared" si="1"/>
        <v>22803</v>
      </c>
      <c r="I8" s="54"/>
    </row>
    <row r="9" spans="1:9" ht="13.5">
      <c r="A9" s="56" t="s">
        <v>205</v>
      </c>
      <c r="B9" s="302">
        <v>1245327</v>
      </c>
      <c r="C9" s="302">
        <v>-80750</v>
      </c>
      <c r="D9" s="125">
        <f t="shared" si="0"/>
        <v>1164577</v>
      </c>
      <c r="E9" s="126" t="s">
        <v>32</v>
      </c>
      <c r="F9" s="509">
        <v>315423</v>
      </c>
      <c r="G9" s="302">
        <v>24979</v>
      </c>
      <c r="H9" s="518">
        <f t="shared" si="1"/>
        <v>340402</v>
      </c>
      <c r="I9" s="54"/>
    </row>
    <row r="10" spans="1:9" ht="13.5">
      <c r="A10" s="56" t="s">
        <v>562</v>
      </c>
      <c r="B10" s="302">
        <v>0</v>
      </c>
      <c r="C10" s="302">
        <v>2500</v>
      </c>
      <c r="D10" s="125">
        <f t="shared" si="0"/>
        <v>2500</v>
      </c>
      <c r="E10" s="126" t="s">
        <v>210</v>
      </c>
      <c r="F10" s="509">
        <v>55000</v>
      </c>
      <c r="G10" s="302"/>
      <c r="H10" s="518">
        <f t="shared" si="1"/>
        <v>55000</v>
      </c>
      <c r="I10" s="54"/>
    </row>
    <row r="11" spans="1:9" ht="15">
      <c r="A11" s="56" t="s">
        <v>561</v>
      </c>
      <c r="B11" s="304">
        <v>0</v>
      </c>
      <c r="C11" s="304">
        <v>0</v>
      </c>
      <c r="D11" s="304">
        <f t="shared" si="0"/>
        <v>0</v>
      </c>
      <c r="E11" s="126" t="s">
        <v>241</v>
      </c>
      <c r="F11" s="509">
        <v>46149</v>
      </c>
      <c r="G11" s="696">
        <v>2500</v>
      </c>
      <c r="H11" s="518">
        <f t="shared" si="1"/>
        <v>48649</v>
      </c>
      <c r="I11" s="54"/>
    </row>
    <row r="12" spans="1:9" ht="15">
      <c r="A12" s="58" t="s">
        <v>35</v>
      </c>
      <c r="B12" s="510">
        <f>SUM(B3:B11)</f>
        <v>4752468</v>
      </c>
      <c r="C12" s="510">
        <f>SUM(C3:C11)</f>
        <v>-139597</v>
      </c>
      <c r="D12" s="510">
        <f>SUM(D3:D11)</f>
        <v>4612871</v>
      </c>
      <c r="E12" s="128" t="s">
        <v>33</v>
      </c>
      <c r="F12" s="510">
        <f>SUM(F3:F11)</f>
        <v>4752468</v>
      </c>
      <c r="G12" s="510">
        <f>SUM(G3:G11)</f>
        <v>-139597</v>
      </c>
      <c r="H12" s="306">
        <f>SUM(H3:H11)</f>
        <v>4612871</v>
      </c>
      <c r="I12" s="54"/>
    </row>
    <row r="13" spans="1:9" ht="15">
      <c r="A13" s="264"/>
      <c r="B13" s="302"/>
      <c r="C13" s="302"/>
      <c r="D13" s="125"/>
      <c r="E13" s="128"/>
      <c r="F13" s="511"/>
      <c r="G13" s="514"/>
      <c r="H13" s="518"/>
      <c r="I13" s="54"/>
    </row>
    <row r="14" spans="1:9" ht="15">
      <c r="A14" s="178" t="s">
        <v>36</v>
      </c>
      <c r="B14" s="303"/>
      <c r="C14" s="303"/>
      <c r="D14" s="125"/>
      <c r="E14" s="129" t="s">
        <v>34</v>
      </c>
      <c r="F14" s="512"/>
      <c r="G14" s="515"/>
      <c r="H14" s="518"/>
      <c r="I14" s="130"/>
    </row>
    <row r="15" spans="1:10" ht="13.5">
      <c r="A15" s="179" t="s">
        <v>215</v>
      </c>
      <c r="B15" s="302">
        <v>216480</v>
      </c>
      <c r="C15" s="302">
        <v>-150000</v>
      </c>
      <c r="D15" s="125">
        <f t="shared" si="0"/>
        <v>66480</v>
      </c>
      <c r="E15" s="126" t="s">
        <v>206</v>
      </c>
      <c r="F15" s="509">
        <v>2363297</v>
      </c>
      <c r="G15" s="514">
        <v>158537</v>
      </c>
      <c r="H15" s="305">
        <f t="shared" si="1"/>
        <v>2521834</v>
      </c>
      <c r="I15" s="130"/>
      <c r="J15" s="131"/>
    </row>
    <row r="16" spans="1:11" ht="13.5">
      <c r="A16" s="266" t="s">
        <v>214</v>
      </c>
      <c r="B16" s="302">
        <v>279600</v>
      </c>
      <c r="C16" s="302">
        <v>170000</v>
      </c>
      <c r="D16" s="125">
        <f t="shared" si="0"/>
        <v>449600</v>
      </c>
      <c r="E16" s="126" t="s">
        <v>99</v>
      </c>
      <c r="F16" s="509">
        <v>630364</v>
      </c>
      <c r="G16" s="514">
        <v>-14485</v>
      </c>
      <c r="H16" s="305">
        <f t="shared" si="1"/>
        <v>615879</v>
      </c>
      <c r="I16" s="54"/>
      <c r="K16" s="131"/>
    </row>
    <row r="17" spans="1:9" ht="13.5">
      <c r="A17" s="266" t="s">
        <v>274</v>
      </c>
      <c r="B17" s="302"/>
      <c r="C17" s="302"/>
      <c r="D17" s="125">
        <f t="shared" si="0"/>
        <v>0</v>
      </c>
      <c r="E17" s="126" t="s">
        <v>276</v>
      </c>
      <c r="F17" s="509"/>
      <c r="G17" s="514"/>
      <c r="H17" s="305">
        <f t="shared" si="1"/>
        <v>0</v>
      </c>
      <c r="I17" s="54"/>
    </row>
    <row r="18" spans="1:9" ht="13.5">
      <c r="A18" s="56" t="s">
        <v>209</v>
      </c>
      <c r="B18" s="302">
        <v>500</v>
      </c>
      <c r="C18" s="302"/>
      <c r="D18" s="125">
        <f t="shared" si="0"/>
        <v>500</v>
      </c>
      <c r="E18" s="127" t="s">
        <v>279</v>
      </c>
      <c r="F18" s="509">
        <v>11470</v>
      </c>
      <c r="G18" s="514">
        <v>-2500</v>
      </c>
      <c r="H18" s="305">
        <f t="shared" si="1"/>
        <v>8970</v>
      </c>
      <c r="I18" s="54"/>
    </row>
    <row r="19" spans="1:9" ht="13.5">
      <c r="A19" s="56" t="s">
        <v>207</v>
      </c>
      <c r="B19" s="302">
        <v>2681978</v>
      </c>
      <c r="C19" s="302">
        <v>116054</v>
      </c>
      <c r="D19" s="125">
        <f t="shared" si="0"/>
        <v>2798032</v>
      </c>
      <c r="E19" s="126" t="s">
        <v>278</v>
      </c>
      <c r="F19" s="509">
        <v>167929</v>
      </c>
      <c r="G19" s="514"/>
      <c r="H19" s="305">
        <f t="shared" si="1"/>
        <v>167929</v>
      </c>
      <c r="I19" s="54"/>
    </row>
    <row r="20" spans="1:9" ht="13.5">
      <c r="A20" s="56" t="s">
        <v>94</v>
      </c>
      <c r="B20" s="302"/>
      <c r="C20" s="302"/>
      <c r="D20" s="125">
        <f t="shared" si="0"/>
        <v>0</v>
      </c>
      <c r="E20" s="57" t="s">
        <v>277</v>
      </c>
      <c r="F20" s="509">
        <v>5498</v>
      </c>
      <c r="G20" s="514">
        <v>-5498</v>
      </c>
      <c r="H20" s="305">
        <f t="shared" si="1"/>
        <v>0</v>
      </c>
      <c r="I20" s="54"/>
    </row>
    <row r="21" spans="1:9" ht="15.75" thickBot="1">
      <c r="A21" s="519" t="s">
        <v>122</v>
      </c>
      <c r="B21" s="520">
        <f>SUM(B14:B20)</f>
        <v>3178558</v>
      </c>
      <c r="C21" s="520">
        <f>SUM(C14:C20)</f>
        <v>136054</v>
      </c>
      <c r="D21" s="520">
        <f>SUM(D14:D20)</f>
        <v>3314612</v>
      </c>
      <c r="E21" s="521" t="s">
        <v>37</v>
      </c>
      <c r="F21" s="522">
        <f>SUM(F15:F20)</f>
        <v>3178558</v>
      </c>
      <c r="G21" s="522">
        <f>SUM(G15:G20)</f>
        <v>136054</v>
      </c>
      <c r="H21" s="523">
        <f>SUM(H15:H20)</f>
        <v>3314612</v>
      </c>
      <c r="I21" s="54"/>
    </row>
    <row r="22" spans="1:9" s="61" customFormat="1" ht="15.75" thickBot="1">
      <c r="A22" s="52" t="s">
        <v>38</v>
      </c>
      <c r="B22" s="308">
        <f>SUM(B12+B21)</f>
        <v>7931026</v>
      </c>
      <c r="C22" s="308">
        <f>SUM(C12+C21)</f>
        <v>-3543</v>
      </c>
      <c r="D22" s="308">
        <f>SUM(D12+D21)</f>
        <v>7927483</v>
      </c>
      <c r="E22" s="59" t="s">
        <v>38</v>
      </c>
      <c r="F22" s="513">
        <f>SUM(F12+F21)</f>
        <v>7931026</v>
      </c>
      <c r="G22" s="513">
        <f>SUM(G12+G21)</f>
        <v>-3543</v>
      </c>
      <c r="H22" s="307">
        <f>SUM(H12+H21)</f>
        <v>7927483</v>
      </c>
      <c r="I22" s="60"/>
    </row>
    <row r="24" spans="5:6" ht="15">
      <c r="E24" s="369"/>
      <c r="F24" s="370"/>
    </row>
    <row r="27" ht="12.75">
      <c r="E27" s="489"/>
    </row>
  </sheetData>
  <sheetProtection/>
  <printOptions/>
  <pageMargins left="0.2362204724409449" right="0.15748031496062992" top="1.141732283464567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költségvetési mérlege közgazdasági tagolásban
2020. év&amp;R&amp;"Book Antiqua,Félkövér"1.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37">
      <selection activeCell="J50" sqref="J50:J51"/>
    </sheetView>
  </sheetViews>
  <sheetFormatPr defaultColWidth="9.140625" defaultRowHeight="12.75"/>
  <cols>
    <col min="1" max="1" width="4.421875" style="105" customWidth="1"/>
    <col min="2" max="2" width="65.00390625" style="106" customWidth="1"/>
    <col min="3" max="3" width="13.7109375" style="35" customWidth="1"/>
    <col min="4" max="4" width="12.28125" style="35" bestFit="1" customWidth="1"/>
    <col min="5" max="5" width="14.140625" style="35" bestFit="1" customWidth="1"/>
    <col min="6" max="6" width="11.28125" style="3" customWidth="1"/>
    <col min="7" max="7" width="14.00390625" style="3" customWidth="1"/>
    <col min="8" max="8" width="9.140625" style="3" customWidth="1"/>
    <col min="9" max="9" width="10.00390625" style="3" bestFit="1" customWidth="1"/>
    <col min="10" max="13" width="9.140625" style="3" customWidth="1"/>
    <col min="14" max="14" width="9.140625" style="44" customWidth="1"/>
    <col min="15" max="16384" width="9.140625" style="3" customWidth="1"/>
  </cols>
  <sheetData>
    <row r="1" spans="1:7" ht="45.75" thickBot="1">
      <c r="A1" s="89" t="s">
        <v>14</v>
      </c>
      <c r="B1" s="90" t="s">
        <v>51</v>
      </c>
      <c r="C1" s="215" t="s">
        <v>418</v>
      </c>
      <c r="D1" s="592" t="s">
        <v>491</v>
      </c>
      <c r="E1" s="139" t="s">
        <v>492</v>
      </c>
      <c r="F1" s="139" t="s">
        <v>128</v>
      </c>
      <c r="G1" s="204" t="s">
        <v>129</v>
      </c>
    </row>
    <row r="2" spans="1:7" ht="16.5" customHeight="1">
      <c r="A2" s="797" t="s">
        <v>54</v>
      </c>
      <c r="B2" s="798"/>
      <c r="C2" s="798"/>
      <c r="D2" s="504"/>
      <c r="E2" s="504"/>
      <c r="F2" s="211"/>
      <c r="G2" s="212"/>
    </row>
    <row r="3" spans="1:7" ht="16.5" customHeight="1">
      <c r="A3" s="91">
        <v>1</v>
      </c>
      <c r="B3" s="163" t="s">
        <v>282</v>
      </c>
      <c r="C3" s="599">
        <f>SUM(C4)</f>
        <v>0</v>
      </c>
      <c r="D3" s="599">
        <f>SUM(D4)</f>
        <v>2500</v>
      </c>
      <c r="E3" s="599">
        <f>SUM(C3:D3)</f>
        <v>2500</v>
      </c>
      <c r="F3" s="599">
        <f>SUM(F4)</f>
        <v>0</v>
      </c>
      <c r="G3" s="638">
        <f>E3-F3</f>
        <v>2500</v>
      </c>
    </row>
    <row r="4" spans="1:7" ht="16.5" customHeight="1">
      <c r="A4" s="91"/>
      <c r="B4" s="93" t="s">
        <v>522</v>
      </c>
      <c r="C4" s="373">
        <v>0</v>
      </c>
      <c r="D4" s="373">
        <v>2500</v>
      </c>
      <c r="E4" s="373">
        <f>SUM(C4:D4)</f>
        <v>2500</v>
      </c>
      <c r="F4" s="373"/>
      <c r="G4" s="663">
        <f>E4-F4</f>
        <v>2500</v>
      </c>
    </row>
    <row r="5" spans="1:7" ht="16.5" customHeight="1">
      <c r="A5" s="378"/>
      <c r="B5" s="180"/>
      <c r="C5" s="180"/>
      <c r="D5" s="180"/>
      <c r="E5" s="180"/>
      <c r="F5" s="37"/>
      <c r="G5" s="213"/>
    </row>
    <row r="6" spans="1:7" s="44" customFormat="1" ht="15">
      <c r="A6" s="38">
        <v>2</v>
      </c>
      <c r="B6" s="49" t="s">
        <v>118</v>
      </c>
      <c r="C6" s="258">
        <f>SUM(C7:C10)</f>
        <v>38835</v>
      </c>
      <c r="D6" s="258">
        <f>SUM(D7:D10)</f>
        <v>0</v>
      </c>
      <c r="E6" s="599">
        <f>SUM(E7:E10)</f>
        <v>38835</v>
      </c>
      <c r="F6" s="599">
        <f>SUM(F7:F10)</f>
        <v>0</v>
      </c>
      <c r="G6" s="638">
        <f>SUM(G7:G10)</f>
        <v>38835</v>
      </c>
    </row>
    <row r="7" spans="1:7" s="44" customFormat="1" ht="33">
      <c r="A7" s="38"/>
      <c r="B7" s="257" t="s">
        <v>364</v>
      </c>
      <c r="C7" s="248">
        <v>3500</v>
      </c>
      <c r="D7" s="248">
        <v>-3500</v>
      </c>
      <c r="E7" s="373">
        <f>SUM(C7:D7)</f>
        <v>0</v>
      </c>
      <c r="F7" s="373"/>
      <c r="G7" s="479">
        <f>E7-F7</f>
        <v>0</v>
      </c>
    </row>
    <row r="8" spans="1:7" s="44" customFormat="1" ht="33">
      <c r="A8" s="38"/>
      <c r="B8" s="296" t="s">
        <v>445</v>
      </c>
      <c r="C8" s="373">
        <v>30335</v>
      </c>
      <c r="D8" s="373"/>
      <c r="E8" s="373">
        <f aca="true" t="shared" si="0" ref="E8:E73">SUM(C8:D8)</f>
        <v>30335</v>
      </c>
      <c r="F8" s="373"/>
      <c r="G8" s="479">
        <f aca="true" t="shared" si="1" ref="G8:G73">E8-F8</f>
        <v>30335</v>
      </c>
    </row>
    <row r="9" spans="1:7" s="44" customFormat="1" ht="16.5">
      <c r="A9" s="38"/>
      <c r="B9" s="296" t="s">
        <v>52</v>
      </c>
      <c r="C9" s="373">
        <v>5000</v>
      </c>
      <c r="D9" s="373">
        <v>-5000</v>
      </c>
      <c r="E9" s="373">
        <f t="shared" si="0"/>
        <v>0</v>
      </c>
      <c r="F9" s="373"/>
      <c r="G9" s="479">
        <f t="shared" si="1"/>
        <v>0</v>
      </c>
    </row>
    <row r="10" spans="1:7" s="44" customFormat="1" ht="16.5">
      <c r="A10" s="38"/>
      <c r="B10" s="257" t="s">
        <v>524</v>
      </c>
      <c r="C10" s="248">
        <v>0</v>
      </c>
      <c r="D10" s="248">
        <v>8500</v>
      </c>
      <c r="E10" s="373">
        <f t="shared" si="0"/>
        <v>8500</v>
      </c>
      <c r="F10" s="373"/>
      <c r="G10" s="479">
        <f t="shared" si="1"/>
        <v>8500</v>
      </c>
    </row>
    <row r="11" spans="1:7" ht="16.5" customHeight="1">
      <c r="A11" s="378"/>
      <c r="B11" s="180"/>
      <c r="C11" s="180"/>
      <c r="D11" s="180"/>
      <c r="E11" s="373">
        <f t="shared" si="0"/>
        <v>0</v>
      </c>
      <c r="F11" s="481"/>
      <c r="G11" s="479">
        <f t="shared" si="1"/>
        <v>0</v>
      </c>
    </row>
    <row r="12" spans="1:7" ht="16.5">
      <c r="A12" s="38">
        <v>3</v>
      </c>
      <c r="B12" s="49" t="s">
        <v>117</v>
      </c>
      <c r="C12" s="258">
        <f>SUM(C13:C17)</f>
        <v>96177</v>
      </c>
      <c r="D12" s="258">
        <f>SUM(D13:D17)</f>
        <v>-4000</v>
      </c>
      <c r="E12" s="599">
        <f>SUM(E13:E17)</f>
        <v>92177</v>
      </c>
      <c r="F12" s="599">
        <f>SUM(F13:F17)</f>
        <v>3200</v>
      </c>
      <c r="G12" s="638">
        <f>SUM(G13:G17)</f>
        <v>88977</v>
      </c>
    </row>
    <row r="13" spans="1:7" ht="16.5">
      <c r="A13" s="38"/>
      <c r="B13" s="296" t="s">
        <v>434</v>
      </c>
      <c r="C13" s="248">
        <v>500</v>
      </c>
      <c r="D13" s="248"/>
      <c r="E13" s="373">
        <f t="shared" si="0"/>
        <v>500</v>
      </c>
      <c r="F13" s="373">
        <v>500</v>
      </c>
      <c r="G13" s="479">
        <f t="shared" si="1"/>
        <v>0</v>
      </c>
    </row>
    <row r="14" spans="1:7" ht="16.5">
      <c r="A14" s="38"/>
      <c r="B14" s="296" t="s">
        <v>435</v>
      </c>
      <c r="C14" s="248">
        <v>500</v>
      </c>
      <c r="D14" s="248"/>
      <c r="E14" s="373">
        <f t="shared" si="0"/>
        <v>500</v>
      </c>
      <c r="F14" s="373">
        <v>500</v>
      </c>
      <c r="G14" s="479">
        <f t="shared" si="1"/>
        <v>0</v>
      </c>
    </row>
    <row r="15" spans="1:7" ht="16.5">
      <c r="A15" s="38"/>
      <c r="B15" s="296" t="s">
        <v>433</v>
      </c>
      <c r="C15" s="248">
        <v>2200</v>
      </c>
      <c r="D15" s="248"/>
      <c r="E15" s="373">
        <f t="shared" si="0"/>
        <v>2200</v>
      </c>
      <c r="F15" s="373">
        <v>2200</v>
      </c>
      <c r="G15" s="479">
        <f t="shared" si="1"/>
        <v>0</v>
      </c>
    </row>
    <row r="16" spans="1:7" ht="16.5">
      <c r="A16" s="38"/>
      <c r="B16" s="296" t="s">
        <v>432</v>
      </c>
      <c r="C16" s="248">
        <v>4000</v>
      </c>
      <c r="D16" s="248">
        <v>-4000</v>
      </c>
      <c r="E16" s="373">
        <f t="shared" si="0"/>
        <v>0</v>
      </c>
      <c r="F16" s="373">
        <v>0</v>
      </c>
      <c r="G16" s="479">
        <f t="shared" si="1"/>
        <v>0</v>
      </c>
    </row>
    <row r="17" spans="1:7" ht="33">
      <c r="A17" s="38"/>
      <c r="B17" s="296" t="s">
        <v>459</v>
      </c>
      <c r="C17" s="373">
        <v>88977</v>
      </c>
      <c r="D17" s="373"/>
      <c r="E17" s="373">
        <f t="shared" si="0"/>
        <v>88977</v>
      </c>
      <c r="F17" s="470">
        <v>0</v>
      </c>
      <c r="G17" s="479">
        <f t="shared" si="1"/>
        <v>88977</v>
      </c>
    </row>
    <row r="18" spans="1:7" ht="16.5" customHeight="1">
      <c r="A18" s="378"/>
      <c r="B18" s="180"/>
      <c r="C18" s="180"/>
      <c r="D18" s="180"/>
      <c r="E18" s="373">
        <f t="shared" si="0"/>
        <v>0</v>
      </c>
      <c r="F18" s="481"/>
      <c r="G18" s="479">
        <f t="shared" si="1"/>
        <v>0</v>
      </c>
    </row>
    <row r="19" spans="1:7" ht="16.5">
      <c r="A19" s="38">
        <v>4</v>
      </c>
      <c r="B19" s="596" t="s">
        <v>120</v>
      </c>
      <c r="C19" s="386">
        <f>SUM(C20:C27)</f>
        <v>115611</v>
      </c>
      <c r="D19" s="386">
        <f>SUM(D20:D27)</f>
        <v>161000</v>
      </c>
      <c r="E19" s="600">
        <f>SUM(E20:E27)</f>
        <v>276611</v>
      </c>
      <c r="F19" s="600">
        <f>SUM(F20:F27)</f>
        <v>800</v>
      </c>
      <c r="G19" s="639">
        <f>SUM(G20:G27)</f>
        <v>275811</v>
      </c>
    </row>
    <row r="20" spans="1:7" ht="33">
      <c r="A20" s="38"/>
      <c r="B20" s="388" t="s">
        <v>192</v>
      </c>
      <c r="C20" s="470">
        <v>800</v>
      </c>
      <c r="D20" s="470">
        <v>-300</v>
      </c>
      <c r="E20" s="373">
        <f t="shared" si="0"/>
        <v>500</v>
      </c>
      <c r="F20" s="470">
        <v>500</v>
      </c>
      <c r="G20" s="479">
        <f t="shared" si="1"/>
        <v>0</v>
      </c>
    </row>
    <row r="21" spans="1:7" ht="33">
      <c r="A21" s="38"/>
      <c r="B21" s="388" t="s">
        <v>253</v>
      </c>
      <c r="C21" s="470">
        <v>3000</v>
      </c>
      <c r="D21" s="470">
        <v>-3000</v>
      </c>
      <c r="E21" s="373">
        <f t="shared" si="0"/>
        <v>0</v>
      </c>
      <c r="F21" s="470">
        <v>0</v>
      </c>
      <c r="G21" s="479">
        <f t="shared" si="1"/>
        <v>0</v>
      </c>
    </row>
    <row r="22" spans="1:7" ht="16.5">
      <c r="A22" s="38"/>
      <c r="B22" s="388" t="s">
        <v>440</v>
      </c>
      <c r="C22" s="470">
        <v>300</v>
      </c>
      <c r="D22" s="470"/>
      <c r="E22" s="373">
        <f t="shared" si="0"/>
        <v>300</v>
      </c>
      <c r="F22" s="470">
        <v>300</v>
      </c>
      <c r="G22" s="479">
        <f t="shared" si="1"/>
        <v>0</v>
      </c>
    </row>
    <row r="23" spans="1:7" ht="16.5">
      <c r="A23" s="38"/>
      <c r="B23" s="388" t="s">
        <v>460</v>
      </c>
      <c r="C23" s="470">
        <v>1200</v>
      </c>
      <c r="D23" s="470">
        <v>-1200</v>
      </c>
      <c r="E23" s="373">
        <f t="shared" si="0"/>
        <v>0</v>
      </c>
      <c r="F23" s="470">
        <v>0</v>
      </c>
      <c r="G23" s="479">
        <f t="shared" si="1"/>
        <v>0</v>
      </c>
    </row>
    <row r="24" spans="1:7" ht="16.5">
      <c r="A24" s="38"/>
      <c r="B24" s="388" t="s">
        <v>441</v>
      </c>
      <c r="C24" s="470">
        <v>1000</v>
      </c>
      <c r="D24" s="470">
        <v>-1000</v>
      </c>
      <c r="E24" s="373">
        <f t="shared" si="0"/>
        <v>0</v>
      </c>
      <c r="F24" s="470">
        <v>0</v>
      </c>
      <c r="G24" s="479">
        <f t="shared" si="1"/>
        <v>0</v>
      </c>
    </row>
    <row r="25" spans="1:7" ht="33">
      <c r="A25" s="38"/>
      <c r="B25" s="388" t="s">
        <v>499</v>
      </c>
      <c r="C25" s="470">
        <v>3500</v>
      </c>
      <c r="D25" s="470">
        <v>-3500</v>
      </c>
      <c r="E25" s="373">
        <f t="shared" si="0"/>
        <v>0</v>
      </c>
      <c r="F25" s="470">
        <v>0</v>
      </c>
      <c r="G25" s="479">
        <f t="shared" si="1"/>
        <v>0</v>
      </c>
    </row>
    <row r="26" spans="1:7" ht="34.5" customHeight="1">
      <c r="A26" s="38"/>
      <c r="B26" s="388" t="s">
        <v>500</v>
      </c>
      <c r="C26" s="470">
        <v>100711</v>
      </c>
      <c r="D26" s="470"/>
      <c r="E26" s="373">
        <f t="shared" si="0"/>
        <v>100711</v>
      </c>
      <c r="F26" s="470">
        <v>0</v>
      </c>
      <c r="G26" s="479">
        <f t="shared" si="1"/>
        <v>100711</v>
      </c>
    </row>
    <row r="27" spans="1:7" ht="49.5">
      <c r="A27" s="38"/>
      <c r="B27" s="296" t="s">
        <v>509</v>
      </c>
      <c r="C27" s="373">
        <v>5100</v>
      </c>
      <c r="D27" s="373">
        <v>170000</v>
      </c>
      <c r="E27" s="373">
        <f t="shared" si="0"/>
        <v>175100</v>
      </c>
      <c r="F27" s="373">
        <v>0</v>
      </c>
      <c r="G27" s="479">
        <f t="shared" si="1"/>
        <v>175100</v>
      </c>
    </row>
    <row r="28" spans="1:7" ht="16.5" customHeight="1">
      <c r="A28" s="378"/>
      <c r="B28" s="180"/>
      <c r="C28" s="180"/>
      <c r="D28" s="180"/>
      <c r="E28" s="373">
        <f t="shared" si="0"/>
        <v>0</v>
      </c>
      <c r="F28" s="481"/>
      <c r="G28" s="479">
        <f t="shared" si="1"/>
        <v>0</v>
      </c>
    </row>
    <row r="29" spans="1:7" ht="16.5">
      <c r="A29" s="38">
        <v>5</v>
      </c>
      <c r="B29" s="49" t="s">
        <v>259</v>
      </c>
      <c r="C29" s="258">
        <f>SUM(C30:C35)</f>
        <v>1610301</v>
      </c>
      <c r="D29" s="258">
        <f>SUM(D30:D35)</f>
        <v>1016</v>
      </c>
      <c r="E29" s="599">
        <f>SUM(E30:E35)</f>
        <v>1611317</v>
      </c>
      <c r="F29" s="599">
        <f>SUM(F30:F35)</f>
        <v>0</v>
      </c>
      <c r="G29" s="638">
        <f>SUM(G30:G35)</f>
        <v>1611317</v>
      </c>
    </row>
    <row r="30" spans="1:7" ht="33">
      <c r="A30" s="38"/>
      <c r="B30" s="296" t="s">
        <v>285</v>
      </c>
      <c r="C30" s="373">
        <v>148081</v>
      </c>
      <c r="D30" s="373"/>
      <c r="E30" s="373">
        <f t="shared" si="0"/>
        <v>148081</v>
      </c>
      <c r="F30" s="373"/>
      <c r="G30" s="479">
        <f t="shared" si="1"/>
        <v>148081</v>
      </c>
    </row>
    <row r="31" spans="1:7" ht="33">
      <c r="A31" s="38"/>
      <c r="B31" s="296" t="s">
        <v>286</v>
      </c>
      <c r="C31" s="373">
        <v>603390</v>
      </c>
      <c r="D31" s="373"/>
      <c r="E31" s="373">
        <f t="shared" si="0"/>
        <v>603390</v>
      </c>
      <c r="F31" s="373"/>
      <c r="G31" s="479">
        <f t="shared" si="1"/>
        <v>603390</v>
      </c>
    </row>
    <row r="32" spans="1:9" ht="16.5">
      <c r="A32" s="38"/>
      <c r="B32" s="296" t="s">
        <v>287</v>
      </c>
      <c r="C32" s="373">
        <v>710879</v>
      </c>
      <c r="D32" s="373">
        <v>1016</v>
      </c>
      <c r="E32" s="373">
        <f t="shared" si="0"/>
        <v>711895</v>
      </c>
      <c r="F32" s="373"/>
      <c r="G32" s="479">
        <f t="shared" si="1"/>
        <v>711895</v>
      </c>
      <c r="I32" s="435"/>
    </row>
    <row r="33" spans="1:7" ht="16.5">
      <c r="A33" s="38"/>
      <c r="B33" s="296" t="s">
        <v>367</v>
      </c>
      <c r="C33" s="373">
        <v>15000</v>
      </c>
      <c r="D33" s="373"/>
      <c r="E33" s="373">
        <f t="shared" si="0"/>
        <v>15000</v>
      </c>
      <c r="F33" s="373"/>
      <c r="G33" s="479">
        <f t="shared" si="1"/>
        <v>15000</v>
      </c>
    </row>
    <row r="34" spans="1:7" ht="49.5">
      <c r="A34" s="38"/>
      <c r="B34" s="296" t="s">
        <v>501</v>
      </c>
      <c r="C34" s="373">
        <v>87288</v>
      </c>
      <c r="D34" s="373"/>
      <c r="E34" s="373">
        <f t="shared" si="0"/>
        <v>87288</v>
      </c>
      <c r="F34" s="373"/>
      <c r="G34" s="479">
        <f t="shared" si="1"/>
        <v>87288</v>
      </c>
    </row>
    <row r="35" spans="1:7" ht="36" customHeight="1">
      <c r="A35" s="38"/>
      <c r="B35" s="296" t="s">
        <v>458</v>
      </c>
      <c r="C35" s="373">
        <v>45663</v>
      </c>
      <c r="D35" s="373"/>
      <c r="E35" s="373">
        <f t="shared" si="0"/>
        <v>45663</v>
      </c>
      <c r="F35" s="373"/>
      <c r="G35" s="479">
        <f t="shared" si="1"/>
        <v>45663</v>
      </c>
    </row>
    <row r="36" spans="1:7" ht="16.5">
      <c r="A36" s="38"/>
      <c r="B36" s="296"/>
      <c r="C36" s="373"/>
      <c r="D36" s="373"/>
      <c r="E36" s="373">
        <f t="shared" si="0"/>
        <v>0</v>
      </c>
      <c r="F36" s="373"/>
      <c r="G36" s="479">
        <f t="shared" si="1"/>
        <v>0</v>
      </c>
    </row>
    <row r="37" spans="1:7" ht="16.5">
      <c r="A37" s="38">
        <v>6</v>
      </c>
      <c r="B37" s="596" t="s">
        <v>119</v>
      </c>
      <c r="C37" s="386">
        <f>SUM(C38:C39)</f>
        <v>2000</v>
      </c>
      <c r="D37" s="386">
        <f>SUM(D38:D39)</f>
        <v>-1000</v>
      </c>
      <c r="E37" s="600">
        <f>SUM(E38:E39)</f>
        <v>1000</v>
      </c>
      <c r="F37" s="600">
        <f>SUM(F38:F39)</f>
        <v>1000</v>
      </c>
      <c r="G37" s="639">
        <f>SUM(G38:G39)</f>
        <v>0</v>
      </c>
    </row>
    <row r="38" spans="1:7" ht="49.5">
      <c r="A38" s="38"/>
      <c r="B38" s="388" t="s">
        <v>442</v>
      </c>
      <c r="C38" s="373">
        <v>1000</v>
      </c>
      <c r="D38" s="373">
        <v>-1000</v>
      </c>
      <c r="E38" s="373">
        <f t="shared" si="0"/>
        <v>0</v>
      </c>
      <c r="F38" s="470">
        <v>0</v>
      </c>
      <c r="G38" s="479">
        <f t="shared" si="1"/>
        <v>0</v>
      </c>
    </row>
    <row r="39" spans="1:7" ht="33">
      <c r="A39" s="38"/>
      <c r="B39" s="388" t="s">
        <v>443</v>
      </c>
      <c r="C39" s="373">
        <v>1000</v>
      </c>
      <c r="D39" s="248"/>
      <c r="E39" s="373">
        <f t="shared" si="0"/>
        <v>1000</v>
      </c>
      <c r="F39" s="470">
        <v>1000</v>
      </c>
      <c r="G39" s="479">
        <f t="shared" si="1"/>
        <v>0</v>
      </c>
    </row>
    <row r="40" spans="1:7" ht="16.5">
      <c r="A40" s="38"/>
      <c r="B40" s="388"/>
      <c r="C40" s="248"/>
      <c r="D40" s="248"/>
      <c r="E40" s="373">
        <f t="shared" si="0"/>
        <v>0</v>
      </c>
      <c r="F40" s="470"/>
      <c r="G40" s="479">
        <f t="shared" si="1"/>
        <v>0</v>
      </c>
    </row>
    <row r="41" spans="1:7" ht="16.5" customHeight="1">
      <c r="A41" s="38">
        <v>7</v>
      </c>
      <c r="B41" s="49" t="s">
        <v>246</v>
      </c>
      <c r="C41" s="597">
        <f>SUM(C42)</f>
        <v>235951</v>
      </c>
      <c r="D41" s="597">
        <f>SUM(D42)</f>
        <v>0</v>
      </c>
      <c r="E41" s="483">
        <f>SUM(E42)</f>
        <v>235951</v>
      </c>
      <c r="F41" s="483">
        <f>SUM(F42)</f>
        <v>0</v>
      </c>
      <c r="G41" s="640">
        <f>SUM(G42)</f>
        <v>235951</v>
      </c>
    </row>
    <row r="42" spans="1:7" ht="50.25" thickBot="1">
      <c r="A42" s="664"/>
      <c r="B42" s="665" t="s">
        <v>503</v>
      </c>
      <c r="C42" s="666">
        <v>235951</v>
      </c>
      <c r="D42" s="666"/>
      <c r="E42" s="667">
        <f t="shared" si="0"/>
        <v>235951</v>
      </c>
      <c r="F42" s="668"/>
      <c r="G42" s="669">
        <f t="shared" si="1"/>
        <v>235951</v>
      </c>
    </row>
    <row r="43" spans="1:7" ht="16.5" customHeight="1">
      <c r="A43" s="147">
        <v>8</v>
      </c>
      <c r="B43" s="670" t="s">
        <v>485</v>
      </c>
      <c r="C43" s="671">
        <f>SUM(C44)</f>
        <v>185449</v>
      </c>
      <c r="D43" s="671">
        <f>SUM(D44)</f>
        <v>825</v>
      </c>
      <c r="E43" s="672">
        <f>SUM(E44)</f>
        <v>186274</v>
      </c>
      <c r="F43" s="672">
        <f>SUM(F44)</f>
        <v>0</v>
      </c>
      <c r="G43" s="673">
        <f>SUM(G44)</f>
        <v>186274</v>
      </c>
    </row>
    <row r="44" spans="1:7" ht="33">
      <c r="A44" s="38"/>
      <c r="B44" s="296" t="s">
        <v>366</v>
      </c>
      <c r="C44" s="480">
        <v>185449</v>
      </c>
      <c r="D44" s="480">
        <v>825</v>
      </c>
      <c r="E44" s="373">
        <f t="shared" si="0"/>
        <v>186274</v>
      </c>
      <c r="F44" s="470"/>
      <c r="G44" s="479">
        <f t="shared" si="1"/>
        <v>186274</v>
      </c>
    </row>
    <row r="45" spans="1:7" ht="16.5" customHeight="1">
      <c r="A45" s="38"/>
      <c r="B45" s="257"/>
      <c r="C45" s="471"/>
      <c r="D45" s="471"/>
      <c r="E45" s="373">
        <f t="shared" si="0"/>
        <v>0</v>
      </c>
      <c r="F45" s="470"/>
      <c r="G45" s="479">
        <f t="shared" si="1"/>
        <v>0</v>
      </c>
    </row>
    <row r="46" spans="1:7" ht="16.5" customHeight="1">
      <c r="A46" s="38">
        <v>9</v>
      </c>
      <c r="B46" s="384" t="s">
        <v>365</v>
      </c>
      <c r="C46" s="597">
        <f>SUM(C47)</f>
        <v>18650</v>
      </c>
      <c r="D46" s="597">
        <f>SUM(D47)</f>
        <v>0</v>
      </c>
      <c r="E46" s="483">
        <f>SUM(E47)</f>
        <v>18650</v>
      </c>
      <c r="F46" s="483">
        <f>SUM(F47)</f>
        <v>0</v>
      </c>
      <c r="G46" s="640">
        <f>SUM(G47)</f>
        <v>18650</v>
      </c>
    </row>
    <row r="47" spans="1:7" ht="33">
      <c r="A47" s="38"/>
      <c r="B47" s="296" t="s">
        <v>462</v>
      </c>
      <c r="C47" s="480">
        <v>18650</v>
      </c>
      <c r="D47" s="480"/>
      <c r="E47" s="373">
        <f t="shared" si="0"/>
        <v>18650</v>
      </c>
      <c r="F47" s="470"/>
      <c r="G47" s="479">
        <f t="shared" si="1"/>
        <v>18650</v>
      </c>
    </row>
    <row r="48" spans="1:7" ht="16.5">
      <c r="A48" s="38"/>
      <c r="B48" s="296"/>
      <c r="C48" s="480"/>
      <c r="D48" s="480"/>
      <c r="E48" s="373">
        <f t="shared" si="0"/>
        <v>0</v>
      </c>
      <c r="F48" s="470"/>
      <c r="G48" s="479">
        <f t="shared" si="1"/>
        <v>0</v>
      </c>
    </row>
    <row r="49" spans="1:7" ht="16.5">
      <c r="A49" s="38">
        <v>10</v>
      </c>
      <c r="B49" s="384" t="s">
        <v>486</v>
      </c>
      <c r="C49" s="483">
        <f>SUM(C50)</f>
        <v>500</v>
      </c>
      <c r="D49" s="483">
        <f>SUM(D50)</f>
        <v>0</v>
      </c>
      <c r="E49" s="483">
        <f>SUM(E50)</f>
        <v>500</v>
      </c>
      <c r="F49" s="483">
        <f>SUM(F50)</f>
        <v>0</v>
      </c>
      <c r="G49" s="640">
        <f>SUM(G50)</f>
        <v>500</v>
      </c>
    </row>
    <row r="50" spans="1:7" ht="33">
      <c r="A50" s="38"/>
      <c r="B50" s="296" t="s">
        <v>502</v>
      </c>
      <c r="C50" s="480">
        <v>500</v>
      </c>
      <c r="D50" s="480"/>
      <c r="E50" s="373">
        <f t="shared" si="0"/>
        <v>500</v>
      </c>
      <c r="F50" s="470"/>
      <c r="G50" s="479">
        <f t="shared" si="1"/>
        <v>500</v>
      </c>
    </row>
    <row r="51" spans="1:14" ht="16.5">
      <c r="A51" s="38"/>
      <c r="B51" s="231"/>
      <c r="C51" s="248"/>
      <c r="D51" s="248"/>
      <c r="E51" s="373">
        <f t="shared" si="0"/>
        <v>0</v>
      </c>
      <c r="F51" s="373"/>
      <c r="G51" s="479">
        <f t="shared" si="1"/>
        <v>0</v>
      </c>
      <c r="N51" s="3"/>
    </row>
    <row r="52" spans="1:14" ht="16.5">
      <c r="A52" s="38"/>
      <c r="B52" s="598" t="s">
        <v>24</v>
      </c>
      <c r="C52" s="386">
        <f>SUM(C6+C12+C19+C29+C37+C41+C43+C46+C49+C3)</f>
        <v>2303474</v>
      </c>
      <c r="D52" s="386">
        <f>SUM(D6+D12+D19+D29+D37+D41+D43+D46+D49+D3)</f>
        <v>160341</v>
      </c>
      <c r="E52" s="386">
        <f>SUM(E6+E12+E19+E29+E37+E41+E43+E46+E49+E3)</f>
        <v>2463815</v>
      </c>
      <c r="F52" s="386">
        <f>SUM(F6+F12+F19+F29+F37+F41+F43+F46+F49+F3)</f>
        <v>5000</v>
      </c>
      <c r="G52" s="386">
        <f>SUM(G6+G12+G19+G29+G37+G41+G43+G46+G49+G3)</f>
        <v>2458815</v>
      </c>
      <c r="N52" s="3"/>
    </row>
    <row r="53" spans="1:7" s="44" customFormat="1" ht="15" customHeight="1">
      <c r="A53" s="799" t="s">
        <v>55</v>
      </c>
      <c r="B53" s="800"/>
      <c r="C53" s="258"/>
      <c r="D53" s="258"/>
      <c r="E53" s="373">
        <f t="shared" si="0"/>
        <v>0</v>
      </c>
      <c r="F53" s="373"/>
      <c r="G53" s="479">
        <f t="shared" si="1"/>
        <v>0</v>
      </c>
    </row>
    <row r="54" spans="1:7" s="44" customFormat="1" ht="16.5">
      <c r="A54" s="38"/>
      <c r="B54" s="180"/>
      <c r="C54" s="258"/>
      <c r="D54" s="258"/>
      <c r="E54" s="373">
        <f t="shared" si="0"/>
        <v>0</v>
      </c>
      <c r="F54" s="373"/>
      <c r="G54" s="479">
        <f t="shared" si="1"/>
        <v>0</v>
      </c>
    </row>
    <row r="55" spans="1:7" s="44" customFormat="1" ht="15">
      <c r="A55" s="38">
        <v>1</v>
      </c>
      <c r="B55" s="180" t="s">
        <v>243</v>
      </c>
      <c r="C55" s="258">
        <f>SUM(C56:C62)</f>
        <v>4760</v>
      </c>
      <c r="D55" s="258">
        <f>SUM(D56:D62)</f>
        <v>13000</v>
      </c>
      <c r="E55" s="599">
        <f>SUM(E56:E62)</f>
        <v>17760</v>
      </c>
      <c r="F55" s="599">
        <f>SUM(F56:F62)</f>
        <v>1100</v>
      </c>
      <c r="G55" s="638">
        <f>SUM(G56:G62)</f>
        <v>16660</v>
      </c>
    </row>
    <row r="56" spans="1:7" s="44" customFormat="1" ht="16.5">
      <c r="A56" s="38"/>
      <c r="B56" s="257" t="s">
        <v>244</v>
      </c>
      <c r="C56" s="248">
        <v>400</v>
      </c>
      <c r="D56" s="248"/>
      <c r="E56" s="373">
        <f t="shared" si="0"/>
        <v>400</v>
      </c>
      <c r="F56" s="373"/>
      <c r="G56" s="479">
        <f t="shared" si="1"/>
        <v>400</v>
      </c>
    </row>
    <row r="57" spans="1:7" s="44" customFormat="1" ht="16.5">
      <c r="A57" s="38"/>
      <c r="B57" s="257" t="s">
        <v>361</v>
      </c>
      <c r="C57" s="248">
        <v>450</v>
      </c>
      <c r="D57" s="248"/>
      <c r="E57" s="373">
        <f t="shared" si="0"/>
        <v>450</v>
      </c>
      <c r="F57" s="373">
        <v>450</v>
      </c>
      <c r="G57" s="479">
        <f t="shared" si="1"/>
        <v>0</v>
      </c>
    </row>
    <row r="58" spans="1:7" s="44" customFormat="1" ht="16.5">
      <c r="A58" s="38"/>
      <c r="B58" s="257" t="s">
        <v>392</v>
      </c>
      <c r="C58" s="248">
        <v>3000</v>
      </c>
      <c r="D58" s="248"/>
      <c r="E58" s="373">
        <f t="shared" si="0"/>
        <v>3000</v>
      </c>
      <c r="F58" s="373"/>
      <c r="G58" s="479">
        <f t="shared" si="1"/>
        <v>3000</v>
      </c>
    </row>
    <row r="59" spans="1:7" s="44" customFormat="1" ht="16.5">
      <c r="A59" s="38"/>
      <c r="B59" s="257" t="s">
        <v>254</v>
      </c>
      <c r="C59" s="248">
        <v>300</v>
      </c>
      <c r="D59" s="248"/>
      <c r="E59" s="373">
        <f t="shared" si="0"/>
        <v>300</v>
      </c>
      <c r="F59" s="373">
        <v>300</v>
      </c>
      <c r="G59" s="479">
        <f t="shared" si="1"/>
        <v>0</v>
      </c>
    </row>
    <row r="60" spans="1:7" s="44" customFormat="1" ht="16.5">
      <c r="A60" s="38"/>
      <c r="B60" s="257" t="s">
        <v>393</v>
      </c>
      <c r="C60" s="248">
        <v>350</v>
      </c>
      <c r="D60" s="248"/>
      <c r="E60" s="373">
        <f t="shared" si="0"/>
        <v>350</v>
      </c>
      <c r="F60" s="373">
        <v>350</v>
      </c>
      <c r="G60" s="479">
        <f t="shared" si="1"/>
        <v>0</v>
      </c>
    </row>
    <row r="61" spans="1:7" s="44" customFormat="1" ht="16.5">
      <c r="A61" s="38"/>
      <c r="B61" s="257" t="s">
        <v>394</v>
      </c>
      <c r="C61" s="248">
        <v>260</v>
      </c>
      <c r="D61" s="248"/>
      <c r="E61" s="373">
        <f t="shared" si="0"/>
        <v>260</v>
      </c>
      <c r="F61" s="373"/>
      <c r="G61" s="479">
        <f t="shared" si="1"/>
        <v>260</v>
      </c>
    </row>
    <row r="62" spans="1:7" s="44" customFormat="1" ht="16.5">
      <c r="A62" s="38"/>
      <c r="B62" s="257" t="s">
        <v>523</v>
      </c>
      <c r="C62" s="248">
        <v>0</v>
      </c>
      <c r="D62" s="248">
        <v>13000</v>
      </c>
      <c r="E62" s="373">
        <f t="shared" si="0"/>
        <v>13000</v>
      </c>
      <c r="F62" s="373"/>
      <c r="G62" s="479">
        <f t="shared" si="1"/>
        <v>13000</v>
      </c>
    </row>
    <row r="63" spans="1:7" s="44" customFormat="1" ht="16.5">
      <c r="A63" s="38"/>
      <c r="B63" s="231"/>
      <c r="C63" s="248"/>
      <c r="D63" s="248"/>
      <c r="E63" s="373">
        <f t="shared" si="0"/>
        <v>0</v>
      </c>
      <c r="F63" s="373"/>
      <c r="G63" s="479">
        <f t="shared" si="1"/>
        <v>0</v>
      </c>
    </row>
    <row r="64" spans="1:7" s="101" customFormat="1" ht="16.5">
      <c r="A64" s="38">
        <v>2</v>
      </c>
      <c r="B64" s="180" t="s">
        <v>196</v>
      </c>
      <c r="C64" s="258">
        <f>SUM(C65:C65)</f>
        <v>3000</v>
      </c>
      <c r="D64" s="258">
        <f>SUM(D65:D65)</f>
        <v>-1500</v>
      </c>
      <c r="E64" s="599">
        <f>SUM(E65:E65)</f>
        <v>1500</v>
      </c>
      <c r="F64" s="599">
        <f>SUM(F65:F65)</f>
        <v>0</v>
      </c>
      <c r="G64" s="638">
        <f>SUM(G65:G65)</f>
        <v>1500</v>
      </c>
    </row>
    <row r="65" spans="1:7" s="101" customFormat="1" ht="16.5">
      <c r="A65" s="38"/>
      <c r="B65" s="296" t="s">
        <v>479</v>
      </c>
      <c r="C65" s="248">
        <v>3000</v>
      </c>
      <c r="D65" s="248">
        <v>-1500</v>
      </c>
      <c r="E65" s="373">
        <f t="shared" si="0"/>
        <v>1500</v>
      </c>
      <c r="F65" s="373"/>
      <c r="G65" s="479">
        <f t="shared" si="1"/>
        <v>1500</v>
      </c>
    </row>
    <row r="66" spans="1:7" s="101" customFormat="1" ht="16.5">
      <c r="A66" s="38"/>
      <c r="B66" s="374"/>
      <c r="C66" s="248"/>
      <c r="D66" s="248"/>
      <c r="E66" s="373">
        <f t="shared" si="0"/>
        <v>0</v>
      </c>
      <c r="F66" s="601"/>
      <c r="G66" s="479">
        <f t="shared" si="1"/>
        <v>0</v>
      </c>
    </row>
    <row r="67" spans="1:7" s="44" customFormat="1" ht="15">
      <c r="A67" s="38">
        <v>3</v>
      </c>
      <c r="B67" s="180" t="s">
        <v>242</v>
      </c>
      <c r="C67" s="258">
        <f>SUM(C68:C81)</f>
        <v>9112</v>
      </c>
      <c r="D67" s="258">
        <f>SUM(D68:D81)</f>
        <v>-1283</v>
      </c>
      <c r="E67" s="599">
        <f>SUM(E68:E81)</f>
        <v>7829</v>
      </c>
      <c r="F67" s="599">
        <f>SUM(F68:F81)</f>
        <v>0</v>
      </c>
      <c r="G67" s="638">
        <f>SUM(G68:G81)</f>
        <v>7829</v>
      </c>
    </row>
    <row r="68" spans="1:7" s="44" customFormat="1" ht="16.5">
      <c r="A68" s="38"/>
      <c r="B68" s="296" t="s">
        <v>477</v>
      </c>
      <c r="C68" s="248">
        <v>300</v>
      </c>
      <c r="D68" s="248"/>
      <c r="E68" s="373">
        <f t="shared" si="0"/>
        <v>300</v>
      </c>
      <c r="F68" s="373"/>
      <c r="G68" s="479">
        <f t="shared" si="1"/>
        <v>300</v>
      </c>
    </row>
    <row r="69" spans="1:7" s="44" customFormat="1" ht="16.5">
      <c r="A69" s="38"/>
      <c r="B69" s="296" t="s">
        <v>480</v>
      </c>
      <c r="C69" s="248">
        <v>220</v>
      </c>
      <c r="D69" s="248"/>
      <c r="E69" s="373">
        <f t="shared" si="0"/>
        <v>220</v>
      </c>
      <c r="F69" s="373"/>
      <c r="G69" s="479">
        <f t="shared" si="1"/>
        <v>220</v>
      </c>
    </row>
    <row r="70" spans="1:7" s="44" customFormat="1" ht="16.5">
      <c r="A70" s="38"/>
      <c r="B70" s="296" t="s">
        <v>468</v>
      </c>
      <c r="C70" s="248">
        <v>170</v>
      </c>
      <c r="D70" s="248"/>
      <c r="E70" s="373">
        <f t="shared" si="0"/>
        <v>170</v>
      </c>
      <c r="F70" s="373"/>
      <c r="G70" s="479">
        <f t="shared" si="1"/>
        <v>170</v>
      </c>
    </row>
    <row r="71" spans="1:7" s="44" customFormat="1" ht="16.5">
      <c r="A71" s="38"/>
      <c r="B71" s="296" t="s">
        <v>469</v>
      </c>
      <c r="C71" s="248">
        <v>250</v>
      </c>
      <c r="D71" s="248"/>
      <c r="E71" s="373">
        <f t="shared" si="0"/>
        <v>250</v>
      </c>
      <c r="F71" s="373"/>
      <c r="G71" s="479">
        <f t="shared" si="1"/>
        <v>250</v>
      </c>
    </row>
    <row r="72" spans="1:7" s="44" customFormat="1" ht="16.5">
      <c r="A72" s="38"/>
      <c r="B72" s="296" t="s">
        <v>470</v>
      </c>
      <c r="C72" s="248">
        <v>1100</v>
      </c>
      <c r="D72" s="248">
        <v>-1100</v>
      </c>
      <c r="E72" s="373">
        <f t="shared" si="0"/>
        <v>0</v>
      </c>
      <c r="F72" s="373"/>
      <c r="G72" s="479">
        <f t="shared" si="1"/>
        <v>0</v>
      </c>
    </row>
    <row r="73" spans="1:7" s="44" customFormat="1" ht="16.5">
      <c r="A73" s="38"/>
      <c r="B73" s="296" t="s">
        <v>471</v>
      </c>
      <c r="C73" s="248">
        <v>490</v>
      </c>
      <c r="D73" s="248">
        <v>-490</v>
      </c>
      <c r="E73" s="373">
        <f t="shared" si="0"/>
        <v>0</v>
      </c>
      <c r="F73" s="373"/>
      <c r="G73" s="479">
        <f t="shared" si="1"/>
        <v>0</v>
      </c>
    </row>
    <row r="74" spans="1:7" s="44" customFormat="1" ht="16.5">
      <c r="A74" s="38"/>
      <c r="B74" s="296" t="s">
        <v>472</v>
      </c>
      <c r="C74" s="248">
        <v>120</v>
      </c>
      <c r="D74" s="248"/>
      <c r="E74" s="373">
        <f aca="true" t="shared" si="2" ref="E74:E118">SUM(C74:D74)</f>
        <v>120</v>
      </c>
      <c r="F74" s="373"/>
      <c r="G74" s="479">
        <f aca="true" t="shared" si="3" ref="G74:G117">E74-F74</f>
        <v>120</v>
      </c>
    </row>
    <row r="75" spans="1:7" s="44" customFormat="1" ht="16.5">
      <c r="A75" s="38"/>
      <c r="B75" s="296" t="s">
        <v>481</v>
      </c>
      <c r="C75" s="248">
        <v>450</v>
      </c>
      <c r="D75" s="248"/>
      <c r="E75" s="373">
        <f t="shared" si="2"/>
        <v>450</v>
      </c>
      <c r="F75" s="373"/>
      <c r="G75" s="479">
        <f t="shared" si="3"/>
        <v>450</v>
      </c>
    </row>
    <row r="76" spans="1:7" s="44" customFormat="1" ht="16.5">
      <c r="A76" s="38"/>
      <c r="B76" s="296" t="s">
        <v>473</v>
      </c>
      <c r="C76" s="248">
        <v>330</v>
      </c>
      <c r="D76" s="248"/>
      <c r="E76" s="373">
        <f t="shared" si="2"/>
        <v>330</v>
      </c>
      <c r="F76" s="373"/>
      <c r="G76" s="479">
        <f t="shared" si="3"/>
        <v>330</v>
      </c>
    </row>
    <row r="77" spans="1:7" s="44" customFormat="1" ht="16.5">
      <c r="A77" s="38"/>
      <c r="B77" s="296" t="s">
        <v>482</v>
      </c>
      <c r="C77" s="248">
        <v>540</v>
      </c>
      <c r="D77" s="248"/>
      <c r="E77" s="373">
        <f t="shared" si="2"/>
        <v>540</v>
      </c>
      <c r="F77" s="373"/>
      <c r="G77" s="479">
        <f t="shared" si="3"/>
        <v>540</v>
      </c>
    </row>
    <row r="78" spans="1:7" s="44" customFormat="1" ht="16.5">
      <c r="A78" s="38"/>
      <c r="B78" s="296" t="s">
        <v>474</v>
      </c>
      <c r="C78" s="248">
        <v>460</v>
      </c>
      <c r="D78" s="248"/>
      <c r="E78" s="373">
        <f t="shared" si="2"/>
        <v>460</v>
      </c>
      <c r="F78" s="373"/>
      <c r="G78" s="479">
        <f t="shared" si="3"/>
        <v>460</v>
      </c>
    </row>
    <row r="79" spans="1:7" s="44" customFormat="1" ht="16.5">
      <c r="A79" s="38"/>
      <c r="B79" s="296" t="s">
        <v>516</v>
      </c>
      <c r="C79" s="248">
        <v>0</v>
      </c>
      <c r="D79" s="248">
        <v>200</v>
      </c>
      <c r="E79" s="373">
        <f t="shared" si="2"/>
        <v>200</v>
      </c>
      <c r="F79" s="373"/>
      <c r="G79" s="479">
        <f t="shared" si="3"/>
        <v>200</v>
      </c>
    </row>
    <row r="80" spans="1:7" s="44" customFormat="1" ht="16.5">
      <c r="A80" s="38"/>
      <c r="B80" s="296" t="s">
        <v>478</v>
      </c>
      <c r="C80" s="248">
        <v>10</v>
      </c>
      <c r="D80" s="248"/>
      <c r="E80" s="373">
        <f t="shared" si="2"/>
        <v>10</v>
      </c>
      <c r="F80" s="373"/>
      <c r="G80" s="479">
        <f t="shared" si="3"/>
        <v>10</v>
      </c>
    </row>
    <row r="81" spans="1:7" s="44" customFormat="1" ht="16.5">
      <c r="A81" s="38"/>
      <c r="B81" s="296" t="s">
        <v>358</v>
      </c>
      <c r="C81" s="248">
        <v>4672</v>
      </c>
      <c r="D81" s="248">
        <v>107</v>
      </c>
      <c r="E81" s="373">
        <f t="shared" si="2"/>
        <v>4779</v>
      </c>
      <c r="F81" s="373"/>
      <c r="G81" s="479">
        <f t="shared" si="3"/>
        <v>4779</v>
      </c>
    </row>
    <row r="82" spans="1:7" s="44" customFormat="1" ht="16.5">
      <c r="A82" s="38"/>
      <c r="B82" s="296"/>
      <c r="C82" s="248"/>
      <c r="D82" s="248"/>
      <c r="E82" s="373">
        <f t="shared" si="2"/>
        <v>0</v>
      </c>
      <c r="F82" s="373"/>
      <c r="G82" s="479">
        <f t="shared" si="3"/>
        <v>0</v>
      </c>
    </row>
    <row r="83" spans="1:7" s="44" customFormat="1" ht="15">
      <c r="A83" s="38">
        <v>4</v>
      </c>
      <c r="B83" s="180" t="s">
        <v>265</v>
      </c>
      <c r="C83" s="258">
        <f>SUM(C84:C86)</f>
        <v>529</v>
      </c>
      <c r="D83" s="258">
        <f>SUM(D84:D86)</f>
        <v>200</v>
      </c>
      <c r="E83" s="599">
        <f>SUM(E84:E86)</f>
        <v>729</v>
      </c>
      <c r="F83" s="599">
        <f>SUM(F84:F86)</f>
        <v>0</v>
      </c>
      <c r="G83" s="638">
        <f>SUM(G84:G86)</f>
        <v>729</v>
      </c>
    </row>
    <row r="84" spans="1:7" s="44" customFormat="1" ht="16.5">
      <c r="A84" s="38"/>
      <c r="B84" s="296" t="s">
        <v>396</v>
      </c>
      <c r="C84" s="248">
        <v>104</v>
      </c>
      <c r="D84" s="248">
        <v>1</v>
      </c>
      <c r="E84" s="373">
        <f t="shared" si="2"/>
        <v>105</v>
      </c>
      <c r="F84" s="373"/>
      <c r="G84" s="479">
        <f t="shared" si="3"/>
        <v>105</v>
      </c>
    </row>
    <row r="85" spans="1:7" s="44" customFormat="1" ht="16.5">
      <c r="A85" s="38"/>
      <c r="B85" s="296" t="s">
        <v>397</v>
      </c>
      <c r="C85" s="248">
        <v>425</v>
      </c>
      <c r="D85" s="248">
        <v>-1</v>
      </c>
      <c r="E85" s="373">
        <f t="shared" si="2"/>
        <v>424</v>
      </c>
      <c r="F85" s="373"/>
      <c r="G85" s="479">
        <f t="shared" si="3"/>
        <v>424</v>
      </c>
    </row>
    <row r="86" spans="1:7" s="44" customFormat="1" ht="16.5">
      <c r="A86" s="38"/>
      <c r="B86" s="296" t="s">
        <v>516</v>
      </c>
      <c r="C86" s="248">
        <v>0</v>
      </c>
      <c r="D86" s="248">
        <v>200</v>
      </c>
      <c r="E86" s="373">
        <f t="shared" si="2"/>
        <v>200</v>
      </c>
      <c r="F86" s="373"/>
      <c r="G86" s="479">
        <f t="shared" si="3"/>
        <v>200</v>
      </c>
    </row>
    <row r="87" spans="1:7" s="44" customFormat="1" ht="16.5">
      <c r="A87" s="38"/>
      <c r="B87" s="374"/>
      <c r="C87" s="248"/>
      <c r="D87" s="248"/>
      <c r="E87" s="373">
        <f t="shared" si="2"/>
        <v>0</v>
      </c>
      <c r="F87" s="373"/>
      <c r="G87" s="479">
        <f t="shared" si="3"/>
        <v>0</v>
      </c>
    </row>
    <row r="88" spans="1:7" s="44" customFormat="1" ht="15">
      <c r="A88" s="38">
        <v>5</v>
      </c>
      <c r="B88" s="180" t="s">
        <v>194</v>
      </c>
      <c r="C88" s="258">
        <f>SUM(C89:C90)</f>
        <v>12942</v>
      </c>
      <c r="D88" s="258">
        <f>SUM(D89:D90)</f>
        <v>-1000</v>
      </c>
      <c r="E88" s="599">
        <f>SUM(E89:E90)</f>
        <v>11942</v>
      </c>
      <c r="F88" s="599">
        <f>SUM(F89:F90)</f>
        <v>0</v>
      </c>
      <c r="G88" s="638">
        <f>SUM(G89:G90)</f>
        <v>11942</v>
      </c>
    </row>
    <row r="89" spans="1:7" s="44" customFormat="1" ht="16.5">
      <c r="A89" s="38"/>
      <c r="B89" s="388" t="s">
        <v>359</v>
      </c>
      <c r="C89" s="248">
        <v>3675</v>
      </c>
      <c r="D89" s="248">
        <v>-1000</v>
      </c>
      <c r="E89" s="373">
        <f t="shared" si="2"/>
        <v>2675</v>
      </c>
      <c r="F89" s="373">
        <v>0</v>
      </c>
      <c r="G89" s="479">
        <f t="shared" si="3"/>
        <v>2675</v>
      </c>
    </row>
    <row r="90" spans="1:7" s="44" customFormat="1" ht="16.5">
      <c r="A90" s="38"/>
      <c r="B90" s="388" t="s">
        <v>360</v>
      </c>
      <c r="C90" s="248">
        <v>9267</v>
      </c>
      <c r="D90" s="248"/>
      <c r="E90" s="373">
        <f t="shared" si="2"/>
        <v>9267</v>
      </c>
      <c r="F90" s="373">
        <v>0</v>
      </c>
      <c r="G90" s="479">
        <f t="shared" si="3"/>
        <v>9267</v>
      </c>
    </row>
    <row r="91" spans="1:7" s="44" customFormat="1" ht="16.5">
      <c r="A91" s="38"/>
      <c r="B91" s="388"/>
      <c r="C91" s="248"/>
      <c r="D91" s="248"/>
      <c r="E91" s="373">
        <f t="shared" si="2"/>
        <v>0</v>
      </c>
      <c r="F91" s="373"/>
      <c r="G91" s="479">
        <f t="shared" si="3"/>
        <v>0</v>
      </c>
    </row>
    <row r="92" spans="1:7" s="44" customFormat="1" ht="15">
      <c r="A92" s="38">
        <v>6</v>
      </c>
      <c r="B92" s="180" t="s">
        <v>193</v>
      </c>
      <c r="C92" s="258">
        <f>SUM(C93:C95)</f>
        <v>8142</v>
      </c>
      <c r="D92" s="258">
        <f>SUM(D93:D95)</f>
        <v>0</v>
      </c>
      <c r="E92" s="599">
        <f>SUM(E93:E95)</f>
        <v>8142</v>
      </c>
      <c r="F92" s="599">
        <f>SUM(F93:F95)</f>
        <v>0</v>
      </c>
      <c r="G92" s="638">
        <f>SUM(G93:G95)</f>
        <v>8142</v>
      </c>
    </row>
    <row r="93" spans="1:7" s="44" customFormat="1" ht="16.5">
      <c r="A93" s="38"/>
      <c r="B93" s="257" t="s">
        <v>260</v>
      </c>
      <c r="C93" s="248">
        <v>381</v>
      </c>
      <c r="D93" s="248"/>
      <c r="E93" s="373">
        <f t="shared" si="2"/>
        <v>381</v>
      </c>
      <c r="F93" s="373"/>
      <c r="G93" s="479">
        <f t="shared" si="3"/>
        <v>381</v>
      </c>
    </row>
    <row r="94" spans="1:7" s="44" customFormat="1" ht="33">
      <c r="A94" s="38"/>
      <c r="B94" s="257" t="s">
        <v>399</v>
      </c>
      <c r="C94" s="248">
        <v>3750</v>
      </c>
      <c r="D94" s="248"/>
      <c r="E94" s="373">
        <f t="shared" si="2"/>
        <v>3750</v>
      </c>
      <c r="F94" s="373"/>
      <c r="G94" s="479">
        <f t="shared" si="3"/>
        <v>3750</v>
      </c>
    </row>
    <row r="95" spans="1:7" s="44" customFormat="1" ht="16.5">
      <c r="A95" s="38"/>
      <c r="B95" s="257" t="s">
        <v>381</v>
      </c>
      <c r="C95" s="248">
        <v>4011</v>
      </c>
      <c r="D95" s="248"/>
      <c r="E95" s="373">
        <f t="shared" si="2"/>
        <v>4011</v>
      </c>
      <c r="F95" s="373"/>
      <c r="G95" s="479">
        <f t="shared" si="3"/>
        <v>4011</v>
      </c>
    </row>
    <row r="96" spans="1:7" s="44" customFormat="1" ht="16.5">
      <c r="A96" s="38"/>
      <c r="B96" s="257"/>
      <c r="C96" s="248"/>
      <c r="D96" s="248"/>
      <c r="E96" s="373"/>
      <c r="F96" s="373"/>
      <c r="G96" s="479"/>
    </row>
    <row r="97" spans="1:7" s="44" customFormat="1" ht="15">
      <c r="A97" s="38">
        <v>7</v>
      </c>
      <c r="B97" s="180" t="s">
        <v>266</v>
      </c>
      <c r="C97" s="258">
        <f>SUM(C98)</f>
        <v>481</v>
      </c>
      <c r="D97" s="258">
        <f>SUM(D98)</f>
        <v>-210</v>
      </c>
      <c r="E97" s="599">
        <f>SUM(E98)</f>
        <v>271</v>
      </c>
      <c r="F97" s="599">
        <f>SUM(F98)</f>
        <v>271</v>
      </c>
      <c r="G97" s="638">
        <f>SUM(G98)</f>
        <v>0</v>
      </c>
    </row>
    <row r="98" spans="1:7" s="44" customFormat="1" ht="17.25" thickBot="1">
      <c r="A98" s="664"/>
      <c r="B98" s="674" t="s">
        <v>400</v>
      </c>
      <c r="C98" s="675">
        <v>481</v>
      </c>
      <c r="D98" s="675">
        <v>-210</v>
      </c>
      <c r="E98" s="667">
        <f t="shared" si="2"/>
        <v>271</v>
      </c>
      <c r="F98" s="667">
        <v>271</v>
      </c>
      <c r="G98" s="669">
        <f t="shared" si="3"/>
        <v>0</v>
      </c>
    </row>
    <row r="99" spans="1:7" s="101" customFormat="1" ht="16.5">
      <c r="A99" s="147">
        <v>8</v>
      </c>
      <c r="B99" s="504" t="s">
        <v>195</v>
      </c>
      <c r="C99" s="676">
        <f>SUM(C100:C101)</f>
        <v>4331</v>
      </c>
      <c r="D99" s="676">
        <f>SUM(D100:D101)</f>
        <v>-1000</v>
      </c>
      <c r="E99" s="677">
        <f>SUM(E100:E101)</f>
        <v>3331</v>
      </c>
      <c r="F99" s="677">
        <f>SUM(F100:F101)</f>
        <v>1236</v>
      </c>
      <c r="G99" s="678">
        <f>SUM(G100:G101)</f>
        <v>2095</v>
      </c>
    </row>
    <row r="100" spans="1:7" s="101" customFormat="1" ht="16.5">
      <c r="A100" s="38"/>
      <c r="B100" s="296" t="s">
        <v>557</v>
      </c>
      <c r="C100" s="248">
        <v>2236</v>
      </c>
      <c r="D100" s="248">
        <v>-1000</v>
      </c>
      <c r="E100" s="373">
        <f t="shared" si="2"/>
        <v>1236</v>
      </c>
      <c r="F100" s="373">
        <v>1236</v>
      </c>
      <c r="G100" s="479">
        <f t="shared" si="3"/>
        <v>0</v>
      </c>
    </row>
    <row r="101" spans="1:7" s="101" customFormat="1" ht="16.5">
      <c r="A101" s="38"/>
      <c r="B101" s="296" t="s">
        <v>476</v>
      </c>
      <c r="C101" s="248">
        <v>2095</v>
      </c>
      <c r="D101" s="248"/>
      <c r="E101" s="373">
        <f t="shared" si="2"/>
        <v>2095</v>
      </c>
      <c r="F101" s="373"/>
      <c r="G101" s="479">
        <f t="shared" si="3"/>
        <v>2095</v>
      </c>
    </row>
    <row r="102" spans="1:7" s="101" customFormat="1" ht="16.5">
      <c r="A102" s="38"/>
      <c r="B102" s="374"/>
      <c r="C102" s="248"/>
      <c r="D102" s="248"/>
      <c r="E102" s="373">
        <f t="shared" si="2"/>
        <v>0</v>
      </c>
      <c r="F102" s="373"/>
      <c r="G102" s="479">
        <f t="shared" si="3"/>
        <v>0</v>
      </c>
    </row>
    <row r="103" spans="1:7" s="44" customFormat="1" ht="15">
      <c r="A103" s="38">
        <v>9</v>
      </c>
      <c r="B103" s="375" t="s">
        <v>95</v>
      </c>
      <c r="C103" s="258">
        <f>SUM(C104:C117)</f>
        <v>16526</v>
      </c>
      <c r="D103" s="258">
        <f>SUM(D104:D117)</f>
        <v>-10011</v>
      </c>
      <c r="E103" s="599">
        <f>SUM(E104:E117)</f>
        <v>6515</v>
      </c>
      <c r="F103" s="599">
        <f>SUM(F104:F117)</f>
        <v>0</v>
      </c>
      <c r="G103" s="638">
        <f>SUM(G104:G117)</f>
        <v>6515</v>
      </c>
    </row>
    <row r="104" spans="1:7" s="44" customFormat="1" ht="16.5">
      <c r="A104" s="38"/>
      <c r="B104" s="257" t="s">
        <v>401</v>
      </c>
      <c r="C104" s="385">
        <v>820</v>
      </c>
      <c r="D104" s="385">
        <v>-820</v>
      </c>
      <c r="E104" s="373">
        <f t="shared" si="2"/>
        <v>0</v>
      </c>
      <c r="F104" s="373"/>
      <c r="G104" s="479">
        <f t="shared" si="3"/>
        <v>0</v>
      </c>
    </row>
    <row r="105" spans="1:7" s="44" customFormat="1" ht="16.5">
      <c r="A105" s="38"/>
      <c r="B105" s="257" t="s">
        <v>402</v>
      </c>
      <c r="C105" s="385">
        <v>350</v>
      </c>
      <c r="D105" s="385">
        <v>-350</v>
      </c>
      <c r="E105" s="373">
        <f t="shared" si="2"/>
        <v>0</v>
      </c>
      <c r="F105" s="373"/>
      <c r="G105" s="479">
        <f t="shared" si="3"/>
        <v>0</v>
      </c>
    </row>
    <row r="106" spans="1:7" s="44" customFormat="1" ht="16.5">
      <c r="A106" s="38"/>
      <c r="B106" s="257" t="s">
        <v>403</v>
      </c>
      <c r="C106" s="385">
        <v>1600</v>
      </c>
      <c r="D106" s="385"/>
      <c r="E106" s="373">
        <f t="shared" si="2"/>
        <v>1600</v>
      </c>
      <c r="F106" s="373"/>
      <c r="G106" s="479">
        <f t="shared" si="3"/>
        <v>1600</v>
      </c>
    </row>
    <row r="107" spans="1:7" s="44" customFormat="1" ht="16.5">
      <c r="A107" s="38"/>
      <c r="B107" s="257" t="s">
        <v>404</v>
      </c>
      <c r="C107" s="385">
        <v>3000</v>
      </c>
      <c r="D107" s="385">
        <v>-3000</v>
      </c>
      <c r="E107" s="373">
        <f t="shared" si="2"/>
        <v>0</v>
      </c>
      <c r="F107" s="373">
        <v>0</v>
      </c>
      <c r="G107" s="479">
        <f t="shared" si="3"/>
        <v>0</v>
      </c>
    </row>
    <row r="108" spans="1:7" s="44" customFormat="1" ht="16.5">
      <c r="A108" s="38"/>
      <c r="B108" s="257" t="s">
        <v>405</v>
      </c>
      <c r="C108" s="385">
        <v>2100</v>
      </c>
      <c r="D108" s="385">
        <v>-2100</v>
      </c>
      <c r="E108" s="373">
        <f t="shared" si="2"/>
        <v>0</v>
      </c>
      <c r="F108" s="373">
        <v>0</v>
      </c>
      <c r="G108" s="479">
        <f t="shared" si="3"/>
        <v>0</v>
      </c>
    </row>
    <row r="109" spans="1:7" s="44" customFormat="1" ht="16.5">
      <c r="A109" s="38"/>
      <c r="B109" s="257" t="s">
        <v>260</v>
      </c>
      <c r="C109" s="385">
        <v>2600</v>
      </c>
      <c r="D109" s="385">
        <v>-666</v>
      </c>
      <c r="E109" s="373">
        <f t="shared" si="2"/>
        <v>1934</v>
      </c>
      <c r="F109" s="373"/>
      <c r="G109" s="479">
        <f t="shared" si="3"/>
        <v>1934</v>
      </c>
    </row>
    <row r="110" spans="1:7" s="44" customFormat="1" ht="16.5">
      <c r="A110" s="38"/>
      <c r="B110" s="257" t="s">
        <v>406</v>
      </c>
      <c r="C110" s="385">
        <v>813</v>
      </c>
      <c r="D110" s="385">
        <v>-813</v>
      </c>
      <c r="E110" s="373">
        <f t="shared" si="2"/>
        <v>0</v>
      </c>
      <c r="F110" s="373"/>
      <c r="G110" s="479">
        <f t="shared" si="3"/>
        <v>0</v>
      </c>
    </row>
    <row r="111" spans="1:7" s="44" customFormat="1" ht="16.5">
      <c r="A111" s="38"/>
      <c r="B111" s="257" t="s">
        <v>407</v>
      </c>
      <c r="C111" s="385">
        <v>503</v>
      </c>
      <c r="D111" s="385"/>
      <c r="E111" s="373">
        <f t="shared" si="2"/>
        <v>503</v>
      </c>
      <c r="F111" s="373"/>
      <c r="G111" s="479">
        <f t="shared" si="3"/>
        <v>503</v>
      </c>
    </row>
    <row r="112" spans="1:7" s="44" customFormat="1" ht="16.5">
      <c r="A112" s="38"/>
      <c r="B112" s="257" t="s">
        <v>408</v>
      </c>
      <c r="C112" s="385">
        <v>3160</v>
      </c>
      <c r="D112" s="385">
        <v>-2120</v>
      </c>
      <c r="E112" s="373">
        <f t="shared" si="2"/>
        <v>1040</v>
      </c>
      <c r="F112" s="373"/>
      <c r="G112" s="479">
        <f t="shared" si="3"/>
        <v>1040</v>
      </c>
    </row>
    <row r="113" spans="1:7" s="44" customFormat="1" ht="16.5">
      <c r="A113" s="38"/>
      <c r="B113" s="257" t="s">
        <v>409</v>
      </c>
      <c r="C113" s="385">
        <v>900</v>
      </c>
      <c r="D113" s="385">
        <v>-900</v>
      </c>
      <c r="E113" s="373">
        <f t="shared" si="2"/>
        <v>0</v>
      </c>
      <c r="F113" s="373"/>
      <c r="G113" s="479">
        <f t="shared" si="3"/>
        <v>0</v>
      </c>
    </row>
    <row r="114" spans="1:7" s="44" customFormat="1" ht="16.5">
      <c r="A114" s="38"/>
      <c r="B114" s="257" t="s">
        <v>410</v>
      </c>
      <c r="C114" s="385">
        <v>550</v>
      </c>
      <c r="D114" s="385">
        <v>-550</v>
      </c>
      <c r="E114" s="373">
        <f t="shared" si="2"/>
        <v>0</v>
      </c>
      <c r="F114" s="373"/>
      <c r="G114" s="479">
        <f t="shared" si="3"/>
        <v>0</v>
      </c>
    </row>
    <row r="115" spans="1:7" s="44" customFormat="1" ht="16.5">
      <c r="A115" s="38"/>
      <c r="B115" s="257" t="s">
        <v>411</v>
      </c>
      <c r="C115" s="385">
        <v>130</v>
      </c>
      <c r="D115" s="385">
        <v>-130</v>
      </c>
      <c r="E115" s="373">
        <f t="shared" si="2"/>
        <v>0</v>
      </c>
      <c r="F115" s="373"/>
      <c r="G115" s="479">
        <f t="shared" si="3"/>
        <v>0</v>
      </c>
    </row>
    <row r="116" spans="1:7" s="44" customFormat="1" ht="16.5">
      <c r="A116" s="38"/>
      <c r="B116" s="257" t="s">
        <v>517</v>
      </c>
      <c r="C116" s="385">
        <v>0</v>
      </c>
      <c r="D116" s="385">
        <v>666</v>
      </c>
      <c r="E116" s="373">
        <f t="shared" si="2"/>
        <v>666</v>
      </c>
      <c r="F116" s="373"/>
      <c r="G116" s="479">
        <f t="shared" si="3"/>
        <v>666</v>
      </c>
    </row>
    <row r="117" spans="1:7" s="44" customFormat="1" ht="16.5">
      <c r="A117" s="38"/>
      <c r="B117" s="257" t="s">
        <v>518</v>
      </c>
      <c r="C117" s="385">
        <v>0</v>
      </c>
      <c r="D117" s="385">
        <v>772</v>
      </c>
      <c r="E117" s="373">
        <f t="shared" si="2"/>
        <v>772</v>
      </c>
      <c r="F117" s="373"/>
      <c r="G117" s="479">
        <f t="shared" si="3"/>
        <v>772</v>
      </c>
    </row>
    <row r="118" spans="1:7" s="44" customFormat="1" ht="16.5">
      <c r="A118" s="38"/>
      <c r="B118" s="231"/>
      <c r="C118" s="248"/>
      <c r="D118" s="248"/>
      <c r="E118" s="373">
        <f t="shared" si="2"/>
        <v>0</v>
      </c>
      <c r="F118" s="373"/>
      <c r="G118" s="479"/>
    </row>
    <row r="119" spans="1:14" ht="16.5">
      <c r="A119" s="38"/>
      <c r="B119" s="372" t="s">
        <v>24</v>
      </c>
      <c r="C119" s="258">
        <f>C64+C67+C83+C88+C92+C97+C99+C103+C55</f>
        <v>59823</v>
      </c>
      <c r="D119" s="258">
        <f>D64+D67+D83+D88+D92+D97+D99+D103+D55</f>
        <v>-1804</v>
      </c>
      <c r="E119" s="599">
        <f>E64+E67+E83+E88+E92+E97+E99+E103+E55</f>
        <v>58019</v>
      </c>
      <c r="F119" s="599">
        <f>F64+F67+F83+F88+F92+F97+F99+F103+F55</f>
        <v>2607</v>
      </c>
      <c r="G119" s="638">
        <f>G64+G67+G83+G88+G92+G97+G99+G103+G55</f>
        <v>55412</v>
      </c>
      <c r="N119" s="3"/>
    </row>
    <row r="120" spans="1:14" ht="16.5">
      <c r="A120" s="38"/>
      <c r="B120" s="124"/>
      <c r="C120" s="248"/>
      <c r="D120" s="248"/>
      <c r="E120" s="373"/>
      <c r="F120" s="373"/>
      <c r="G120" s="479">
        <f>C120-F120</f>
        <v>0</v>
      </c>
      <c r="N120" s="3"/>
    </row>
    <row r="121" spans="1:14" ht="17.25" thickBot="1">
      <c r="A121" s="593"/>
      <c r="B121" s="594" t="s">
        <v>53</v>
      </c>
      <c r="C121" s="595">
        <f>SUM(C52+C119)</f>
        <v>2363297</v>
      </c>
      <c r="D121" s="595">
        <f>SUM(D52+D119)</f>
        <v>158537</v>
      </c>
      <c r="E121" s="602">
        <f>SUM(E52+E119)</f>
        <v>2521834</v>
      </c>
      <c r="F121" s="602">
        <f>SUM(F52+F119)</f>
        <v>7607</v>
      </c>
      <c r="G121" s="603">
        <f>SUM(G52+G119)</f>
        <v>2514227</v>
      </c>
      <c r="N121" s="3"/>
    </row>
    <row r="123" spans="2:14" ht="16.5">
      <c r="B123" s="3"/>
      <c r="N123" s="3"/>
    </row>
  </sheetData>
  <sheetProtection/>
  <mergeCells count="2">
    <mergeCell ref="A2:C2"/>
    <mergeCell ref="A53:B53"/>
  </mergeCells>
  <printOptions/>
  <pageMargins left="0.24" right="0.25" top="0.7086614173228347" bottom="0.15748031496062992" header="0.2362204724409449" footer="0.1968503937007874"/>
  <pageSetup horizontalDpi="600" verticalDpi="600" orientation="portrait" paperSize="9" scale="75" r:id="rId1"/>
  <headerFooter>
    <oddHeader>&amp;C&amp;"Book Antiqua,Félkövér"&amp;11Keszthely Város Önkormányzata
beruházási kiadásai feladatonként&amp;R&amp;"Book Antiqua,Félkövér"10.  melléklet
ezer Ft</oddHeader>
    <oddFooter>&amp;C&amp;P</oddFooter>
  </headerFooter>
  <rowBreaks count="2" manualBreakCount="2">
    <brk id="42" max="255" man="1"/>
    <brk id="9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K60" sqref="K60"/>
    </sheetView>
  </sheetViews>
  <sheetFormatPr defaultColWidth="9.140625" defaultRowHeight="12.75"/>
  <cols>
    <col min="1" max="1" width="5.00390625" style="105" bestFit="1" customWidth="1"/>
    <col min="2" max="2" width="65.7109375" style="3" customWidth="1"/>
    <col min="3" max="3" width="12.28125" style="3" bestFit="1" customWidth="1"/>
    <col min="4" max="5" width="12.28125" style="3" customWidth="1"/>
    <col min="6" max="6" width="11.140625" style="3" bestFit="1" customWidth="1"/>
    <col min="7" max="7" width="13.7109375" style="3" customWidth="1"/>
    <col min="8" max="9" width="9.140625" style="3" customWidth="1"/>
    <col min="10" max="10" width="10.00390625" style="3" bestFit="1" customWidth="1"/>
    <col min="11" max="11" width="9.140625" style="3" customWidth="1"/>
    <col min="12" max="12" width="11.140625" style="3" bestFit="1" customWidth="1"/>
    <col min="13" max="16384" width="9.140625" style="3" customWidth="1"/>
  </cols>
  <sheetData>
    <row r="1" spans="1:14" ht="45.75" thickBot="1">
      <c r="A1" s="89" t="s">
        <v>14</v>
      </c>
      <c r="B1" s="90" t="s">
        <v>56</v>
      </c>
      <c r="C1" s="215" t="s">
        <v>418</v>
      </c>
      <c r="D1" s="592" t="s">
        <v>491</v>
      </c>
      <c r="E1" s="139" t="s">
        <v>492</v>
      </c>
      <c r="F1" s="139" t="s">
        <v>128</v>
      </c>
      <c r="G1" s="204" t="s">
        <v>129</v>
      </c>
      <c r="N1" s="44"/>
    </row>
    <row r="2" spans="1:14" ht="16.5" customHeight="1">
      <c r="A2" s="801" t="s">
        <v>57</v>
      </c>
      <c r="B2" s="802"/>
      <c r="C2" s="802"/>
      <c r="D2" s="604"/>
      <c r="E2" s="604"/>
      <c r="F2" s="211"/>
      <c r="G2" s="212"/>
      <c r="N2" s="44"/>
    </row>
    <row r="3" spans="1:14" ht="16.5">
      <c r="A3" s="91">
        <v>1</v>
      </c>
      <c r="B3" s="121" t="s">
        <v>191</v>
      </c>
      <c r="C3" s="258">
        <f>SUM(C4:C8)</f>
        <v>31300</v>
      </c>
      <c r="D3" s="258">
        <f>SUM(D4:D8)</f>
        <v>-1500</v>
      </c>
      <c r="E3" s="258">
        <f>SUM(E4:E8)</f>
        <v>29800</v>
      </c>
      <c r="F3" s="258">
        <f>SUM(F4:F8)</f>
        <v>29800</v>
      </c>
      <c r="G3" s="297">
        <f>SUM(G4:G8)</f>
        <v>0</v>
      </c>
      <c r="N3" s="44"/>
    </row>
    <row r="4" spans="1:14" ht="33">
      <c r="A4" s="437"/>
      <c r="B4" s="257" t="s">
        <v>436</v>
      </c>
      <c r="C4" s="373">
        <v>2000</v>
      </c>
      <c r="D4" s="387">
        <v>-1500</v>
      </c>
      <c r="E4" s="373">
        <f>SUM(C4:D4)</f>
        <v>500</v>
      </c>
      <c r="F4" s="387">
        <v>500</v>
      </c>
      <c r="G4" s="479">
        <f>E4-F4</f>
        <v>0</v>
      </c>
      <c r="N4" s="44"/>
    </row>
    <row r="5" spans="1:14" ht="33">
      <c r="A5" s="437"/>
      <c r="B5" s="257" t="s">
        <v>437</v>
      </c>
      <c r="C5" s="373">
        <v>25000</v>
      </c>
      <c r="D5" s="387"/>
      <c r="E5" s="373">
        <f aca="true" t="shared" si="0" ref="E5:E59">SUM(C5:D5)</f>
        <v>25000</v>
      </c>
      <c r="F5" s="387">
        <v>25000</v>
      </c>
      <c r="G5" s="479">
        <f aca="true" t="shared" si="1" ref="G5:G60">E5-F5</f>
        <v>0</v>
      </c>
      <c r="N5" s="44"/>
    </row>
    <row r="6" spans="1:14" ht="33">
      <c r="A6" s="437"/>
      <c r="B6" s="257" t="s">
        <v>438</v>
      </c>
      <c r="C6" s="373">
        <v>1200</v>
      </c>
      <c r="D6" s="387"/>
      <c r="E6" s="248">
        <f t="shared" si="0"/>
        <v>1200</v>
      </c>
      <c r="F6" s="387">
        <v>1200</v>
      </c>
      <c r="G6" s="479">
        <f t="shared" si="1"/>
        <v>0</v>
      </c>
      <c r="N6" s="44"/>
    </row>
    <row r="7" spans="1:14" ht="16.5">
      <c r="A7" s="437"/>
      <c r="B7" s="257" t="s">
        <v>439</v>
      </c>
      <c r="C7" s="248">
        <v>1600</v>
      </c>
      <c r="D7" s="284"/>
      <c r="E7" s="248">
        <f t="shared" si="0"/>
        <v>1600</v>
      </c>
      <c r="F7" s="284">
        <v>1600</v>
      </c>
      <c r="G7" s="479">
        <f t="shared" si="1"/>
        <v>0</v>
      </c>
      <c r="N7" s="44"/>
    </row>
    <row r="8" spans="1:14" ht="16.5">
      <c r="A8" s="437"/>
      <c r="B8" s="257" t="s">
        <v>446</v>
      </c>
      <c r="C8" s="248">
        <v>1500</v>
      </c>
      <c r="D8" s="284"/>
      <c r="E8" s="248">
        <f t="shared" si="0"/>
        <v>1500</v>
      </c>
      <c r="F8" s="284">
        <v>1500</v>
      </c>
      <c r="G8" s="479">
        <f t="shared" si="1"/>
        <v>0</v>
      </c>
      <c r="N8" s="44"/>
    </row>
    <row r="9" spans="1:14" ht="16.5" customHeight="1">
      <c r="A9" s="389"/>
      <c r="B9" s="180"/>
      <c r="C9" s="180"/>
      <c r="D9" s="180"/>
      <c r="E9" s="248">
        <f t="shared" si="0"/>
        <v>0</v>
      </c>
      <c r="F9" s="37"/>
      <c r="G9" s="479">
        <f t="shared" si="1"/>
        <v>0</v>
      </c>
      <c r="N9" s="44"/>
    </row>
    <row r="10" spans="1:14" ht="16.5">
      <c r="A10" s="91">
        <v>2</v>
      </c>
      <c r="B10" s="392" t="s">
        <v>121</v>
      </c>
      <c r="C10" s="393">
        <f>SUM(C11:C23)</f>
        <v>246690</v>
      </c>
      <c r="D10" s="393">
        <f>SUM(D11:D23)</f>
        <v>3787</v>
      </c>
      <c r="E10" s="393">
        <f>SUM(E11:E23)</f>
        <v>250477</v>
      </c>
      <c r="F10" s="393">
        <f>SUM(F11:F23)</f>
        <v>0</v>
      </c>
      <c r="G10" s="609">
        <f>SUM(G11:G23)</f>
        <v>250477</v>
      </c>
      <c r="N10" s="44"/>
    </row>
    <row r="11" spans="1:14" ht="16.5">
      <c r="A11" s="113"/>
      <c r="B11" s="109" t="s">
        <v>58</v>
      </c>
      <c r="C11" s="216">
        <v>3956</v>
      </c>
      <c r="D11" s="216"/>
      <c r="E11" s="248">
        <f t="shared" si="0"/>
        <v>3956</v>
      </c>
      <c r="F11" s="216"/>
      <c r="G11" s="479">
        <f t="shared" si="1"/>
        <v>3956</v>
      </c>
      <c r="N11" s="44"/>
    </row>
    <row r="12" spans="1:14" ht="16.5">
      <c r="A12" s="113"/>
      <c r="B12" s="109" t="s">
        <v>199</v>
      </c>
      <c r="C12" s="216">
        <v>1000</v>
      </c>
      <c r="D12" s="216"/>
      <c r="E12" s="248">
        <f t="shared" si="0"/>
        <v>1000</v>
      </c>
      <c r="F12" s="216"/>
      <c r="G12" s="479">
        <f t="shared" si="1"/>
        <v>1000</v>
      </c>
      <c r="N12" s="44"/>
    </row>
    <row r="13" spans="1:14" ht="49.5">
      <c r="A13" s="113"/>
      <c r="B13" s="661" t="s">
        <v>444</v>
      </c>
      <c r="C13" s="484">
        <v>198458</v>
      </c>
      <c r="D13" s="484"/>
      <c r="E13" s="373">
        <f t="shared" si="0"/>
        <v>198458</v>
      </c>
      <c r="F13" s="484"/>
      <c r="G13" s="479">
        <f t="shared" si="1"/>
        <v>198458</v>
      </c>
      <c r="N13" s="44"/>
    </row>
    <row r="14" spans="1:14" ht="16.5">
      <c r="A14" s="113"/>
      <c r="B14" s="296" t="s">
        <v>521</v>
      </c>
      <c r="C14" s="660">
        <v>0</v>
      </c>
      <c r="D14" s="484">
        <v>3000</v>
      </c>
      <c r="E14" s="373">
        <f t="shared" si="0"/>
        <v>3000</v>
      </c>
      <c r="F14" s="484"/>
      <c r="G14" s="479">
        <f t="shared" si="1"/>
        <v>3000</v>
      </c>
      <c r="N14" s="44"/>
    </row>
    <row r="15" spans="1:14" ht="17.25" customHeight="1">
      <c r="A15" s="113"/>
      <c r="B15" s="257" t="s">
        <v>369</v>
      </c>
      <c r="C15" s="360">
        <v>2913</v>
      </c>
      <c r="D15" s="216">
        <v>-2913</v>
      </c>
      <c r="E15" s="248">
        <f t="shared" si="0"/>
        <v>0</v>
      </c>
      <c r="F15" s="216"/>
      <c r="G15" s="479">
        <f t="shared" si="1"/>
        <v>0</v>
      </c>
      <c r="J15" s="435"/>
      <c r="N15" s="44"/>
    </row>
    <row r="16" spans="1:14" ht="17.25" customHeight="1">
      <c r="A16" s="113"/>
      <c r="B16" s="662" t="s">
        <v>554</v>
      </c>
      <c r="C16" s="216">
        <v>0</v>
      </c>
      <c r="D16" s="216">
        <v>3700</v>
      </c>
      <c r="E16" s="248">
        <f t="shared" si="0"/>
        <v>3700</v>
      </c>
      <c r="F16" s="216"/>
      <c r="G16" s="479">
        <f t="shared" si="1"/>
        <v>3700</v>
      </c>
      <c r="J16" s="435"/>
      <c r="N16" s="44"/>
    </row>
    <row r="17" spans="1:14" ht="17.25" customHeight="1">
      <c r="A17" s="113"/>
      <c r="B17" s="391" t="s">
        <v>391</v>
      </c>
      <c r="C17" s="216">
        <v>1100</v>
      </c>
      <c r="D17" s="216"/>
      <c r="E17" s="248">
        <f t="shared" si="0"/>
        <v>1100</v>
      </c>
      <c r="F17" s="216"/>
      <c r="G17" s="479">
        <f t="shared" si="1"/>
        <v>1100</v>
      </c>
      <c r="J17" s="435"/>
      <c r="N17" s="44"/>
    </row>
    <row r="18" spans="1:14" ht="16.5">
      <c r="A18" s="113"/>
      <c r="B18" s="109" t="s">
        <v>370</v>
      </c>
      <c r="C18" s="216">
        <v>2400</v>
      </c>
      <c r="D18" s="216"/>
      <c r="E18" s="248">
        <f t="shared" si="0"/>
        <v>2400</v>
      </c>
      <c r="F18" s="216"/>
      <c r="G18" s="479">
        <f t="shared" si="1"/>
        <v>2400</v>
      </c>
      <c r="J18" s="435"/>
      <c r="N18" s="44"/>
    </row>
    <row r="19" spans="1:14" ht="16.5">
      <c r="A19" s="113"/>
      <c r="B19" s="109" t="s">
        <v>391</v>
      </c>
      <c r="C19" s="216">
        <v>6063</v>
      </c>
      <c r="D19" s="216"/>
      <c r="E19" s="248">
        <f t="shared" si="0"/>
        <v>6063</v>
      </c>
      <c r="F19" s="216"/>
      <c r="G19" s="479">
        <f t="shared" si="1"/>
        <v>6063</v>
      </c>
      <c r="J19" s="435"/>
      <c r="N19" s="44"/>
    </row>
    <row r="20" spans="1:14" ht="16.5">
      <c r="A20" s="113"/>
      <c r="B20" s="109" t="s">
        <v>368</v>
      </c>
      <c r="C20" s="216">
        <v>16300</v>
      </c>
      <c r="D20" s="216"/>
      <c r="E20" s="248">
        <f t="shared" si="0"/>
        <v>16300</v>
      </c>
      <c r="F20" s="216"/>
      <c r="G20" s="479">
        <f t="shared" si="1"/>
        <v>16300</v>
      </c>
      <c r="J20" s="435"/>
      <c r="N20" s="44"/>
    </row>
    <row r="21" spans="1:14" ht="16.5">
      <c r="A21" s="113"/>
      <c r="B21" s="391" t="s">
        <v>389</v>
      </c>
      <c r="C21" s="300">
        <v>3900</v>
      </c>
      <c r="D21" s="300"/>
      <c r="E21" s="248">
        <f t="shared" si="0"/>
        <v>3900</v>
      </c>
      <c r="F21" s="300"/>
      <c r="G21" s="479">
        <f t="shared" si="1"/>
        <v>3900</v>
      </c>
      <c r="J21" s="435"/>
      <c r="N21" s="44"/>
    </row>
    <row r="22" spans="1:14" ht="16.5">
      <c r="A22" s="113"/>
      <c r="B22" s="391" t="s">
        <v>390</v>
      </c>
      <c r="C22" s="300">
        <v>4800</v>
      </c>
      <c r="D22" s="300"/>
      <c r="E22" s="248">
        <f t="shared" si="0"/>
        <v>4800</v>
      </c>
      <c r="F22" s="300"/>
      <c r="G22" s="479">
        <f t="shared" si="1"/>
        <v>4800</v>
      </c>
      <c r="J22" s="435"/>
      <c r="N22" s="44"/>
    </row>
    <row r="23" spans="1:14" ht="16.5">
      <c r="A23" s="113"/>
      <c r="B23" s="391" t="s">
        <v>488</v>
      </c>
      <c r="C23" s="300">
        <v>5800</v>
      </c>
      <c r="D23" s="300"/>
      <c r="E23" s="248">
        <f t="shared" si="0"/>
        <v>5800</v>
      </c>
      <c r="F23" s="300"/>
      <c r="G23" s="479">
        <f t="shared" si="1"/>
        <v>5800</v>
      </c>
      <c r="J23" s="435"/>
      <c r="N23" s="44"/>
    </row>
    <row r="24" spans="1:14" ht="16.5" customHeight="1">
      <c r="A24" s="389"/>
      <c r="B24" s="180"/>
      <c r="C24" s="375"/>
      <c r="D24" s="375"/>
      <c r="E24" s="248">
        <f t="shared" si="0"/>
        <v>0</v>
      </c>
      <c r="F24" s="37"/>
      <c r="G24" s="479">
        <f t="shared" si="1"/>
        <v>0</v>
      </c>
      <c r="J24" s="435"/>
      <c r="L24" s="435"/>
      <c r="N24" s="44"/>
    </row>
    <row r="25" spans="1:14" ht="16.5">
      <c r="A25" s="91">
        <v>3</v>
      </c>
      <c r="B25" s="394" t="s">
        <v>117</v>
      </c>
      <c r="C25" s="217">
        <f>SUM(C26:C31)</f>
        <v>81300</v>
      </c>
      <c r="D25" s="217">
        <f>SUM(D26:D31)</f>
        <v>-4500</v>
      </c>
      <c r="E25" s="217">
        <f>SUM(E26:E31)</f>
        <v>76800</v>
      </c>
      <c r="F25" s="217">
        <f>SUM(F26:F31)</f>
        <v>0</v>
      </c>
      <c r="G25" s="94">
        <f>SUM(G26:G31)</f>
        <v>76800</v>
      </c>
      <c r="N25" s="44"/>
    </row>
    <row r="26" spans="1:14" ht="16.5">
      <c r="A26" s="91"/>
      <c r="B26" s="109" t="s">
        <v>283</v>
      </c>
      <c r="C26" s="216">
        <v>4000</v>
      </c>
      <c r="D26" s="216">
        <v>-1000</v>
      </c>
      <c r="E26" s="248">
        <f t="shared" si="0"/>
        <v>3000</v>
      </c>
      <c r="F26" s="216"/>
      <c r="G26" s="479">
        <f t="shared" si="1"/>
        <v>3000</v>
      </c>
      <c r="N26" s="44"/>
    </row>
    <row r="27" spans="1:14" ht="16.5">
      <c r="A27" s="91"/>
      <c r="B27" s="109" t="s">
        <v>428</v>
      </c>
      <c r="C27" s="216">
        <v>46000</v>
      </c>
      <c r="D27" s="216"/>
      <c r="E27" s="248">
        <f t="shared" si="0"/>
        <v>46000</v>
      </c>
      <c r="F27" s="216"/>
      <c r="G27" s="479">
        <f t="shared" si="1"/>
        <v>46000</v>
      </c>
      <c r="N27" s="44"/>
    </row>
    <row r="28" spans="1:14" ht="33">
      <c r="A28" s="91"/>
      <c r="B28" s="109" t="s">
        <v>429</v>
      </c>
      <c r="C28" s="216">
        <v>2000</v>
      </c>
      <c r="D28" s="216"/>
      <c r="E28" s="248">
        <f t="shared" si="0"/>
        <v>2000</v>
      </c>
      <c r="F28" s="216"/>
      <c r="G28" s="479">
        <f t="shared" si="1"/>
        <v>2000</v>
      </c>
      <c r="N28" s="44"/>
    </row>
    <row r="29" spans="1:14" ht="33">
      <c r="A29" s="91"/>
      <c r="B29" s="109" t="s">
        <v>427</v>
      </c>
      <c r="C29" s="216">
        <v>25000</v>
      </c>
      <c r="D29" s="216"/>
      <c r="E29" s="248">
        <f t="shared" si="0"/>
        <v>25000</v>
      </c>
      <c r="F29" s="216"/>
      <c r="G29" s="479">
        <f t="shared" si="1"/>
        <v>25000</v>
      </c>
      <c r="N29" s="44"/>
    </row>
    <row r="30" spans="1:14" ht="16.5">
      <c r="A30" s="91"/>
      <c r="B30" s="109" t="s">
        <v>430</v>
      </c>
      <c r="C30" s="216">
        <v>3500</v>
      </c>
      <c r="D30" s="216">
        <v>-3500</v>
      </c>
      <c r="E30" s="248">
        <f t="shared" si="0"/>
        <v>0</v>
      </c>
      <c r="F30" s="216"/>
      <c r="G30" s="479">
        <f t="shared" si="1"/>
        <v>0</v>
      </c>
      <c r="N30" s="44"/>
    </row>
    <row r="31" spans="1:14" ht="16.5">
      <c r="A31" s="91"/>
      <c r="B31" s="109" t="s">
        <v>431</v>
      </c>
      <c r="C31" s="216">
        <v>800</v>
      </c>
      <c r="D31" s="216"/>
      <c r="E31" s="248">
        <f t="shared" si="0"/>
        <v>800</v>
      </c>
      <c r="F31" s="216"/>
      <c r="G31" s="479">
        <f t="shared" si="1"/>
        <v>800</v>
      </c>
      <c r="N31" s="44"/>
    </row>
    <row r="32" spans="1:14" ht="16.5">
      <c r="A32" s="38"/>
      <c r="B32" s="383"/>
      <c r="C32" s="248"/>
      <c r="D32" s="248"/>
      <c r="E32" s="248">
        <f t="shared" si="0"/>
        <v>0</v>
      </c>
      <c r="F32" s="248"/>
      <c r="G32" s="479">
        <f t="shared" si="1"/>
        <v>0</v>
      </c>
      <c r="N32" s="44"/>
    </row>
    <row r="33" spans="1:14" ht="16.5">
      <c r="A33" s="38">
        <v>4</v>
      </c>
      <c r="B33" s="384" t="s">
        <v>365</v>
      </c>
      <c r="C33" s="258">
        <f>SUM(C34:C34)</f>
        <v>249505</v>
      </c>
      <c r="D33" s="258">
        <f>SUM(D34:D34)</f>
        <v>0</v>
      </c>
      <c r="E33" s="258">
        <f>SUM(E34:E34)</f>
        <v>249505</v>
      </c>
      <c r="F33" s="258">
        <f>SUM(F34:F34)</f>
        <v>0</v>
      </c>
      <c r="G33" s="297">
        <f>SUM(G34:G34)</f>
        <v>249505</v>
      </c>
      <c r="N33" s="44"/>
    </row>
    <row r="34" spans="1:14" ht="33">
      <c r="A34" s="38"/>
      <c r="B34" s="296" t="s">
        <v>284</v>
      </c>
      <c r="C34" s="373">
        <v>249505</v>
      </c>
      <c r="D34" s="373"/>
      <c r="E34" s="248">
        <f t="shared" si="0"/>
        <v>249505</v>
      </c>
      <c r="F34" s="373"/>
      <c r="G34" s="479">
        <f t="shared" si="1"/>
        <v>249505</v>
      </c>
      <c r="N34" s="44"/>
    </row>
    <row r="35" spans="1:14" ht="16.5">
      <c r="A35" s="38"/>
      <c r="B35" s="383"/>
      <c r="C35" s="248"/>
      <c r="D35" s="248"/>
      <c r="E35" s="248">
        <f t="shared" si="0"/>
        <v>0</v>
      </c>
      <c r="F35" s="248"/>
      <c r="G35" s="479">
        <f t="shared" si="1"/>
        <v>0</v>
      </c>
      <c r="N35" s="44"/>
    </row>
    <row r="36" spans="1:14" ht="16.5">
      <c r="A36" s="472"/>
      <c r="B36" s="473" t="s">
        <v>24</v>
      </c>
      <c r="C36" s="474">
        <f>SUM(C3+C10+C25+C33)</f>
        <v>608795</v>
      </c>
      <c r="D36" s="474">
        <f>SUM(D3+D10+D25+D33)</f>
        <v>-2213</v>
      </c>
      <c r="E36" s="474">
        <f>SUM(E3+E10+E25+E33)</f>
        <v>606582</v>
      </c>
      <c r="F36" s="474">
        <f>SUM(F3+F10+F25+F33)</f>
        <v>29800</v>
      </c>
      <c r="G36" s="475">
        <f>SUM(G3+G10+G25+G33)</f>
        <v>576782</v>
      </c>
      <c r="N36" s="44"/>
    </row>
    <row r="37" spans="1:14" ht="16.5">
      <c r="A37" s="38"/>
      <c r="B37" s="372"/>
      <c r="C37" s="258"/>
      <c r="D37" s="258"/>
      <c r="E37" s="248">
        <f t="shared" si="0"/>
        <v>0</v>
      </c>
      <c r="F37" s="258"/>
      <c r="G37" s="479">
        <f t="shared" si="1"/>
        <v>0</v>
      </c>
      <c r="N37" s="44"/>
    </row>
    <row r="38" spans="1:14" s="35" customFormat="1" ht="16.5" customHeight="1">
      <c r="A38" s="803" t="s">
        <v>55</v>
      </c>
      <c r="B38" s="804"/>
      <c r="C38" s="49"/>
      <c r="D38" s="605"/>
      <c r="E38" s="248">
        <f t="shared" si="0"/>
        <v>0</v>
      </c>
      <c r="F38" s="137"/>
      <c r="G38" s="479">
        <f t="shared" si="1"/>
        <v>0</v>
      </c>
      <c r="N38" s="376"/>
    </row>
    <row r="39" spans="1:14" ht="17.25" customHeight="1">
      <c r="A39" s="379">
        <v>1</v>
      </c>
      <c r="B39" s="99" t="s">
        <v>243</v>
      </c>
      <c r="C39" s="258">
        <f>SUM(C40:C40)</f>
        <v>1500</v>
      </c>
      <c r="D39" s="258">
        <f>SUM(D40:D40)</f>
        <v>0</v>
      </c>
      <c r="E39" s="258">
        <f>SUM(E40:E40)</f>
        <v>1500</v>
      </c>
      <c r="F39" s="258">
        <f>SUM(F40:F40)</f>
        <v>1500</v>
      </c>
      <c r="G39" s="297">
        <f>SUM(G40:G40)</f>
        <v>0</v>
      </c>
      <c r="N39" s="44"/>
    </row>
    <row r="40" spans="1:14" ht="16.5">
      <c r="A40" s="607"/>
      <c r="B40" s="487" t="s">
        <v>395</v>
      </c>
      <c r="C40" s="488">
        <v>1500</v>
      </c>
      <c r="D40" s="488"/>
      <c r="E40" s="488">
        <f t="shared" si="0"/>
        <v>1500</v>
      </c>
      <c r="F40" s="488">
        <v>1500</v>
      </c>
      <c r="G40" s="438">
        <f t="shared" si="1"/>
        <v>0</v>
      </c>
      <c r="N40" s="44"/>
    </row>
    <row r="41" spans="1:14" ht="16.5">
      <c r="A41" s="610"/>
      <c r="B41" s="296"/>
      <c r="C41" s="248"/>
      <c r="D41" s="248"/>
      <c r="E41" s="248"/>
      <c r="F41" s="248"/>
      <c r="G41" s="479"/>
      <c r="N41" s="44"/>
    </row>
    <row r="42" spans="1:14" ht="16.5">
      <c r="A42" s="390">
        <v>2</v>
      </c>
      <c r="B42" s="608" t="s">
        <v>242</v>
      </c>
      <c r="C42" s="380">
        <f>SUM(C43:C45)</f>
        <v>3674</v>
      </c>
      <c r="D42" s="380">
        <f>SUM(D43:D45)</f>
        <v>-2500</v>
      </c>
      <c r="E42" s="380">
        <f>SUM(E43:E45)</f>
        <v>1174</v>
      </c>
      <c r="F42" s="380">
        <f>SUM(F43:F45)</f>
        <v>0</v>
      </c>
      <c r="G42" s="381">
        <f>SUM(G43:G45)</f>
        <v>1174</v>
      </c>
      <c r="N42" s="44"/>
    </row>
    <row r="43" spans="1:14" ht="16.5">
      <c r="A43" s="378"/>
      <c r="B43" s="296" t="s">
        <v>483</v>
      </c>
      <c r="C43" s="248">
        <v>2500</v>
      </c>
      <c r="D43" s="248">
        <v>-2500</v>
      </c>
      <c r="E43" s="248">
        <f t="shared" si="0"/>
        <v>0</v>
      </c>
      <c r="F43" s="248">
        <v>0</v>
      </c>
      <c r="G43" s="479">
        <f t="shared" si="1"/>
        <v>0</v>
      </c>
      <c r="N43" s="44"/>
    </row>
    <row r="44" spans="1:14" ht="16.5">
      <c r="A44" s="378"/>
      <c r="B44" s="296" t="s">
        <v>475</v>
      </c>
      <c r="C44" s="248">
        <v>1170</v>
      </c>
      <c r="D44" s="248"/>
      <c r="E44" s="248">
        <f t="shared" si="0"/>
        <v>1170</v>
      </c>
      <c r="F44" s="248"/>
      <c r="G44" s="479">
        <f t="shared" si="1"/>
        <v>1170</v>
      </c>
      <c r="N44" s="44"/>
    </row>
    <row r="45" spans="1:14" ht="16.5">
      <c r="A45" s="486"/>
      <c r="B45" s="487" t="s">
        <v>362</v>
      </c>
      <c r="C45" s="488">
        <v>4</v>
      </c>
      <c r="D45" s="488"/>
      <c r="E45" s="248">
        <f t="shared" si="0"/>
        <v>4</v>
      </c>
      <c r="F45" s="488"/>
      <c r="G45" s="479">
        <f t="shared" si="1"/>
        <v>4</v>
      </c>
      <c r="N45" s="44"/>
    </row>
    <row r="46" spans="1:14" ht="16.5">
      <c r="A46" s="378"/>
      <c r="B46" s="296"/>
      <c r="C46" s="248"/>
      <c r="D46" s="248"/>
      <c r="E46" s="248">
        <f t="shared" si="0"/>
        <v>0</v>
      </c>
      <c r="F46" s="248"/>
      <c r="G46" s="479">
        <f t="shared" si="1"/>
        <v>0</v>
      </c>
      <c r="N46" s="44"/>
    </row>
    <row r="47" spans="1:14" ht="16.5">
      <c r="A47" s="390">
        <v>3</v>
      </c>
      <c r="B47" s="485" t="s">
        <v>193</v>
      </c>
      <c r="C47" s="380">
        <f>SUM(C48:C48)</f>
        <v>3500</v>
      </c>
      <c r="D47" s="380">
        <f>SUM(D48:D48)</f>
        <v>-2800</v>
      </c>
      <c r="E47" s="380">
        <f>SUM(E48:E48)</f>
        <v>700</v>
      </c>
      <c r="F47" s="380">
        <f>SUM(F48:F48)</f>
        <v>0</v>
      </c>
      <c r="G47" s="381">
        <f>SUM(G48:G48)</f>
        <v>700</v>
      </c>
      <c r="N47" s="44"/>
    </row>
    <row r="48" spans="1:14" ht="16.5">
      <c r="A48" s="378"/>
      <c r="B48" s="296" t="s">
        <v>288</v>
      </c>
      <c r="C48" s="248">
        <v>3500</v>
      </c>
      <c r="D48" s="248">
        <v>-2800</v>
      </c>
      <c r="E48" s="248">
        <f t="shared" si="0"/>
        <v>700</v>
      </c>
      <c r="F48" s="248">
        <v>0</v>
      </c>
      <c r="G48" s="479">
        <f t="shared" si="1"/>
        <v>700</v>
      </c>
      <c r="N48" s="44"/>
    </row>
    <row r="49" spans="1:14" ht="16.5">
      <c r="A49" s="378"/>
      <c r="B49" s="296"/>
      <c r="C49" s="248"/>
      <c r="D49" s="248"/>
      <c r="E49" s="248">
        <f t="shared" si="0"/>
        <v>0</v>
      </c>
      <c r="F49" s="248"/>
      <c r="G49" s="479">
        <f t="shared" si="1"/>
        <v>0</v>
      </c>
      <c r="N49" s="44"/>
    </row>
    <row r="50" spans="1:14" ht="16.5">
      <c r="A50" s="379">
        <v>4</v>
      </c>
      <c r="B50" s="99" t="s">
        <v>195</v>
      </c>
      <c r="C50" s="258">
        <f>SUM(C51:C51)</f>
        <v>1700</v>
      </c>
      <c r="D50" s="258">
        <f>SUM(D51:D51)</f>
        <v>-1700</v>
      </c>
      <c r="E50" s="258">
        <f>SUM(E51:E51)</f>
        <v>0</v>
      </c>
      <c r="F50" s="258">
        <f>SUM(F51:F51)</f>
        <v>0</v>
      </c>
      <c r="G50" s="297">
        <f>SUM(G51:G51)</f>
        <v>0</v>
      </c>
      <c r="N50" s="44"/>
    </row>
    <row r="51" spans="1:14" ht="17.25" thickBot="1">
      <c r="A51" s="679"/>
      <c r="B51" s="665" t="s">
        <v>398</v>
      </c>
      <c r="C51" s="675">
        <v>1700</v>
      </c>
      <c r="D51" s="675">
        <v>-1700</v>
      </c>
      <c r="E51" s="675">
        <f t="shared" si="0"/>
        <v>0</v>
      </c>
      <c r="F51" s="675"/>
      <c r="G51" s="669">
        <f t="shared" si="1"/>
        <v>0</v>
      </c>
      <c r="N51" s="44"/>
    </row>
    <row r="52" spans="1:14" ht="16.5">
      <c r="A52" s="680">
        <v>5</v>
      </c>
      <c r="B52" s="681" t="s">
        <v>95</v>
      </c>
      <c r="C52" s="676">
        <f>SUM(C53:C59)</f>
        <v>11195</v>
      </c>
      <c r="D52" s="676">
        <f>SUM(D53:D59)</f>
        <v>-5272</v>
      </c>
      <c r="E52" s="676">
        <f>SUM(E53:E59)</f>
        <v>5923</v>
      </c>
      <c r="F52" s="676">
        <f>SUM(F53:F59)</f>
        <v>4023</v>
      </c>
      <c r="G52" s="682">
        <f>SUM(G53:G59)</f>
        <v>1900</v>
      </c>
      <c r="N52" s="44"/>
    </row>
    <row r="53" spans="1:14" ht="16.5">
      <c r="A53" s="378"/>
      <c r="B53" s="257" t="s">
        <v>412</v>
      </c>
      <c r="C53" s="248">
        <v>4000</v>
      </c>
      <c r="D53" s="248">
        <v>-2772</v>
      </c>
      <c r="E53" s="248">
        <f t="shared" si="0"/>
        <v>1228</v>
      </c>
      <c r="F53" s="248">
        <v>1228</v>
      </c>
      <c r="G53" s="479">
        <f t="shared" si="1"/>
        <v>0</v>
      </c>
      <c r="N53" s="44"/>
    </row>
    <row r="54" spans="1:14" ht="16.5">
      <c r="A54" s="378"/>
      <c r="B54" s="257" t="s">
        <v>413</v>
      </c>
      <c r="C54" s="248">
        <v>400</v>
      </c>
      <c r="D54" s="248"/>
      <c r="E54" s="248">
        <f t="shared" si="0"/>
        <v>400</v>
      </c>
      <c r="F54" s="248"/>
      <c r="G54" s="479">
        <f t="shared" si="1"/>
        <v>400</v>
      </c>
      <c r="N54" s="44"/>
    </row>
    <row r="55" spans="1:14" ht="16.5">
      <c r="A55" s="378"/>
      <c r="B55" s="257" t="s">
        <v>414</v>
      </c>
      <c r="C55" s="248">
        <v>2160</v>
      </c>
      <c r="D55" s="248"/>
      <c r="E55" s="248">
        <f t="shared" si="0"/>
        <v>2160</v>
      </c>
      <c r="F55" s="248">
        <v>2160</v>
      </c>
      <c r="G55" s="479">
        <f t="shared" si="1"/>
        <v>0</v>
      </c>
      <c r="N55" s="44"/>
    </row>
    <row r="56" spans="1:14" ht="16.5">
      <c r="A56" s="378"/>
      <c r="B56" s="257" t="s">
        <v>415</v>
      </c>
      <c r="C56" s="248">
        <v>635</v>
      </c>
      <c r="D56" s="248"/>
      <c r="E56" s="248">
        <f t="shared" si="0"/>
        <v>635</v>
      </c>
      <c r="F56" s="248">
        <v>635</v>
      </c>
      <c r="G56" s="479">
        <f t="shared" si="1"/>
        <v>0</v>
      </c>
      <c r="N56" s="44"/>
    </row>
    <row r="57" spans="1:14" ht="16.5">
      <c r="A57" s="378"/>
      <c r="B57" s="257" t="s">
        <v>416</v>
      </c>
      <c r="C57" s="248">
        <v>1600</v>
      </c>
      <c r="D57" s="248">
        <v>-1000</v>
      </c>
      <c r="E57" s="248">
        <f t="shared" si="0"/>
        <v>600</v>
      </c>
      <c r="F57" s="248"/>
      <c r="G57" s="479">
        <f t="shared" si="1"/>
        <v>600</v>
      </c>
      <c r="N57" s="44"/>
    </row>
    <row r="58" spans="1:14" ht="16.5">
      <c r="A58" s="378"/>
      <c r="B58" s="257" t="s">
        <v>264</v>
      </c>
      <c r="C58" s="248">
        <v>900</v>
      </c>
      <c r="D58" s="248">
        <v>-500</v>
      </c>
      <c r="E58" s="248">
        <f t="shared" si="0"/>
        <v>400</v>
      </c>
      <c r="F58" s="248"/>
      <c r="G58" s="479">
        <f t="shared" si="1"/>
        <v>400</v>
      </c>
      <c r="N58" s="44"/>
    </row>
    <row r="59" spans="1:14" ht="16.5">
      <c r="A59" s="378"/>
      <c r="B59" s="257" t="s">
        <v>417</v>
      </c>
      <c r="C59" s="248">
        <v>1500</v>
      </c>
      <c r="D59" s="248">
        <v>-1000</v>
      </c>
      <c r="E59" s="248">
        <f t="shared" si="0"/>
        <v>500</v>
      </c>
      <c r="F59" s="248"/>
      <c r="G59" s="479">
        <f t="shared" si="1"/>
        <v>500</v>
      </c>
      <c r="N59" s="44"/>
    </row>
    <row r="60" spans="1:14" ht="16.5">
      <c r="A60" s="378"/>
      <c r="B60" s="180"/>
      <c r="C60" s="180"/>
      <c r="D60" s="180"/>
      <c r="E60" s="180"/>
      <c r="F60" s="37"/>
      <c r="G60" s="479">
        <f t="shared" si="1"/>
        <v>0</v>
      </c>
      <c r="N60" s="44"/>
    </row>
    <row r="61" spans="1:7" s="111" customFormat="1" ht="15">
      <c r="A61" s="38"/>
      <c r="B61" s="372" t="s">
        <v>1</v>
      </c>
      <c r="C61" s="258">
        <f>C39+C42+C47+C50+C52</f>
        <v>21569</v>
      </c>
      <c r="D61" s="258">
        <f>D39+D42+D47+D50+D52</f>
        <v>-12272</v>
      </c>
      <c r="E61" s="258">
        <f>E39+E42+E47+E50+E52</f>
        <v>9297</v>
      </c>
      <c r="F61" s="258">
        <f>F39+F42+F47+F50+F52</f>
        <v>5523</v>
      </c>
      <c r="G61" s="297">
        <f>G39+G42+G47+G50+G52</f>
        <v>3774</v>
      </c>
    </row>
    <row r="62" spans="1:14" ht="16.5">
      <c r="A62" s="95"/>
      <c r="B62" s="377"/>
      <c r="C62" s="218"/>
      <c r="D62" s="248"/>
      <c r="E62" s="591"/>
      <c r="F62" s="137"/>
      <c r="G62" s="261">
        <f>C62-F62</f>
        <v>0</v>
      </c>
      <c r="N62" s="44"/>
    </row>
    <row r="63" spans="1:14" ht="17.25" thickBot="1">
      <c r="A63" s="97"/>
      <c r="B63" s="107" t="s">
        <v>53</v>
      </c>
      <c r="C63" s="219">
        <f>SUM(C36+C61)</f>
        <v>630364</v>
      </c>
      <c r="D63" s="606">
        <f>SUM(D36+D61)</f>
        <v>-14485</v>
      </c>
      <c r="E63" s="219">
        <f>SUM(E36+E61)</f>
        <v>615879</v>
      </c>
      <c r="F63" s="219">
        <f>SUM(F36+F61)</f>
        <v>35323</v>
      </c>
      <c r="G63" s="104">
        <f>SUM(G36+G61)</f>
        <v>580556</v>
      </c>
      <c r="N63" s="44"/>
    </row>
  </sheetData>
  <sheetProtection/>
  <mergeCells count="2">
    <mergeCell ref="A2:C2"/>
    <mergeCell ref="A38:B38"/>
  </mergeCells>
  <printOptions/>
  <pageMargins left="0.34" right="0.25" top="0.8267716535433072" bottom="0.35433070866141736" header="0.31496062992125984" footer="0.31496062992125984"/>
  <pageSetup horizontalDpi="600" verticalDpi="600" orientation="portrait" paperSize="9" scale="75" r:id="rId1"/>
  <headerFooter>
    <oddHeader>&amp;C&amp;"Book Antiqua,Félkövér"&amp;11Keszthely Város Önkormányzata
felújítási előirányzatai célonként&amp;R&amp;"Book Antiqua,Félkövér"11. melléklet
ezer Ft</oddHeader>
    <oddFooter>&amp;C&amp;P</oddFooter>
  </headerFooter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7.00390625" style="105" customWidth="1"/>
    <col min="2" max="2" width="59.7109375" style="3" customWidth="1"/>
    <col min="3" max="3" width="11.140625" style="3" bestFit="1" customWidth="1"/>
    <col min="4" max="4" width="11.140625" style="3" customWidth="1"/>
    <col min="5" max="5" width="13.421875" style="3" customWidth="1"/>
    <col min="6" max="6" width="11.421875" style="3" customWidth="1"/>
    <col min="7" max="7" width="11.140625" style="3" bestFit="1" customWidth="1"/>
    <col min="8" max="16384" width="9.140625" style="3" customWidth="1"/>
  </cols>
  <sheetData>
    <row r="1" spans="1:7" ht="45.75" thickBot="1">
      <c r="A1" s="138" t="s">
        <v>14</v>
      </c>
      <c r="B1" s="139" t="s">
        <v>202</v>
      </c>
      <c r="C1" s="139" t="s">
        <v>418</v>
      </c>
      <c r="D1" s="139" t="s">
        <v>491</v>
      </c>
      <c r="E1" s="139" t="s">
        <v>492</v>
      </c>
      <c r="F1" s="139" t="s">
        <v>128</v>
      </c>
      <c r="G1" s="204" t="s">
        <v>129</v>
      </c>
    </row>
    <row r="2" spans="1:7" ht="16.5">
      <c r="A2" s="805" t="s">
        <v>57</v>
      </c>
      <c r="B2" s="806"/>
      <c r="C2" s="221"/>
      <c r="D2" s="211"/>
      <c r="E2" s="211"/>
      <c r="F2" s="211"/>
      <c r="G2" s="212"/>
    </row>
    <row r="3" spans="1:7" ht="16.5">
      <c r="A3" s="115"/>
      <c r="B3" s="116"/>
      <c r="C3" s="222"/>
      <c r="D3" s="37"/>
      <c r="E3" s="37"/>
      <c r="F3" s="137"/>
      <c r="G3" s="656"/>
    </row>
    <row r="4" spans="1:7" ht="16.5">
      <c r="A4" s="91">
        <v>1</v>
      </c>
      <c r="B4" s="108" t="s">
        <v>555</v>
      </c>
      <c r="C4" s="223">
        <f>SUM(C5)</f>
        <v>0</v>
      </c>
      <c r="D4" s="223">
        <f>SUM(D5)</f>
        <v>287</v>
      </c>
      <c r="E4" s="223">
        <f>SUM(C4:D4)</f>
        <v>287</v>
      </c>
      <c r="F4" s="223">
        <f>SUM(F5)</f>
        <v>0</v>
      </c>
      <c r="G4" s="114">
        <f>E4-F4</f>
        <v>287</v>
      </c>
    </row>
    <row r="5" spans="1:7" ht="16.5">
      <c r="A5" s="115"/>
      <c r="B5" s="109" t="s">
        <v>556</v>
      </c>
      <c r="C5" s="224"/>
      <c r="D5" s="224">
        <v>287</v>
      </c>
      <c r="E5" s="224">
        <f>SUM(C5:D5)</f>
        <v>287</v>
      </c>
      <c r="F5" s="224"/>
      <c r="G5" s="260">
        <f>E5-F5</f>
        <v>287</v>
      </c>
    </row>
    <row r="6" spans="1:7" ht="16.5">
      <c r="A6" s="115"/>
      <c r="B6" s="116"/>
      <c r="C6" s="222"/>
      <c r="D6" s="612"/>
      <c r="E6" s="612"/>
      <c r="F6" s="37"/>
      <c r="G6" s="213"/>
    </row>
    <row r="7" spans="1:7" ht="16.5">
      <c r="A7" s="91">
        <v>2</v>
      </c>
      <c r="B7" s="108" t="s">
        <v>294</v>
      </c>
      <c r="C7" s="223">
        <f>SUM(C8+C17+C15+C16)</f>
        <v>89570</v>
      </c>
      <c r="D7" s="223">
        <f>SUM(D8+D17+D15+D16)</f>
        <v>8682</v>
      </c>
      <c r="E7" s="223">
        <f>SUM(E8+E17+E15+E16)</f>
        <v>98252</v>
      </c>
      <c r="F7" s="223">
        <f>SUM(F8+F17+F15+F16)</f>
        <v>69568</v>
      </c>
      <c r="G7" s="114">
        <f>SUM(G8+G17+G15+G16)</f>
        <v>28684</v>
      </c>
    </row>
    <row r="8" spans="1:7" ht="16.5">
      <c r="A8" s="91"/>
      <c r="B8" s="109" t="s">
        <v>256</v>
      </c>
      <c r="C8" s="224">
        <f>SUM(C9:C14)</f>
        <v>87620</v>
      </c>
      <c r="D8" s="224">
        <f>SUM(D9:D14)</f>
        <v>8682</v>
      </c>
      <c r="E8" s="224">
        <f>SUM(E9:E14)</f>
        <v>96302</v>
      </c>
      <c r="F8" s="224">
        <f>SUM(F9:F14)</f>
        <v>69568</v>
      </c>
      <c r="G8" s="260">
        <f>SUM(G9:G14)</f>
        <v>26734</v>
      </c>
    </row>
    <row r="9" spans="1:7" ht="33">
      <c r="A9" s="91"/>
      <c r="B9" s="292" t="s">
        <v>466</v>
      </c>
      <c r="C9" s="477">
        <v>68842</v>
      </c>
      <c r="D9" s="478">
        <v>726</v>
      </c>
      <c r="E9" s="613">
        <f aca="true" t="shared" si="0" ref="E9:E31">SUM(C9:D9)</f>
        <v>69568</v>
      </c>
      <c r="F9" s="478">
        <v>69568</v>
      </c>
      <c r="G9" s="479">
        <f>E9-F9</f>
        <v>0</v>
      </c>
    </row>
    <row r="10" spans="1:7" ht="16.5">
      <c r="A10" s="91"/>
      <c r="B10" s="476" t="s">
        <v>201</v>
      </c>
      <c r="C10" s="224">
        <v>13017</v>
      </c>
      <c r="D10" s="259"/>
      <c r="E10" s="613">
        <f t="shared" si="0"/>
        <v>13017</v>
      </c>
      <c r="F10" s="478">
        <v>0</v>
      </c>
      <c r="G10" s="479">
        <f aca="true" t="shared" si="1" ref="G10:G26">E10-F10</f>
        <v>13017</v>
      </c>
    </row>
    <row r="11" spans="1:7" ht="16.5">
      <c r="A11" s="91"/>
      <c r="B11" s="476" t="s">
        <v>200</v>
      </c>
      <c r="C11" s="224">
        <v>1894</v>
      </c>
      <c r="D11" s="259"/>
      <c r="E11" s="613">
        <f t="shared" si="0"/>
        <v>1894</v>
      </c>
      <c r="F11" s="478">
        <v>0</v>
      </c>
      <c r="G11" s="479">
        <f t="shared" si="1"/>
        <v>1894</v>
      </c>
    </row>
    <row r="12" spans="1:7" ht="16.5">
      <c r="A12" s="91"/>
      <c r="B12" s="476" t="s">
        <v>251</v>
      </c>
      <c r="C12" s="224">
        <v>3867</v>
      </c>
      <c r="D12" s="259"/>
      <c r="E12" s="613">
        <f t="shared" si="0"/>
        <v>3867</v>
      </c>
      <c r="F12" s="478"/>
      <c r="G12" s="479">
        <f t="shared" si="1"/>
        <v>3867</v>
      </c>
    </row>
    <row r="13" spans="1:7" ht="16.5">
      <c r="A13" s="91"/>
      <c r="B13" s="476" t="s">
        <v>519</v>
      </c>
      <c r="C13" s="224">
        <v>0</v>
      </c>
      <c r="D13" s="259">
        <v>7949</v>
      </c>
      <c r="E13" s="613">
        <f t="shared" si="0"/>
        <v>7949</v>
      </c>
      <c r="F13" s="478"/>
      <c r="G13" s="479">
        <f t="shared" si="1"/>
        <v>7949</v>
      </c>
    </row>
    <row r="14" spans="1:7" ht="16.5">
      <c r="A14" s="91"/>
      <c r="B14" s="476" t="s">
        <v>520</v>
      </c>
      <c r="C14" s="224">
        <v>0</v>
      </c>
      <c r="D14" s="259">
        <v>7</v>
      </c>
      <c r="E14" s="613">
        <f t="shared" si="0"/>
        <v>7</v>
      </c>
      <c r="F14" s="478">
        <v>0</v>
      </c>
      <c r="G14" s="479">
        <f t="shared" si="1"/>
        <v>7</v>
      </c>
    </row>
    <row r="15" spans="1:7" ht="33">
      <c r="A15" s="91"/>
      <c r="B15" s="109" t="s">
        <v>487</v>
      </c>
      <c r="C15" s="477">
        <v>1000</v>
      </c>
      <c r="D15" s="478"/>
      <c r="E15" s="613">
        <f t="shared" si="0"/>
        <v>1000</v>
      </c>
      <c r="F15" s="478"/>
      <c r="G15" s="479">
        <f t="shared" si="1"/>
        <v>1000</v>
      </c>
    </row>
    <row r="16" spans="1:7" ht="33">
      <c r="A16" s="91"/>
      <c r="B16" s="109" t="s">
        <v>504</v>
      </c>
      <c r="C16" s="477">
        <v>150</v>
      </c>
      <c r="D16" s="478"/>
      <c r="E16" s="613">
        <f t="shared" si="0"/>
        <v>150</v>
      </c>
      <c r="F16" s="478"/>
      <c r="G16" s="479">
        <f t="shared" si="1"/>
        <v>150</v>
      </c>
    </row>
    <row r="17" spans="1:7" ht="16.5">
      <c r="A17" s="91"/>
      <c r="B17" s="109" t="s">
        <v>505</v>
      </c>
      <c r="C17" s="477">
        <v>800</v>
      </c>
      <c r="D17" s="478"/>
      <c r="E17" s="613">
        <f t="shared" si="0"/>
        <v>800</v>
      </c>
      <c r="F17" s="478"/>
      <c r="G17" s="479">
        <f t="shared" si="1"/>
        <v>800</v>
      </c>
    </row>
    <row r="18" spans="1:7" ht="16.5">
      <c r="A18" s="91"/>
      <c r="B18" s="109"/>
      <c r="C18" s="224"/>
      <c r="D18" s="259"/>
      <c r="E18" s="439">
        <f t="shared" si="0"/>
        <v>0</v>
      </c>
      <c r="F18" s="259"/>
      <c r="G18" s="479"/>
    </row>
    <row r="19" spans="1:7" ht="16.5">
      <c r="A19" s="91">
        <v>3</v>
      </c>
      <c r="B19" s="108" t="s">
        <v>419</v>
      </c>
      <c r="C19" s="223">
        <f>SUM(C20)</f>
        <v>157</v>
      </c>
      <c r="D19" s="223">
        <f>SUM(D20)</f>
        <v>84</v>
      </c>
      <c r="E19" s="223">
        <f>SUM(E20)</f>
        <v>241</v>
      </c>
      <c r="F19" s="223">
        <f>SUM(F20)</f>
        <v>241</v>
      </c>
      <c r="G19" s="479">
        <f t="shared" si="1"/>
        <v>0</v>
      </c>
    </row>
    <row r="20" spans="1:7" ht="16.5">
      <c r="A20" s="91"/>
      <c r="B20" s="109" t="s">
        <v>420</v>
      </c>
      <c r="C20" s="224">
        <v>157</v>
      </c>
      <c r="D20" s="259">
        <v>84</v>
      </c>
      <c r="E20" s="439">
        <f t="shared" si="0"/>
        <v>241</v>
      </c>
      <c r="F20" s="259">
        <v>241</v>
      </c>
      <c r="G20" s="479">
        <f t="shared" si="1"/>
        <v>0</v>
      </c>
    </row>
    <row r="21" spans="1:7" ht="16.5">
      <c r="A21" s="91"/>
      <c r="B21" s="109"/>
      <c r="C21" s="224"/>
      <c r="D21" s="259"/>
      <c r="E21" s="439">
        <f t="shared" si="0"/>
        <v>0</v>
      </c>
      <c r="F21" s="37"/>
      <c r="G21" s="479"/>
    </row>
    <row r="22" spans="1:7" ht="16.5">
      <c r="A22" s="91">
        <v>4</v>
      </c>
      <c r="B22" s="100" t="s">
        <v>293</v>
      </c>
      <c r="C22" s="225">
        <f>SUM(C23:C23)</f>
        <v>2000</v>
      </c>
      <c r="D22" s="225">
        <f>SUM(D23:D23)</f>
        <v>0</v>
      </c>
      <c r="E22" s="225">
        <f>SUM(E23:E23)</f>
        <v>2000</v>
      </c>
      <c r="F22" s="225">
        <f>SUM(F23:F23)</f>
        <v>0</v>
      </c>
      <c r="G22" s="118">
        <f>SUM(G23:G23)</f>
        <v>2000</v>
      </c>
    </row>
    <row r="23" spans="1:7" ht="16.5">
      <c r="A23" s="91"/>
      <c r="B23" s="93" t="s">
        <v>59</v>
      </c>
      <c r="C23" s="226">
        <v>2000</v>
      </c>
      <c r="D23" s="290"/>
      <c r="E23" s="439">
        <f t="shared" si="0"/>
        <v>2000</v>
      </c>
      <c r="F23" s="37"/>
      <c r="G23" s="479">
        <f t="shared" si="1"/>
        <v>2000</v>
      </c>
    </row>
    <row r="24" spans="1:7" ht="16.5">
      <c r="A24" s="91"/>
      <c r="B24" s="93"/>
      <c r="C24" s="224"/>
      <c r="D24" s="259"/>
      <c r="E24" s="439">
        <f t="shared" si="0"/>
        <v>0</v>
      </c>
      <c r="F24" s="37"/>
      <c r="G24" s="479">
        <f t="shared" si="1"/>
        <v>0</v>
      </c>
    </row>
    <row r="25" spans="1:7" ht="16.5">
      <c r="A25" s="91"/>
      <c r="B25" s="98" t="s">
        <v>24</v>
      </c>
      <c r="C25" s="223">
        <f>SUM(C7+C22+C19+C4)</f>
        <v>91727</v>
      </c>
      <c r="D25" s="223">
        <f>SUM(D7+D22+D19+D4)</f>
        <v>9053</v>
      </c>
      <c r="E25" s="223">
        <f>SUM(E7+E22+E19+E4)</f>
        <v>100780</v>
      </c>
      <c r="F25" s="223">
        <f>SUM(F7+F22+F19+F4)</f>
        <v>69809</v>
      </c>
      <c r="G25" s="114">
        <f>SUM(G7+G22+G19+G4)</f>
        <v>30971</v>
      </c>
    </row>
    <row r="26" spans="1:7" ht="16.5">
      <c r="A26" s="91"/>
      <c r="B26" s="98"/>
      <c r="C26" s="224"/>
      <c r="D26" s="259"/>
      <c r="E26" s="439">
        <f t="shared" si="0"/>
        <v>0</v>
      </c>
      <c r="F26" s="37"/>
      <c r="G26" s="479">
        <f t="shared" si="1"/>
        <v>0</v>
      </c>
    </row>
    <row r="27" spans="1:7" ht="16.5">
      <c r="A27" s="807" t="s">
        <v>55</v>
      </c>
      <c r="B27" s="808"/>
      <c r="C27" s="224"/>
      <c r="D27" s="259"/>
      <c r="E27" s="439">
        <f t="shared" si="0"/>
        <v>0</v>
      </c>
      <c r="F27" s="37"/>
      <c r="G27" s="220">
        <f>C27-F27</f>
        <v>0</v>
      </c>
    </row>
    <row r="28" spans="1:7" ht="16.5">
      <c r="A28" s="173"/>
      <c r="B28" s="180"/>
      <c r="C28" s="439"/>
      <c r="D28" s="259"/>
      <c r="E28" s="439">
        <f t="shared" si="0"/>
        <v>0</v>
      </c>
      <c r="F28" s="37"/>
      <c r="G28" s="220"/>
    </row>
    <row r="29" spans="1:7" ht="16.5">
      <c r="A29" s="173">
        <v>1</v>
      </c>
      <c r="B29" s="180" t="s">
        <v>289</v>
      </c>
      <c r="C29" s="223">
        <f>SUM(C30)</f>
        <v>170</v>
      </c>
      <c r="D29" s="223">
        <f>SUM(D30)</f>
        <v>0</v>
      </c>
      <c r="E29" s="223">
        <f>SUM(E30)</f>
        <v>170</v>
      </c>
      <c r="F29" s="223">
        <f>SUM(F30)</f>
        <v>170</v>
      </c>
      <c r="G29" s="114">
        <f>SUM(G30)</f>
        <v>0</v>
      </c>
    </row>
    <row r="30" spans="1:7" ht="16.5">
      <c r="A30" s="173"/>
      <c r="B30" s="257" t="s">
        <v>290</v>
      </c>
      <c r="C30" s="224">
        <v>170</v>
      </c>
      <c r="D30" s="259"/>
      <c r="E30" s="439">
        <f t="shared" si="0"/>
        <v>170</v>
      </c>
      <c r="F30" s="224">
        <v>170</v>
      </c>
      <c r="G30" s="220">
        <f>C30-F30</f>
        <v>0</v>
      </c>
    </row>
    <row r="31" spans="1:7" ht="16.5">
      <c r="A31" s="91"/>
      <c r="B31" s="110"/>
      <c r="C31" s="224"/>
      <c r="D31" s="259"/>
      <c r="E31" s="439">
        <f t="shared" si="0"/>
        <v>0</v>
      </c>
      <c r="F31" s="37"/>
      <c r="G31" s="220">
        <f>C31-F31</f>
        <v>0</v>
      </c>
    </row>
    <row r="32" spans="1:7" ht="16.5">
      <c r="A32" s="91"/>
      <c r="B32" s="98" t="s">
        <v>24</v>
      </c>
      <c r="C32" s="223">
        <f>SUM(C29)</f>
        <v>170</v>
      </c>
      <c r="D32" s="223">
        <f>SUM(D29)</f>
        <v>0</v>
      </c>
      <c r="E32" s="223">
        <f>SUM(E29)</f>
        <v>170</v>
      </c>
      <c r="F32" s="223">
        <f>SUM(F29)</f>
        <v>170</v>
      </c>
      <c r="G32" s="114">
        <f>SUM(G29)</f>
        <v>0</v>
      </c>
    </row>
    <row r="33" spans="1:7" ht="16.5">
      <c r="A33" s="91"/>
      <c r="B33" s="112"/>
      <c r="C33" s="224"/>
      <c r="D33" s="614"/>
      <c r="E33" s="615"/>
      <c r="F33" s="37"/>
      <c r="G33" s="220">
        <f>C33-F33</f>
        <v>0</v>
      </c>
    </row>
    <row r="34" spans="1:7" ht="17.25" thickBot="1">
      <c r="A34" s="97"/>
      <c r="B34" s="107" t="s">
        <v>53</v>
      </c>
      <c r="C34" s="227">
        <f>SUM(C25+C32)</f>
        <v>91897</v>
      </c>
      <c r="D34" s="227">
        <f>SUM(D25+D32)</f>
        <v>9053</v>
      </c>
      <c r="E34" s="227">
        <f>SUM(E25+E32)</f>
        <v>100950</v>
      </c>
      <c r="F34" s="227">
        <f>SUM(F25+F32)</f>
        <v>69979</v>
      </c>
      <c r="G34" s="117">
        <f>SUM(G25+G32)</f>
        <v>30971</v>
      </c>
    </row>
  </sheetData>
  <sheetProtection/>
  <mergeCells count="2">
    <mergeCell ref="A2:B2"/>
    <mergeCell ref="A27:B27"/>
  </mergeCells>
  <printOptions/>
  <pageMargins left="0.41" right="0.31496062992125984" top="1.1023622047244095" bottom="0.7480314960629921" header="0.31496062992125984" footer="0.31496062992125984"/>
  <pageSetup horizontalDpi="600" verticalDpi="600" orientation="portrait" paperSize="9" scale="75" r:id="rId1"/>
  <headerFooter>
    <oddHeader>&amp;C&amp;"Book Antiqua,Félkövér"&amp;11Keszthely Város Önkormányzata
egyéb működési célú támogatásai ÁHT-n belülre&amp;R&amp;"Book Antiqua,Félkövér"12. melléklet
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41">
      <selection activeCell="C64" sqref="C64"/>
    </sheetView>
  </sheetViews>
  <sheetFormatPr defaultColWidth="9.140625" defaultRowHeight="12.75"/>
  <cols>
    <col min="1" max="1" width="6.57421875" style="105" customWidth="1"/>
    <col min="2" max="2" width="69.140625" style="106" customWidth="1"/>
    <col min="3" max="3" width="12.28125" style="4" bestFit="1" customWidth="1"/>
    <col min="4" max="4" width="11.28125" style="4" bestFit="1" customWidth="1"/>
    <col min="5" max="5" width="12.140625" style="4" bestFit="1" customWidth="1"/>
    <col min="6" max="6" width="11.140625" style="3" bestFit="1" customWidth="1"/>
    <col min="7" max="7" width="12.28125" style="3" bestFit="1" customWidth="1"/>
    <col min="8" max="16384" width="9.140625" style="3" customWidth="1"/>
  </cols>
  <sheetData>
    <row r="1" spans="1:9" ht="45.75" thickBot="1">
      <c r="A1" s="138" t="s">
        <v>14</v>
      </c>
      <c r="B1" s="139" t="s">
        <v>161</v>
      </c>
      <c r="C1" s="228" t="s">
        <v>506</v>
      </c>
      <c r="D1" s="228" t="s">
        <v>491</v>
      </c>
      <c r="E1" s="228" t="s">
        <v>492</v>
      </c>
      <c r="F1" s="139" t="s">
        <v>128</v>
      </c>
      <c r="G1" s="204" t="s">
        <v>129</v>
      </c>
      <c r="I1" s="44"/>
    </row>
    <row r="2" spans="1:9" ht="16.5" customHeight="1">
      <c r="A2" s="801" t="s">
        <v>57</v>
      </c>
      <c r="B2" s="809"/>
      <c r="C2" s="295"/>
      <c r="D2" s="616"/>
      <c r="E2" s="616"/>
      <c r="F2" s="211"/>
      <c r="G2" s="212"/>
      <c r="I2" s="44"/>
    </row>
    <row r="3" spans="1:9" ht="16.5">
      <c r="A3" s="91">
        <v>1</v>
      </c>
      <c r="B3" s="163" t="s">
        <v>282</v>
      </c>
      <c r="C3" s="225">
        <f>SUM(C4:C5)</f>
        <v>22000</v>
      </c>
      <c r="D3" s="225">
        <f>SUM(D4:D5)</f>
        <v>1382</v>
      </c>
      <c r="E3" s="225">
        <f>SUM(E4:E5)</f>
        <v>23382</v>
      </c>
      <c r="F3" s="225">
        <f>SUM(F4:F5)</f>
        <v>0</v>
      </c>
      <c r="G3" s="118">
        <f>SUM(G4:G5)</f>
        <v>23382</v>
      </c>
      <c r="I3" s="44"/>
    </row>
    <row r="4" spans="1:9" ht="16.5">
      <c r="A4" s="91"/>
      <c r="B4" s="93" t="s">
        <v>252</v>
      </c>
      <c r="C4" s="226">
        <v>22000</v>
      </c>
      <c r="D4" s="290"/>
      <c r="E4" s="290">
        <f>SUM(C4:D4)</f>
        <v>22000</v>
      </c>
      <c r="F4" s="618"/>
      <c r="G4" s="220">
        <f>E4-F4</f>
        <v>22000</v>
      </c>
      <c r="I4" s="44"/>
    </row>
    <row r="5" spans="1:9" ht="33">
      <c r="A5" s="91"/>
      <c r="B5" s="93" t="s">
        <v>525</v>
      </c>
      <c r="C5" s="226">
        <v>0</v>
      </c>
      <c r="D5" s="290">
        <v>1382</v>
      </c>
      <c r="E5" s="290">
        <f>SUM(C5:D5)</f>
        <v>1382</v>
      </c>
      <c r="F5" s="618"/>
      <c r="G5" s="220">
        <f>E5-F5</f>
        <v>1382</v>
      </c>
      <c r="I5" s="44"/>
    </row>
    <row r="6" spans="1:9" ht="16.5">
      <c r="A6" s="91"/>
      <c r="B6" s="93"/>
      <c r="C6" s="226"/>
      <c r="D6" s="290"/>
      <c r="E6" s="290">
        <f aca="true" t="shared" si="0" ref="E6:E58">SUM(C6:D6)</f>
        <v>0</v>
      </c>
      <c r="F6" s="618"/>
      <c r="G6" s="220">
        <f aca="true" t="shared" si="1" ref="G6:G60">E6-F6</f>
        <v>0</v>
      </c>
      <c r="I6" s="44"/>
    </row>
    <row r="7" spans="1:9" ht="16.5">
      <c r="A7" s="91">
        <v>2</v>
      </c>
      <c r="B7" s="121" t="s">
        <v>118</v>
      </c>
      <c r="C7" s="225">
        <f>SUM(C8:C8)</f>
        <v>38800</v>
      </c>
      <c r="D7" s="225">
        <f>SUM(D8:D8)</f>
        <v>-9000</v>
      </c>
      <c r="E7" s="225">
        <f>SUM(E8:E8)</f>
        <v>29800</v>
      </c>
      <c r="F7" s="225">
        <f>SUM(F8:F8)</f>
        <v>0</v>
      </c>
      <c r="G7" s="118">
        <f>SUM(G8:G8)</f>
        <v>29800</v>
      </c>
      <c r="I7" s="44"/>
    </row>
    <row r="8" spans="1:9" ht="16.5">
      <c r="A8" s="91"/>
      <c r="B8" s="93" t="s">
        <v>62</v>
      </c>
      <c r="C8" s="226">
        <v>38800</v>
      </c>
      <c r="D8" s="290">
        <v>-9000</v>
      </c>
      <c r="E8" s="290">
        <f t="shared" si="0"/>
        <v>29800</v>
      </c>
      <c r="F8" s="618"/>
      <c r="G8" s="220">
        <f t="shared" si="1"/>
        <v>29800</v>
      </c>
      <c r="I8" s="44"/>
    </row>
    <row r="9" spans="1:9" ht="16.5">
      <c r="A9" s="91"/>
      <c r="B9" s="93"/>
      <c r="C9" s="226"/>
      <c r="D9" s="290"/>
      <c r="E9" s="290"/>
      <c r="F9" s="618"/>
      <c r="G9" s="220">
        <f t="shared" si="1"/>
        <v>0</v>
      </c>
      <c r="I9" s="44"/>
    </row>
    <row r="10" spans="1:9" ht="16.5">
      <c r="A10" s="91">
        <v>3</v>
      </c>
      <c r="B10" s="100" t="s">
        <v>224</v>
      </c>
      <c r="C10" s="225">
        <f>SUM(C11:C13)</f>
        <v>14936</v>
      </c>
      <c r="D10" s="225">
        <f>SUM(D11:D13)</f>
        <v>0</v>
      </c>
      <c r="E10" s="225">
        <f>SUM(E11:E13)</f>
        <v>14936</v>
      </c>
      <c r="F10" s="225">
        <f>SUM(F11:F13)</f>
        <v>14936</v>
      </c>
      <c r="G10" s="118">
        <f>SUM(G11:G13)</f>
        <v>0</v>
      </c>
      <c r="I10" s="44"/>
    </row>
    <row r="11" spans="1:9" ht="16.5">
      <c r="A11" s="91"/>
      <c r="B11" s="93" t="s">
        <v>424</v>
      </c>
      <c r="C11" s="226">
        <v>5300</v>
      </c>
      <c r="D11" s="290"/>
      <c r="E11" s="290">
        <f t="shared" si="0"/>
        <v>5300</v>
      </c>
      <c r="F11" s="360">
        <v>5300</v>
      </c>
      <c r="G11" s="220">
        <f t="shared" si="1"/>
        <v>0</v>
      </c>
      <c r="I11" s="44"/>
    </row>
    <row r="12" spans="1:9" ht="16.5">
      <c r="A12" s="91"/>
      <c r="B12" s="93" t="s">
        <v>425</v>
      </c>
      <c r="C12" s="226">
        <v>4818</v>
      </c>
      <c r="D12" s="290"/>
      <c r="E12" s="290">
        <f t="shared" si="0"/>
        <v>4818</v>
      </c>
      <c r="F12" s="360">
        <v>4818</v>
      </c>
      <c r="G12" s="220">
        <f t="shared" si="1"/>
        <v>0</v>
      </c>
      <c r="I12" s="44"/>
    </row>
    <row r="13" spans="1:9" ht="16.5">
      <c r="A13" s="91"/>
      <c r="B13" s="93" t="s">
        <v>426</v>
      </c>
      <c r="C13" s="226">
        <v>4818</v>
      </c>
      <c r="D13" s="290"/>
      <c r="E13" s="290">
        <f t="shared" si="0"/>
        <v>4818</v>
      </c>
      <c r="F13" s="360">
        <v>4818</v>
      </c>
      <c r="G13" s="220">
        <f t="shared" si="1"/>
        <v>0</v>
      </c>
      <c r="I13" s="44"/>
    </row>
    <row r="14" spans="1:9" ht="16.5">
      <c r="A14" s="91"/>
      <c r="B14" s="93"/>
      <c r="C14" s="226"/>
      <c r="D14" s="290"/>
      <c r="E14" s="290">
        <f t="shared" si="0"/>
        <v>0</v>
      </c>
      <c r="F14" s="618"/>
      <c r="G14" s="220">
        <f t="shared" si="1"/>
        <v>0</v>
      </c>
      <c r="I14" s="44"/>
    </row>
    <row r="15" spans="1:9" ht="16.5">
      <c r="A15" s="95">
        <v>4</v>
      </c>
      <c r="B15" s="121" t="s">
        <v>255</v>
      </c>
      <c r="C15" s="229">
        <f>SUM(C16:C38)</f>
        <v>4625</v>
      </c>
      <c r="D15" s="229">
        <f>SUM(D16:D38)</f>
        <v>138</v>
      </c>
      <c r="E15" s="229">
        <f>SUM(E16:E38)</f>
        <v>4763</v>
      </c>
      <c r="F15" s="229">
        <f>SUM(F16:F38)</f>
        <v>0</v>
      </c>
      <c r="G15" s="622">
        <f>SUM(G16:G38)</f>
        <v>4763</v>
      </c>
      <c r="I15" s="44"/>
    </row>
    <row r="16" spans="1:9" ht="16.5">
      <c r="A16" s="91"/>
      <c r="B16" s="120" t="s">
        <v>257</v>
      </c>
      <c r="C16" s="226">
        <v>3000</v>
      </c>
      <c r="D16" s="290">
        <v>-3000</v>
      </c>
      <c r="E16" s="290">
        <f t="shared" si="0"/>
        <v>0</v>
      </c>
      <c r="F16" s="618"/>
      <c r="G16" s="220">
        <f t="shared" si="1"/>
        <v>0</v>
      </c>
      <c r="I16" s="44"/>
    </row>
    <row r="17" spans="1:9" ht="16.5">
      <c r="A17" s="91"/>
      <c r="B17" s="93" t="s">
        <v>447</v>
      </c>
      <c r="C17" s="226">
        <v>100</v>
      </c>
      <c r="D17" s="290"/>
      <c r="E17" s="290">
        <f t="shared" si="0"/>
        <v>100</v>
      </c>
      <c r="F17" s="618"/>
      <c r="G17" s="220">
        <f t="shared" si="1"/>
        <v>100</v>
      </c>
      <c r="I17" s="44"/>
    </row>
    <row r="18" spans="1:9" ht="16.5">
      <c r="A18" s="91"/>
      <c r="B18" s="93" t="s">
        <v>542</v>
      </c>
      <c r="C18" s="226">
        <v>0</v>
      </c>
      <c r="D18" s="290">
        <v>110</v>
      </c>
      <c r="E18" s="290">
        <f t="shared" si="0"/>
        <v>110</v>
      </c>
      <c r="F18" s="618"/>
      <c r="G18" s="220">
        <f t="shared" si="1"/>
        <v>110</v>
      </c>
      <c r="I18" s="44"/>
    </row>
    <row r="19" spans="1:9" ht="16.5">
      <c r="A19" s="91"/>
      <c r="B19" s="93" t="s">
        <v>558</v>
      </c>
      <c r="C19" s="469">
        <v>25</v>
      </c>
      <c r="D19" s="621"/>
      <c r="E19" s="290">
        <f t="shared" si="0"/>
        <v>25</v>
      </c>
      <c r="F19" s="619"/>
      <c r="G19" s="220">
        <f t="shared" si="1"/>
        <v>25</v>
      </c>
      <c r="I19" s="44"/>
    </row>
    <row r="20" spans="1:9" ht="16.5">
      <c r="A20" s="91"/>
      <c r="B20" s="93" t="s">
        <v>422</v>
      </c>
      <c r="C20" s="469">
        <v>1500</v>
      </c>
      <c r="D20" s="621">
        <v>-1500</v>
      </c>
      <c r="E20" s="290">
        <f t="shared" si="0"/>
        <v>0</v>
      </c>
      <c r="F20" s="619"/>
      <c r="G20" s="220">
        <f t="shared" si="1"/>
        <v>0</v>
      </c>
      <c r="I20" s="44"/>
    </row>
    <row r="21" spans="1:9" ht="16.5">
      <c r="A21" s="91"/>
      <c r="B21" s="93" t="s">
        <v>535</v>
      </c>
      <c r="C21" s="469">
        <v>0</v>
      </c>
      <c r="D21" s="621">
        <v>1130</v>
      </c>
      <c r="E21" s="290">
        <f t="shared" si="0"/>
        <v>1130</v>
      </c>
      <c r="F21" s="619"/>
      <c r="G21" s="220">
        <f t="shared" si="1"/>
        <v>1130</v>
      </c>
      <c r="I21" s="44"/>
    </row>
    <row r="22" spans="1:9" ht="16.5">
      <c r="A22" s="91"/>
      <c r="B22" s="93" t="s">
        <v>536</v>
      </c>
      <c r="C22" s="469">
        <v>0</v>
      </c>
      <c r="D22" s="621">
        <v>660</v>
      </c>
      <c r="E22" s="290">
        <f t="shared" si="0"/>
        <v>660</v>
      </c>
      <c r="F22" s="619"/>
      <c r="G22" s="220">
        <f t="shared" si="1"/>
        <v>660</v>
      </c>
      <c r="I22" s="44"/>
    </row>
    <row r="23" spans="1:9" ht="16.5">
      <c r="A23" s="91"/>
      <c r="B23" s="93" t="s">
        <v>537</v>
      </c>
      <c r="C23" s="469">
        <v>0</v>
      </c>
      <c r="D23" s="621">
        <v>700</v>
      </c>
      <c r="E23" s="290">
        <f t="shared" si="0"/>
        <v>700</v>
      </c>
      <c r="F23" s="619"/>
      <c r="G23" s="220">
        <f t="shared" si="1"/>
        <v>700</v>
      </c>
      <c r="I23" s="44"/>
    </row>
    <row r="24" spans="1:9" ht="16.5">
      <c r="A24" s="91"/>
      <c r="B24" s="93" t="s">
        <v>538</v>
      </c>
      <c r="C24" s="469">
        <v>0</v>
      </c>
      <c r="D24" s="621">
        <v>150</v>
      </c>
      <c r="E24" s="290">
        <f t="shared" si="0"/>
        <v>150</v>
      </c>
      <c r="F24" s="619"/>
      <c r="G24" s="220">
        <f t="shared" si="1"/>
        <v>150</v>
      </c>
      <c r="I24" s="44"/>
    </row>
    <row r="25" spans="1:9" ht="16.5">
      <c r="A25" s="91"/>
      <c r="B25" s="93" t="s">
        <v>539</v>
      </c>
      <c r="C25" s="469">
        <v>0</v>
      </c>
      <c r="D25" s="621">
        <v>110</v>
      </c>
      <c r="E25" s="290">
        <f t="shared" si="0"/>
        <v>110</v>
      </c>
      <c r="F25" s="619"/>
      <c r="G25" s="220">
        <f t="shared" si="1"/>
        <v>110</v>
      </c>
      <c r="I25" s="44"/>
    </row>
    <row r="26" spans="1:9" ht="16.5">
      <c r="A26" s="91"/>
      <c r="B26" s="93" t="s">
        <v>540</v>
      </c>
      <c r="C26" s="469">
        <v>0</v>
      </c>
      <c r="D26" s="621">
        <v>200</v>
      </c>
      <c r="E26" s="290">
        <f t="shared" si="0"/>
        <v>200</v>
      </c>
      <c r="F26" s="619"/>
      <c r="G26" s="220">
        <f t="shared" si="1"/>
        <v>200</v>
      </c>
      <c r="I26" s="44"/>
    </row>
    <row r="27" spans="1:9" ht="16.5">
      <c r="A27" s="91"/>
      <c r="B27" s="93" t="s">
        <v>541</v>
      </c>
      <c r="C27" s="469">
        <v>0</v>
      </c>
      <c r="D27" s="621">
        <v>200</v>
      </c>
      <c r="E27" s="290">
        <f t="shared" si="0"/>
        <v>200</v>
      </c>
      <c r="F27" s="619"/>
      <c r="G27" s="220">
        <f t="shared" si="1"/>
        <v>200</v>
      </c>
      <c r="I27" s="44"/>
    </row>
    <row r="28" spans="1:9" ht="16.5">
      <c r="A28" s="91"/>
      <c r="B28" s="93" t="s">
        <v>543</v>
      </c>
      <c r="C28" s="469">
        <v>0</v>
      </c>
      <c r="D28" s="621">
        <v>50</v>
      </c>
      <c r="E28" s="290">
        <f t="shared" si="0"/>
        <v>50</v>
      </c>
      <c r="F28" s="619"/>
      <c r="G28" s="220">
        <f t="shared" si="1"/>
        <v>50</v>
      </c>
      <c r="I28" s="44"/>
    </row>
    <row r="29" spans="1:9" ht="16.5">
      <c r="A29" s="91"/>
      <c r="B29" s="93" t="s">
        <v>544</v>
      </c>
      <c r="C29" s="469">
        <v>0</v>
      </c>
      <c r="D29" s="621">
        <v>35</v>
      </c>
      <c r="E29" s="290">
        <f t="shared" si="0"/>
        <v>35</v>
      </c>
      <c r="F29" s="619"/>
      <c r="G29" s="220">
        <f t="shared" si="1"/>
        <v>35</v>
      </c>
      <c r="I29" s="44"/>
    </row>
    <row r="30" spans="1:9" ht="16.5">
      <c r="A30" s="91"/>
      <c r="B30" s="93" t="s">
        <v>545</v>
      </c>
      <c r="C30" s="469">
        <v>0</v>
      </c>
      <c r="D30" s="621">
        <v>35</v>
      </c>
      <c r="E30" s="290">
        <f t="shared" si="0"/>
        <v>35</v>
      </c>
      <c r="F30" s="619"/>
      <c r="G30" s="220">
        <f t="shared" si="1"/>
        <v>35</v>
      </c>
      <c r="I30" s="44"/>
    </row>
    <row r="31" spans="1:9" ht="16.5">
      <c r="A31" s="91"/>
      <c r="B31" s="93" t="s">
        <v>546</v>
      </c>
      <c r="C31" s="469">
        <v>0</v>
      </c>
      <c r="D31" s="621">
        <v>760</v>
      </c>
      <c r="E31" s="290">
        <f t="shared" si="0"/>
        <v>760</v>
      </c>
      <c r="F31" s="619"/>
      <c r="G31" s="220">
        <f t="shared" si="1"/>
        <v>760</v>
      </c>
      <c r="I31" s="44"/>
    </row>
    <row r="32" spans="1:9" ht="16.5">
      <c r="A32" s="91"/>
      <c r="B32" s="93" t="s">
        <v>547</v>
      </c>
      <c r="C32" s="469">
        <v>0</v>
      </c>
      <c r="D32" s="621">
        <v>35</v>
      </c>
      <c r="E32" s="290">
        <f t="shared" si="0"/>
        <v>35</v>
      </c>
      <c r="F32" s="619"/>
      <c r="G32" s="220">
        <f t="shared" si="1"/>
        <v>35</v>
      </c>
      <c r="I32" s="44"/>
    </row>
    <row r="33" spans="1:9" ht="16.5">
      <c r="A33" s="91"/>
      <c r="B33" s="93" t="s">
        <v>548</v>
      </c>
      <c r="C33" s="469">
        <v>0</v>
      </c>
      <c r="D33" s="621">
        <v>16</v>
      </c>
      <c r="E33" s="290">
        <f t="shared" si="0"/>
        <v>16</v>
      </c>
      <c r="F33" s="619"/>
      <c r="G33" s="220">
        <f t="shared" si="1"/>
        <v>16</v>
      </c>
      <c r="I33" s="44"/>
    </row>
    <row r="34" spans="1:9" ht="16.5">
      <c r="A34" s="91"/>
      <c r="B34" s="93" t="s">
        <v>549</v>
      </c>
      <c r="C34" s="469">
        <v>0</v>
      </c>
      <c r="D34" s="621">
        <v>200</v>
      </c>
      <c r="E34" s="290">
        <f t="shared" si="0"/>
        <v>200</v>
      </c>
      <c r="F34" s="619"/>
      <c r="G34" s="220">
        <f t="shared" si="1"/>
        <v>200</v>
      </c>
      <c r="I34" s="44"/>
    </row>
    <row r="35" spans="1:9" ht="16.5">
      <c r="A35" s="91"/>
      <c r="B35" s="93" t="s">
        <v>550</v>
      </c>
      <c r="C35" s="469">
        <v>0</v>
      </c>
      <c r="D35" s="621">
        <v>16</v>
      </c>
      <c r="E35" s="290">
        <f t="shared" si="0"/>
        <v>16</v>
      </c>
      <c r="F35" s="619"/>
      <c r="G35" s="220">
        <f t="shared" si="1"/>
        <v>16</v>
      </c>
      <c r="I35" s="44"/>
    </row>
    <row r="36" spans="1:9" ht="16.5">
      <c r="A36" s="91"/>
      <c r="B36" s="93" t="s">
        <v>551</v>
      </c>
      <c r="C36" s="469">
        <v>0</v>
      </c>
      <c r="D36" s="621">
        <v>16</v>
      </c>
      <c r="E36" s="290">
        <f t="shared" si="0"/>
        <v>16</v>
      </c>
      <c r="F36" s="619"/>
      <c r="G36" s="220">
        <f t="shared" si="1"/>
        <v>16</v>
      </c>
      <c r="I36" s="44"/>
    </row>
    <row r="37" spans="1:9" ht="16.5">
      <c r="A37" s="91"/>
      <c r="B37" s="93" t="s">
        <v>552</v>
      </c>
      <c r="C37" s="469">
        <v>0</v>
      </c>
      <c r="D37" s="621">
        <v>150</v>
      </c>
      <c r="E37" s="290">
        <f t="shared" si="0"/>
        <v>150</v>
      </c>
      <c r="F37" s="619"/>
      <c r="G37" s="220">
        <f t="shared" si="1"/>
        <v>150</v>
      </c>
      <c r="I37" s="44"/>
    </row>
    <row r="38" spans="1:9" ht="16.5">
      <c r="A38" s="91"/>
      <c r="B38" s="93" t="s">
        <v>553</v>
      </c>
      <c r="C38" s="226">
        <v>0</v>
      </c>
      <c r="D38" s="290">
        <v>65</v>
      </c>
      <c r="E38" s="290">
        <f t="shared" si="0"/>
        <v>65</v>
      </c>
      <c r="F38" s="618"/>
      <c r="G38" s="220">
        <f t="shared" si="1"/>
        <v>65</v>
      </c>
      <c r="I38" s="44"/>
    </row>
    <row r="39" spans="1:9" ht="16.5">
      <c r="A39" s="91"/>
      <c r="B39" s="119"/>
      <c r="C39" s="226"/>
      <c r="D39" s="290"/>
      <c r="E39" s="290"/>
      <c r="F39" s="618"/>
      <c r="G39" s="220">
        <f t="shared" si="1"/>
        <v>0</v>
      </c>
      <c r="I39" s="44"/>
    </row>
    <row r="40" spans="1:9" ht="16.5">
      <c r="A40" s="91">
        <v>5</v>
      </c>
      <c r="B40" s="92" t="s">
        <v>225</v>
      </c>
      <c r="C40" s="225">
        <f>SUM(C41:C58)</f>
        <v>43424</v>
      </c>
      <c r="D40" s="225">
        <f>SUM(D41:D58)</f>
        <v>-22135</v>
      </c>
      <c r="E40" s="225">
        <f>SUM(E41:E58)</f>
        <v>21289</v>
      </c>
      <c r="F40" s="225">
        <f>SUM(F41:F58)</f>
        <v>0</v>
      </c>
      <c r="G40" s="118">
        <f>SUM(G41:G58)</f>
        <v>21289</v>
      </c>
      <c r="I40" s="44"/>
    </row>
    <row r="41" spans="1:9" ht="16.5">
      <c r="A41" s="91"/>
      <c r="B41" s="93" t="s">
        <v>60</v>
      </c>
      <c r="C41" s="226">
        <v>9545</v>
      </c>
      <c r="D41" s="290"/>
      <c r="E41" s="290">
        <f t="shared" si="0"/>
        <v>9545</v>
      </c>
      <c r="F41" s="618"/>
      <c r="G41" s="220">
        <f t="shared" si="1"/>
        <v>9545</v>
      </c>
      <c r="I41" s="44"/>
    </row>
    <row r="42" spans="1:9" ht="16.5">
      <c r="A42" s="95"/>
      <c r="B42" s="291" t="s">
        <v>280</v>
      </c>
      <c r="C42" s="617">
        <v>10000</v>
      </c>
      <c r="D42" s="290">
        <v>-10000</v>
      </c>
      <c r="E42" s="290">
        <f t="shared" si="0"/>
        <v>0</v>
      </c>
      <c r="F42" s="618"/>
      <c r="G42" s="220">
        <f t="shared" si="1"/>
        <v>0</v>
      </c>
      <c r="I42" s="44"/>
    </row>
    <row r="43" spans="1:9" ht="16.5">
      <c r="A43" s="95"/>
      <c r="B43" s="291" t="s">
        <v>281</v>
      </c>
      <c r="C43" s="617">
        <v>1000</v>
      </c>
      <c r="D43" s="290"/>
      <c r="E43" s="290">
        <f t="shared" si="0"/>
        <v>1000</v>
      </c>
      <c r="F43" s="618"/>
      <c r="G43" s="220">
        <f t="shared" si="1"/>
        <v>1000</v>
      </c>
      <c r="I43" s="44"/>
    </row>
    <row r="44" spans="1:9" ht="16.5">
      <c r="A44" s="95"/>
      <c r="B44" s="291" t="s">
        <v>61</v>
      </c>
      <c r="C44" s="617">
        <v>19629</v>
      </c>
      <c r="D44" s="290">
        <v>-10000</v>
      </c>
      <c r="E44" s="290">
        <f t="shared" si="0"/>
        <v>9629</v>
      </c>
      <c r="F44" s="618"/>
      <c r="G44" s="220">
        <f t="shared" si="1"/>
        <v>9629</v>
      </c>
      <c r="I44" s="44"/>
    </row>
    <row r="45" spans="1:9" ht="16.5">
      <c r="A45" s="95"/>
      <c r="B45" s="291" t="s">
        <v>295</v>
      </c>
      <c r="C45" s="617">
        <v>300</v>
      </c>
      <c r="D45" s="290"/>
      <c r="E45" s="290">
        <f t="shared" si="0"/>
        <v>300</v>
      </c>
      <c r="F45" s="618"/>
      <c r="G45" s="220">
        <f t="shared" si="1"/>
        <v>300</v>
      </c>
      <c r="I45" s="44"/>
    </row>
    <row r="46" spans="1:9" ht="16.5">
      <c r="A46" s="95"/>
      <c r="B46" s="291" t="s">
        <v>372</v>
      </c>
      <c r="C46" s="617">
        <v>1000</v>
      </c>
      <c r="D46" s="290">
        <v>-1000</v>
      </c>
      <c r="E46" s="290">
        <f t="shared" si="0"/>
        <v>0</v>
      </c>
      <c r="F46" s="618"/>
      <c r="G46" s="220">
        <f t="shared" si="1"/>
        <v>0</v>
      </c>
      <c r="I46" s="44"/>
    </row>
    <row r="47" spans="1:9" ht="16.5">
      <c r="A47" s="95"/>
      <c r="B47" s="291" t="s">
        <v>373</v>
      </c>
      <c r="C47" s="617">
        <v>250</v>
      </c>
      <c r="D47" s="290"/>
      <c r="E47" s="290">
        <f t="shared" si="0"/>
        <v>250</v>
      </c>
      <c r="F47" s="618"/>
      <c r="G47" s="220">
        <f t="shared" si="1"/>
        <v>250</v>
      </c>
      <c r="I47" s="44"/>
    </row>
    <row r="48" spans="1:9" ht="16.5">
      <c r="A48" s="95"/>
      <c r="B48" s="96" t="s">
        <v>222</v>
      </c>
      <c r="C48" s="617">
        <v>150</v>
      </c>
      <c r="D48" s="290"/>
      <c r="E48" s="290">
        <f t="shared" si="0"/>
        <v>150</v>
      </c>
      <c r="F48" s="618"/>
      <c r="G48" s="220">
        <f t="shared" si="1"/>
        <v>150</v>
      </c>
      <c r="I48" s="44"/>
    </row>
    <row r="49" spans="1:9" ht="16.5">
      <c r="A49" s="95"/>
      <c r="B49" s="291" t="s">
        <v>291</v>
      </c>
      <c r="C49" s="617">
        <v>1000</v>
      </c>
      <c r="D49" s="290">
        <v>-1000</v>
      </c>
      <c r="E49" s="290">
        <f t="shared" si="0"/>
        <v>0</v>
      </c>
      <c r="F49" s="618"/>
      <c r="G49" s="220">
        <f t="shared" si="1"/>
        <v>0</v>
      </c>
      <c r="I49" s="44"/>
    </row>
    <row r="50" spans="1:9" ht="16.5">
      <c r="A50" s="95"/>
      <c r="B50" s="291" t="s">
        <v>292</v>
      </c>
      <c r="C50" s="617">
        <v>500</v>
      </c>
      <c r="D50" s="290">
        <v>-500</v>
      </c>
      <c r="E50" s="290">
        <f t="shared" si="0"/>
        <v>0</v>
      </c>
      <c r="F50" s="618"/>
      <c r="G50" s="220">
        <f t="shared" si="1"/>
        <v>0</v>
      </c>
      <c r="I50" s="44"/>
    </row>
    <row r="51" spans="1:9" ht="16.5">
      <c r="A51" s="95"/>
      <c r="B51" s="291" t="s">
        <v>421</v>
      </c>
      <c r="C51" s="617">
        <v>50</v>
      </c>
      <c r="D51" s="290"/>
      <c r="E51" s="290">
        <f t="shared" si="0"/>
        <v>50</v>
      </c>
      <c r="F51" s="618"/>
      <c r="G51" s="220">
        <f t="shared" si="1"/>
        <v>50</v>
      </c>
      <c r="I51" s="44"/>
    </row>
    <row r="52" spans="1:9" ht="16.5">
      <c r="A52" s="95"/>
      <c r="B52" s="291" t="s">
        <v>527</v>
      </c>
      <c r="C52" s="617">
        <v>0</v>
      </c>
      <c r="D52" s="290">
        <v>50</v>
      </c>
      <c r="E52" s="290">
        <f t="shared" si="0"/>
        <v>50</v>
      </c>
      <c r="F52" s="618"/>
      <c r="G52" s="220">
        <f t="shared" si="1"/>
        <v>50</v>
      </c>
      <c r="I52" s="44"/>
    </row>
    <row r="53" spans="1:9" ht="16.5">
      <c r="A53" s="95"/>
      <c r="B53" s="291" t="s">
        <v>526</v>
      </c>
      <c r="C53" s="617">
        <v>0</v>
      </c>
      <c r="D53" s="290">
        <v>50</v>
      </c>
      <c r="E53" s="290">
        <f t="shared" si="0"/>
        <v>50</v>
      </c>
      <c r="F53" s="618"/>
      <c r="G53" s="220">
        <f t="shared" si="1"/>
        <v>50</v>
      </c>
      <c r="I53" s="44"/>
    </row>
    <row r="54" spans="1:9" ht="16.5">
      <c r="A54" s="95"/>
      <c r="B54" s="291" t="s">
        <v>528</v>
      </c>
      <c r="C54" s="617">
        <v>0</v>
      </c>
      <c r="D54" s="290">
        <v>50</v>
      </c>
      <c r="E54" s="290">
        <f t="shared" si="0"/>
        <v>50</v>
      </c>
      <c r="F54" s="618"/>
      <c r="G54" s="220">
        <f t="shared" si="1"/>
        <v>50</v>
      </c>
      <c r="I54" s="44"/>
    </row>
    <row r="55" spans="1:9" ht="16.5">
      <c r="A55" s="95"/>
      <c r="B55" s="291" t="s">
        <v>529</v>
      </c>
      <c r="C55" s="617">
        <v>0</v>
      </c>
      <c r="D55" s="290">
        <v>40</v>
      </c>
      <c r="E55" s="290">
        <f t="shared" si="0"/>
        <v>40</v>
      </c>
      <c r="F55" s="618"/>
      <c r="G55" s="220">
        <f t="shared" si="1"/>
        <v>40</v>
      </c>
      <c r="I55" s="44"/>
    </row>
    <row r="56" spans="1:9" ht="16.5">
      <c r="A56" s="95"/>
      <c r="B56" s="291" t="s">
        <v>530</v>
      </c>
      <c r="C56" s="617">
        <v>0</v>
      </c>
      <c r="D56" s="290">
        <v>25</v>
      </c>
      <c r="E56" s="290">
        <f t="shared" si="0"/>
        <v>25</v>
      </c>
      <c r="F56" s="618"/>
      <c r="G56" s="220">
        <f t="shared" si="1"/>
        <v>25</v>
      </c>
      <c r="I56" s="44"/>
    </row>
    <row r="57" spans="1:9" ht="16.5">
      <c r="A57" s="95"/>
      <c r="B57" s="291" t="s">
        <v>533</v>
      </c>
      <c r="C57" s="617">
        <v>0</v>
      </c>
      <c r="D57" s="290">
        <v>100</v>
      </c>
      <c r="E57" s="290">
        <f t="shared" si="0"/>
        <v>100</v>
      </c>
      <c r="F57" s="618"/>
      <c r="G57" s="220">
        <f t="shared" si="1"/>
        <v>100</v>
      </c>
      <c r="I57" s="44"/>
    </row>
    <row r="58" spans="1:9" ht="17.25" thickBot="1">
      <c r="A58" s="593"/>
      <c r="B58" s="683" t="s">
        <v>534</v>
      </c>
      <c r="C58" s="684">
        <v>0</v>
      </c>
      <c r="D58" s="685">
        <v>50</v>
      </c>
      <c r="E58" s="685">
        <f t="shared" si="0"/>
        <v>50</v>
      </c>
      <c r="F58" s="686"/>
      <c r="G58" s="687">
        <f t="shared" si="1"/>
        <v>50</v>
      </c>
      <c r="I58" s="44"/>
    </row>
    <row r="59" spans="1:9" ht="16.5">
      <c r="A59" s="688">
        <v>6</v>
      </c>
      <c r="B59" s="689" t="s">
        <v>531</v>
      </c>
      <c r="C59" s="690">
        <f>SUM(C60)</f>
        <v>0</v>
      </c>
      <c r="D59" s="690">
        <f>SUM(D60)</f>
        <v>75</v>
      </c>
      <c r="E59" s="690">
        <f>SUM(C59:D59)</f>
        <v>75</v>
      </c>
      <c r="F59" s="690">
        <f>SUM(F60)</f>
        <v>0</v>
      </c>
      <c r="G59" s="691">
        <f t="shared" si="1"/>
        <v>75</v>
      </c>
      <c r="I59" s="44"/>
    </row>
    <row r="60" spans="1:9" ht="16.5">
      <c r="A60" s="95"/>
      <c r="B60" s="291" t="s">
        <v>532</v>
      </c>
      <c r="C60" s="290">
        <v>0</v>
      </c>
      <c r="D60" s="290">
        <v>75</v>
      </c>
      <c r="E60" s="290">
        <f>SUM(C60:D60)</f>
        <v>75</v>
      </c>
      <c r="F60" s="37"/>
      <c r="G60" s="220">
        <f t="shared" si="1"/>
        <v>75</v>
      </c>
      <c r="I60" s="44"/>
    </row>
    <row r="61" spans="1:9" ht="16.5">
      <c r="A61" s="91"/>
      <c r="B61" s="120"/>
      <c r="C61" s="657"/>
      <c r="D61" s="658"/>
      <c r="E61" s="658"/>
      <c r="F61" s="659"/>
      <c r="G61" s="247"/>
      <c r="I61" s="44"/>
    </row>
    <row r="62" spans="1:9" ht="16.5">
      <c r="A62" s="91"/>
      <c r="B62" s="293" t="s">
        <v>24</v>
      </c>
      <c r="C62" s="223">
        <f>SUM(C7+C40+C15+C3+C10+C59)</f>
        <v>123785</v>
      </c>
      <c r="D62" s="223">
        <f>SUM(D7+D40+D15+D3+D10+D59)</f>
        <v>-29540</v>
      </c>
      <c r="E62" s="223">
        <f>SUM(E7+E40+E15+E3+E10+E59)</f>
        <v>94245</v>
      </c>
      <c r="F62" s="223">
        <f>SUM(F7+F40+F15+F3+F10+F59)</f>
        <v>14936</v>
      </c>
      <c r="G62" s="114">
        <f>SUM(G7+G40+G15+G3+G10+G59)</f>
        <v>79309</v>
      </c>
      <c r="I62" s="44"/>
    </row>
    <row r="63" spans="1:9" ht="16.5">
      <c r="A63" s="113"/>
      <c r="B63" s="372"/>
      <c r="C63" s="371"/>
      <c r="D63" s="299"/>
      <c r="E63" s="299"/>
      <c r="F63" s="620"/>
      <c r="G63" s="298"/>
      <c r="I63" s="44"/>
    </row>
    <row r="64" spans="1:9" ht="16.5">
      <c r="A64" s="810" t="s">
        <v>55</v>
      </c>
      <c r="B64" s="811"/>
      <c r="C64" s="226"/>
      <c r="D64" s="290"/>
      <c r="E64" s="290"/>
      <c r="F64" s="618"/>
      <c r="G64" s="220">
        <f>C64-F64</f>
        <v>0</v>
      </c>
      <c r="I64" s="44"/>
    </row>
    <row r="65" spans="1:7" ht="16.5">
      <c r="A65" s="91"/>
      <c r="B65" s="102" t="s">
        <v>24</v>
      </c>
      <c r="C65" s="223">
        <v>0</v>
      </c>
      <c r="D65" s="299"/>
      <c r="E65" s="299"/>
      <c r="F65" s="618"/>
      <c r="G65" s="220">
        <f>C65-F65</f>
        <v>0</v>
      </c>
    </row>
    <row r="66" spans="1:7" ht="16.5">
      <c r="A66" s="246"/>
      <c r="B66" s="293"/>
      <c r="C66" s="294"/>
      <c r="D66" s="299"/>
      <c r="E66" s="299"/>
      <c r="F66" s="618"/>
      <c r="G66" s="247"/>
    </row>
    <row r="67" spans="1:7" ht="17.25" thickBot="1">
      <c r="A67" s="97"/>
      <c r="B67" s="103" t="s">
        <v>53</v>
      </c>
      <c r="C67" s="227">
        <f>SUM(C65+C62)</f>
        <v>123785</v>
      </c>
      <c r="D67" s="227">
        <f>SUM(D65+D62)</f>
        <v>-29540</v>
      </c>
      <c r="E67" s="227">
        <f>SUM(E65+E62)</f>
        <v>94245</v>
      </c>
      <c r="F67" s="227">
        <f>SUM(F65+F62)</f>
        <v>14936</v>
      </c>
      <c r="G67" s="117">
        <f>SUM(G65+G62)</f>
        <v>79309</v>
      </c>
    </row>
    <row r="69" ht="16.5">
      <c r="B69" s="3"/>
    </row>
  </sheetData>
  <sheetProtection/>
  <mergeCells count="2">
    <mergeCell ref="A2:B2"/>
    <mergeCell ref="A64:B64"/>
  </mergeCells>
  <printOptions/>
  <pageMargins left="0.1968503937007874" right="0.15748031496062992" top="1.1023622047244095" bottom="0.35433070866141736" header="0.3937007874015748" footer="0.15748031496062992"/>
  <pageSetup horizontalDpi="600" verticalDpi="600" orientation="portrait" paperSize="9" scale="75" r:id="rId1"/>
  <headerFooter>
    <oddHeader>&amp;C&amp;"Book Antiqua,Félkövér"&amp;11Keszthely Város Önkormányzata
egyéb működési célú támogatásai ÁHT-n kívülre&amp;R&amp;"Book Antiqua,Félkövér"13. melléklet
ezer Ft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6.140625" style="105" bestFit="1" customWidth="1"/>
    <col min="2" max="2" width="63.00390625" style="3" customWidth="1"/>
    <col min="3" max="3" width="10.140625" style="3" bestFit="1" customWidth="1"/>
    <col min="4" max="4" width="11.28125" style="3" bestFit="1" customWidth="1"/>
    <col min="5" max="5" width="12.140625" style="3" bestFit="1" customWidth="1"/>
    <col min="6" max="6" width="9.8515625" style="3" bestFit="1" customWidth="1"/>
    <col min="7" max="7" width="10.140625" style="3" bestFit="1" customWidth="1"/>
    <col min="8" max="16384" width="9.140625" style="3" customWidth="1"/>
  </cols>
  <sheetData>
    <row r="1" spans="1:9" ht="45.75" thickBot="1">
      <c r="A1" s="89" t="s">
        <v>14</v>
      </c>
      <c r="B1" s="90" t="s">
        <v>203</v>
      </c>
      <c r="C1" s="215" t="s">
        <v>418</v>
      </c>
      <c r="D1" s="592" t="s">
        <v>491</v>
      </c>
      <c r="E1" s="139" t="s">
        <v>492</v>
      </c>
      <c r="F1" s="139" t="s">
        <v>128</v>
      </c>
      <c r="G1" s="204" t="s">
        <v>129</v>
      </c>
      <c r="I1" s="44"/>
    </row>
    <row r="2" spans="1:9" ht="16.5" customHeight="1">
      <c r="A2" s="801" t="s">
        <v>57</v>
      </c>
      <c r="B2" s="812"/>
      <c r="C2" s="221"/>
      <c r="D2" s="611"/>
      <c r="E2" s="611"/>
      <c r="F2" s="211"/>
      <c r="G2" s="212"/>
      <c r="I2" s="44"/>
    </row>
    <row r="3" spans="1:9" ht="16.5">
      <c r="A3" s="91"/>
      <c r="B3" s="110"/>
      <c r="C3" s="222"/>
      <c r="D3" s="37"/>
      <c r="E3" s="37"/>
      <c r="F3" s="618"/>
      <c r="G3" s="213"/>
      <c r="I3" s="44"/>
    </row>
    <row r="4" spans="1:9" ht="16.5">
      <c r="A4" s="91">
        <v>1</v>
      </c>
      <c r="B4" s="110" t="s">
        <v>507</v>
      </c>
      <c r="C4" s="225">
        <f>SUM(C5)</f>
        <v>6770</v>
      </c>
      <c r="D4" s="225">
        <f>SUM(D5)</f>
        <v>-2500</v>
      </c>
      <c r="E4" s="225">
        <f>SUM(E5)</f>
        <v>4270</v>
      </c>
      <c r="F4" s="225">
        <f>SUM(F5)</f>
        <v>0</v>
      </c>
      <c r="G4" s="118">
        <f>SUM(G5)</f>
        <v>4270</v>
      </c>
      <c r="I4" s="44"/>
    </row>
    <row r="5" spans="1:9" ht="16.5">
      <c r="A5" s="91"/>
      <c r="B5" s="109" t="s">
        <v>245</v>
      </c>
      <c r="C5" s="226">
        <v>6770</v>
      </c>
      <c r="D5" s="290">
        <v>-2500</v>
      </c>
      <c r="E5" s="290">
        <f>SUM(C5:D5)</f>
        <v>4270</v>
      </c>
      <c r="F5" s="623"/>
      <c r="G5" s="263">
        <f>E5-F5</f>
        <v>4270</v>
      </c>
      <c r="I5" s="44"/>
    </row>
    <row r="6" spans="1:9" ht="16.5">
      <c r="A6" s="91"/>
      <c r="B6" s="109"/>
      <c r="C6" s="226"/>
      <c r="D6" s="290"/>
      <c r="E6" s="290">
        <f aca="true" t="shared" si="0" ref="E6:E12">SUM(C6:D6)</f>
        <v>0</v>
      </c>
      <c r="F6" s="623"/>
      <c r="G6" s="263">
        <f aca="true" t="shared" si="1" ref="G6:G12">E6-F6</f>
        <v>0</v>
      </c>
      <c r="I6" s="44"/>
    </row>
    <row r="7" spans="1:9" ht="16.5">
      <c r="A7" s="91">
        <v>2</v>
      </c>
      <c r="B7" s="392" t="s">
        <v>371</v>
      </c>
      <c r="C7" s="225">
        <f>SUM(C8:C8)</f>
        <v>1400</v>
      </c>
      <c r="D7" s="225">
        <f>SUM(D8:D8)</f>
        <v>0</v>
      </c>
      <c r="E7" s="225">
        <f>SUM(E8:E8)</f>
        <v>1400</v>
      </c>
      <c r="F7" s="225">
        <f>SUM(F8:F8)</f>
        <v>0</v>
      </c>
      <c r="G7" s="118">
        <f>SUM(G8:G8)</f>
        <v>1400</v>
      </c>
      <c r="I7" s="44"/>
    </row>
    <row r="8" spans="1:9" ht="33">
      <c r="A8" s="91"/>
      <c r="B8" s="93" t="s">
        <v>489</v>
      </c>
      <c r="C8" s="469">
        <v>1400</v>
      </c>
      <c r="D8" s="621"/>
      <c r="E8" s="290">
        <f t="shared" si="0"/>
        <v>1400</v>
      </c>
      <c r="F8" s="624"/>
      <c r="G8" s="263">
        <f t="shared" si="1"/>
        <v>1400</v>
      </c>
      <c r="I8" s="44"/>
    </row>
    <row r="9" spans="1:9" ht="16.5">
      <c r="A9" s="91"/>
      <c r="B9" s="109"/>
      <c r="C9" s="226"/>
      <c r="D9" s="290"/>
      <c r="E9" s="290">
        <f t="shared" si="0"/>
        <v>0</v>
      </c>
      <c r="F9" s="623"/>
      <c r="G9" s="263">
        <f t="shared" si="1"/>
        <v>0</v>
      </c>
      <c r="I9" s="44"/>
    </row>
    <row r="10" spans="1:9" ht="16.5">
      <c r="A10" s="91">
        <v>3</v>
      </c>
      <c r="B10" s="108" t="s">
        <v>246</v>
      </c>
      <c r="C10" s="225">
        <f>SUM(C11:C12)</f>
        <v>3300</v>
      </c>
      <c r="D10" s="225">
        <f>SUM(D11:D12)</f>
        <v>0</v>
      </c>
      <c r="E10" s="225">
        <f>SUM(E11:E12)</f>
        <v>3300</v>
      </c>
      <c r="F10" s="225">
        <f>SUM(F11:F12)</f>
        <v>0</v>
      </c>
      <c r="G10" s="118">
        <f>SUM(G11:G12)</f>
        <v>3300</v>
      </c>
      <c r="I10" s="44"/>
    </row>
    <row r="11" spans="1:9" ht="49.5">
      <c r="A11" s="91"/>
      <c r="B11" s="289" t="s">
        <v>423</v>
      </c>
      <c r="C11" s="469">
        <v>2200</v>
      </c>
      <c r="D11" s="621"/>
      <c r="E11" s="290">
        <f t="shared" si="0"/>
        <v>2200</v>
      </c>
      <c r="F11" s="624"/>
      <c r="G11" s="263">
        <f t="shared" si="1"/>
        <v>2200</v>
      </c>
      <c r="I11" s="44"/>
    </row>
    <row r="12" spans="1:9" ht="49.5">
      <c r="A12" s="91"/>
      <c r="B12" s="289" t="s">
        <v>490</v>
      </c>
      <c r="C12" s="469">
        <v>1100</v>
      </c>
      <c r="D12" s="621"/>
      <c r="E12" s="290">
        <f t="shared" si="0"/>
        <v>1100</v>
      </c>
      <c r="F12" s="624"/>
      <c r="G12" s="263">
        <f t="shared" si="1"/>
        <v>1100</v>
      </c>
      <c r="I12" s="44"/>
    </row>
    <row r="13" spans="1:9" ht="17.25" customHeight="1">
      <c r="A13" s="91"/>
      <c r="B13" s="262"/>
      <c r="C13" s="354"/>
      <c r="D13" s="626"/>
      <c r="E13" s="626"/>
      <c r="F13" s="625"/>
      <c r="G13" s="355">
        <f>C13-F13</f>
        <v>0</v>
      </c>
      <c r="I13" s="44"/>
    </row>
    <row r="14" spans="1:9" ht="16.5">
      <c r="A14" s="91"/>
      <c r="B14" s="98" t="s">
        <v>24</v>
      </c>
      <c r="C14" s="356">
        <f>SUM(C4+C7+C10)</f>
        <v>11470</v>
      </c>
      <c r="D14" s="356">
        <f>SUM(D4+D7+D10)</f>
        <v>-2500</v>
      </c>
      <c r="E14" s="356">
        <f>SUM(E4+E7+E10)</f>
        <v>8970</v>
      </c>
      <c r="F14" s="356">
        <f>SUM(F4+F7+F10)</f>
        <v>0</v>
      </c>
      <c r="G14" s="357">
        <f>SUM(G4+G7+G10)</f>
        <v>8970</v>
      </c>
      <c r="I14" s="44"/>
    </row>
    <row r="15" spans="1:9" ht="16.5">
      <c r="A15" s="91"/>
      <c r="B15" s="98"/>
      <c r="C15" s="245"/>
      <c r="D15" s="385"/>
      <c r="E15" s="385"/>
      <c r="F15" s="625"/>
      <c r="G15" s="301"/>
      <c r="I15" s="44"/>
    </row>
    <row r="16" spans="1:9" ht="16.5">
      <c r="A16" s="810" t="s">
        <v>55</v>
      </c>
      <c r="B16" s="813"/>
      <c r="C16" s="245"/>
      <c r="D16" s="385"/>
      <c r="E16" s="385"/>
      <c r="F16" s="625"/>
      <c r="G16" s="301">
        <f>C16-F16</f>
        <v>0</v>
      </c>
      <c r="I16" s="44"/>
    </row>
    <row r="17" spans="1:9" ht="16.5">
      <c r="A17" s="91"/>
      <c r="B17" s="122"/>
      <c r="C17" s="245"/>
      <c r="D17" s="385"/>
      <c r="E17" s="385"/>
      <c r="F17" s="625"/>
      <c r="G17" s="301"/>
      <c r="I17" s="44"/>
    </row>
    <row r="18" spans="1:9" ht="16.5">
      <c r="A18" s="91"/>
      <c r="B18" s="98" t="s">
        <v>24</v>
      </c>
      <c r="C18" s="245">
        <v>0</v>
      </c>
      <c r="D18" s="385"/>
      <c r="E18" s="385"/>
      <c r="F18" s="625"/>
      <c r="G18" s="301">
        <f>C18-F18</f>
        <v>0</v>
      </c>
      <c r="I18" s="44"/>
    </row>
    <row r="19" spans="1:7" ht="16.5">
      <c r="A19" s="91"/>
      <c r="B19" s="112"/>
      <c r="C19" s="245"/>
      <c r="D19" s="385"/>
      <c r="E19" s="385"/>
      <c r="F19" s="625"/>
      <c r="G19" s="301"/>
    </row>
    <row r="20" spans="1:7" ht="17.25" thickBot="1">
      <c r="A20" s="97"/>
      <c r="B20" s="107" t="s">
        <v>53</v>
      </c>
      <c r="C20" s="358">
        <f>SUM(C16+C14)</f>
        <v>11470</v>
      </c>
      <c r="D20" s="358">
        <f>SUM(D16+D14)</f>
        <v>-2500</v>
      </c>
      <c r="E20" s="358">
        <f>SUM(E16+E14)</f>
        <v>8970</v>
      </c>
      <c r="F20" s="358">
        <f>SUM(F16+F14)</f>
        <v>0</v>
      </c>
      <c r="G20" s="359">
        <f>SUM(G16+G14)</f>
        <v>8970</v>
      </c>
    </row>
  </sheetData>
  <sheetProtection/>
  <mergeCells count="2">
    <mergeCell ref="A2:B2"/>
    <mergeCell ref="A16:B16"/>
  </mergeCells>
  <printOptions/>
  <pageMargins left="0.2755905511811024" right="0.2755905511811024" top="1.220472440944882" bottom="0.7480314960629921" header="0.31496062992125984" footer="0.31496062992125984"/>
  <pageSetup horizontalDpi="600" verticalDpi="600" orientation="portrait" paperSize="9" scale="80" r:id="rId1"/>
  <headerFooter>
    <oddHeader>&amp;C&amp;"Book Antiqua,Félkövér"&amp;11Keszthely Város Önkormányzata
egyéb felhalmozási célú kiadásai ÁHT-n kívülre&amp;R&amp;"Book Antiqua,Félkövér"14. melléklet
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P61"/>
  <sheetViews>
    <sheetView zoomScalePageLayoutView="0" workbookViewId="0" topLeftCell="A3">
      <selection activeCell="Q23" sqref="Q22:Q23"/>
    </sheetView>
  </sheetViews>
  <sheetFormatPr defaultColWidth="9.140625" defaultRowHeight="12.75"/>
  <cols>
    <col min="1" max="1" width="32.57421875" style="443" customWidth="1"/>
    <col min="2" max="6" width="8.7109375" style="444" customWidth="1"/>
    <col min="7" max="8" width="8.00390625" style="444" bestFit="1" customWidth="1"/>
    <col min="9" max="9" width="9.7109375" style="444" customWidth="1"/>
    <col min="10" max="10" width="11.421875" style="444" bestFit="1" customWidth="1"/>
    <col min="11" max="11" width="8.7109375" style="444" customWidth="1"/>
    <col min="12" max="13" width="9.7109375" style="444" customWidth="1"/>
    <col min="14" max="14" width="9.7109375" style="445" customWidth="1"/>
    <col min="15" max="16384" width="9.140625" style="444" customWidth="1"/>
  </cols>
  <sheetData>
    <row r="1" ht="12.75" thickBot="1"/>
    <row r="2" spans="1:16" s="449" customFormat="1" ht="16.5" customHeight="1" thickBot="1">
      <c r="A2" s="446" t="s">
        <v>15</v>
      </c>
      <c r="B2" s="447" t="s">
        <v>298</v>
      </c>
      <c r="C2" s="447" t="s">
        <v>299</v>
      </c>
      <c r="D2" s="447" t="s">
        <v>300</v>
      </c>
      <c r="E2" s="447" t="s">
        <v>301</v>
      </c>
      <c r="F2" s="447" t="s">
        <v>302</v>
      </c>
      <c r="G2" s="447" t="s">
        <v>303</v>
      </c>
      <c r="H2" s="447" t="s">
        <v>304</v>
      </c>
      <c r="I2" s="447" t="s">
        <v>305</v>
      </c>
      <c r="J2" s="447" t="s">
        <v>306</v>
      </c>
      <c r="K2" s="447" t="s">
        <v>307</v>
      </c>
      <c r="L2" s="447" t="s">
        <v>308</v>
      </c>
      <c r="M2" s="447" t="s">
        <v>309</v>
      </c>
      <c r="N2" s="448" t="s">
        <v>1</v>
      </c>
      <c r="O2" s="369"/>
      <c r="P2" s="369"/>
    </row>
    <row r="3" spans="1:16" s="449" customFormat="1" ht="15" customHeight="1" thickBot="1">
      <c r="A3" s="450" t="s">
        <v>310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8"/>
      <c r="O3" s="369"/>
      <c r="P3" s="369"/>
    </row>
    <row r="4" spans="1:16" ht="15">
      <c r="A4" s="633" t="s">
        <v>311</v>
      </c>
      <c r="B4" s="634">
        <v>55414</v>
      </c>
      <c r="C4" s="634">
        <v>55414</v>
      </c>
      <c r="D4" s="634">
        <v>55414</v>
      </c>
      <c r="E4" s="634">
        <v>55414</v>
      </c>
      <c r="F4" s="634">
        <v>55414</v>
      </c>
      <c r="G4" s="634">
        <v>55414</v>
      </c>
      <c r="H4" s="634">
        <v>55414</v>
      </c>
      <c r="I4" s="634">
        <v>55414</v>
      </c>
      <c r="J4" s="634">
        <v>55414</v>
      </c>
      <c r="K4" s="634">
        <v>55414</v>
      </c>
      <c r="L4" s="634">
        <v>55414</v>
      </c>
      <c r="M4" s="634">
        <v>55416</v>
      </c>
      <c r="N4" s="404">
        <f>SUM(B4:M4)</f>
        <v>664970</v>
      </c>
      <c r="O4" s="1"/>
      <c r="P4" s="1"/>
    </row>
    <row r="5" spans="1:16" ht="15">
      <c r="A5" s="629" t="s">
        <v>491</v>
      </c>
      <c r="B5" s="399"/>
      <c r="C5" s="399"/>
      <c r="D5" s="399"/>
      <c r="E5" s="399">
        <v>204</v>
      </c>
      <c r="F5" s="399"/>
      <c r="G5" s="399">
        <v>-13694</v>
      </c>
      <c r="H5" s="399"/>
      <c r="I5" s="399"/>
      <c r="J5" s="399"/>
      <c r="K5" s="399"/>
      <c r="L5" s="399"/>
      <c r="M5" s="399"/>
      <c r="N5" s="400">
        <f aca="true" t="shared" si="0" ref="N5:N23">SUM(B5:M5)</f>
        <v>-13490</v>
      </c>
      <c r="O5" s="1"/>
      <c r="P5" s="1"/>
    </row>
    <row r="6" spans="1:16" ht="15">
      <c r="A6" s="629" t="s">
        <v>492</v>
      </c>
      <c r="B6" s="399">
        <f>SUM(B4:B5)</f>
        <v>55414</v>
      </c>
      <c r="C6" s="399">
        <f aca="true" t="shared" si="1" ref="C6:M6">SUM(C4:C5)</f>
        <v>55414</v>
      </c>
      <c r="D6" s="399">
        <f t="shared" si="1"/>
        <v>55414</v>
      </c>
      <c r="E6" s="399">
        <f t="shared" si="1"/>
        <v>55618</v>
      </c>
      <c r="F6" s="399">
        <f t="shared" si="1"/>
        <v>55414</v>
      </c>
      <c r="G6" s="399">
        <f t="shared" si="1"/>
        <v>41720</v>
      </c>
      <c r="H6" s="399">
        <f t="shared" si="1"/>
        <v>55414</v>
      </c>
      <c r="I6" s="399">
        <f t="shared" si="1"/>
        <v>55414</v>
      </c>
      <c r="J6" s="399">
        <f t="shared" si="1"/>
        <v>55414</v>
      </c>
      <c r="K6" s="399">
        <f t="shared" si="1"/>
        <v>55414</v>
      </c>
      <c r="L6" s="399">
        <f t="shared" si="1"/>
        <v>55414</v>
      </c>
      <c r="M6" s="399">
        <f t="shared" si="1"/>
        <v>55416</v>
      </c>
      <c r="N6" s="400">
        <f t="shared" si="0"/>
        <v>651480</v>
      </c>
      <c r="O6" s="1"/>
      <c r="P6" s="1"/>
    </row>
    <row r="7" spans="1:16" ht="27.75">
      <c r="A7" s="451" t="s">
        <v>312</v>
      </c>
      <c r="B7" s="399">
        <v>99003</v>
      </c>
      <c r="C7" s="399">
        <v>99003</v>
      </c>
      <c r="D7" s="399">
        <v>99003</v>
      </c>
      <c r="E7" s="399">
        <v>99003</v>
      </c>
      <c r="F7" s="399">
        <v>99003</v>
      </c>
      <c r="G7" s="399">
        <v>99003</v>
      </c>
      <c r="H7" s="399">
        <v>99003</v>
      </c>
      <c r="I7" s="399">
        <v>99003</v>
      </c>
      <c r="J7" s="399">
        <v>99003</v>
      </c>
      <c r="K7" s="399">
        <v>99003</v>
      </c>
      <c r="L7" s="399">
        <v>99003</v>
      </c>
      <c r="M7" s="399">
        <v>99002</v>
      </c>
      <c r="N7" s="400">
        <f t="shared" si="0"/>
        <v>1188035</v>
      </c>
      <c r="O7" s="1"/>
      <c r="P7" s="1"/>
    </row>
    <row r="8" spans="1:16" ht="15">
      <c r="A8" s="629" t="s">
        <v>491</v>
      </c>
      <c r="B8" s="399"/>
      <c r="C8" s="399"/>
      <c r="D8" s="399"/>
      <c r="E8" s="399"/>
      <c r="F8" s="399"/>
      <c r="G8" s="399">
        <v>37680</v>
      </c>
      <c r="H8" s="399"/>
      <c r="I8" s="399"/>
      <c r="J8" s="399"/>
      <c r="K8" s="399"/>
      <c r="L8" s="399"/>
      <c r="M8" s="399"/>
      <c r="N8" s="400">
        <f t="shared" si="0"/>
        <v>37680</v>
      </c>
      <c r="O8" s="1"/>
      <c r="P8" s="1"/>
    </row>
    <row r="9" spans="1:16" ht="15">
      <c r="A9" s="629" t="s">
        <v>492</v>
      </c>
      <c r="B9" s="399">
        <f>SUM(B7:B8)</f>
        <v>99003</v>
      </c>
      <c r="C9" s="399">
        <f aca="true" t="shared" si="2" ref="C9:M9">SUM(C7:C8)</f>
        <v>99003</v>
      </c>
      <c r="D9" s="399">
        <f t="shared" si="2"/>
        <v>99003</v>
      </c>
      <c r="E9" s="399">
        <f t="shared" si="2"/>
        <v>99003</v>
      </c>
      <c r="F9" s="399">
        <f t="shared" si="2"/>
        <v>99003</v>
      </c>
      <c r="G9" s="399">
        <f t="shared" si="2"/>
        <v>136683</v>
      </c>
      <c r="H9" s="399">
        <f t="shared" si="2"/>
        <v>99003</v>
      </c>
      <c r="I9" s="399">
        <f t="shared" si="2"/>
        <v>99003</v>
      </c>
      <c r="J9" s="399">
        <f t="shared" si="2"/>
        <v>99003</v>
      </c>
      <c r="K9" s="399">
        <f t="shared" si="2"/>
        <v>99003</v>
      </c>
      <c r="L9" s="399">
        <f t="shared" si="2"/>
        <v>99003</v>
      </c>
      <c r="M9" s="399">
        <f t="shared" si="2"/>
        <v>99002</v>
      </c>
      <c r="N9" s="400">
        <f t="shared" si="0"/>
        <v>1225715</v>
      </c>
      <c r="O9" s="1"/>
      <c r="P9" s="1"/>
    </row>
    <row r="10" spans="1:16" ht="15">
      <c r="A10" s="451" t="s">
        <v>313</v>
      </c>
      <c r="B10" s="399">
        <v>27571</v>
      </c>
      <c r="C10" s="399">
        <v>27571</v>
      </c>
      <c r="D10" s="399">
        <v>450000</v>
      </c>
      <c r="E10" s="399">
        <v>100000</v>
      </c>
      <c r="F10" s="399">
        <v>27571</v>
      </c>
      <c r="G10" s="399">
        <v>27571</v>
      </c>
      <c r="H10" s="399">
        <v>27571</v>
      </c>
      <c r="I10" s="399">
        <v>27571</v>
      </c>
      <c r="J10" s="399">
        <v>450000</v>
      </c>
      <c r="K10" s="399">
        <v>100000</v>
      </c>
      <c r="L10" s="399">
        <v>27571</v>
      </c>
      <c r="M10" s="399">
        <v>100781</v>
      </c>
      <c r="N10" s="400">
        <f t="shared" si="0"/>
        <v>1393778</v>
      </c>
      <c r="O10" s="1"/>
      <c r="P10" s="1"/>
    </row>
    <row r="11" spans="1:16" ht="15">
      <c r="A11" s="629" t="s">
        <v>491</v>
      </c>
      <c r="B11" s="399"/>
      <c r="C11" s="399"/>
      <c r="D11" s="399"/>
      <c r="E11" s="399"/>
      <c r="F11" s="399"/>
      <c r="G11" s="399">
        <v>-71000</v>
      </c>
      <c r="H11" s="399"/>
      <c r="I11" s="399"/>
      <c r="J11" s="399"/>
      <c r="K11" s="399"/>
      <c r="L11" s="399"/>
      <c r="M11" s="399"/>
      <c r="N11" s="400">
        <f t="shared" si="0"/>
        <v>-71000</v>
      </c>
      <c r="O11" s="1"/>
      <c r="P11" s="1"/>
    </row>
    <row r="12" spans="1:16" ht="15">
      <c r="A12" s="629" t="s">
        <v>492</v>
      </c>
      <c r="B12" s="399">
        <f>SUM(B10:B11)</f>
        <v>27571</v>
      </c>
      <c r="C12" s="399">
        <f aca="true" t="shared" si="3" ref="C12:M12">SUM(C10:C11)</f>
        <v>27571</v>
      </c>
      <c r="D12" s="399">
        <f t="shared" si="3"/>
        <v>450000</v>
      </c>
      <c r="E12" s="399">
        <f t="shared" si="3"/>
        <v>100000</v>
      </c>
      <c r="F12" s="399">
        <f t="shared" si="3"/>
        <v>27571</v>
      </c>
      <c r="G12" s="399">
        <f t="shared" si="3"/>
        <v>-43429</v>
      </c>
      <c r="H12" s="399">
        <f t="shared" si="3"/>
        <v>27571</v>
      </c>
      <c r="I12" s="399">
        <f t="shared" si="3"/>
        <v>27571</v>
      </c>
      <c r="J12" s="399">
        <f t="shared" si="3"/>
        <v>450000</v>
      </c>
      <c r="K12" s="399">
        <f t="shared" si="3"/>
        <v>100000</v>
      </c>
      <c r="L12" s="399">
        <f t="shared" si="3"/>
        <v>27571</v>
      </c>
      <c r="M12" s="399">
        <f t="shared" si="3"/>
        <v>100781</v>
      </c>
      <c r="N12" s="400">
        <f t="shared" si="0"/>
        <v>1322778</v>
      </c>
      <c r="O12" s="1"/>
      <c r="P12" s="1"/>
    </row>
    <row r="13" spans="1:16" ht="27.75">
      <c r="A13" s="451" t="s">
        <v>314</v>
      </c>
      <c r="B13" s="399">
        <v>40413</v>
      </c>
      <c r="C13" s="399">
        <v>40413</v>
      </c>
      <c r="D13" s="399">
        <v>40413</v>
      </c>
      <c r="E13" s="399">
        <v>40413</v>
      </c>
      <c r="F13" s="399">
        <v>40413</v>
      </c>
      <c r="G13" s="399">
        <v>40413</v>
      </c>
      <c r="H13" s="399">
        <v>40413</v>
      </c>
      <c r="I13" s="399">
        <v>40413</v>
      </c>
      <c r="J13" s="399">
        <v>40413</v>
      </c>
      <c r="K13" s="399">
        <v>40413</v>
      </c>
      <c r="L13" s="399">
        <v>40413</v>
      </c>
      <c r="M13" s="399">
        <v>40415</v>
      </c>
      <c r="N13" s="400">
        <f t="shared" si="0"/>
        <v>484958</v>
      </c>
      <c r="O13" s="1"/>
      <c r="P13" s="1"/>
    </row>
    <row r="14" spans="1:16" ht="15">
      <c r="A14" s="629" t="s">
        <v>491</v>
      </c>
      <c r="B14" s="399"/>
      <c r="C14" s="399"/>
      <c r="D14" s="399"/>
      <c r="E14" s="399"/>
      <c r="F14" s="399">
        <v>8648</v>
      </c>
      <c r="G14" s="399">
        <v>146815</v>
      </c>
      <c r="H14" s="399"/>
      <c r="I14" s="399"/>
      <c r="J14" s="399"/>
      <c r="K14" s="399"/>
      <c r="L14" s="399"/>
      <c r="M14" s="399"/>
      <c r="N14" s="400">
        <f t="shared" si="0"/>
        <v>155463</v>
      </c>
      <c r="O14" s="1"/>
      <c r="P14" s="1"/>
    </row>
    <row r="15" spans="1:16" ht="15">
      <c r="A15" s="629" t="s">
        <v>492</v>
      </c>
      <c r="B15" s="399">
        <f>SUM(B13:B14)</f>
        <v>40413</v>
      </c>
      <c r="C15" s="399">
        <f aca="true" t="shared" si="4" ref="C15:M15">SUM(C13:C14)</f>
        <v>40413</v>
      </c>
      <c r="D15" s="399">
        <f t="shared" si="4"/>
        <v>40413</v>
      </c>
      <c r="E15" s="399">
        <f t="shared" si="4"/>
        <v>40413</v>
      </c>
      <c r="F15" s="399">
        <f t="shared" si="4"/>
        <v>49061</v>
      </c>
      <c r="G15" s="399">
        <f t="shared" si="4"/>
        <v>187228</v>
      </c>
      <c r="H15" s="399">
        <f t="shared" si="4"/>
        <v>40413</v>
      </c>
      <c r="I15" s="399">
        <f t="shared" si="4"/>
        <v>40413</v>
      </c>
      <c r="J15" s="399">
        <f t="shared" si="4"/>
        <v>40413</v>
      </c>
      <c r="K15" s="399">
        <f t="shared" si="4"/>
        <v>40413</v>
      </c>
      <c r="L15" s="399">
        <f t="shared" si="4"/>
        <v>40413</v>
      </c>
      <c r="M15" s="399">
        <f t="shared" si="4"/>
        <v>40415</v>
      </c>
      <c r="N15" s="400">
        <f t="shared" si="0"/>
        <v>640421</v>
      </c>
      <c r="O15" s="1"/>
      <c r="P15" s="1"/>
    </row>
    <row r="16" spans="1:16" ht="15">
      <c r="A16" s="451" t="s">
        <v>315</v>
      </c>
      <c r="B16" s="399"/>
      <c r="C16" s="399"/>
      <c r="D16" s="399">
        <v>8648</v>
      </c>
      <c r="E16" s="399">
        <v>8648</v>
      </c>
      <c r="F16" s="399">
        <v>8648</v>
      </c>
      <c r="G16" s="399">
        <v>138648</v>
      </c>
      <c r="H16" s="399">
        <v>8648</v>
      </c>
      <c r="I16" s="399">
        <v>8648</v>
      </c>
      <c r="J16" s="399">
        <v>8648</v>
      </c>
      <c r="K16" s="399">
        <v>8648</v>
      </c>
      <c r="L16" s="399">
        <v>8648</v>
      </c>
      <c r="M16" s="399">
        <v>8648</v>
      </c>
      <c r="N16" s="400">
        <f t="shared" si="0"/>
        <v>216480</v>
      </c>
      <c r="O16" s="1"/>
      <c r="P16" s="1"/>
    </row>
    <row r="17" spans="1:16" ht="15">
      <c r="A17" s="629" t="s">
        <v>491</v>
      </c>
      <c r="B17" s="399"/>
      <c r="C17" s="399"/>
      <c r="D17" s="399"/>
      <c r="E17" s="399">
        <v>-2704</v>
      </c>
      <c r="F17" s="399">
        <v>-8648</v>
      </c>
      <c r="G17" s="399">
        <v>-138648</v>
      </c>
      <c r="H17" s="399"/>
      <c r="I17" s="399"/>
      <c r="J17" s="399"/>
      <c r="K17" s="399"/>
      <c r="L17" s="399"/>
      <c r="M17" s="399"/>
      <c r="N17" s="400">
        <f t="shared" si="0"/>
        <v>-150000</v>
      </c>
      <c r="O17" s="1"/>
      <c r="P17" s="1"/>
    </row>
    <row r="18" spans="1:16" ht="15">
      <c r="A18" s="629" t="s">
        <v>492</v>
      </c>
      <c r="B18" s="399"/>
      <c r="C18" s="399"/>
      <c r="D18" s="399">
        <f>SUM(D16:D17)</f>
        <v>8648</v>
      </c>
      <c r="E18" s="399">
        <f aca="true" t="shared" si="5" ref="E18:M18">SUM(E16:E17)</f>
        <v>5944</v>
      </c>
      <c r="F18" s="399">
        <f t="shared" si="5"/>
        <v>0</v>
      </c>
      <c r="G18" s="399">
        <f t="shared" si="5"/>
        <v>0</v>
      </c>
      <c r="H18" s="399">
        <f t="shared" si="5"/>
        <v>8648</v>
      </c>
      <c r="I18" s="399">
        <f t="shared" si="5"/>
        <v>8648</v>
      </c>
      <c r="J18" s="399">
        <f t="shared" si="5"/>
        <v>8648</v>
      </c>
      <c r="K18" s="399">
        <f t="shared" si="5"/>
        <v>8648</v>
      </c>
      <c r="L18" s="399">
        <f t="shared" si="5"/>
        <v>8648</v>
      </c>
      <c r="M18" s="399">
        <f t="shared" si="5"/>
        <v>8648</v>
      </c>
      <c r="N18" s="400">
        <f t="shared" si="0"/>
        <v>66480</v>
      </c>
      <c r="O18" s="1"/>
      <c r="P18" s="1"/>
    </row>
    <row r="19" spans="1:16" ht="15">
      <c r="A19" s="451" t="s">
        <v>316</v>
      </c>
      <c r="B19" s="399"/>
      <c r="C19" s="399"/>
      <c r="D19" s="399">
        <v>125</v>
      </c>
      <c r="E19" s="399"/>
      <c r="F19" s="399"/>
      <c r="G19" s="399">
        <v>125</v>
      </c>
      <c r="H19" s="399"/>
      <c r="I19" s="399"/>
      <c r="J19" s="399">
        <v>125</v>
      </c>
      <c r="K19" s="399"/>
      <c r="L19" s="399"/>
      <c r="M19" s="399">
        <v>55125</v>
      </c>
      <c r="N19" s="400">
        <f t="shared" si="0"/>
        <v>55500</v>
      </c>
      <c r="O19" s="1"/>
      <c r="P19" s="1"/>
    </row>
    <row r="20" spans="1:16" ht="15">
      <c r="A20" s="452" t="s">
        <v>317</v>
      </c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0">
        <f t="shared" si="0"/>
        <v>0</v>
      </c>
      <c r="O20" s="1"/>
      <c r="P20" s="1"/>
    </row>
    <row r="21" spans="1:16" ht="15">
      <c r="A21" s="452" t="s">
        <v>318</v>
      </c>
      <c r="B21" s="401">
        <v>143725</v>
      </c>
      <c r="C21" s="401">
        <v>143725</v>
      </c>
      <c r="D21" s="401"/>
      <c r="E21" s="401">
        <v>441151</v>
      </c>
      <c r="F21" s="401">
        <v>513584</v>
      </c>
      <c r="G21" s="401">
        <v>513459</v>
      </c>
      <c r="H21" s="401">
        <v>543584</v>
      </c>
      <c r="I21" s="401">
        <v>543584</v>
      </c>
      <c r="J21" s="401">
        <v>111030</v>
      </c>
      <c r="K21" s="401">
        <v>452579</v>
      </c>
      <c r="L21" s="401">
        <v>513585</v>
      </c>
      <c r="M21" s="401">
        <v>7299</v>
      </c>
      <c r="N21" s="400">
        <f t="shared" si="0"/>
        <v>3927305</v>
      </c>
      <c r="O21" s="1"/>
      <c r="P21" s="1"/>
    </row>
    <row r="22" spans="1:16" ht="15">
      <c r="A22" s="629" t="s">
        <v>491</v>
      </c>
      <c r="B22" s="399"/>
      <c r="C22" s="399"/>
      <c r="D22" s="399"/>
      <c r="E22" s="399">
        <v>2500</v>
      </c>
      <c r="F22" s="399"/>
      <c r="G22" s="399">
        <v>35304</v>
      </c>
      <c r="H22" s="399"/>
      <c r="I22" s="399"/>
      <c r="J22" s="399"/>
      <c r="K22" s="399"/>
      <c r="L22" s="399"/>
      <c r="M22" s="399"/>
      <c r="N22" s="400">
        <f t="shared" si="0"/>
        <v>37804</v>
      </c>
      <c r="O22" s="1"/>
      <c r="P22" s="1"/>
    </row>
    <row r="23" spans="1:16" ht="15.75" thickBot="1">
      <c r="A23" s="629" t="s">
        <v>492</v>
      </c>
      <c r="B23" s="627">
        <f>SUM(B21:B22)</f>
        <v>143725</v>
      </c>
      <c r="C23" s="627">
        <f aca="true" t="shared" si="6" ref="C23:M23">SUM(C21:C22)</f>
        <v>143725</v>
      </c>
      <c r="D23" s="627">
        <f t="shared" si="6"/>
        <v>0</v>
      </c>
      <c r="E23" s="627">
        <f t="shared" si="6"/>
        <v>443651</v>
      </c>
      <c r="F23" s="627">
        <f t="shared" si="6"/>
        <v>513584</v>
      </c>
      <c r="G23" s="627">
        <f t="shared" si="6"/>
        <v>548763</v>
      </c>
      <c r="H23" s="627">
        <f t="shared" si="6"/>
        <v>543584</v>
      </c>
      <c r="I23" s="627">
        <f t="shared" si="6"/>
        <v>543584</v>
      </c>
      <c r="J23" s="627">
        <f t="shared" si="6"/>
        <v>111030</v>
      </c>
      <c r="K23" s="627">
        <f t="shared" si="6"/>
        <v>452579</v>
      </c>
      <c r="L23" s="627">
        <f t="shared" si="6"/>
        <v>513585</v>
      </c>
      <c r="M23" s="627">
        <f t="shared" si="6"/>
        <v>7299</v>
      </c>
      <c r="N23" s="400">
        <f t="shared" si="0"/>
        <v>3965109</v>
      </c>
      <c r="O23" s="1"/>
      <c r="P23" s="1"/>
    </row>
    <row r="24" spans="1:16" s="445" customFormat="1" ht="15" customHeight="1">
      <c r="A24" s="453" t="s">
        <v>319</v>
      </c>
      <c r="B24" s="403">
        <f>SUM(B4+B7+B10+B13+B16+B19+B21+B20)</f>
        <v>366126</v>
      </c>
      <c r="C24" s="403">
        <f aca="true" t="shared" si="7" ref="C24:N24">SUM(C4+C7+C10+C13+C16+C19+C21+C20)</f>
        <v>366126</v>
      </c>
      <c r="D24" s="403">
        <f t="shared" si="7"/>
        <v>653603</v>
      </c>
      <c r="E24" s="403">
        <f t="shared" si="7"/>
        <v>744629</v>
      </c>
      <c r="F24" s="403">
        <f t="shared" si="7"/>
        <v>744633</v>
      </c>
      <c r="G24" s="403">
        <f t="shared" si="7"/>
        <v>874633</v>
      </c>
      <c r="H24" s="403">
        <f t="shared" si="7"/>
        <v>774633</v>
      </c>
      <c r="I24" s="403">
        <f t="shared" si="7"/>
        <v>774633</v>
      </c>
      <c r="J24" s="403">
        <f t="shared" si="7"/>
        <v>764633</v>
      </c>
      <c r="K24" s="403">
        <f t="shared" si="7"/>
        <v>756057</v>
      </c>
      <c r="L24" s="403">
        <f t="shared" si="7"/>
        <v>744634</v>
      </c>
      <c r="M24" s="403">
        <f t="shared" si="7"/>
        <v>366686</v>
      </c>
      <c r="N24" s="404">
        <f t="shared" si="7"/>
        <v>7931026</v>
      </c>
      <c r="O24" s="2"/>
      <c r="P24" s="2"/>
    </row>
    <row r="25" spans="1:16" s="445" customFormat="1" ht="15" customHeight="1">
      <c r="A25" s="196" t="s">
        <v>491</v>
      </c>
      <c r="B25" s="628">
        <f>SUM(B5+B8+B11+B14+B17+B22)</f>
        <v>0</v>
      </c>
      <c r="C25" s="628">
        <f aca="true" t="shared" si="8" ref="C25:N25">SUM(C5+C8+C11+C14+C17+C22)</f>
        <v>0</v>
      </c>
      <c r="D25" s="628">
        <f t="shared" si="8"/>
        <v>0</v>
      </c>
      <c r="E25" s="628">
        <f t="shared" si="8"/>
        <v>0</v>
      </c>
      <c r="F25" s="628">
        <f t="shared" si="8"/>
        <v>0</v>
      </c>
      <c r="G25" s="628">
        <f t="shared" si="8"/>
        <v>-3543</v>
      </c>
      <c r="H25" s="628">
        <f t="shared" si="8"/>
        <v>0</v>
      </c>
      <c r="I25" s="628">
        <f t="shared" si="8"/>
        <v>0</v>
      </c>
      <c r="J25" s="628">
        <f t="shared" si="8"/>
        <v>0</v>
      </c>
      <c r="K25" s="628">
        <f t="shared" si="8"/>
        <v>0</v>
      </c>
      <c r="L25" s="628">
        <f t="shared" si="8"/>
        <v>0</v>
      </c>
      <c r="M25" s="628">
        <f t="shared" si="8"/>
        <v>0</v>
      </c>
      <c r="N25" s="400">
        <f t="shared" si="8"/>
        <v>-3543</v>
      </c>
      <c r="O25" s="2"/>
      <c r="P25" s="2"/>
    </row>
    <row r="26" spans="1:16" s="445" customFormat="1" ht="15" customHeight="1" thickBot="1">
      <c r="A26" s="635" t="s">
        <v>492</v>
      </c>
      <c r="B26" s="636">
        <f>SUM(B24+B25)</f>
        <v>366126</v>
      </c>
      <c r="C26" s="636">
        <f aca="true" t="shared" si="9" ref="C26:N26">SUM(C24+C25)</f>
        <v>366126</v>
      </c>
      <c r="D26" s="636">
        <f t="shared" si="9"/>
        <v>653603</v>
      </c>
      <c r="E26" s="636">
        <f t="shared" si="9"/>
        <v>744629</v>
      </c>
      <c r="F26" s="636">
        <f t="shared" si="9"/>
        <v>744633</v>
      </c>
      <c r="G26" s="636">
        <f t="shared" si="9"/>
        <v>871090</v>
      </c>
      <c r="H26" s="636">
        <f t="shared" si="9"/>
        <v>774633</v>
      </c>
      <c r="I26" s="636">
        <f t="shared" si="9"/>
        <v>774633</v>
      </c>
      <c r="J26" s="636">
        <f t="shared" si="9"/>
        <v>764633</v>
      </c>
      <c r="K26" s="636">
        <f t="shared" si="9"/>
        <v>756057</v>
      </c>
      <c r="L26" s="636">
        <f t="shared" si="9"/>
        <v>744634</v>
      </c>
      <c r="M26" s="636">
        <f t="shared" si="9"/>
        <v>366686</v>
      </c>
      <c r="N26" s="637">
        <f t="shared" si="9"/>
        <v>7927483</v>
      </c>
      <c r="O26" s="2"/>
      <c r="P26" s="2"/>
    </row>
    <row r="27" spans="1:16" ht="15">
      <c r="A27" s="633" t="s">
        <v>320</v>
      </c>
      <c r="B27" s="634">
        <v>132423</v>
      </c>
      <c r="C27" s="634">
        <v>132423</v>
      </c>
      <c r="D27" s="634">
        <v>132423</v>
      </c>
      <c r="E27" s="634">
        <v>132423</v>
      </c>
      <c r="F27" s="634">
        <v>132423</v>
      </c>
      <c r="G27" s="634">
        <v>132423</v>
      </c>
      <c r="H27" s="634">
        <v>132423</v>
      </c>
      <c r="I27" s="634">
        <v>132423</v>
      </c>
      <c r="J27" s="634">
        <v>132423</v>
      </c>
      <c r="K27" s="634">
        <v>132423</v>
      </c>
      <c r="L27" s="634">
        <v>132423</v>
      </c>
      <c r="M27" s="634">
        <v>132418</v>
      </c>
      <c r="N27" s="404">
        <f>SUM(B27:M27)</f>
        <v>1589071</v>
      </c>
      <c r="O27" s="1"/>
      <c r="P27" s="1"/>
    </row>
    <row r="28" spans="1:16" ht="15">
      <c r="A28" s="629" t="s">
        <v>491</v>
      </c>
      <c r="B28" s="402"/>
      <c r="C28" s="402"/>
      <c r="D28" s="402"/>
      <c r="E28" s="402"/>
      <c r="F28" s="402"/>
      <c r="G28" s="402">
        <v>-63643</v>
      </c>
      <c r="H28" s="402"/>
      <c r="I28" s="402"/>
      <c r="J28" s="402"/>
      <c r="K28" s="402"/>
      <c r="L28" s="402"/>
      <c r="M28" s="402"/>
      <c r="N28" s="400">
        <f aca="true" t="shared" si="10" ref="N28:N53">SUM(B28:M28)</f>
        <v>-63643</v>
      </c>
      <c r="O28" s="1"/>
      <c r="P28" s="1"/>
    </row>
    <row r="29" spans="1:16" ht="15">
      <c r="A29" s="629" t="s">
        <v>492</v>
      </c>
      <c r="B29" s="402">
        <f>SUM(B27:B28)</f>
        <v>132423</v>
      </c>
      <c r="C29" s="402">
        <f aca="true" t="shared" si="11" ref="C29:M29">SUM(C27:C28)</f>
        <v>132423</v>
      </c>
      <c r="D29" s="402">
        <f t="shared" si="11"/>
        <v>132423</v>
      </c>
      <c r="E29" s="402">
        <f t="shared" si="11"/>
        <v>132423</v>
      </c>
      <c r="F29" s="402">
        <f t="shared" si="11"/>
        <v>132423</v>
      </c>
      <c r="G29" s="402">
        <f t="shared" si="11"/>
        <v>68780</v>
      </c>
      <c r="H29" s="402">
        <f t="shared" si="11"/>
        <v>132423</v>
      </c>
      <c r="I29" s="402">
        <f t="shared" si="11"/>
        <v>132423</v>
      </c>
      <c r="J29" s="402">
        <f t="shared" si="11"/>
        <v>132423</v>
      </c>
      <c r="K29" s="402">
        <f t="shared" si="11"/>
        <v>132423</v>
      </c>
      <c r="L29" s="402">
        <f t="shared" si="11"/>
        <v>132423</v>
      </c>
      <c r="M29" s="402">
        <f t="shared" si="11"/>
        <v>132418</v>
      </c>
      <c r="N29" s="400">
        <f t="shared" si="10"/>
        <v>1525428</v>
      </c>
      <c r="O29" s="1"/>
      <c r="P29" s="1"/>
    </row>
    <row r="30" spans="1:16" ht="15">
      <c r="A30" s="451" t="s">
        <v>321</v>
      </c>
      <c r="B30" s="399">
        <v>25597</v>
      </c>
      <c r="C30" s="399">
        <v>25597</v>
      </c>
      <c r="D30" s="399">
        <v>25597</v>
      </c>
      <c r="E30" s="399">
        <v>25597</v>
      </c>
      <c r="F30" s="399">
        <v>25597</v>
      </c>
      <c r="G30" s="399">
        <v>25597</v>
      </c>
      <c r="H30" s="399">
        <v>25597</v>
      </c>
      <c r="I30" s="399">
        <v>25597</v>
      </c>
      <c r="J30" s="399">
        <v>25597</v>
      </c>
      <c r="K30" s="399">
        <v>25597</v>
      </c>
      <c r="L30" s="399">
        <v>25597</v>
      </c>
      <c r="M30" s="399">
        <v>25600</v>
      </c>
      <c r="N30" s="400">
        <f t="shared" si="10"/>
        <v>307167</v>
      </c>
      <c r="O30" s="83"/>
      <c r="P30" s="1"/>
    </row>
    <row r="31" spans="1:16" ht="15">
      <c r="A31" s="629" t="s">
        <v>491</v>
      </c>
      <c r="B31" s="399"/>
      <c r="C31" s="399"/>
      <c r="D31" s="399"/>
      <c r="E31" s="399"/>
      <c r="F31" s="399"/>
      <c r="G31" s="399">
        <v>-12416</v>
      </c>
      <c r="H31" s="399"/>
      <c r="I31" s="399"/>
      <c r="J31" s="399"/>
      <c r="K31" s="399"/>
      <c r="L31" s="399"/>
      <c r="M31" s="399"/>
      <c r="N31" s="400">
        <f t="shared" si="10"/>
        <v>-12416</v>
      </c>
      <c r="O31" s="83"/>
      <c r="P31" s="1"/>
    </row>
    <row r="32" spans="1:16" ht="15">
      <c r="A32" s="629" t="s">
        <v>492</v>
      </c>
      <c r="B32" s="399">
        <f>SUM(B30:B31)</f>
        <v>25597</v>
      </c>
      <c r="C32" s="399">
        <f aca="true" t="shared" si="12" ref="C32:M32">SUM(C30:C31)</f>
        <v>25597</v>
      </c>
      <c r="D32" s="399">
        <f t="shared" si="12"/>
        <v>25597</v>
      </c>
      <c r="E32" s="399">
        <f t="shared" si="12"/>
        <v>25597</v>
      </c>
      <c r="F32" s="399">
        <f t="shared" si="12"/>
        <v>25597</v>
      </c>
      <c r="G32" s="399">
        <f t="shared" si="12"/>
        <v>13181</v>
      </c>
      <c r="H32" s="399">
        <f t="shared" si="12"/>
        <v>25597</v>
      </c>
      <c r="I32" s="399">
        <f t="shared" si="12"/>
        <v>25597</v>
      </c>
      <c r="J32" s="399">
        <f t="shared" si="12"/>
        <v>25597</v>
      </c>
      <c r="K32" s="399">
        <f t="shared" si="12"/>
        <v>25597</v>
      </c>
      <c r="L32" s="399">
        <f t="shared" si="12"/>
        <v>25597</v>
      </c>
      <c r="M32" s="399">
        <f t="shared" si="12"/>
        <v>25600</v>
      </c>
      <c r="N32" s="400">
        <f t="shared" si="10"/>
        <v>294751</v>
      </c>
      <c r="O32" s="83"/>
      <c r="P32" s="1"/>
    </row>
    <row r="33" spans="1:16" ht="15">
      <c r="A33" s="451" t="s">
        <v>322</v>
      </c>
      <c r="B33" s="399">
        <v>183527</v>
      </c>
      <c r="C33" s="399">
        <v>183527</v>
      </c>
      <c r="D33" s="399">
        <v>183527</v>
      </c>
      <c r="E33" s="399">
        <v>183527</v>
      </c>
      <c r="F33" s="399">
        <v>183527</v>
      </c>
      <c r="G33" s="399">
        <v>183527</v>
      </c>
      <c r="H33" s="399">
        <v>183527</v>
      </c>
      <c r="I33" s="399">
        <v>183527</v>
      </c>
      <c r="J33" s="399">
        <v>183527</v>
      </c>
      <c r="K33" s="399">
        <v>183527</v>
      </c>
      <c r="L33" s="399">
        <v>183527</v>
      </c>
      <c r="M33" s="399">
        <v>183529</v>
      </c>
      <c r="N33" s="400">
        <f t="shared" si="10"/>
        <v>2202326</v>
      </c>
      <c r="O33" s="1"/>
      <c r="P33" s="1"/>
    </row>
    <row r="34" spans="1:16" ht="15">
      <c r="A34" s="629" t="s">
        <v>491</v>
      </c>
      <c r="B34" s="399"/>
      <c r="C34" s="399"/>
      <c r="D34" s="399"/>
      <c r="E34" s="399"/>
      <c r="F34" s="399"/>
      <c r="G34" s="399">
        <v>-71683</v>
      </c>
      <c r="H34" s="399"/>
      <c r="I34" s="399"/>
      <c r="J34" s="399"/>
      <c r="K34" s="399"/>
      <c r="L34" s="399"/>
      <c r="M34" s="399"/>
      <c r="N34" s="400">
        <f t="shared" si="10"/>
        <v>-71683</v>
      </c>
      <c r="O34" s="1"/>
      <c r="P34" s="1"/>
    </row>
    <row r="35" spans="1:16" ht="15">
      <c r="A35" s="629" t="s">
        <v>492</v>
      </c>
      <c r="B35" s="399">
        <f>SUM(B33:B34)</f>
        <v>183527</v>
      </c>
      <c r="C35" s="399">
        <f aca="true" t="shared" si="13" ref="C35:M35">SUM(C33:C34)</f>
        <v>183527</v>
      </c>
      <c r="D35" s="399">
        <f t="shared" si="13"/>
        <v>183527</v>
      </c>
      <c r="E35" s="399">
        <f t="shared" si="13"/>
        <v>183527</v>
      </c>
      <c r="F35" s="399">
        <f t="shared" si="13"/>
        <v>183527</v>
      </c>
      <c r="G35" s="399">
        <f t="shared" si="13"/>
        <v>111844</v>
      </c>
      <c r="H35" s="399">
        <f t="shared" si="13"/>
        <v>183527</v>
      </c>
      <c r="I35" s="399">
        <f t="shared" si="13"/>
        <v>183527</v>
      </c>
      <c r="J35" s="399">
        <f t="shared" si="13"/>
        <v>183527</v>
      </c>
      <c r="K35" s="399">
        <f t="shared" si="13"/>
        <v>183527</v>
      </c>
      <c r="L35" s="399">
        <f t="shared" si="13"/>
        <v>183527</v>
      </c>
      <c r="M35" s="399">
        <f t="shared" si="13"/>
        <v>183529</v>
      </c>
      <c r="N35" s="400">
        <f t="shared" si="10"/>
        <v>2130643</v>
      </c>
      <c r="O35" s="1"/>
      <c r="P35" s="1"/>
    </row>
    <row r="36" spans="1:16" ht="27.75">
      <c r="A36" s="451" t="s">
        <v>323</v>
      </c>
      <c r="B36" s="399">
        <v>22775</v>
      </c>
      <c r="C36" s="399">
        <v>22775</v>
      </c>
      <c r="D36" s="399">
        <v>22775</v>
      </c>
      <c r="E36" s="399">
        <v>22775</v>
      </c>
      <c r="F36" s="399">
        <v>22775</v>
      </c>
      <c r="G36" s="399">
        <v>22775</v>
      </c>
      <c r="H36" s="399">
        <v>22775</v>
      </c>
      <c r="I36" s="399">
        <v>22775</v>
      </c>
      <c r="J36" s="399">
        <v>22775</v>
      </c>
      <c r="K36" s="399">
        <v>22775</v>
      </c>
      <c r="L36" s="399">
        <v>22775</v>
      </c>
      <c r="M36" s="399">
        <v>22776</v>
      </c>
      <c r="N36" s="400">
        <f t="shared" si="10"/>
        <v>273301</v>
      </c>
      <c r="O36" s="1"/>
      <c r="P36" s="1"/>
    </row>
    <row r="37" spans="1:16" ht="15">
      <c r="A37" s="629" t="s">
        <v>491</v>
      </c>
      <c r="B37" s="399"/>
      <c r="C37" s="399"/>
      <c r="D37" s="399">
        <v>-20487</v>
      </c>
      <c r="E37" s="399"/>
      <c r="F37" s="399"/>
      <c r="G37" s="399">
        <v>-2500</v>
      </c>
      <c r="H37" s="399"/>
      <c r="I37" s="399"/>
      <c r="J37" s="399"/>
      <c r="K37" s="399"/>
      <c r="L37" s="399"/>
      <c r="M37" s="399"/>
      <c r="N37" s="400">
        <f t="shared" si="10"/>
        <v>-22987</v>
      </c>
      <c r="O37" s="1"/>
      <c r="P37" s="1"/>
    </row>
    <row r="38" spans="1:16" ht="15">
      <c r="A38" s="629" t="s">
        <v>492</v>
      </c>
      <c r="B38" s="399">
        <f>SUM(B36:B37)</f>
        <v>22775</v>
      </c>
      <c r="C38" s="399">
        <f aca="true" t="shared" si="14" ref="C38:M38">SUM(C36:C37)</f>
        <v>22775</v>
      </c>
      <c r="D38" s="399">
        <f t="shared" si="14"/>
        <v>2288</v>
      </c>
      <c r="E38" s="399">
        <f t="shared" si="14"/>
        <v>22775</v>
      </c>
      <c r="F38" s="399">
        <f t="shared" si="14"/>
        <v>22775</v>
      </c>
      <c r="G38" s="399">
        <f t="shared" si="14"/>
        <v>20275</v>
      </c>
      <c r="H38" s="399">
        <f t="shared" si="14"/>
        <v>22775</v>
      </c>
      <c r="I38" s="399">
        <f t="shared" si="14"/>
        <v>22775</v>
      </c>
      <c r="J38" s="399">
        <f t="shared" si="14"/>
        <v>22775</v>
      </c>
      <c r="K38" s="399">
        <f t="shared" si="14"/>
        <v>22775</v>
      </c>
      <c r="L38" s="399">
        <f t="shared" si="14"/>
        <v>22775</v>
      </c>
      <c r="M38" s="399">
        <f t="shared" si="14"/>
        <v>22776</v>
      </c>
      <c r="N38" s="400">
        <f t="shared" si="10"/>
        <v>250314</v>
      </c>
      <c r="O38" s="1"/>
      <c r="P38" s="1"/>
    </row>
    <row r="39" spans="1:16" ht="15">
      <c r="A39" s="451" t="s">
        <v>324</v>
      </c>
      <c r="B39" s="399">
        <v>1804</v>
      </c>
      <c r="C39" s="399">
        <v>1804</v>
      </c>
      <c r="D39" s="399">
        <v>1804</v>
      </c>
      <c r="E39" s="399">
        <v>1804</v>
      </c>
      <c r="F39" s="399">
        <v>1804</v>
      </c>
      <c r="G39" s="399">
        <v>1804</v>
      </c>
      <c r="H39" s="399">
        <v>1804</v>
      </c>
      <c r="I39" s="399">
        <v>1804</v>
      </c>
      <c r="J39" s="399">
        <v>1804</v>
      </c>
      <c r="K39" s="399">
        <v>1804</v>
      </c>
      <c r="L39" s="399">
        <v>1804</v>
      </c>
      <c r="M39" s="399">
        <v>1806</v>
      </c>
      <c r="N39" s="400">
        <f t="shared" si="10"/>
        <v>21650</v>
      </c>
      <c r="O39" s="1"/>
      <c r="P39" s="1"/>
    </row>
    <row r="40" spans="1:16" ht="15">
      <c r="A40" s="629" t="s">
        <v>491</v>
      </c>
      <c r="B40" s="399"/>
      <c r="C40" s="399"/>
      <c r="D40" s="399"/>
      <c r="E40" s="399"/>
      <c r="F40" s="399"/>
      <c r="G40" s="399">
        <v>1153</v>
      </c>
      <c r="H40" s="399"/>
      <c r="I40" s="399"/>
      <c r="J40" s="399"/>
      <c r="K40" s="399"/>
      <c r="L40" s="399"/>
      <c r="M40" s="399"/>
      <c r="N40" s="400">
        <f t="shared" si="10"/>
        <v>1153</v>
      </c>
      <c r="O40" s="1"/>
      <c r="P40" s="1"/>
    </row>
    <row r="41" spans="1:16" ht="15">
      <c r="A41" s="629" t="s">
        <v>492</v>
      </c>
      <c r="B41" s="399">
        <f>SUM(B39:B40)</f>
        <v>1804</v>
      </c>
      <c r="C41" s="399">
        <f aca="true" t="shared" si="15" ref="C41:M41">SUM(C39:C40)</f>
        <v>1804</v>
      </c>
      <c r="D41" s="399">
        <f t="shared" si="15"/>
        <v>1804</v>
      </c>
      <c r="E41" s="399">
        <f t="shared" si="15"/>
        <v>1804</v>
      </c>
      <c r="F41" s="399">
        <f t="shared" si="15"/>
        <v>1804</v>
      </c>
      <c r="G41" s="399">
        <f t="shared" si="15"/>
        <v>2957</v>
      </c>
      <c r="H41" s="399">
        <f t="shared" si="15"/>
        <v>1804</v>
      </c>
      <c r="I41" s="399">
        <f t="shared" si="15"/>
        <v>1804</v>
      </c>
      <c r="J41" s="399">
        <f t="shared" si="15"/>
        <v>1804</v>
      </c>
      <c r="K41" s="399">
        <f t="shared" si="15"/>
        <v>1804</v>
      </c>
      <c r="L41" s="399">
        <f t="shared" si="15"/>
        <v>1804</v>
      </c>
      <c r="M41" s="399">
        <f t="shared" si="15"/>
        <v>1806</v>
      </c>
      <c r="N41" s="400">
        <f t="shared" si="10"/>
        <v>22803</v>
      </c>
      <c r="O41" s="1"/>
      <c r="P41" s="1"/>
    </row>
    <row r="42" spans="1:16" ht="15">
      <c r="A42" s="451" t="s">
        <v>325</v>
      </c>
      <c r="B42" s="399"/>
      <c r="C42" s="399"/>
      <c r="D42" s="399"/>
      <c r="E42" s="399">
        <v>78792</v>
      </c>
      <c r="F42" s="399">
        <v>78796</v>
      </c>
      <c r="G42" s="399">
        <v>78796</v>
      </c>
      <c r="H42" s="399">
        <v>78796</v>
      </c>
      <c r="I42" s="399">
        <v>78796</v>
      </c>
      <c r="J42" s="399">
        <v>78796</v>
      </c>
      <c r="K42" s="399">
        <v>78796</v>
      </c>
      <c r="L42" s="399">
        <v>78796</v>
      </c>
      <c r="M42" s="399"/>
      <c r="N42" s="400">
        <f t="shared" si="10"/>
        <v>630364</v>
      </c>
      <c r="O42" s="1"/>
      <c r="P42" s="1"/>
    </row>
    <row r="43" spans="1:16" ht="15">
      <c r="A43" s="629" t="s">
        <v>491</v>
      </c>
      <c r="B43" s="399"/>
      <c r="C43" s="399"/>
      <c r="D43" s="399"/>
      <c r="E43" s="399"/>
      <c r="F43" s="399"/>
      <c r="G43" s="399">
        <v>-14485</v>
      </c>
      <c r="H43" s="399"/>
      <c r="I43" s="399"/>
      <c r="J43" s="399"/>
      <c r="K43" s="399"/>
      <c r="L43" s="399"/>
      <c r="M43" s="399"/>
      <c r="N43" s="400">
        <f t="shared" si="10"/>
        <v>-14485</v>
      </c>
      <c r="O43" s="1"/>
      <c r="P43" s="1"/>
    </row>
    <row r="44" spans="1:16" ht="15">
      <c r="A44" s="629" t="s">
        <v>492</v>
      </c>
      <c r="B44" s="399"/>
      <c r="C44" s="399"/>
      <c r="D44" s="399"/>
      <c r="E44" s="399">
        <f>SUM(E42:E43)</f>
        <v>78792</v>
      </c>
      <c r="F44" s="399">
        <f aca="true" t="shared" si="16" ref="F44:M44">SUM(F42:F43)</f>
        <v>78796</v>
      </c>
      <c r="G44" s="399">
        <f t="shared" si="16"/>
        <v>64311</v>
      </c>
      <c r="H44" s="399">
        <f t="shared" si="16"/>
        <v>78796</v>
      </c>
      <c r="I44" s="399">
        <f t="shared" si="16"/>
        <v>78796</v>
      </c>
      <c r="J44" s="399">
        <f t="shared" si="16"/>
        <v>78796</v>
      </c>
      <c r="K44" s="399">
        <f t="shared" si="16"/>
        <v>78796</v>
      </c>
      <c r="L44" s="399">
        <f t="shared" si="16"/>
        <v>78796</v>
      </c>
      <c r="M44" s="399">
        <f t="shared" si="16"/>
        <v>0</v>
      </c>
      <c r="N44" s="400">
        <f t="shared" si="10"/>
        <v>615879</v>
      </c>
      <c r="O44" s="1"/>
      <c r="P44" s="1"/>
    </row>
    <row r="45" spans="1:16" ht="15">
      <c r="A45" s="451" t="s">
        <v>326</v>
      </c>
      <c r="B45" s="399"/>
      <c r="C45" s="399"/>
      <c r="D45" s="399"/>
      <c r="E45" s="399">
        <v>299162</v>
      </c>
      <c r="F45" s="399">
        <v>299162</v>
      </c>
      <c r="G45" s="399">
        <v>269162</v>
      </c>
      <c r="H45" s="399">
        <v>299162</v>
      </c>
      <c r="I45" s="399">
        <v>299162</v>
      </c>
      <c r="J45" s="399">
        <v>299162</v>
      </c>
      <c r="K45" s="399">
        <v>299162</v>
      </c>
      <c r="L45" s="399">
        <v>299163</v>
      </c>
      <c r="M45" s="399"/>
      <c r="N45" s="400">
        <f t="shared" si="10"/>
        <v>2363297</v>
      </c>
      <c r="O45" s="1"/>
      <c r="P45" s="1"/>
    </row>
    <row r="46" spans="1:16" ht="15">
      <c r="A46" s="629" t="s">
        <v>491</v>
      </c>
      <c r="B46" s="399"/>
      <c r="C46" s="399"/>
      <c r="D46" s="399">
        <v>25985</v>
      </c>
      <c r="E46" s="399"/>
      <c r="F46" s="399"/>
      <c r="G46" s="399">
        <v>132552</v>
      </c>
      <c r="H46" s="399"/>
      <c r="I46" s="399"/>
      <c r="J46" s="399"/>
      <c r="K46" s="399"/>
      <c r="L46" s="399"/>
      <c r="M46" s="399"/>
      <c r="N46" s="400">
        <f t="shared" si="10"/>
        <v>158537</v>
      </c>
      <c r="O46" s="1"/>
      <c r="P46" s="1"/>
    </row>
    <row r="47" spans="1:16" ht="15">
      <c r="A47" s="629" t="s">
        <v>492</v>
      </c>
      <c r="B47" s="399"/>
      <c r="C47" s="399"/>
      <c r="D47" s="399">
        <f>SUM(D45:D46)</f>
        <v>25985</v>
      </c>
      <c r="E47" s="399">
        <f>SUM(E45:E46)</f>
        <v>299162</v>
      </c>
      <c r="F47" s="399">
        <f aca="true" t="shared" si="17" ref="F47:M47">SUM(F45:F46)</f>
        <v>299162</v>
      </c>
      <c r="G47" s="399">
        <f t="shared" si="17"/>
        <v>401714</v>
      </c>
      <c r="H47" s="399">
        <f t="shared" si="17"/>
        <v>299162</v>
      </c>
      <c r="I47" s="399">
        <f t="shared" si="17"/>
        <v>299162</v>
      </c>
      <c r="J47" s="399">
        <f t="shared" si="17"/>
        <v>299162</v>
      </c>
      <c r="K47" s="399">
        <f t="shared" si="17"/>
        <v>299162</v>
      </c>
      <c r="L47" s="399">
        <f t="shared" si="17"/>
        <v>299163</v>
      </c>
      <c r="M47" s="399">
        <f t="shared" si="17"/>
        <v>0</v>
      </c>
      <c r="N47" s="400">
        <f t="shared" si="10"/>
        <v>2521834</v>
      </c>
      <c r="O47" s="1"/>
      <c r="P47" s="1"/>
    </row>
    <row r="48" spans="1:16" ht="15">
      <c r="A48" s="451" t="s">
        <v>327</v>
      </c>
      <c r="B48" s="399"/>
      <c r="C48" s="399"/>
      <c r="D48" s="399">
        <v>55549</v>
      </c>
      <c r="E48" s="399">
        <v>549</v>
      </c>
      <c r="F48" s="399">
        <v>549</v>
      </c>
      <c r="G48" s="399">
        <v>549</v>
      </c>
      <c r="H48" s="399">
        <v>549</v>
      </c>
      <c r="I48" s="399">
        <v>549</v>
      </c>
      <c r="J48" s="399">
        <v>549</v>
      </c>
      <c r="K48" s="399">
        <v>549</v>
      </c>
      <c r="L48" s="399">
        <v>549</v>
      </c>
      <c r="M48" s="399">
        <v>557</v>
      </c>
      <c r="N48" s="400">
        <f t="shared" si="10"/>
        <v>60498</v>
      </c>
      <c r="O48" s="1"/>
      <c r="P48" s="1"/>
    </row>
    <row r="49" spans="1:16" ht="15">
      <c r="A49" s="629" t="s">
        <v>491</v>
      </c>
      <c r="B49" s="401"/>
      <c r="C49" s="401"/>
      <c r="D49" s="401">
        <v>-5498</v>
      </c>
      <c r="E49" s="401"/>
      <c r="F49" s="401"/>
      <c r="G49" s="401">
        <v>2500</v>
      </c>
      <c r="H49" s="401"/>
      <c r="I49" s="401"/>
      <c r="J49" s="401"/>
      <c r="K49" s="401"/>
      <c r="L49" s="401"/>
      <c r="M49" s="401"/>
      <c r="N49" s="400">
        <f t="shared" si="10"/>
        <v>-2998</v>
      </c>
      <c r="O49" s="1"/>
      <c r="P49" s="1"/>
    </row>
    <row r="50" spans="1:16" ht="15">
      <c r="A50" s="629" t="s">
        <v>492</v>
      </c>
      <c r="B50" s="401"/>
      <c r="C50" s="401"/>
      <c r="D50" s="401">
        <f>SUM(D48:D49)</f>
        <v>50051</v>
      </c>
      <c r="E50" s="401">
        <f aca="true" t="shared" si="18" ref="E50:M50">SUM(E48:E49)</f>
        <v>549</v>
      </c>
      <c r="F50" s="401">
        <f t="shared" si="18"/>
        <v>549</v>
      </c>
      <c r="G50" s="401">
        <f t="shared" si="18"/>
        <v>3049</v>
      </c>
      <c r="H50" s="401">
        <f t="shared" si="18"/>
        <v>549</v>
      </c>
      <c r="I50" s="401">
        <f t="shared" si="18"/>
        <v>549</v>
      </c>
      <c r="J50" s="401">
        <f t="shared" si="18"/>
        <v>549</v>
      </c>
      <c r="K50" s="401">
        <f t="shared" si="18"/>
        <v>549</v>
      </c>
      <c r="L50" s="401">
        <f t="shared" si="18"/>
        <v>549</v>
      </c>
      <c r="M50" s="401">
        <f t="shared" si="18"/>
        <v>557</v>
      </c>
      <c r="N50" s="400">
        <f t="shared" si="10"/>
        <v>57500</v>
      </c>
      <c r="O50" s="1"/>
      <c r="P50" s="1"/>
    </row>
    <row r="51" spans="1:16" ht="15">
      <c r="A51" s="452" t="s">
        <v>328</v>
      </c>
      <c r="B51" s="401"/>
      <c r="C51" s="401"/>
      <c r="D51" s="401">
        <v>231928</v>
      </c>
      <c r="E51" s="401"/>
      <c r="F51" s="401"/>
      <c r="G51" s="401">
        <v>160000</v>
      </c>
      <c r="H51" s="401">
        <v>30000</v>
      </c>
      <c r="I51" s="401">
        <v>30000</v>
      </c>
      <c r="J51" s="401">
        <v>20000</v>
      </c>
      <c r="K51" s="401">
        <v>11424</v>
      </c>
      <c r="L51" s="401"/>
      <c r="M51" s="401"/>
      <c r="N51" s="400">
        <f t="shared" si="10"/>
        <v>483352</v>
      </c>
      <c r="O51" s="1"/>
      <c r="P51" s="1"/>
    </row>
    <row r="52" spans="1:16" ht="15">
      <c r="A52" s="629" t="s">
        <v>491</v>
      </c>
      <c r="B52" s="399"/>
      <c r="C52" s="399"/>
      <c r="D52" s="399"/>
      <c r="E52" s="399"/>
      <c r="F52" s="399"/>
      <c r="G52" s="399">
        <v>24979</v>
      </c>
      <c r="H52" s="399"/>
      <c r="I52" s="399"/>
      <c r="J52" s="399"/>
      <c r="K52" s="399"/>
      <c r="L52" s="399"/>
      <c r="M52" s="399"/>
      <c r="N52" s="400">
        <f t="shared" si="10"/>
        <v>24979</v>
      </c>
      <c r="O52" s="1"/>
      <c r="P52" s="1"/>
    </row>
    <row r="53" spans="1:16" ht="15.75" thickBot="1">
      <c r="A53" s="629" t="s">
        <v>492</v>
      </c>
      <c r="B53" s="627"/>
      <c r="C53" s="627"/>
      <c r="D53" s="627">
        <f>SUM(D51:D52)</f>
        <v>231928</v>
      </c>
      <c r="E53" s="627">
        <f aca="true" t="shared" si="19" ref="E53:L53">SUM(E51:E52)</f>
        <v>0</v>
      </c>
      <c r="F53" s="627">
        <f t="shared" si="19"/>
        <v>0</v>
      </c>
      <c r="G53" s="627">
        <f t="shared" si="19"/>
        <v>184979</v>
      </c>
      <c r="H53" s="627">
        <f t="shared" si="19"/>
        <v>30000</v>
      </c>
      <c r="I53" s="627">
        <f t="shared" si="19"/>
        <v>30000</v>
      </c>
      <c r="J53" s="627">
        <f t="shared" si="19"/>
        <v>20000</v>
      </c>
      <c r="K53" s="627">
        <f t="shared" si="19"/>
        <v>11424</v>
      </c>
      <c r="L53" s="627">
        <f t="shared" si="19"/>
        <v>0</v>
      </c>
      <c r="M53" s="627"/>
      <c r="N53" s="400">
        <f t="shared" si="10"/>
        <v>508331</v>
      </c>
      <c r="O53" s="1"/>
      <c r="P53" s="1"/>
    </row>
    <row r="54" spans="1:16" s="445" customFormat="1" ht="15">
      <c r="A54" s="630" t="s">
        <v>329</v>
      </c>
      <c r="B54" s="631">
        <f>SUM(B27+B30+B33+B36+B39+B42+B45+B48+B51)</f>
        <v>366126</v>
      </c>
      <c r="C54" s="631">
        <f aca="true" t="shared" si="20" ref="C54:N54">SUM(C27+C30+C33+C36+C39+C42+C45+C48+C51)</f>
        <v>366126</v>
      </c>
      <c r="D54" s="631">
        <f t="shared" si="20"/>
        <v>653603</v>
      </c>
      <c r="E54" s="631">
        <f t="shared" si="20"/>
        <v>744629</v>
      </c>
      <c r="F54" s="631">
        <f t="shared" si="20"/>
        <v>744633</v>
      </c>
      <c r="G54" s="631">
        <f t="shared" si="20"/>
        <v>874633</v>
      </c>
      <c r="H54" s="631">
        <f t="shared" si="20"/>
        <v>774633</v>
      </c>
      <c r="I54" s="631">
        <f t="shared" si="20"/>
        <v>774633</v>
      </c>
      <c r="J54" s="631">
        <f t="shared" si="20"/>
        <v>764633</v>
      </c>
      <c r="K54" s="631">
        <f t="shared" si="20"/>
        <v>756057</v>
      </c>
      <c r="L54" s="631">
        <f t="shared" si="20"/>
        <v>744634</v>
      </c>
      <c r="M54" s="631">
        <f t="shared" si="20"/>
        <v>366686</v>
      </c>
      <c r="N54" s="632">
        <f t="shared" si="20"/>
        <v>7931026</v>
      </c>
      <c r="O54" s="2"/>
      <c r="P54" s="2"/>
    </row>
    <row r="55" spans="1:16" s="445" customFormat="1" ht="15">
      <c r="A55" s="196" t="s">
        <v>491</v>
      </c>
      <c r="B55" s="628">
        <f>SUM(B28+B31+B34+B37+B40+B43+B46+B49+B52)</f>
        <v>0</v>
      </c>
      <c r="C55" s="628">
        <f aca="true" t="shared" si="21" ref="C55:N55">SUM(C28+C31+C34+C37+C40+C43+C46+C49+C52)</f>
        <v>0</v>
      </c>
      <c r="D55" s="628">
        <f t="shared" si="21"/>
        <v>0</v>
      </c>
      <c r="E55" s="628">
        <f t="shared" si="21"/>
        <v>0</v>
      </c>
      <c r="F55" s="628">
        <f t="shared" si="21"/>
        <v>0</v>
      </c>
      <c r="G55" s="628">
        <f t="shared" si="21"/>
        <v>-3543</v>
      </c>
      <c r="H55" s="628">
        <f t="shared" si="21"/>
        <v>0</v>
      </c>
      <c r="I55" s="628">
        <f t="shared" si="21"/>
        <v>0</v>
      </c>
      <c r="J55" s="628">
        <f t="shared" si="21"/>
        <v>0</v>
      </c>
      <c r="K55" s="628">
        <f t="shared" si="21"/>
        <v>0</v>
      </c>
      <c r="L55" s="628">
        <f t="shared" si="21"/>
        <v>0</v>
      </c>
      <c r="M55" s="628">
        <f t="shared" si="21"/>
        <v>0</v>
      </c>
      <c r="N55" s="400">
        <f t="shared" si="21"/>
        <v>-3543</v>
      </c>
      <c r="O55" s="2"/>
      <c r="P55" s="2"/>
    </row>
    <row r="56" spans="1:16" s="445" customFormat="1" ht="15.75" thickBot="1">
      <c r="A56" s="196" t="s">
        <v>492</v>
      </c>
      <c r="B56" s="636">
        <f>SUM(B54:B55)</f>
        <v>366126</v>
      </c>
      <c r="C56" s="636">
        <f aca="true" t="shared" si="22" ref="C56:N56">SUM(C54:C55)</f>
        <v>366126</v>
      </c>
      <c r="D56" s="636">
        <f t="shared" si="22"/>
        <v>653603</v>
      </c>
      <c r="E56" s="636">
        <f t="shared" si="22"/>
        <v>744629</v>
      </c>
      <c r="F56" s="636">
        <f t="shared" si="22"/>
        <v>744633</v>
      </c>
      <c r="G56" s="636">
        <f t="shared" si="22"/>
        <v>871090</v>
      </c>
      <c r="H56" s="636">
        <f t="shared" si="22"/>
        <v>774633</v>
      </c>
      <c r="I56" s="636">
        <f t="shared" si="22"/>
        <v>774633</v>
      </c>
      <c r="J56" s="636">
        <f t="shared" si="22"/>
        <v>764633</v>
      </c>
      <c r="K56" s="636">
        <f t="shared" si="22"/>
        <v>756057</v>
      </c>
      <c r="L56" s="636">
        <f t="shared" si="22"/>
        <v>744634</v>
      </c>
      <c r="M56" s="636">
        <f t="shared" si="22"/>
        <v>366686</v>
      </c>
      <c r="N56" s="637">
        <f t="shared" si="22"/>
        <v>7927483</v>
      </c>
      <c r="O56" s="2"/>
      <c r="P56" s="2"/>
    </row>
    <row r="57" spans="1:16" s="445" customFormat="1" ht="15" customHeight="1" thickBot="1">
      <c r="A57" s="454" t="s">
        <v>330</v>
      </c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503"/>
      <c r="O57" s="2"/>
      <c r="P57" s="2"/>
    </row>
    <row r="58" spans="1:16" ht="15">
      <c r="A58" s="7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1"/>
      <c r="P58" s="1"/>
    </row>
    <row r="59" spans="1:16" ht="13.5">
      <c r="A59" s="74"/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1"/>
      <c r="P59" s="1"/>
    </row>
    <row r="60" spans="1:16" ht="13.5">
      <c r="A60" s="74"/>
      <c r="B60" s="436"/>
      <c r="C60" s="436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1"/>
      <c r="P60" s="1"/>
    </row>
    <row r="61" spans="1:16" ht="15">
      <c r="A61" s="7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1"/>
      <c r="P61" s="1"/>
    </row>
  </sheetData>
  <sheetProtection/>
  <printOptions/>
  <pageMargins left="0.28" right="0.15748031496062992" top="0.984251968503937" bottom="0.35433070866141736" header="0.35433070866141736" footer="0.1968503937007874"/>
  <pageSetup horizontalDpi="600" verticalDpi="600" orientation="landscape" paperSize="9" scale="95" r:id="rId1"/>
  <headerFooter>
    <oddHeader>&amp;C&amp;"Book Antiqua,Félkövér"&amp;11Keszthely Város Önkormányzata
2020. évi előirányzat-felhasználási ütemterve&amp;R&amp;"Book Antiqua,Félkövér"15. melléklet
A Rendelet 17. melléklet
ezer Ft</oddHeader>
    <oddFooter>&amp;C&amp;P</oddFooter>
  </headerFooter>
  <rowBreaks count="1" manualBreakCount="1">
    <brk id="2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3">
      <selection activeCell="B32" sqref="B32"/>
    </sheetView>
  </sheetViews>
  <sheetFormatPr defaultColWidth="9.140625" defaultRowHeight="12.75"/>
  <cols>
    <col min="1" max="1" width="5.57421875" style="0" customWidth="1"/>
    <col min="2" max="2" width="120.57421875" style="0" customWidth="1"/>
    <col min="3" max="3" width="18.8515625" style="0" bestFit="1" customWidth="1"/>
    <col min="4" max="4" width="12.28125" style="0" bestFit="1" customWidth="1"/>
    <col min="5" max="5" width="14.28125" style="0" bestFit="1" customWidth="1"/>
  </cols>
  <sheetData>
    <row r="1" spans="1:5" ht="35.25" customHeight="1" thickBot="1">
      <c r="A1" s="814" t="s">
        <v>331</v>
      </c>
      <c r="B1" s="814"/>
      <c r="C1" s="814"/>
      <c r="D1" s="814"/>
      <c r="E1" s="814"/>
    </row>
    <row r="2" spans="1:5" ht="15">
      <c r="A2" s="815" t="s">
        <v>14</v>
      </c>
      <c r="B2" s="818" t="s">
        <v>15</v>
      </c>
      <c r="C2" s="821" t="s">
        <v>332</v>
      </c>
      <c r="D2" s="824" t="s">
        <v>333</v>
      </c>
      <c r="E2" s="825"/>
    </row>
    <row r="3" spans="1:5" ht="60">
      <c r="A3" s="816"/>
      <c r="B3" s="819"/>
      <c r="C3" s="822"/>
      <c r="D3" s="406" t="s">
        <v>334</v>
      </c>
      <c r="E3" s="407" t="s">
        <v>335</v>
      </c>
    </row>
    <row r="4" spans="1:5" ht="15.75" thickBot="1">
      <c r="A4" s="817"/>
      <c r="B4" s="820"/>
      <c r="C4" s="823"/>
      <c r="D4" s="396" t="s">
        <v>448</v>
      </c>
      <c r="E4" s="408" t="s">
        <v>448</v>
      </c>
    </row>
    <row r="5" spans="1:5" ht="33">
      <c r="A5" s="490">
        <v>1</v>
      </c>
      <c r="B5" s="491" t="s">
        <v>457</v>
      </c>
      <c r="C5" s="492" t="s">
        <v>336</v>
      </c>
      <c r="D5" s="493"/>
      <c r="E5" s="494">
        <v>55069</v>
      </c>
    </row>
    <row r="6" spans="1:5" ht="16.5">
      <c r="A6" s="409">
        <v>2</v>
      </c>
      <c r="B6" s="410" t="s">
        <v>337</v>
      </c>
      <c r="C6" s="411" t="s">
        <v>338</v>
      </c>
      <c r="D6" s="412"/>
      <c r="E6" s="413">
        <v>184000</v>
      </c>
    </row>
    <row r="7" spans="1:5" ht="33">
      <c r="A7" s="409">
        <v>3</v>
      </c>
      <c r="B7" s="410" t="s">
        <v>339</v>
      </c>
      <c r="C7" s="411" t="s">
        <v>340</v>
      </c>
      <c r="D7" s="412"/>
      <c r="E7" s="413">
        <v>115550</v>
      </c>
    </row>
    <row r="8" spans="1:5" ht="33">
      <c r="A8" s="409">
        <v>4</v>
      </c>
      <c r="B8" s="410" t="s">
        <v>341</v>
      </c>
      <c r="C8" s="411" t="s">
        <v>342</v>
      </c>
      <c r="D8" s="412"/>
      <c r="E8" s="413">
        <v>278000</v>
      </c>
    </row>
    <row r="9" spans="1:5" ht="16.5">
      <c r="A9" s="419">
        <v>5</v>
      </c>
      <c r="B9" s="410" t="s">
        <v>343</v>
      </c>
      <c r="C9" s="411" t="s">
        <v>344</v>
      </c>
      <c r="D9" s="428"/>
      <c r="E9" s="416">
        <v>799447</v>
      </c>
    </row>
    <row r="10" spans="1:5" ht="16.5">
      <c r="A10" s="422">
        <v>6</v>
      </c>
      <c r="B10" s="417" t="s">
        <v>463</v>
      </c>
      <c r="C10" s="423" t="s">
        <v>351</v>
      </c>
      <c r="D10" s="424">
        <v>25831</v>
      </c>
      <c r="E10" s="418">
        <v>233814</v>
      </c>
    </row>
    <row r="11" spans="1:5" ht="16.5">
      <c r="A11" s="419">
        <v>7</v>
      </c>
      <c r="B11" s="420" t="s">
        <v>355</v>
      </c>
      <c r="C11" s="411" t="s">
        <v>345</v>
      </c>
      <c r="D11" s="412"/>
      <c r="E11" s="416">
        <v>132000</v>
      </c>
    </row>
    <row r="12" spans="1:5" ht="16.5">
      <c r="A12" s="419">
        <v>8</v>
      </c>
      <c r="B12" s="410" t="s">
        <v>356</v>
      </c>
      <c r="C12" s="395" t="s">
        <v>346</v>
      </c>
      <c r="D12" s="412"/>
      <c r="E12" s="416">
        <v>951016</v>
      </c>
    </row>
    <row r="13" spans="1:5" ht="16.5">
      <c r="A13" s="414">
        <v>9</v>
      </c>
      <c r="B13" s="410" t="s">
        <v>347</v>
      </c>
      <c r="C13" s="411" t="s">
        <v>349</v>
      </c>
      <c r="D13" s="412"/>
      <c r="E13" s="416">
        <v>320000</v>
      </c>
    </row>
    <row r="14" spans="1:5" ht="33">
      <c r="A14" s="414">
        <v>10</v>
      </c>
      <c r="B14" s="410" t="s">
        <v>348</v>
      </c>
      <c r="C14" s="411" t="s">
        <v>350</v>
      </c>
      <c r="D14" s="412"/>
      <c r="E14" s="416">
        <v>7000</v>
      </c>
    </row>
    <row r="15" spans="1:5" ht="16.5">
      <c r="A15" s="421">
        <v>11</v>
      </c>
      <c r="B15" s="410" t="s">
        <v>354</v>
      </c>
      <c r="C15" s="411" t="s">
        <v>378</v>
      </c>
      <c r="D15" s="415"/>
      <c r="E15" s="413">
        <v>123000</v>
      </c>
    </row>
    <row r="16" spans="1:5" ht="16.5">
      <c r="A16" s="421">
        <v>12</v>
      </c>
      <c r="B16" s="410" t="s">
        <v>375</v>
      </c>
      <c r="C16" s="411" t="s">
        <v>377</v>
      </c>
      <c r="D16" s="415"/>
      <c r="E16" s="413">
        <v>3394</v>
      </c>
    </row>
    <row r="17" spans="1:5" ht="33">
      <c r="A17" s="421">
        <v>13</v>
      </c>
      <c r="B17" s="410" t="s">
        <v>450</v>
      </c>
      <c r="C17" s="411" t="s">
        <v>454</v>
      </c>
      <c r="D17" s="415">
        <v>203500</v>
      </c>
      <c r="E17" s="413">
        <v>205500</v>
      </c>
    </row>
    <row r="18" spans="1:5" ht="16.5">
      <c r="A18" s="421">
        <v>14</v>
      </c>
      <c r="B18" s="410" t="s">
        <v>449</v>
      </c>
      <c r="C18" s="411" t="s">
        <v>455</v>
      </c>
      <c r="D18" s="415">
        <v>30269</v>
      </c>
      <c r="E18" s="413">
        <v>31269</v>
      </c>
    </row>
    <row r="19" spans="1:5" ht="33">
      <c r="A19" s="421">
        <v>15</v>
      </c>
      <c r="B19" s="410" t="s">
        <v>456</v>
      </c>
      <c r="C19" s="411" t="s">
        <v>452</v>
      </c>
      <c r="D19" s="415"/>
      <c r="E19" s="413">
        <v>52384</v>
      </c>
    </row>
    <row r="20" spans="1:5" ht="33">
      <c r="A20" s="421">
        <v>16</v>
      </c>
      <c r="B20" s="410" t="s">
        <v>465</v>
      </c>
      <c r="C20" s="411" t="s">
        <v>464</v>
      </c>
      <c r="D20" s="415">
        <v>1968</v>
      </c>
      <c r="E20" s="413">
        <v>5905</v>
      </c>
    </row>
    <row r="21" spans="1:5" ht="16.5">
      <c r="A21" s="421">
        <v>17</v>
      </c>
      <c r="B21" s="410" t="s">
        <v>461</v>
      </c>
      <c r="C21" s="411" t="s">
        <v>453</v>
      </c>
      <c r="D21" s="415">
        <v>20000</v>
      </c>
      <c r="E21" s="413">
        <v>20000</v>
      </c>
    </row>
    <row r="22" spans="1:5" ht="16.5">
      <c r="A22" s="421">
        <v>18</v>
      </c>
      <c r="B22" s="420" t="s">
        <v>508</v>
      </c>
      <c r="C22" s="411" t="s">
        <v>451</v>
      </c>
      <c r="D22" s="415">
        <v>170000</v>
      </c>
      <c r="E22" s="413">
        <v>175100</v>
      </c>
    </row>
    <row r="23" spans="1:5" ht="16.5">
      <c r="A23" s="414">
        <v>19</v>
      </c>
      <c r="B23" s="410" t="s">
        <v>376</v>
      </c>
      <c r="C23" s="411" t="s">
        <v>353</v>
      </c>
      <c r="D23" s="415"/>
      <c r="E23" s="505">
        <v>9444</v>
      </c>
    </row>
    <row r="24" spans="1:5" ht="16.5">
      <c r="A24" s="421">
        <v>20</v>
      </c>
      <c r="B24" s="410" t="s">
        <v>379</v>
      </c>
      <c r="C24" s="411" t="s">
        <v>380</v>
      </c>
      <c r="D24" s="415"/>
      <c r="E24" s="505">
        <v>7084</v>
      </c>
    </row>
    <row r="25" spans="1:5" ht="17.25" thickBot="1">
      <c r="A25" s="495">
        <v>21</v>
      </c>
      <c r="B25" s="496" t="s">
        <v>385</v>
      </c>
      <c r="C25" s="497" t="s">
        <v>386</v>
      </c>
      <c r="D25" s="498"/>
      <c r="E25" s="499">
        <v>26010</v>
      </c>
    </row>
    <row r="26" spans="1:5" ht="33">
      <c r="A26" s="500">
        <v>22</v>
      </c>
      <c r="B26" s="491" t="s">
        <v>563</v>
      </c>
      <c r="C26" s="492" t="s">
        <v>350</v>
      </c>
      <c r="D26" s="501"/>
      <c r="E26" s="494">
        <v>78865</v>
      </c>
    </row>
    <row r="27" spans="1:5" ht="33">
      <c r="A27" s="421">
        <v>23</v>
      </c>
      <c r="B27" s="410" t="s">
        <v>564</v>
      </c>
      <c r="C27" s="411" t="s">
        <v>350</v>
      </c>
      <c r="D27" s="415">
        <v>0</v>
      </c>
      <c r="E27" s="505">
        <v>55226</v>
      </c>
    </row>
    <row r="28" spans="1:5" ht="16.5">
      <c r="A28" s="421">
        <v>24</v>
      </c>
      <c r="B28" s="410" t="s">
        <v>383</v>
      </c>
      <c r="C28" s="411" t="s">
        <v>384</v>
      </c>
      <c r="D28" s="415"/>
      <c r="E28" s="413">
        <v>16210</v>
      </c>
    </row>
    <row r="29" spans="1:5" ht="17.25" thickBot="1">
      <c r="A29" s="421">
        <v>25</v>
      </c>
      <c r="B29" s="410" t="s">
        <v>382</v>
      </c>
      <c r="C29" s="411" t="s">
        <v>384</v>
      </c>
      <c r="D29" s="415"/>
      <c r="E29" s="413">
        <v>9919</v>
      </c>
    </row>
    <row r="30" spans="1:5" ht="15.75" thickBot="1">
      <c r="A30" s="425"/>
      <c r="B30" s="426" t="s">
        <v>24</v>
      </c>
      <c r="C30" s="426"/>
      <c r="D30" s="427">
        <f>SUM(D5:D29)</f>
        <v>451568</v>
      </c>
      <c r="E30" s="502">
        <f>SUM(E5:E29)</f>
        <v>3895206</v>
      </c>
    </row>
    <row r="31" spans="1:5" ht="16.5">
      <c r="A31" s="3"/>
      <c r="B31" s="3"/>
      <c r="C31" s="3"/>
      <c r="D31" s="3"/>
      <c r="E31" s="3"/>
    </row>
  </sheetData>
  <sheetProtection/>
  <mergeCells count="5">
    <mergeCell ref="A1:E1"/>
    <mergeCell ref="A2:A4"/>
    <mergeCell ref="B2:B4"/>
    <mergeCell ref="C2:C4"/>
    <mergeCell ref="D2:E2"/>
  </mergeCells>
  <printOptions/>
  <pageMargins left="0.1968503937007874" right="0.15748031496062992" top="0.86" bottom="0.3937007874015748" header="0.15748031496062992" footer="0.15748031496062992"/>
  <pageSetup horizontalDpi="600" verticalDpi="600" orientation="landscape" paperSize="9" scale="85" r:id="rId1"/>
  <headerFooter>
    <oddHeader>&amp;R&amp;"Book Antiqua,Félkövér"16. melléklet
A Rendelet 18. melléklete
ezer Ft</oddHeader>
    <oddFooter>&amp;C&amp;P</oddFoot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25">
      <selection activeCell="J45" sqref="J45"/>
    </sheetView>
  </sheetViews>
  <sheetFormatPr defaultColWidth="9.140625" defaultRowHeight="12.75"/>
  <cols>
    <col min="1" max="1" width="5.57421875" style="50" customWidth="1"/>
    <col min="2" max="2" width="57.28125" style="3" customWidth="1"/>
    <col min="3" max="3" width="14.140625" style="14" bestFit="1" customWidth="1"/>
    <col min="4" max="4" width="12.28125" style="14" bestFit="1" customWidth="1"/>
    <col min="5" max="5" width="14.140625" style="14" bestFit="1" customWidth="1"/>
    <col min="6" max="7" width="14.140625" style="3" bestFit="1" customWidth="1"/>
    <col min="8" max="9" width="9.140625" style="3" customWidth="1"/>
    <col min="10" max="10" width="12.28125" style="3" bestFit="1" customWidth="1"/>
    <col min="11" max="16384" width="9.140625" style="3" customWidth="1"/>
  </cols>
  <sheetData>
    <row r="1" spans="1:7" ht="50.25" customHeight="1" thickBot="1">
      <c r="A1" s="175" t="s">
        <v>14</v>
      </c>
      <c r="B1" s="139" t="s">
        <v>15</v>
      </c>
      <c r="C1" s="203" t="s">
        <v>418</v>
      </c>
      <c r="D1" s="203" t="s">
        <v>491</v>
      </c>
      <c r="E1" s="203" t="s">
        <v>492</v>
      </c>
      <c r="F1" s="139" t="s">
        <v>126</v>
      </c>
      <c r="G1" s="204" t="s">
        <v>127</v>
      </c>
    </row>
    <row r="2" spans="1:7" s="44" customFormat="1" ht="15">
      <c r="A2" s="147" t="s">
        <v>81</v>
      </c>
      <c r="B2" s="148" t="s">
        <v>80</v>
      </c>
      <c r="C2" s="694">
        <f>C3+C12+C22+C10+C23</f>
        <v>3507141</v>
      </c>
      <c r="D2" s="694">
        <f>D3+D12+D22+D10+D23</f>
        <v>-61347</v>
      </c>
      <c r="E2" s="694">
        <f>E3+E12+E22+E10+E23</f>
        <v>3445794</v>
      </c>
      <c r="F2" s="694">
        <f>F3+F12+F22+F10+F23</f>
        <v>1643675</v>
      </c>
      <c r="G2" s="695">
        <f>E2-F2</f>
        <v>1802119</v>
      </c>
    </row>
    <row r="3" spans="1:7" s="44" customFormat="1" ht="16.5">
      <c r="A3" s="36">
        <v>1</v>
      </c>
      <c r="B3" s="37" t="s">
        <v>187</v>
      </c>
      <c r="C3" s="270">
        <f>SUM(C4:C9)</f>
        <v>1188035</v>
      </c>
      <c r="D3" s="270">
        <f>SUM(D4:D9)</f>
        <v>37680</v>
      </c>
      <c r="E3" s="270">
        <f>SUM(E4:E9)</f>
        <v>1225715</v>
      </c>
      <c r="F3" s="270">
        <f>SUM(F4:F9)</f>
        <v>1055285</v>
      </c>
      <c r="G3" s="310">
        <f>E3-F3</f>
        <v>170430</v>
      </c>
    </row>
    <row r="4" spans="1:7" s="44" customFormat="1" ht="16.5">
      <c r="A4" s="36"/>
      <c r="B4" s="48" t="s">
        <v>493</v>
      </c>
      <c r="C4" s="268">
        <v>243727</v>
      </c>
      <c r="D4" s="268">
        <v>700</v>
      </c>
      <c r="E4" s="268">
        <f>SUM(C4:D4)</f>
        <v>244427</v>
      </c>
      <c r="F4" s="268">
        <v>244427</v>
      </c>
      <c r="G4" s="310">
        <f aca="true" t="shared" si="0" ref="G4:G53">E4-F4</f>
        <v>0</v>
      </c>
    </row>
    <row r="5" spans="1:7" s="44" customFormat="1" ht="16.5">
      <c r="A5" s="36"/>
      <c r="B5" s="48" t="s">
        <v>151</v>
      </c>
      <c r="C5" s="268">
        <v>375192</v>
      </c>
      <c r="D5" s="268">
        <v>0</v>
      </c>
      <c r="E5" s="268">
        <f aca="true" t="shared" si="1" ref="E5:E53">SUM(C5:D5)</f>
        <v>375192</v>
      </c>
      <c r="F5" s="268">
        <v>375192</v>
      </c>
      <c r="G5" s="310">
        <f t="shared" si="0"/>
        <v>0</v>
      </c>
    </row>
    <row r="6" spans="1:7" s="44" customFormat="1" ht="33">
      <c r="A6" s="36"/>
      <c r="B6" s="231" t="s">
        <v>247</v>
      </c>
      <c r="C6" s="268">
        <v>510608</v>
      </c>
      <c r="D6" s="268">
        <v>30717</v>
      </c>
      <c r="E6" s="268">
        <f t="shared" si="1"/>
        <v>541325</v>
      </c>
      <c r="F6" s="268">
        <v>405216</v>
      </c>
      <c r="G6" s="310">
        <f t="shared" si="0"/>
        <v>136109</v>
      </c>
    </row>
    <row r="7" spans="1:10" s="44" customFormat="1" ht="16.5">
      <c r="A7" s="36"/>
      <c r="B7" s="231" t="s">
        <v>495</v>
      </c>
      <c r="C7" s="268">
        <v>58508</v>
      </c>
      <c r="D7" s="268">
        <v>5496</v>
      </c>
      <c r="E7" s="268">
        <f t="shared" si="1"/>
        <v>64004</v>
      </c>
      <c r="F7" s="268">
        <v>29683</v>
      </c>
      <c r="G7" s="310">
        <f t="shared" si="0"/>
        <v>34321</v>
      </c>
      <c r="J7" s="441"/>
    </row>
    <row r="8" spans="1:10" s="44" customFormat="1" ht="16.5">
      <c r="A8" s="36"/>
      <c r="B8" s="231" t="s">
        <v>150</v>
      </c>
      <c r="C8" s="268">
        <v>0</v>
      </c>
      <c r="D8" s="268"/>
      <c r="E8" s="268">
        <f t="shared" si="1"/>
        <v>0</v>
      </c>
      <c r="F8" s="268"/>
      <c r="G8" s="310">
        <f t="shared" si="0"/>
        <v>0</v>
      </c>
      <c r="J8" s="441"/>
    </row>
    <row r="9" spans="1:7" s="44" customFormat="1" ht="16.5">
      <c r="A9" s="36"/>
      <c r="B9" s="48" t="s">
        <v>559</v>
      </c>
      <c r="C9" s="268">
        <v>0</v>
      </c>
      <c r="D9" s="268">
        <v>767</v>
      </c>
      <c r="E9" s="268">
        <f t="shared" si="1"/>
        <v>767</v>
      </c>
      <c r="F9" s="268">
        <v>767</v>
      </c>
      <c r="G9" s="310">
        <f t="shared" si="0"/>
        <v>0</v>
      </c>
    </row>
    <row r="10" spans="1:7" s="44" customFormat="1" ht="16.5">
      <c r="A10" s="36">
        <v>2</v>
      </c>
      <c r="B10" s="232" t="s">
        <v>152</v>
      </c>
      <c r="C10" s="268">
        <f>SUM(C11:C11)</f>
        <v>202358</v>
      </c>
      <c r="D10" s="268">
        <f>SUM(D11:D11)</f>
        <v>-22856</v>
      </c>
      <c r="E10" s="268">
        <f t="shared" si="1"/>
        <v>179502</v>
      </c>
      <c r="F10" s="268">
        <f>SUM(F11:F11)</f>
        <v>135673</v>
      </c>
      <c r="G10" s="310">
        <f t="shared" si="0"/>
        <v>43829</v>
      </c>
    </row>
    <row r="11" spans="1:7" s="44" customFormat="1" ht="16.5">
      <c r="A11" s="36"/>
      <c r="B11" s="48" t="s">
        <v>186</v>
      </c>
      <c r="C11" s="268">
        <v>202358</v>
      </c>
      <c r="D11" s="268">
        <v>-22856</v>
      </c>
      <c r="E11" s="268">
        <f t="shared" si="1"/>
        <v>179502</v>
      </c>
      <c r="F11" s="268">
        <v>135673</v>
      </c>
      <c r="G11" s="310">
        <f t="shared" si="0"/>
        <v>43829</v>
      </c>
    </row>
    <row r="12" spans="1:7" ht="16.5">
      <c r="A12" s="36">
        <v>3</v>
      </c>
      <c r="B12" s="37" t="s">
        <v>25</v>
      </c>
      <c r="C12" s="268">
        <f>SUM(C13:C21)</f>
        <v>1393778</v>
      </c>
      <c r="D12" s="268">
        <f>SUM(D13:D21)</f>
        <v>-71000</v>
      </c>
      <c r="E12" s="268">
        <f>SUM(E13:E21)</f>
        <v>1322778</v>
      </c>
      <c r="F12" s="268">
        <f>SUM(F13:F21)</f>
        <v>204347</v>
      </c>
      <c r="G12" s="310">
        <f t="shared" si="0"/>
        <v>1118431</v>
      </c>
    </row>
    <row r="13" spans="1:7" ht="16.5">
      <c r="A13" s="36"/>
      <c r="B13" s="48" t="s">
        <v>26</v>
      </c>
      <c r="C13" s="268">
        <v>71000</v>
      </c>
      <c r="D13" s="268">
        <v>-71000</v>
      </c>
      <c r="E13" s="268">
        <f t="shared" si="1"/>
        <v>0</v>
      </c>
      <c r="F13" s="268">
        <v>0</v>
      </c>
      <c r="G13" s="310">
        <f t="shared" si="0"/>
        <v>0</v>
      </c>
    </row>
    <row r="14" spans="1:7" ht="16.5">
      <c r="A14" s="36"/>
      <c r="B14" s="48" t="s">
        <v>145</v>
      </c>
      <c r="C14" s="268">
        <v>210000</v>
      </c>
      <c r="D14" s="268"/>
      <c r="E14" s="268">
        <f t="shared" si="1"/>
        <v>210000</v>
      </c>
      <c r="F14" s="232"/>
      <c r="G14" s="310">
        <f t="shared" si="0"/>
        <v>210000</v>
      </c>
    </row>
    <row r="15" spans="1:7" ht="16.5">
      <c r="A15" s="36"/>
      <c r="B15" s="48" t="s">
        <v>97</v>
      </c>
      <c r="C15" s="268">
        <v>17000</v>
      </c>
      <c r="D15" s="268"/>
      <c r="E15" s="268">
        <f t="shared" si="1"/>
        <v>17000</v>
      </c>
      <c r="F15" s="232"/>
      <c r="G15" s="310">
        <f t="shared" si="0"/>
        <v>17000</v>
      </c>
    </row>
    <row r="16" spans="1:7" ht="16.5">
      <c r="A16" s="36"/>
      <c r="B16" s="48" t="s">
        <v>146</v>
      </c>
      <c r="C16" s="268">
        <v>16000</v>
      </c>
      <c r="D16" s="268"/>
      <c r="E16" s="268">
        <f t="shared" si="1"/>
        <v>16000</v>
      </c>
      <c r="F16" s="232"/>
      <c r="G16" s="310">
        <f t="shared" si="0"/>
        <v>16000</v>
      </c>
    </row>
    <row r="17" spans="1:7" ht="16.5">
      <c r="A17" s="36"/>
      <c r="B17" s="48" t="s">
        <v>363</v>
      </c>
      <c r="C17" s="268">
        <v>178</v>
      </c>
      <c r="D17" s="268"/>
      <c r="E17" s="268">
        <f t="shared" si="1"/>
        <v>178</v>
      </c>
      <c r="F17" s="232"/>
      <c r="G17" s="310">
        <f t="shared" si="0"/>
        <v>178</v>
      </c>
    </row>
    <row r="18" spans="1:7" ht="16.5">
      <c r="A18" s="36"/>
      <c r="B18" s="48" t="s">
        <v>147</v>
      </c>
      <c r="C18" s="268">
        <v>75000</v>
      </c>
      <c r="D18" s="268"/>
      <c r="E18" s="268">
        <f t="shared" si="1"/>
        <v>75000</v>
      </c>
      <c r="F18" s="232"/>
      <c r="G18" s="310">
        <f t="shared" si="0"/>
        <v>75000</v>
      </c>
    </row>
    <row r="19" spans="1:7" ht="16.5">
      <c r="A19" s="40"/>
      <c r="B19" s="48" t="s">
        <v>219</v>
      </c>
      <c r="C19" s="269">
        <v>500</v>
      </c>
      <c r="D19" s="269"/>
      <c r="E19" s="268">
        <f t="shared" si="1"/>
        <v>500</v>
      </c>
      <c r="F19" s="232"/>
      <c r="G19" s="310">
        <f t="shared" si="0"/>
        <v>500</v>
      </c>
    </row>
    <row r="20" spans="1:7" ht="16.5">
      <c r="A20" s="40"/>
      <c r="B20" s="48" t="s">
        <v>220</v>
      </c>
      <c r="C20" s="269">
        <v>1000000</v>
      </c>
      <c r="D20" s="269"/>
      <c r="E20" s="268">
        <f t="shared" si="1"/>
        <v>1000000</v>
      </c>
      <c r="F20" s="268">
        <v>204347</v>
      </c>
      <c r="G20" s="310">
        <f t="shared" si="0"/>
        <v>795653</v>
      </c>
    </row>
    <row r="21" spans="1:7" ht="16.5">
      <c r="A21" s="36"/>
      <c r="B21" s="48" t="s">
        <v>148</v>
      </c>
      <c r="C21" s="268">
        <v>4100</v>
      </c>
      <c r="D21" s="268"/>
      <c r="E21" s="268">
        <f t="shared" si="1"/>
        <v>4100</v>
      </c>
      <c r="F21" s="232"/>
      <c r="G21" s="310">
        <f t="shared" si="0"/>
        <v>4100</v>
      </c>
    </row>
    <row r="22" spans="1:7" ht="16.5">
      <c r="A22" s="47">
        <v>4</v>
      </c>
      <c r="B22" s="137" t="s">
        <v>130</v>
      </c>
      <c r="C22" s="309">
        <v>664970</v>
      </c>
      <c r="D22" s="309">
        <v>-13490</v>
      </c>
      <c r="E22" s="268">
        <f t="shared" si="1"/>
        <v>651480</v>
      </c>
      <c r="F22" s="268">
        <v>248370</v>
      </c>
      <c r="G22" s="310">
        <f t="shared" si="0"/>
        <v>403110</v>
      </c>
    </row>
    <row r="23" spans="1:7" ht="16.5">
      <c r="A23" s="40">
        <v>5</v>
      </c>
      <c r="B23" s="232" t="s">
        <v>156</v>
      </c>
      <c r="C23" s="269">
        <f>SUM(C24:C25)</f>
        <v>58000</v>
      </c>
      <c r="D23" s="269">
        <f>SUM(D24:D25)</f>
        <v>8319</v>
      </c>
      <c r="E23" s="269">
        <f>SUM(E24:E25)</f>
        <v>66319</v>
      </c>
      <c r="F23" s="269">
        <f>SUM(F24:F25)</f>
        <v>0</v>
      </c>
      <c r="G23" s="310">
        <f t="shared" si="0"/>
        <v>66319</v>
      </c>
    </row>
    <row r="24" spans="1:7" ht="16.5">
      <c r="A24" s="40"/>
      <c r="B24" s="48" t="s">
        <v>157</v>
      </c>
      <c r="C24" s="269">
        <v>55000</v>
      </c>
      <c r="D24" s="269"/>
      <c r="E24" s="268">
        <f t="shared" si="1"/>
        <v>55000</v>
      </c>
      <c r="F24" s="268">
        <v>0</v>
      </c>
      <c r="G24" s="310">
        <f t="shared" si="0"/>
        <v>55000</v>
      </c>
    </row>
    <row r="25" spans="1:7" ht="16.5">
      <c r="A25" s="40"/>
      <c r="B25" s="48" t="s">
        <v>158</v>
      </c>
      <c r="C25" s="269">
        <v>3000</v>
      </c>
      <c r="D25" s="269">
        <v>8319</v>
      </c>
      <c r="E25" s="268">
        <f t="shared" si="1"/>
        <v>11319</v>
      </c>
      <c r="F25" s="268">
        <v>0</v>
      </c>
      <c r="G25" s="310">
        <f t="shared" si="0"/>
        <v>11319</v>
      </c>
    </row>
    <row r="26" spans="1:7" ht="16.5">
      <c r="A26" s="36"/>
      <c r="B26" s="37"/>
      <c r="C26" s="268"/>
      <c r="D26" s="268"/>
      <c r="E26" s="268"/>
      <c r="F26" s="268"/>
      <c r="G26" s="310"/>
    </row>
    <row r="27" spans="1:7" ht="16.5">
      <c r="A27" s="45" t="s">
        <v>82</v>
      </c>
      <c r="B27" s="46" t="s">
        <v>83</v>
      </c>
      <c r="C27" s="272">
        <f>SUM(C28+C29+C30+C31+C32)</f>
        <v>4706319</v>
      </c>
      <c r="D27" s="272">
        <f>SUM(D28+D29+D30+D31+D32)</f>
        <v>-142097</v>
      </c>
      <c r="E27" s="272">
        <f>SUM(E28+E29+E30+E31+E32)</f>
        <v>4564222</v>
      </c>
      <c r="F27" s="272">
        <f>SUM(F28+F29+F30+F31+F32)</f>
        <v>1607710</v>
      </c>
      <c r="G27" s="311">
        <f>SUM(G28+G29+G30+G31+G32)</f>
        <v>2956512</v>
      </c>
    </row>
    <row r="28" spans="1:7" ht="16.5">
      <c r="A28" s="36">
        <v>1</v>
      </c>
      <c r="B28" s="37" t="s">
        <v>0</v>
      </c>
      <c r="C28" s="268">
        <v>1589071</v>
      </c>
      <c r="D28" s="268">
        <v>-63643</v>
      </c>
      <c r="E28" s="268">
        <f t="shared" si="1"/>
        <v>1525428</v>
      </c>
      <c r="F28" s="268">
        <v>828766</v>
      </c>
      <c r="G28" s="310">
        <f t="shared" si="0"/>
        <v>696662</v>
      </c>
    </row>
    <row r="29" spans="1:7" ht="16.5">
      <c r="A29" s="36">
        <v>2</v>
      </c>
      <c r="B29" s="124" t="s">
        <v>494</v>
      </c>
      <c r="C29" s="268">
        <v>307167</v>
      </c>
      <c r="D29" s="268">
        <v>-12416</v>
      </c>
      <c r="E29" s="268">
        <f t="shared" si="1"/>
        <v>294751</v>
      </c>
      <c r="F29" s="268">
        <v>156748</v>
      </c>
      <c r="G29" s="310">
        <f t="shared" si="0"/>
        <v>138003</v>
      </c>
    </row>
    <row r="30" spans="1:7" ht="16.5">
      <c r="A30" s="36">
        <v>3</v>
      </c>
      <c r="B30" s="37" t="s">
        <v>10</v>
      </c>
      <c r="C30" s="268">
        <v>2202326</v>
      </c>
      <c r="D30" s="268">
        <v>-71683</v>
      </c>
      <c r="E30" s="268">
        <f t="shared" si="1"/>
        <v>2130643</v>
      </c>
      <c r="F30" s="268">
        <v>515631</v>
      </c>
      <c r="G30" s="310">
        <f t="shared" si="0"/>
        <v>1615012</v>
      </c>
    </row>
    <row r="31" spans="1:7" ht="16.5">
      <c r="A31" s="36">
        <v>4</v>
      </c>
      <c r="B31" s="37" t="s">
        <v>16</v>
      </c>
      <c r="C31" s="268">
        <v>21650</v>
      </c>
      <c r="D31" s="268">
        <v>1153</v>
      </c>
      <c r="E31" s="268">
        <f t="shared" si="1"/>
        <v>22803</v>
      </c>
      <c r="F31" s="268">
        <v>21650</v>
      </c>
      <c r="G31" s="310">
        <f t="shared" si="0"/>
        <v>1153</v>
      </c>
    </row>
    <row r="32" spans="1:7" ht="16.5">
      <c r="A32" s="36">
        <v>5</v>
      </c>
      <c r="B32" s="37" t="s">
        <v>7</v>
      </c>
      <c r="C32" s="268">
        <f>SUM(C33:C37)</f>
        <v>586105</v>
      </c>
      <c r="D32" s="268">
        <f>SUM(D33:D37)</f>
        <v>4492</v>
      </c>
      <c r="E32" s="268">
        <f>SUM(E33:E37)</f>
        <v>590597</v>
      </c>
      <c r="F32" s="268">
        <f>SUM(F33:F37)</f>
        <v>84915</v>
      </c>
      <c r="G32" s="313">
        <f>SUM(G33:G37)</f>
        <v>505682</v>
      </c>
    </row>
    <row r="33" spans="1:7" ht="16.5">
      <c r="A33" s="36"/>
      <c r="B33" s="48" t="s">
        <v>223</v>
      </c>
      <c r="C33" s="268">
        <v>91897</v>
      </c>
      <c r="D33" s="268">
        <v>9053</v>
      </c>
      <c r="E33" s="268">
        <f t="shared" si="1"/>
        <v>100950</v>
      </c>
      <c r="F33" s="268">
        <v>69979</v>
      </c>
      <c r="G33" s="310">
        <f t="shared" si="0"/>
        <v>30971</v>
      </c>
    </row>
    <row r="34" spans="1:7" ht="16.5">
      <c r="A34" s="36"/>
      <c r="B34" s="48" t="s">
        <v>163</v>
      </c>
      <c r="C34" s="268">
        <v>55000</v>
      </c>
      <c r="D34" s="268"/>
      <c r="E34" s="268">
        <f t="shared" si="1"/>
        <v>55000</v>
      </c>
      <c r="F34" s="268">
        <v>0</v>
      </c>
      <c r="G34" s="310">
        <f t="shared" si="0"/>
        <v>55000</v>
      </c>
    </row>
    <row r="35" spans="1:7" ht="16.5">
      <c r="A35" s="36"/>
      <c r="B35" s="48" t="s">
        <v>161</v>
      </c>
      <c r="C35" s="268">
        <v>123785</v>
      </c>
      <c r="D35" s="268">
        <v>-29540</v>
      </c>
      <c r="E35" s="268">
        <f t="shared" si="1"/>
        <v>94245</v>
      </c>
      <c r="F35" s="268">
        <v>14936</v>
      </c>
      <c r="G35" s="310">
        <f t="shared" si="0"/>
        <v>79309</v>
      </c>
    </row>
    <row r="36" spans="1:7" ht="16.5">
      <c r="A36" s="36"/>
      <c r="B36" s="48" t="s">
        <v>17</v>
      </c>
      <c r="C36" s="268">
        <v>288500</v>
      </c>
      <c r="D36" s="268">
        <v>30559</v>
      </c>
      <c r="E36" s="268">
        <f t="shared" si="1"/>
        <v>319059</v>
      </c>
      <c r="F36" s="268">
        <v>0</v>
      </c>
      <c r="G36" s="310">
        <f t="shared" si="0"/>
        <v>319059</v>
      </c>
    </row>
    <row r="37" spans="1:7" ht="16.5">
      <c r="A37" s="36"/>
      <c r="B37" s="48" t="s">
        <v>18</v>
      </c>
      <c r="C37" s="268">
        <v>26923</v>
      </c>
      <c r="D37" s="268">
        <v>-5580</v>
      </c>
      <c r="E37" s="268">
        <f t="shared" si="1"/>
        <v>21343</v>
      </c>
      <c r="F37" s="268">
        <v>0</v>
      </c>
      <c r="G37" s="310">
        <f t="shared" si="0"/>
        <v>21343</v>
      </c>
    </row>
    <row r="38" spans="1:7" ht="16.5">
      <c r="A38" s="36"/>
      <c r="B38" s="37"/>
      <c r="C38" s="268"/>
      <c r="D38" s="268"/>
      <c r="E38" s="268"/>
      <c r="F38" s="232"/>
      <c r="G38" s="310"/>
    </row>
    <row r="39" spans="1:7" s="44" customFormat="1" ht="15">
      <c r="A39" s="38"/>
      <c r="B39" s="39" t="s">
        <v>218</v>
      </c>
      <c r="C39" s="273">
        <f>C2-C27</f>
        <v>-1199178</v>
      </c>
      <c r="D39" s="273">
        <f>D2-D27</f>
        <v>80750</v>
      </c>
      <c r="E39" s="273">
        <f>E2-E27</f>
        <v>-1118428</v>
      </c>
      <c r="F39" s="273">
        <f>F2-F27</f>
        <v>35965</v>
      </c>
      <c r="G39" s="312">
        <f>G2-G27</f>
        <v>-1154393</v>
      </c>
    </row>
    <row r="40" spans="1:7" s="44" customFormat="1" ht="16.5">
      <c r="A40" s="38"/>
      <c r="B40" s="39"/>
      <c r="C40" s="273"/>
      <c r="D40" s="273"/>
      <c r="E40" s="268">
        <f t="shared" si="1"/>
        <v>0</v>
      </c>
      <c r="F40" s="273"/>
      <c r="G40" s="310"/>
    </row>
    <row r="41" spans="1:7" s="44" customFormat="1" ht="15">
      <c r="A41" s="38" t="s">
        <v>84</v>
      </c>
      <c r="B41" s="39" t="s">
        <v>23</v>
      </c>
      <c r="C41" s="273">
        <f>C42</f>
        <v>46149</v>
      </c>
      <c r="D41" s="273">
        <f>D42</f>
        <v>2500</v>
      </c>
      <c r="E41" s="273">
        <f>E42</f>
        <v>48649</v>
      </c>
      <c r="F41" s="273">
        <f>F42</f>
        <v>48649</v>
      </c>
      <c r="G41" s="312">
        <f>G42</f>
        <v>0</v>
      </c>
    </row>
    <row r="42" spans="1:7" s="44" customFormat="1" ht="16.5">
      <c r="A42" s="45"/>
      <c r="B42" s="137" t="s">
        <v>240</v>
      </c>
      <c r="C42" s="309">
        <v>46149</v>
      </c>
      <c r="D42" s="309">
        <v>2500</v>
      </c>
      <c r="E42" s="268">
        <f t="shared" si="1"/>
        <v>48649</v>
      </c>
      <c r="F42" s="309">
        <v>48649</v>
      </c>
      <c r="G42" s="310">
        <f t="shared" si="0"/>
        <v>0</v>
      </c>
    </row>
    <row r="43" spans="1:7" s="44" customFormat="1" ht="16.5">
      <c r="A43" s="45"/>
      <c r="B43" s="46"/>
      <c r="C43" s="272"/>
      <c r="D43" s="272"/>
      <c r="E43" s="268"/>
      <c r="F43" s="272"/>
      <c r="G43" s="310"/>
    </row>
    <row r="44" spans="1:10" ht="16.5">
      <c r="A44" s="45" t="s">
        <v>85</v>
      </c>
      <c r="B44" s="46" t="s">
        <v>21</v>
      </c>
      <c r="C44" s="272">
        <f>SUM(C45:C46)</f>
        <v>1245327</v>
      </c>
      <c r="D44" s="272">
        <f>SUM(D45:D46)</f>
        <v>-78250</v>
      </c>
      <c r="E44" s="272">
        <f>SUM(E45:E46)</f>
        <v>1167077</v>
      </c>
      <c r="F44" s="272">
        <f>SUM(F45:F46)</f>
        <v>2500</v>
      </c>
      <c r="G44" s="311">
        <f>SUM(G45:G46)</f>
        <v>1164577</v>
      </c>
      <c r="J44" s="44"/>
    </row>
    <row r="45" spans="1:7" ht="16.5">
      <c r="A45" s="36"/>
      <c r="B45" s="124" t="s">
        <v>136</v>
      </c>
      <c r="C45" s="268">
        <v>1245327</v>
      </c>
      <c r="D45" s="268">
        <v>-80750</v>
      </c>
      <c r="E45" s="268">
        <f t="shared" si="1"/>
        <v>1164577</v>
      </c>
      <c r="F45" s="268"/>
      <c r="G45" s="310">
        <f t="shared" si="0"/>
        <v>1164577</v>
      </c>
    </row>
    <row r="46" spans="1:7" ht="16.5">
      <c r="A46" s="40"/>
      <c r="B46" s="693" t="s">
        <v>240</v>
      </c>
      <c r="C46" s="269">
        <v>0</v>
      </c>
      <c r="D46" s="269">
        <v>2500</v>
      </c>
      <c r="E46" s="268">
        <f t="shared" si="1"/>
        <v>2500</v>
      </c>
      <c r="F46" s="268">
        <v>2500</v>
      </c>
      <c r="G46" s="310">
        <f t="shared" si="0"/>
        <v>0</v>
      </c>
    </row>
    <row r="47" spans="1:7" ht="16.5">
      <c r="A47" s="40"/>
      <c r="B47" s="41"/>
      <c r="C47" s="269"/>
      <c r="D47" s="269"/>
      <c r="E47" s="268"/>
      <c r="F47" s="232"/>
      <c r="G47" s="310"/>
    </row>
    <row r="48" spans="1:7" s="44" customFormat="1" ht="15">
      <c r="A48" s="42"/>
      <c r="B48" s="43" t="s">
        <v>87</v>
      </c>
      <c r="C48" s="314">
        <f>SUM(C2+C44)</f>
        <v>4752468</v>
      </c>
      <c r="D48" s="314">
        <f>SUM(D2+D44)</f>
        <v>-139597</v>
      </c>
      <c r="E48" s="314">
        <f>SUM(E2+E44)</f>
        <v>4612871</v>
      </c>
      <c r="F48" s="314">
        <f>SUM(F2+F44)</f>
        <v>1646175</v>
      </c>
      <c r="G48" s="315">
        <f>SUM(G2+G44)</f>
        <v>2966696</v>
      </c>
    </row>
    <row r="49" spans="1:7" s="44" customFormat="1" ht="15">
      <c r="A49" s="42"/>
      <c r="B49" s="43" t="s">
        <v>88</v>
      </c>
      <c r="C49" s="314">
        <f>C27+C41</f>
        <v>4752468</v>
      </c>
      <c r="D49" s="314">
        <f>D27+D41</f>
        <v>-139597</v>
      </c>
      <c r="E49" s="314">
        <f>E27+E41</f>
        <v>4612871</v>
      </c>
      <c r="F49" s="314">
        <f>F27+F41</f>
        <v>1656359</v>
      </c>
      <c r="G49" s="312">
        <f>G27+G41</f>
        <v>2956512</v>
      </c>
    </row>
    <row r="50" spans="1:7" s="44" customFormat="1" ht="16.5">
      <c r="A50" s="42"/>
      <c r="B50" s="43"/>
      <c r="C50" s="207"/>
      <c r="D50" s="207"/>
      <c r="E50" s="268"/>
      <c r="F50" s="39"/>
      <c r="G50" s="310"/>
    </row>
    <row r="51" spans="1:7" ht="16.5">
      <c r="A51" s="36"/>
      <c r="B51" s="39" t="s">
        <v>86</v>
      </c>
      <c r="C51" s="206">
        <f>SUM(C52:C53)</f>
        <v>428</v>
      </c>
      <c r="D51" s="206">
        <f>SUM(D52:D53)</f>
        <v>-4</v>
      </c>
      <c r="E51" s="206">
        <f>SUM(E52:E53)</f>
        <v>424</v>
      </c>
      <c r="F51" s="206">
        <f>SUM(F52:F53)</f>
        <v>187</v>
      </c>
      <c r="G51" s="181">
        <f>SUM(G52:G53)</f>
        <v>237</v>
      </c>
    </row>
    <row r="52" spans="1:7" ht="16.5">
      <c r="A52" s="36"/>
      <c r="B52" s="39" t="s">
        <v>131</v>
      </c>
      <c r="C52" s="205">
        <v>2</v>
      </c>
      <c r="D52" s="205"/>
      <c r="E52" s="268">
        <f t="shared" si="1"/>
        <v>2</v>
      </c>
      <c r="F52" s="205">
        <v>2</v>
      </c>
      <c r="G52" s="310">
        <f t="shared" si="0"/>
        <v>0</v>
      </c>
    </row>
    <row r="53" spans="1:7" ht="17.25" thickBot="1">
      <c r="A53" s="170"/>
      <c r="B53" s="171" t="s">
        <v>55</v>
      </c>
      <c r="C53" s="208">
        <v>426</v>
      </c>
      <c r="D53" s="208">
        <v>-4</v>
      </c>
      <c r="E53" s="524">
        <f t="shared" si="1"/>
        <v>422</v>
      </c>
      <c r="F53" s="208">
        <v>185</v>
      </c>
      <c r="G53" s="525">
        <f t="shared" si="0"/>
        <v>237</v>
      </c>
    </row>
  </sheetData>
  <sheetProtection/>
  <printOptions/>
  <pageMargins left="0.39" right="0.2362204724409449" top="0.95" bottom="0.2755905511811024" header="0.39" footer="0.1968503937007874"/>
  <pageSetup horizontalDpi="600" verticalDpi="600" orientation="portrait" paperSize="9" scale="75" r:id="rId1"/>
  <headerFooter>
    <oddHeader>&amp;C&amp;"Book Antiqua,Félkövér"&amp;11Keszthely Város Önkormányzata
2020. évi működési költségvetése&amp;R&amp;"Book Antiqua,Félkövér"2. 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0">
      <selection activeCell="L31" sqref="L31"/>
    </sheetView>
  </sheetViews>
  <sheetFormatPr defaultColWidth="9.140625" defaultRowHeight="12.75"/>
  <cols>
    <col min="1" max="1" width="6.140625" style="0" bestFit="1" customWidth="1"/>
    <col min="2" max="2" width="48.28125" style="0" customWidth="1"/>
    <col min="3" max="3" width="14.00390625" style="186" customWidth="1"/>
    <col min="4" max="4" width="12.28125" style="186" bestFit="1" customWidth="1"/>
    <col min="5" max="5" width="14.140625" style="186" bestFit="1" customWidth="1"/>
    <col min="6" max="6" width="11.140625" style="0" bestFit="1" customWidth="1"/>
    <col min="7" max="7" width="14.140625" style="0" bestFit="1" customWidth="1"/>
  </cols>
  <sheetData>
    <row r="1" spans="1:7" s="177" customFormat="1" ht="45.75" thickBot="1">
      <c r="A1" s="138" t="s">
        <v>14</v>
      </c>
      <c r="B1" s="139" t="s">
        <v>15</v>
      </c>
      <c r="C1" s="209" t="s">
        <v>418</v>
      </c>
      <c r="D1" s="203" t="s">
        <v>491</v>
      </c>
      <c r="E1" s="203" t="s">
        <v>492</v>
      </c>
      <c r="F1" s="139" t="s">
        <v>128</v>
      </c>
      <c r="G1" s="204" t="s">
        <v>129</v>
      </c>
    </row>
    <row r="2" spans="1:7" s="3" customFormat="1" ht="16.5">
      <c r="A2" s="147" t="s">
        <v>81</v>
      </c>
      <c r="B2" s="148" t="s">
        <v>12</v>
      </c>
      <c r="C2" s="210">
        <f>C3+C4+C6</f>
        <v>496580</v>
      </c>
      <c r="D2" s="210">
        <f>D3+D4+D6</f>
        <v>20000</v>
      </c>
      <c r="E2" s="210">
        <f>E3+E4+E6</f>
        <v>516580</v>
      </c>
      <c r="F2" s="210">
        <f>F3+F4+F6</f>
        <v>0</v>
      </c>
      <c r="G2" s="271">
        <f>G3+G4+G6</f>
        <v>516580</v>
      </c>
    </row>
    <row r="3" spans="1:7" s="3" customFormat="1" ht="16.5">
      <c r="A3" s="36">
        <v>1</v>
      </c>
      <c r="B3" s="232" t="s">
        <v>153</v>
      </c>
      <c r="C3" s="268">
        <v>279600</v>
      </c>
      <c r="D3" s="268">
        <v>170000</v>
      </c>
      <c r="E3" s="268">
        <f>SUM(C3:D3)</f>
        <v>449600</v>
      </c>
      <c r="F3" s="37"/>
      <c r="G3" s="214">
        <f>E3-F3</f>
        <v>449600</v>
      </c>
    </row>
    <row r="4" spans="1:7" s="3" customFormat="1" ht="16.5">
      <c r="A4" s="36">
        <v>2</v>
      </c>
      <c r="B4" s="37" t="s">
        <v>155</v>
      </c>
      <c r="C4" s="268">
        <f>SUM(C5:C5)</f>
        <v>216480</v>
      </c>
      <c r="D4" s="268">
        <f>SUM(D5:D5)</f>
        <v>-150000</v>
      </c>
      <c r="E4" s="268">
        <f aca="true" t="shared" si="0" ref="E4:E31">SUM(C4:D4)</f>
        <v>66480</v>
      </c>
      <c r="F4" s="268">
        <f>SUM(F5:F5)</f>
        <v>0</v>
      </c>
      <c r="G4" s="214">
        <f aca="true" t="shared" si="1" ref="G4:G31">E4-F4</f>
        <v>66480</v>
      </c>
    </row>
    <row r="5" spans="1:7" s="3" customFormat="1" ht="16.5">
      <c r="A5" s="36"/>
      <c r="B5" s="233" t="s">
        <v>154</v>
      </c>
      <c r="C5" s="268">
        <v>216480</v>
      </c>
      <c r="D5" s="268">
        <v>-150000</v>
      </c>
      <c r="E5" s="268">
        <f t="shared" si="0"/>
        <v>66480</v>
      </c>
      <c r="F5" s="232"/>
      <c r="G5" s="214">
        <f t="shared" si="1"/>
        <v>66480</v>
      </c>
    </row>
    <row r="6" spans="1:7" s="3" customFormat="1" ht="16.5">
      <c r="A6" s="36">
        <v>3</v>
      </c>
      <c r="B6" s="232" t="s">
        <v>159</v>
      </c>
      <c r="C6" s="268">
        <f>SUM(C7:C8)</f>
        <v>500</v>
      </c>
      <c r="D6" s="268">
        <f>SUM(D7:D8)</f>
        <v>0</v>
      </c>
      <c r="E6" s="268">
        <f>SUM(E7:E8)</f>
        <v>500</v>
      </c>
      <c r="F6" s="268">
        <f>SUM(F7:F8)</f>
        <v>0</v>
      </c>
      <c r="G6" s="313">
        <f>SUM(G7:G8)</f>
        <v>500</v>
      </c>
    </row>
    <row r="7" spans="1:7" s="44" customFormat="1" ht="16.5">
      <c r="A7" s="38"/>
      <c r="B7" s="233" t="s">
        <v>157</v>
      </c>
      <c r="C7" s="268">
        <v>500</v>
      </c>
      <c r="D7" s="268"/>
      <c r="E7" s="268">
        <f t="shared" si="0"/>
        <v>500</v>
      </c>
      <c r="F7" s="316"/>
      <c r="G7" s="214">
        <f t="shared" si="1"/>
        <v>500</v>
      </c>
    </row>
    <row r="8" spans="1:7" s="44" customFormat="1" ht="16.5">
      <c r="A8" s="38"/>
      <c r="B8" s="233" t="s">
        <v>160</v>
      </c>
      <c r="C8" s="268">
        <v>0</v>
      </c>
      <c r="D8" s="268"/>
      <c r="E8" s="268">
        <f t="shared" si="0"/>
        <v>0</v>
      </c>
      <c r="F8" s="317"/>
      <c r="G8" s="214">
        <f t="shared" si="1"/>
        <v>0</v>
      </c>
    </row>
    <row r="9" spans="1:7" s="44" customFormat="1" ht="16.5">
      <c r="A9" s="38"/>
      <c r="B9" s="39"/>
      <c r="C9" s="273"/>
      <c r="D9" s="273"/>
      <c r="E9" s="268">
        <f t="shared" si="0"/>
        <v>0</v>
      </c>
      <c r="F9" s="317"/>
      <c r="G9" s="214"/>
    </row>
    <row r="10" spans="1:7" s="3" customFormat="1" ht="16.5">
      <c r="A10" s="38" t="s">
        <v>82</v>
      </c>
      <c r="B10" s="39" t="s">
        <v>49</v>
      </c>
      <c r="C10" s="273">
        <f>SUM(C11+C12+C13)</f>
        <v>3178558</v>
      </c>
      <c r="D10" s="273">
        <f>SUM(D11+D12+D13)</f>
        <v>136054</v>
      </c>
      <c r="E10" s="273">
        <f>SUM(E11+E12+E13)</f>
        <v>3314612</v>
      </c>
      <c r="F10" s="273">
        <f>SUM(F11+F12+F13)</f>
        <v>42930</v>
      </c>
      <c r="G10" s="312">
        <f>SUM(G11+G12+G13)</f>
        <v>3271682</v>
      </c>
    </row>
    <row r="11" spans="1:7" s="3" customFormat="1" ht="16.5">
      <c r="A11" s="36">
        <v>1</v>
      </c>
      <c r="B11" s="37" t="s">
        <v>166</v>
      </c>
      <c r="C11" s="268">
        <v>2363297</v>
      </c>
      <c r="D11" s="268">
        <v>158537</v>
      </c>
      <c r="E11" s="268">
        <f t="shared" si="0"/>
        <v>2521834</v>
      </c>
      <c r="F11" s="268">
        <v>7607</v>
      </c>
      <c r="G11" s="214">
        <f t="shared" si="1"/>
        <v>2514227</v>
      </c>
    </row>
    <row r="12" spans="1:7" s="3" customFormat="1" ht="16.5">
      <c r="A12" s="36">
        <v>2</v>
      </c>
      <c r="B12" s="37" t="s">
        <v>167</v>
      </c>
      <c r="C12" s="268">
        <v>630364</v>
      </c>
      <c r="D12" s="268">
        <v>-14485</v>
      </c>
      <c r="E12" s="268">
        <f t="shared" si="0"/>
        <v>615879</v>
      </c>
      <c r="F12" s="268">
        <v>35323</v>
      </c>
      <c r="G12" s="214">
        <f t="shared" si="1"/>
        <v>580556</v>
      </c>
    </row>
    <row r="13" spans="1:7" s="3" customFormat="1" ht="16.5">
      <c r="A13" s="36">
        <v>3</v>
      </c>
      <c r="B13" s="37" t="s">
        <v>162</v>
      </c>
      <c r="C13" s="268">
        <f>SUM(C14:C17)</f>
        <v>184897</v>
      </c>
      <c r="D13" s="268">
        <f>SUM(D14:D17)</f>
        <v>-7998</v>
      </c>
      <c r="E13" s="268">
        <f>SUM(E14:E17)</f>
        <v>176899</v>
      </c>
      <c r="F13" s="268">
        <f>SUM(F14:F17)</f>
        <v>0</v>
      </c>
      <c r="G13" s="313">
        <f>SUM(G14:G17)</f>
        <v>176899</v>
      </c>
    </row>
    <row r="14" spans="1:7" s="3" customFormat="1" ht="16.5">
      <c r="A14" s="40"/>
      <c r="B14" s="233" t="s">
        <v>165</v>
      </c>
      <c r="C14" s="269">
        <v>0</v>
      </c>
      <c r="D14" s="269"/>
      <c r="E14" s="268">
        <f t="shared" si="0"/>
        <v>0</v>
      </c>
      <c r="F14" s="232"/>
      <c r="G14" s="214">
        <f t="shared" si="1"/>
        <v>0</v>
      </c>
    </row>
    <row r="15" spans="1:7" s="3" customFormat="1" ht="16.5">
      <c r="A15" s="40"/>
      <c r="B15" s="233" t="s">
        <v>163</v>
      </c>
      <c r="C15" s="269">
        <v>5498</v>
      </c>
      <c r="D15" s="269">
        <v>-5498</v>
      </c>
      <c r="E15" s="268">
        <f t="shared" si="0"/>
        <v>0</v>
      </c>
      <c r="F15" s="232"/>
      <c r="G15" s="214">
        <f t="shared" si="1"/>
        <v>0</v>
      </c>
    </row>
    <row r="16" spans="1:7" s="3" customFormat="1" ht="16.5">
      <c r="A16" s="40"/>
      <c r="B16" s="233" t="s">
        <v>164</v>
      </c>
      <c r="C16" s="269">
        <v>11470</v>
      </c>
      <c r="D16" s="269">
        <v>-2500</v>
      </c>
      <c r="E16" s="268">
        <f t="shared" si="0"/>
        <v>8970</v>
      </c>
      <c r="F16" s="232"/>
      <c r="G16" s="214">
        <f t="shared" si="1"/>
        <v>8970</v>
      </c>
    </row>
    <row r="17" spans="1:7" s="3" customFormat="1" ht="16.5">
      <c r="A17" s="40"/>
      <c r="B17" s="233" t="s">
        <v>19</v>
      </c>
      <c r="C17" s="269">
        <v>167929</v>
      </c>
      <c r="D17" s="269">
        <v>0</v>
      </c>
      <c r="E17" s="268">
        <f t="shared" si="0"/>
        <v>167929</v>
      </c>
      <c r="F17" s="232"/>
      <c r="G17" s="214">
        <f t="shared" si="1"/>
        <v>167929</v>
      </c>
    </row>
    <row r="18" spans="1:7" s="44" customFormat="1" ht="16.5">
      <c r="A18" s="42"/>
      <c r="B18" s="43"/>
      <c r="C18" s="314"/>
      <c r="D18" s="314"/>
      <c r="E18" s="268">
        <f t="shared" si="0"/>
        <v>0</v>
      </c>
      <c r="F18" s="316"/>
      <c r="G18" s="214"/>
    </row>
    <row r="19" spans="1:7" s="3" customFormat="1" ht="16.5">
      <c r="A19" s="38"/>
      <c r="B19" s="39" t="s">
        <v>100</v>
      </c>
      <c r="C19" s="273">
        <f>C2-C10</f>
        <v>-2681978</v>
      </c>
      <c r="D19" s="273">
        <f>D2-D10</f>
        <v>-116054</v>
      </c>
      <c r="E19" s="273">
        <f>E2-E10</f>
        <v>-2798032</v>
      </c>
      <c r="F19" s="273">
        <f>F2-F10</f>
        <v>-42930</v>
      </c>
      <c r="G19" s="312">
        <f>G2-G10</f>
        <v>-2755102</v>
      </c>
    </row>
    <row r="20" spans="1:7" s="3" customFormat="1" ht="16.5">
      <c r="A20" s="38"/>
      <c r="B20" s="39"/>
      <c r="C20" s="273"/>
      <c r="D20" s="273"/>
      <c r="E20" s="268">
        <f t="shared" si="0"/>
        <v>0</v>
      </c>
      <c r="F20" s="232"/>
      <c r="G20" s="214"/>
    </row>
    <row r="21" spans="1:7" s="44" customFormat="1" ht="16.5">
      <c r="A21" s="38" t="s">
        <v>84</v>
      </c>
      <c r="B21" s="39" t="s">
        <v>23</v>
      </c>
      <c r="C21" s="273"/>
      <c r="D21" s="273"/>
      <c r="E21" s="268">
        <f t="shared" si="0"/>
        <v>0</v>
      </c>
      <c r="F21" s="273"/>
      <c r="G21" s="214">
        <f t="shared" si="1"/>
        <v>0</v>
      </c>
    </row>
    <row r="22" spans="1:7" s="3" customFormat="1" ht="16.5">
      <c r="A22" s="36"/>
      <c r="B22" s="37"/>
      <c r="C22" s="268"/>
      <c r="D22" s="268"/>
      <c r="E22" s="268">
        <f t="shared" si="0"/>
        <v>0</v>
      </c>
      <c r="F22" s="232"/>
      <c r="G22" s="214"/>
    </row>
    <row r="23" spans="1:7" s="3" customFormat="1" ht="16.5">
      <c r="A23" s="38" t="s">
        <v>85</v>
      </c>
      <c r="B23" s="39" t="s">
        <v>43</v>
      </c>
      <c r="C23" s="273">
        <f>SUM(C25+C27)</f>
        <v>2681978</v>
      </c>
      <c r="D23" s="273">
        <f>SUM(D25+D27)</f>
        <v>116054</v>
      </c>
      <c r="E23" s="273">
        <f>SUM(E25+E27)</f>
        <v>2798032</v>
      </c>
      <c r="F23" s="273">
        <f>SUM(F25+F27)</f>
        <v>0</v>
      </c>
      <c r="G23" s="312">
        <f>SUM(G25+G27)</f>
        <v>2798032</v>
      </c>
    </row>
    <row r="24" spans="1:7" s="3" customFormat="1" ht="16.5">
      <c r="A24" s="38"/>
      <c r="B24" s="49" t="s">
        <v>66</v>
      </c>
      <c r="C24" s="273"/>
      <c r="D24" s="273"/>
      <c r="E24" s="268">
        <f t="shared" si="0"/>
        <v>0</v>
      </c>
      <c r="F24" s="232"/>
      <c r="G24" s="214">
        <f t="shared" si="1"/>
        <v>0</v>
      </c>
    </row>
    <row r="25" spans="1:7" s="3" customFormat="1" ht="16.5">
      <c r="A25" s="36">
        <v>1</v>
      </c>
      <c r="B25" s="124" t="s">
        <v>136</v>
      </c>
      <c r="C25" s="268">
        <v>2681978</v>
      </c>
      <c r="D25" s="268">
        <v>116054</v>
      </c>
      <c r="E25" s="268">
        <f t="shared" si="0"/>
        <v>2798032</v>
      </c>
      <c r="F25" s="268"/>
      <c r="G25" s="214">
        <f t="shared" si="1"/>
        <v>2798032</v>
      </c>
    </row>
    <row r="26" spans="1:7" s="3" customFormat="1" ht="16.5">
      <c r="A26" s="36"/>
      <c r="B26" s="124"/>
      <c r="C26" s="268"/>
      <c r="D26" s="268"/>
      <c r="E26" s="268">
        <f t="shared" si="0"/>
        <v>0</v>
      </c>
      <c r="F26" s="232"/>
      <c r="G26" s="214"/>
    </row>
    <row r="27" spans="1:7" s="44" customFormat="1" ht="16.5">
      <c r="A27" s="38"/>
      <c r="B27" s="39" t="s">
        <v>20</v>
      </c>
      <c r="C27" s="273">
        <f>SUM(C28:C28)</f>
        <v>0</v>
      </c>
      <c r="D27" s="273"/>
      <c r="E27" s="268">
        <f t="shared" si="0"/>
        <v>0</v>
      </c>
      <c r="F27" s="273">
        <f>SUM(F28:F28)</f>
        <v>0</v>
      </c>
      <c r="G27" s="214">
        <f t="shared" si="1"/>
        <v>0</v>
      </c>
    </row>
    <row r="28" spans="1:7" s="3" customFormat="1" ht="16.5">
      <c r="A28" s="36">
        <v>1</v>
      </c>
      <c r="B28" s="37" t="s">
        <v>22</v>
      </c>
      <c r="C28" s="268"/>
      <c r="D28" s="268"/>
      <c r="E28" s="268">
        <f t="shared" si="0"/>
        <v>0</v>
      </c>
      <c r="F28" s="232"/>
      <c r="G28" s="214">
        <f t="shared" si="1"/>
        <v>0</v>
      </c>
    </row>
    <row r="29" spans="1:7" ht="16.5">
      <c r="A29" s="141"/>
      <c r="B29" s="41"/>
      <c r="C29" s="318"/>
      <c r="D29" s="318"/>
      <c r="E29" s="268">
        <f t="shared" si="0"/>
        <v>0</v>
      </c>
      <c r="F29" s="319"/>
      <c r="G29" s="214"/>
    </row>
    <row r="30" spans="1:7" s="140" customFormat="1" ht="15">
      <c r="A30" s="142"/>
      <c r="B30" s="43" t="s">
        <v>90</v>
      </c>
      <c r="C30" s="273">
        <f>SUM(C2+C23)</f>
        <v>3178558</v>
      </c>
      <c r="D30" s="273">
        <f>SUM(D2+D23)</f>
        <v>136054</v>
      </c>
      <c r="E30" s="273">
        <f>SUM(E2+E23)</f>
        <v>3314612</v>
      </c>
      <c r="F30" s="273">
        <f>SUM(F2+F23)</f>
        <v>0</v>
      </c>
      <c r="G30" s="312">
        <f>SUM(G2+G23)</f>
        <v>3314612</v>
      </c>
    </row>
    <row r="31" spans="1:7" s="140" customFormat="1" ht="16.5">
      <c r="A31" s="176"/>
      <c r="B31" s="43"/>
      <c r="C31" s="314"/>
      <c r="D31" s="314"/>
      <c r="E31" s="268">
        <f t="shared" si="0"/>
        <v>0</v>
      </c>
      <c r="F31" s="320"/>
      <c r="G31" s="214">
        <f t="shared" si="1"/>
        <v>0</v>
      </c>
    </row>
    <row r="32" spans="1:7" s="140" customFormat="1" ht="15.75" thickBot="1">
      <c r="A32" s="172"/>
      <c r="B32" s="51" t="s">
        <v>91</v>
      </c>
      <c r="C32" s="321">
        <f>C10+C21</f>
        <v>3178558</v>
      </c>
      <c r="D32" s="321">
        <f>D10+D21</f>
        <v>136054</v>
      </c>
      <c r="E32" s="321">
        <f>E10+E21</f>
        <v>3314612</v>
      </c>
      <c r="F32" s="321">
        <f>F10+F21</f>
        <v>42930</v>
      </c>
      <c r="G32" s="322">
        <f>G10+G21</f>
        <v>3271682</v>
      </c>
    </row>
  </sheetData>
  <sheetProtection/>
  <printOptions/>
  <pageMargins left="0.35433070866141736" right="0.2362204724409449" top="1.1811023622047245" bottom="0.7480314960629921" header="0.31496062992125984" footer="0.31496062992125984"/>
  <pageSetup horizontalDpi="600" verticalDpi="600" orientation="portrait" paperSize="9" scale="80" r:id="rId1"/>
  <headerFooter>
    <oddHeader>&amp;C&amp;"Book Antiqua,Félkövér"&amp;12Keszthely Város Önkormányzata
2020. évi felhalmozási költségvetése&amp;R&amp;"Book Antiqua,Félkövér"&amp;11 3.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9.00390625" style="1" customWidth="1"/>
    <col min="2" max="2" width="8.00390625" style="74" customWidth="1"/>
    <col min="3" max="3" width="10.00390625" style="75" customWidth="1"/>
    <col min="4" max="4" width="12.7109375" style="1" customWidth="1"/>
    <col min="5" max="5" width="8.28125" style="1" customWidth="1"/>
    <col min="6" max="6" width="8.8515625" style="1" customWidth="1"/>
    <col min="7" max="7" width="9.140625" style="1" customWidth="1"/>
    <col min="8" max="8" width="8.421875" style="1" customWidth="1"/>
    <col min="9" max="9" width="8.8515625" style="1" customWidth="1"/>
    <col min="10" max="10" width="9.28125" style="1" customWidth="1"/>
    <col min="11" max="11" width="10.7109375" style="1" customWidth="1"/>
    <col min="12" max="13" width="8.00390625" style="1" bestFit="1" customWidth="1"/>
    <col min="14" max="14" width="8.28125" style="1" customWidth="1"/>
    <col min="15" max="15" width="9.421875" style="1" customWidth="1"/>
    <col min="16" max="16384" width="9.140625" style="1" customWidth="1"/>
  </cols>
  <sheetData>
    <row r="1" spans="1:15" ht="14.25" customHeight="1">
      <c r="A1" s="697" t="s">
        <v>42</v>
      </c>
      <c r="B1" s="708" t="s">
        <v>12</v>
      </c>
      <c r="C1" s="709"/>
      <c r="D1" s="709"/>
      <c r="E1" s="709"/>
      <c r="F1" s="709"/>
      <c r="G1" s="709"/>
      <c r="H1" s="709"/>
      <c r="I1" s="709"/>
      <c r="J1" s="709"/>
      <c r="K1" s="709"/>
      <c r="L1" s="710"/>
      <c r="M1" s="710"/>
      <c r="N1" s="710"/>
      <c r="O1" s="711" t="s">
        <v>45</v>
      </c>
    </row>
    <row r="2" spans="1:15" ht="13.5" customHeight="1">
      <c r="A2" s="698"/>
      <c r="B2" s="714" t="s">
        <v>2</v>
      </c>
      <c r="C2" s="715"/>
      <c r="D2" s="715"/>
      <c r="E2" s="715"/>
      <c r="F2" s="715"/>
      <c r="G2" s="715"/>
      <c r="H2" s="700" t="s">
        <v>3</v>
      </c>
      <c r="I2" s="700"/>
      <c r="J2" s="701"/>
      <c r="K2" s="701"/>
      <c r="L2" s="706" t="s">
        <v>216</v>
      </c>
      <c r="M2" s="704"/>
      <c r="N2" s="701" t="s">
        <v>560</v>
      </c>
      <c r="O2" s="712"/>
    </row>
    <row r="3" spans="1:15" ht="16.5" customHeight="1">
      <c r="A3" s="698"/>
      <c r="B3" s="701" t="s">
        <v>130</v>
      </c>
      <c r="C3" s="701" t="s">
        <v>25</v>
      </c>
      <c r="D3" s="701" t="s">
        <v>149</v>
      </c>
      <c r="E3" s="706" t="s">
        <v>170</v>
      </c>
      <c r="F3" s="701" t="s">
        <v>183</v>
      </c>
      <c r="G3" s="700" t="s">
        <v>272</v>
      </c>
      <c r="H3" s="706" t="s">
        <v>168</v>
      </c>
      <c r="I3" s="700" t="s">
        <v>183</v>
      </c>
      <c r="J3" s="700" t="s">
        <v>169</v>
      </c>
      <c r="K3" s="704" t="s">
        <v>273</v>
      </c>
      <c r="L3" s="707"/>
      <c r="M3" s="705"/>
      <c r="N3" s="702"/>
      <c r="O3" s="712"/>
    </row>
    <row r="4" spans="1:15" ht="46.5" customHeight="1">
      <c r="A4" s="699"/>
      <c r="B4" s="702"/>
      <c r="C4" s="703"/>
      <c r="D4" s="703"/>
      <c r="E4" s="707"/>
      <c r="F4" s="703"/>
      <c r="G4" s="700"/>
      <c r="H4" s="707"/>
      <c r="I4" s="700"/>
      <c r="J4" s="700"/>
      <c r="K4" s="705"/>
      <c r="L4" s="69" t="s">
        <v>217</v>
      </c>
      <c r="M4" s="67" t="s">
        <v>189</v>
      </c>
      <c r="N4" s="703"/>
      <c r="O4" s="713"/>
    </row>
    <row r="5" spans="1:15" ht="14.25" thickBot="1">
      <c r="A5" s="70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71">
        <v>8</v>
      </c>
      <c r="I5" s="71">
        <v>9</v>
      </c>
      <c r="J5" s="71">
        <v>10</v>
      </c>
      <c r="K5" s="71">
        <v>11</v>
      </c>
      <c r="L5" s="72">
        <v>12</v>
      </c>
      <c r="M5" s="72">
        <v>13</v>
      </c>
      <c r="N5" s="71">
        <v>14</v>
      </c>
      <c r="O5" s="73">
        <v>15</v>
      </c>
    </row>
    <row r="6" spans="1:15" ht="25.5">
      <c r="A6" s="149" t="s">
        <v>496</v>
      </c>
      <c r="B6" s="323">
        <v>238731</v>
      </c>
      <c r="C6" s="323">
        <v>1393778</v>
      </c>
      <c r="D6" s="323">
        <v>1188035</v>
      </c>
      <c r="E6" s="323">
        <v>90782</v>
      </c>
      <c r="F6" s="323">
        <v>55000</v>
      </c>
      <c r="G6" s="323">
        <v>3000</v>
      </c>
      <c r="H6" s="323">
        <v>216480</v>
      </c>
      <c r="I6" s="323"/>
      <c r="J6" s="323">
        <v>279600</v>
      </c>
      <c r="K6" s="323"/>
      <c r="L6" s="323">
        <v>1057628</v>
      </c>
      <c r="M6" s="323">
        <v>2655892</v>
      </c>
      <c r="N6" s="323">
        <v>0</v>
      </c>
      <c r="O6" s="324">
        <f>SUM(B6:N6)</f>
        <v>7178926</v>
      </c>
    </row>
    <row r="7" spans="1:15" ht="15">
      <c r="A7" s="361" t="s">
        <v>491</v>
      </c>
      <c r="B7" s="244">
        <v>-14000</v>
      </c>
      <c r="C7" s="244">
        <v>-71000</v>
      </c>
      <c r="D7" s="244">
        <v>37680</v>
      </c>
      <c r="E7" s="244">
        <v>-24412</v>
      </c>
      <c r="F7" s="244"/>
      <c r="G7" s="244">
        <v>8319</v>
      </c>
      <c r="H7" s="244">
        <v>-150000</v>
      </c>
      <c r="I7" s="244"/>
      <c r="J7" s="244">
        <v>170000</v>
      </c>
      <c r="K7" s="244"/>
      <c r="L7" s="244">
        <v>-100503</v>
      </c>
      <c r="M7" s="244">
        <v>116054</v>
      </c>
      <c r="N7" s="244">
        <v>2500</v>
      </c>
      <c r="O7" s="256">
        <f aca="true" t="shared" si="0" ref="O7:O17">SUM(B7:N7)</f>
        <v>-25362</v>
      </c>
    </row>
    <row r="8" spans="1:15" ht="15">
      <c r="A8" s="361" t="s">
        <v>492</v>
      </c>
      <c r="B8" s="244">
        <f>SUM(B6:B7)</f>
        <v>224731</v>
      </c>
      <c r="C8" s="244">
        <f aca="true" t="shared" si="1" ref="C8:N8">SUM(C6:C7)</f>
        <v>1322778</v>
      </c>
      <c r="D8" s="244">
        <f t="shared" si="1"/>
        <v>1225715</v>
      </c>
      <c r="E8" s="244">
        <f t="shared" si="1"/>
        <v>66370</v>
      </c>
      <c r="F8" s="244">
        <f t="shared" si="1"/>
        <v>55000</v>
      </c>
      <c r="G8" s="244">
        <f t="shared" si="1"/>
        <v>11319</v>
      </c>
      <c r="H8" s="244">
        <f t="shared" si="1"/>
        <v>66480</v>
      </c>
      <c r="I8" s="244">
        <f t="shared" si="1"/>
        <v>0</v>
      </c>
      <c r="J8" s="244">
        <f t="shared" si="1"/>
        <v>449600</v>
      </c>
      <c r="K8" s="244">
        <f t="shared" si="1"/>
        <v>0</v>
      </c>
      <c r="L8" s="244">
        <f t="shared" si="1"/>
        <v>957125</v>
      </c>
      <c r="M8" s="244">
        <f t="shared" si="1"/>
        <v>2771946</v>
      </c>
      <c r="N8" s="244">
        <f t="shared" si="1"/>
        <v>2500</v>
      </c>
      <c r="O8" s="526">
        <f t="shared" si="0"/>
        <v>7153564</v>
      </c>
    </row>
    <row r="9" spans="1:15" ht="15">
      <c r="A9" s="201" t="s">
        <v>77</v>
      </c>
      <c r="B9" s="244"/>
      <c r="C9" s="244">
        <v>204347</v>
      </c>
      <c r="D9" s="244">
        <v>1055285</v>
      </c>
      <c r="E9" s="244">
        <v>30854</v>
      </c>
      <c r="F9" s="244"/>
      <c r="G9" s="244"/>
      <c r="H9" s="244"/>
      <c r="I9" s="244"/>
      <c r="J9" s="244"/>
      <c r="K9" s="244"/>
      <c r="L9" s="244"/>
      <c r="M9" s="244"/>
      <c r="N9" s="244">
        <v>2500</v>
      </c>
      <c r="O9" s="256">
        <f t="shared" si="0"/>
        <v>1292986</v>
      </c>
    </row>
    <row r="10" spans="1:15" ht="25.5">
      <c r="A10" s="76" t="s">
        <v>44</v>
      </c>
      <c r="B10" s="325">
        <v>426239</v>
      </c>
      <c r="C10" s="326"/>
      <c r="D10" s="325"/>
      <c r="E10" s="325">
        <v>111576</v>
      </c>
      <c r="F10" s="325"/>
      <c r="G10" s="325"/>
      <c r="H10" s="325"/>
      <c r="I10" s="325">
        <v>500</v>
      </c>
      <c r="J10" s="325"/>
      <c r="K10" s="325"/>
      <c r="L10" s="325">
        <v>187699</v>
      </c>
      <c r="M10" s="325">
        <v>26086</v>
      </c>
      <c r="N10" s="325">
        <v>0</v>
      </c>
      <c r="O10" s="256">
        <f t="shared" si="0"/>
        <v>752100</v>
      </c>
    </row>
    <row r="11" spans="1:15" ht="15">
      <c r="A11" s="527" t="s">
        <v>491</v>
      </c>
      <c r="B11" s="327">
        <v>510</v>
      </c>
      <c r="C11" s="328"/>
      <c r="D11" s="327"/>
      <c r="E11" s="327">
        <v>1556</v>
      </c>
      <c r="F11" s="327"/>
      <c r="G11" s="327"/>
      <c r="H11" s="327"/>
      <c r="I11" s="327"/>
      <c r="J11" s="327"/>
      <c r="K11" s="327"/>
      <c r="L11" s="327">
        <v>19753</v>
      </c>
      <c r="M11" s="327"/>
      <c r="N11" s="327"/>
      <c r="O11" s="256">
        <f t="shared" si="0"/>
        <v>21819</v>
      </c>
    </row>
    <row r="12" spans="1:15" ht="15">
      <c r="A12" s="76" t="s">
        <v>492</v>
      </c>
      <c r="B12" s="532">
        <f>SUM(B10:B11)</f>
        <v>426749</v>
      </c>
      <c r="C12" s="532">
        <f aca="true" t="shared" si="2" ref="C12:N12">SUM(C10:C11)</f>
        <v>0</v>
      </c>
      <c r="D12" s="532">
        <f t="shared" si="2"/>
        <v>0</v>
      </c>
      <c r="E12" s="532">
        <f t="shared" si="2"/>
        <v>113132</v>
      </c>
      <c r="F12" s="532">
        <f t="shared" si="2"/>
        <v>0</v>
      </c>
      <c r="G12" s="532">
        <f t="shared" si="2"/>
        <v>0</v>
      </c>
      <c r="H12" s="532">
        <f t="shared" si="2"/>
        <v>0</v>
      </c>
      <c r="I12" s="532">
        <f t="shared" si="2"/>
        <v>500</v>
      </c>
      <c r="J12" s="532">
        <f t="shared" si="2"/>
        <v>0</v>
      </c>
      <c r="K12" s="532">
        <f t="shared" si="2"/>
        <v>0</v>
      </c>
      <c r="L12" s="532">
        <f t="shared" si="2"/>
        <v>207452</v>
      </c>
      <c r="M12" s="532">
        <f t="shared" si="2"/>
        <v>26086</v>
      </c>
      <c r="N12" s="532">
        <f t="shared" si="2"/>
        <v>0</v>
      </c>
      <c r="O12" s="256">
        <f t="shared" si="0"/>
        <v>773919</v>
      </c>
    </row>
    <row r="13" spans="1:15" ht="15.75" thickBot="1">
      <c r="A13" s="202" t="s">
        <v>77</v>
      </c>
      <c r="B13" s="327">
        <v>248370</v>
      </c>
      <c r="C13" s="328"/>
      <c r="D13" s="327"/>
      <c r="E13" s="327">
        <v>104819</v>
      </c>
      <c r="F13" s="327"/>
      <c r="G13" s="327"/>
      <c r="H13" s="327"/>
      <c r="I13" s="327"/>
      <c r="J13" s="327"/>
      <c r="K13" s="327"/>
      <c r="L13" s="327"/>
      <c r="M13" s="327"/>
      <c r="N13" s="327"/>
      <c r="O13" s="526">
        <f t="shared" si="0"/>
        <v>353189</v>
      </c>
    </row>
    <row r="14" spans="1:15" ht="27">
      <c r="A14" s="164" t="s">
        <v>497</v>
      </c>
      <c r="B14" s="329">
        <f aca="true" t="shared" si="3" ref="B14:N14">SUM(B6+B10)</f>
        <v>664970</v>
      </c>
      <c r="C14" s="329">
        <f t="shared" si="3"/>
        <v>1393778</v>
      </c>
      <c r="D14" s="329">
        <f t="shared" si="3"/>
        <v>1188035</v>
      </c>
      <c r="E14" s="329">
        <f t="shared" si="3"/>
        <v>202358</v>
      </c>
      <c r="F14" s="329">
        <f t="shared" si="3"/>
        <v>55000</v>
      </c>
      <c r="G14" s="329">
        <f t="shared" si="3"/>
        <v>3000</v>
      </c>
      <c r="H14" s="329">
        <f t="shared" si="3"/>
        <v>216480</v>
      </c>
      <c r="I14" s="329">
        <f t="shared" si="3"/>
        <v>500</v>
      </c>
      <c r="J14" s="329">
        <f t="shared" si="3"/>
        <v>279600</v>
      </c>
      <c r="K14" s="329">
        <f t="shared" si="3"/>
        <v>0</v>
      </c>
      <c r="L14" s="329">
        <f t="shared" si="3"/>
        <v>1245327</v>
      </c>
      <c r="M14" s="329">
        <f t="shared" si="3"/>
        <v>2681978</v>
      </c>
      <c r="N14" s="329">
        <f t="shared" si="3"/>
        <v>0</v>
      </c>
      <c r="O14" s="324">
        <f t="shared" si="0"/>
        <v>7931026</v>
      </c>
    </row>
    <row r="15" spans="1:15" ht="15">
      <c r="A15" s="533" t="s">
        <v>491</v>
      </c>
      <c r="B15" s="530">
        <f aca="true" t="shared" si="4" ref="B15:O15">SUM(B7+B11)</f>
        <v>-13490</v>
      </c>
      <c r="C15" s="530">
        <f t="shared" si="4"/>
        <v>-71000</v>
      </c>
      <c r="D15" s="530">
        <f t="shared" si="4"/>
        <v>37680</v>
      </c>
      <c r="E15" s="530">
        <f t="shared" si="4"/>
        <v>-22856</v>
      </c>
      <c r="F15" s="530">
        <f t="shared" si="4"/>
        <v>0</v>
      </c>
      <c r="G15" s="530">
        <f t="shared" si="4"/>
        <v>8319</v>
      </c>
      <c r="H15" s="530">
        <f t="shared" si="4"/>
        <v>-150000</v>
      </c>
      <c r="I15" s="530">
        <f t="shared" si="4"/>
        <v>0</v>
      </c>
      <c r="J15" s="530">
        <f t="shared" si="4"/>
        <v>170000</v>
      </c>
      <c r="K15" s="530">
        <f t="shared" si="4"/>
        <v>0</v>
      </c>
      <c r="L15" s="530">
        <f t="shared" si="4"/>
        <v>-80750</v>
      </c>
      <c r="M15" s="530">
        <f t="shared" si="4"/>
        <v>116054</v>
      </c>
      <c r="N15" s="530">
        <f t="shared" si="4"/>
        <v>2500</v>
      </c>
      <c r="O15" s="332">
        <f t="shared" si="4"/>
        <v>-3543</v>
      </c>
    </row>
    <row r="16" spans="1:15" ht="15">
      <c r="A16" s="534" t="s">
        <v>492</v>
      </c>
      <c r="B16" s="535">
        <f aca="true" t="shared" si="5" ref="B16:O16">SUM(B8+B12)</f>
        <v>651480</v>
      </c>
      <c r="C16" s="535">
        <f t="shared" si="5"/>
        <v>1322778</v>
      </c>
      <c r="D16" s="535">
        <f t="shared" si="5"/>
        <v>1225715</v>
      </c>
      <c r="E16" s="535">
        <f t="shared" si="5"/>
        <v>179502</v>
      </c>
      <c r="F16" s="535">
        <f t="shared" si="5"/>
        <v>55000</v>
      </c>
      <c r="G16" s="535">
        <f t="shared" si="5"/>
        <v>11319</v>
      </c>
      <c r="H16" s="535">
        <f t="shared" si="5"/>
        <v>66480</v>
      </c>
      <c r="I16" s="535">
        <f t="shared" si="5"/>
        <v>500</v>
      </c>
      <c r="J16" s="535">
        <f t="shared" si="5"/>
        <v>449600</v>
      </c>
      <c r="K16" s="535">
        <f t="shared" si="5"/>
        <v>0</v>
      </c>
      <c r="L16" s="535">
        <f t="shared" si="5"/>
        <v>1164577</v>
      </c>
      <c r="M16" s="535">
        <f t="shared" si="5"/>
        <v>2798032</v>
      </c>
      <c r="N16" s="535">
        <f t="shared" si="5"/>
        <v>2500</v>
      </c>
      <c r="O16" s="526">
        <f t="shared" si="5"/>
        <v>7927483</v>
      </c>
    </row>
    <row r="17" spans="1:15" ht="27">
      <c r="A17" s="151" t="s">
        <v>77</v>
      </c>
      <c r="B17" s="536">
        <f>SUM(B9+B13)</f>
        <v>248370</v>
      </c>
      <c r="C17" s="536">
        <f aca="true" t="shared" si="6" ref="C17:N17">SUM(C9+C13)</f>
        <v>204347</v>
      </c>
      <c r="D17" s="536">
        <f t="shared" si="6"/>
        <v>1055285</v>
      </c>
      <c r="E17" s="536">
        <f t="shared" si="6"/>
        <v>135673</v>
      </c>
      <c r="F17" s="536">
        <f t="shared" si="6"/>
        <v>0</v>
      </c>
      <c r="G17" s="536">
        <f t="shared" si="6"/>
        <v>0</v>
      </c>
      <c r="H17" s="536">
        <f t="shared" si="6"/>
        <v>0</v>
      </c>
      <c r="I17" s="536">
        <f t="shared" si="6"/>
        <v>0</v>
      </c>
      <c r="J17" s="536">
        <f t="shared" si="6"/>
        <v>0</v>
      </c>
      <c r="K17" s="536">
        <f t="shared" si="6"/>
        <v>0</v>
      </c>
      <c r="L17" s="536">
        <f t="shared" si="6"/>
        <v>0</v>
      </c>
      <c r="M17" s="536">
        <f t="shared" si="6"/>
        <v>0</v>
      </c>
      <c r="N17" s="536">
        <f t="shared" si="6"/>
        <v>2500</v>
      </c>
      <c r="O17" s="256">
        <f t="shared" si="0"/>
        <v>1646175</v>
      </c>
    </row>
    <row r="18" spans="1:15" ht="27.75" thickBot="1">
      <c r="A18" s="165" t="s">
        <v>78</v>
      </c>
      <c r="B18" s="537">
        <f>B16-B17</f>
        <v>403110</v>
      </c>
      <c r="C18" s="537">
        <f aca="true" t="shared" si="7" ref="C18:O18">C16-C17</f>
        <v>1118431</v>
      </c>
      <c r="D18" s="537">
        <f t="shared" si="7"/>
        <v>170430</v>
      </c>
      <c r="E18" s="537">
        <f t="shared" si="7"/>
        <v>43829</v>
      </c>
      <c r="F18" s="537">
        <f t="shared" si="7"/>
        <v>55000</v>
      </c>
      <c r="G18" s="537">
        <f t="shared" si="7"/>
        <v>11319</v>
      </c>
      <c r="H18" s="537">
        <f t="shared" si="7"/>
        <v>66480</v>
      </c>
      <c r="I18" s="537">
        <f t="shared" si="7"/>
        <v>500</v>
      </c>
      <c r="J18" s="537">
        <f t="shared" si="7"/>
        <v>449600</v>
      </c>
      <c r="K18" s="537">
        <f t="shared" si="7"/>
        <v>0</v>
      </c>
      <c r="L18" s="537">
        <f t="shared" si="7"/>
        <v>1164577</v>
      </c>
      <c r="M18" s="537">
        <f t="shared" si="7"/>
        <v>2798032</v>
      </c>
      <c r="N18" s="537">
        <f t="shared" si="7"/>
        <v>0</v>
      </c>
      <c r="O18" s="531">
        <f t="shared" si="7"/>
        <v>6281308</v>
      </c>
    </row>
    <row r="21" spans="3:15" ht="13.5"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ht="13.5">
      <c r="A22" s="74"/>
    </row>
    <row r="23" spans="3:15" ht="13.5"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</sheetData>
  <sheetProtection/>
  <mergeCells count="18">
    <mergeCell ref="N2:N4"/>
    <mergeCell ref="B1:K1"/>
    <mergeCell ref="L1:N1"/>
    <mergeCell ref="O1:O4"/>
    <mergeCell ref="B2:G2"/>
    <mergeCell ref="F3:F4"/>
    <mergeCell ref="D3:D4"/>
    <mergeCell ref="E3:E4"/>
    <mergeCell ref="G3:G4"/>
    <mergeCell ref="H3:H4"/>
    <mergeCell ref="A1:A4"/>
    <mergeCell ref="H2:K2"/>
    <mergeCell ref="B3:B4"/>
    <mergeCell ref="C3:C4"/>
    <mergeCell ref="K3:K4"/>
    <mergeCell ref="L2:M3"/>
    <mergeCell ref="I3:I4"/>
    <mergeCell ref="J3:J4"/>
  </mergeCells>
  <printOptions/>
  <pageMargins left="0.4" right="0.2362204724409449" top="1.2" bottom="0.4330708661417323" header="0.31496062992125984" footer="0.1968503937007874"/>
  <pageSetup horizontalDpi="600" verticalDpi="600" orientation="landscape" paperSize="9" scale="95" r:id="rId1"/>
  <headerFooter>
    <oddHeader>&amp;C&amp;"Book Antiqua,Félkövér"&amp;11Keszthely Város Önkormányzata
2020. évi költségvetési bevételei
főbb jogcím-csoportonként&amp;R&amp;"Book Antiqua,Félkövér"4.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4.7109375" style="1" customWidth="1"/>
    <col min="2" max="2" width="8.57421875" style="74" customWidth="1"/>
    <col min="3" max="3" width="9.28125" style="75" customWidth="1"/>
    <col min="4" max="4" width="10.140625" style="1" customWidth="1"/>
    <col min="5" max="6" width="8.28125" style="1" customWidth="1"/>
    <col min="7" max="7" width="8.57421875" style="1" customWidth="1"/>
    <col min="8" max="8" width="8.00390625" style="1" customWidth="1"/>
    <col min="9" max="9" width="8.140625" style="1" customWidth="1"/>
    <col min="10" max="10" width="7.57421875" style="1" customWidth="1"/>
    <col min="11" max="11" width="7.8515625" style="1" customWidth="1"/>
    <col min="12" max="12" width="8.7109375" style="1" customWidth="1"/>
    <col min="13" max="13" width="8.00390625" style="1" bestFit="1" customWidth="1"/>
    <col min="14" max="14" width="7.00390625" style="1" customWidth="1"/>
    <col min="15" max="15" width="9.28125" style="1" customWidth="1"/>
    <col min="16" max="16384" width="9.140625" style="1" customWidth="1"/>
  </cols>
  <sheetData>
    <row r="1" spans="1:15" ht="14.25" customHeight="1" thickBot="1">
      <c r="A1" s="726" t="s">
        <v>137</v>
      </c>
      <c r="B1" s="727" t="s">
        <v>12</v>
      </c>
      <c r="C1" s="728"/>
      <c r="D1" s="728"/>
      <c r="E1" s="728"/>
      <c r="F1" s="728"/>
      <c r="G1" s="728"/>
      <c r="H1" s="728"/>
      <c r="I1" s="728"/>
      <c r="J1" s="728"/>
      <c r="K1" s="728"/>
      <c r="L1" s="721" t="s">
        <v>43</v>
      </c>
      <c r="M1" s="722"/>
      <c r="N1" s="722"/>
      <c r="O1" s="711" t="s">
        <v>45</v>
      </c>
    </row>
    <row r="2" spans="1:15" ht="26.25" customHeight="1">
      <c r="A2" s="698"/>
      <c r="B2" s="716" t="s">
        <v>2</v>
      </c>
      <c r="C2" s="717"/>
      <c r="D2" s="717"/>
      <c r="E2" s="717"/>
      <c r="F2" s="717"/>
      <c r="G2" s="718"/>
      <c r="H2" s="719" t="s">
        <v>3</v>
      </c>
      <c r="I2" s="729"/>
      <c r="J2" s="729"/>
      <c r="K2" s="730"/>
      <c r="L2" s="719" t="s">
        <v>173</v>
      </c>
      <c r="M2" s="720"/>
      <c r="N2" s="723" t="s">
        <v>515</v>
      </c>
      <c r="O2" s="712"/>
    </row>
    <row r="3" spans="1:15" ht="28.5" customHeight="1">
      <c r="A3" s="698"/>
      <c r="B3" s="701" t="s">
        <v>92</v>
      </c>
      <c r="C3" s="701" t="s">
        <v>25</v>
      </c>
      <c r="D3" s="706" t="s">
        <v>184</v>
      </c>
      <c r="E3" s="706" t="s">
        <v>170</v>
      </c>
      <c r="F3" s="701" t="s">
        <v>183</v>
      </c>
      <c r="G3" s="700" t="s">
        <v>268</v>
      </c>
      <c r="H3" s="701" t="s">
        <v>168</v>
      </c>
      <c r="I3" s="701" t="s">
        <v>65</v>
      </c>
      <c r="J3" s="706" t="s">
        <v>171</v>
      </c>
      <c r="K3" s="700" t="s">
        <v>172</v>
      </c>
      <c r="L3" s="724" t="s">
        <v>136</v>
      </c>
      <c r="M3" s="725"/>
      <c r="N3" s="702"/>
      <c r="O3" s="712"/>
    </row>
    <row r="4" spans="1:15" ht="38.25">
      <c r="A4" s="699"/>
      <c r="B4" s="703"/>
      <c r="C4" s="703"/>
      <c r="D4" s="707"/>
      <c r="E4" s="707"/>
      <c r="F4" s="703"/>
      <c r="G4" s="700"/>
      <c r="H4" s="703"/>
      <c r="I4" s="703"/>
      <c r="J4" s="707"/>
      <c r="K4" s="700"/>
      <c r="L4" s="69" t="s">
        <v>352</v>
      </c>
      <c r="M4" s="67" t="s">
        <v>41</v>
      </c>
      <c r="N4" s="703"/>
      <c r="O4" s="713"/>
    </row>
    <row r="5" spans="1:15" ht="14.25" thickBot="1">
      <c r="A5" s="70">
        <v>1</v>
      </c>
      <c r="B5" s="279">
        <v>2</v>
      </c>
      <c r="C5" s="279">
        <v>3</v>
      </c>
      <c r="D5" s="279">
        <v>4</v>
      </c>
      <c r="E5" s="279">
        <v>5</v>
      </c>
      <c r="F5" s="279">
        <v>6</v>
      </c>
      <c r="G5" s="279">
        <v>7</v>
      </c>
      <c r="H5" s="279">
        <v>8</v>
      </c>
      <c r="I5" s="279">
        <v>9</v>
      </c>
      <c r="J5" s="279">
        <v>10</v>
      </c>
      <c r="K5" s="279">
        <v>11</v>
      </c>
      <c r="L5" s="280">
        <v>12</v>
      </c>
      <c r="M5" s="280">
        <v>13</v>
      </c>
      <c r="N5" s="71">
        <v>14</v>
      </c>
      <c r="O5" s="73">
        <v>15</v>
      </c>
    </row>
    <row r="6" spans="1:15" ht="15">
      <c r="A6" s="149" t="s">
        <v>103</v>
      </c>
      <c r="B6" s="642">
        <v>3212</v>
      </c>
      <c r="C6" s="642"/>
      <c r="D6" s="642"/>
      <c r="E6" s="642">
        <v>86854</v>
      </c>
      <c r="F6" s="642">
        <v>55000</v>
      </c>
      <c r="G6" s="642"/>
      <c r="H6" s="642"/>
      <c r="I6" s="642"/>
      <c r="J6" s="642"/>
      <c r="K6" s="642"/>
      <c r="L6" s="642"/>
      <c r="M6" s="642"/>
      <c r="N6" s="642"/>
      <c r="O6" s="643">
        <f aca="true" t="shared" si="0" ref="O6:O40">SUM(B6:N6)</f>
        <v>145066</v>
      </c>
    </row>
    <row r="7" spans="1:15" ht="15">
      <c r="A7" s="201" t="s">
        <v>491</v>
      </c>
      <c r="B7" s="132"/>
      <c r="C7" s="132"/>
      <c r="D7" s="132"/>
      <c r="E7" s="132">
        <v>-30854</v>
      </c>
      <c r="F7" s="132"/>
      <c r="G7" s="132">
        <v>1153</v>
      </c>
      <c r="H7" s="132"/>
      <c r="I7" s="132"/>
      <c r="J7" s="132"/>
      <c r="K7" s="132"/>
      <c r="L7" s="132"/>
      <c r="M7" s="132"/>
      <c r="N7" s="132"/>
      <c r="O7" s="174">
        <f t="shared" si="0"/>
        <v>-29701</v>
      </c>
    </row>
    <row r="8" spans="1:15" ht="15">
      <c r="A8" s="201" t="s">
        <v>492</v>
      </c>
      <c r="B8" s="132">
        <f>SUM(B6:B7)</f>
        <v>3212</v>
      </c>
      <c r="C8" s="132"/>
      <c r="D8" s="132"/>
      <c r="E8" s="132">
        <f>SUM(E6:E7)</f>
        <v>56000</v>
      </c>
      <c r="F8" s="132">
        <f>SUM(F6:F7)</f>
        <v>55000</v>
      </c>
      <c r="G8" s="132">
        <f>SUM(G6:G7)</f>
        <v>1153</v>
      </c>
      <c r="H8" s="132"/>
      <c r="I8" s="132"/>
      <c r="J8" s="132"/>
      <c r="K8" s="132"/>
      <c r="L8" s="132"/>
      <c r="M8" s="132"/>
      <c r="N8" s="132"/>
      <c r="O8" s="174">
        <f t="shared" si="0"/>
        <v>115365</v>
      </c>
    </row>
    <row r="9" spans="1:15" ht="15">
      <c r="A9" s="194" t="s">
        <v>125</v>
      </c>
      <c r="B9" s="132"/>
      <c r="C9" s="132"/>
      <c r="D9" s="132"/>
      <c r="E9" s="132">
        <v>30854</v>
      </c>
      <c r="F9" s="132"/>
      <c r="G9" s="132"/>
      <c r="H9" s="132"/>
      <c r="I9" s="132"/>
      <c r="J9" s="132"/>
      <c r="K9" s="132"/>
      <c r="L9" s="132"/>
      <c r="M9" s="132"/>
      <c r="N9" s="132"/>
      <c r="O9" s="174">
        <f t="shared" si="0"/>
        <v>30854</v>
      </c>
    </row>
    <row r="10" spans="1:15" ht="15">
      <c r="A10" s="76" t="s">
        <v>102</v>
      </c>
      <c r="B10" s="132">
        <v>203092</v>
      </c>
      <c r="C10" s="132"/>
      <c r="D10" s="132"/>
      <c r="E10" s="132"/>
      <c r="F10" s="132"/>
      <c r="G10" s="132"/>
      <c r="H10" s="132">
        <v>216480</v>
      </c>
      <c r="I10" s="132"/>
      <c r="J10" s="132">
        <v>233769</v>
      </c>
      <c r="K10" s="132"/>
      <c r="L10" s="132"/>
      <c r="M10" s="132"/>
      <c r="N10" s="132"/>
      <c r="O10" s="174">
        <f t="shared" si="0"/>
        <v>653341</v>
      </c>
    </row>
    <row r="11" spans="1:15" ht="15">
      <c r="A11" s="201" t="s">
        <v>491</v>
      </c>
      <c r="B11" s="132">
        <v>-10000</v>
      </c>
      <c r="C11" s="132"/>
      <c r="D11" s="132"/>
      <c r="E11" s="132"/>
      <c r="F11" s="132"/>
      <c r="G11" s="132"/>
      <c r="H11" s="132">
        <v>-150000</v>
      </c>
      <c r="I11" s="132"/>
      <c r="J11" s="132"/>
      <c r="K11" s="132"/>
      <c r="L11" s="132"/>
      <c r="M11" s="132"/>
      <c r="N11" s="132"/>
      <c r="O11" s="174">
        <f t="shared" si="0"/>
        <v>-160000</v>
      </c>
    </row>
    <row r="12" spans="1:15" ht="15">
      <c r="A12" s="201" t="s">
        <v>492</v>
      </c>
      <c r="B12" s="132">
        <f>SUM(B10:B11)</f>
        <v>193092</v>
      </c>
      <c r="C12" s="132"/>
      <c r="D12" s="132"/>
      <c r="E12" s="132"/>
      <c r="F12" s="132"/>
      <c r="G12" s="132"/>
      <c r="H12" s="132">
        <f>SUM(H10:H11)</f>
        <v>66480</v>
      </c>
      <c r="I12" s="132"/>
      <c r="J12" s="132">
        <f>SUM(J10:J11)</f>
        <v>233769</v>
      </c>
      <c r="K12" s="132"/>
      <c r="L12" s="132"/>
      <c r="M12" s="132"/>
      <c r="N12" s="132"/>
      <c r="O12" s="174">
        <f t="shared" si="0"/>
        <v>493341</v>
      </c>
    </row>
    <row r="13" spans="1:15" ht="15">
      <c r="A13" s="84" t="s">
        <v>238</v>
      </c>
      <c r="B13" s="132"/>
      <c r="C13" s="132"/>
      <c r="D13" s="132">
        <v>1188035</v>
      </c>
      <c r="E13" s="132"/>
      <c r="F13" s="132"/>
      <c r="G13" s="132"/>
      <c r="H13" s="132"/>
      <c r="I13" s="132"/>
      <c r="J13" s="132"/>
      <c r="K13" s="132"/>
      <c r="L13" s="132"/>
      <c r="M13" s="132"/>
      <c r="N13" s="244"/>
      <c r="O13" s="174">
        <f t="shared" si="0"/>
        <v>1188035</v>
      </c>
    </row>
    <row r="14" spans="1:15" ht="15">
      <c r="A14" s="201" t="s">
        <v>491</v>
      </c>
      <c r="B14" s="132"/>
      <c r="C14" s="132"/>
      <c r="D14" s="132">
        <v>37680</v>
      </c>
      <c r="E14" s="132"/>
      <c r="F14" s="132"/>
      <c r="G14" s="132"/>
      <c r="H14" s="132"/>
      <c r="I14" s="132"/>
      <c r="J14" s="132"/>
      <c r="K14" s="132"/>
      <c r="L14" s="132"/>
      <c r="M14" s="132"/>
      <c r="N14" s="244">
        <v>2500</v>
      </c>
      <c r="O14" s="174">
        <f t="shared" si="0"/>
        <v>40180</v>
      </c>
    </row>
    <row r="15" spans="1:15" ht="15">
      <c r="A15" s="201" t="s">
        <v>492</v>
      </c>
      <c r="B15" s="132"/>
      <c r="C15" s="132"/>
      <c r="D15" s="132">
        <f>SUM(D13:D14)</f>
        <v>1225715</v>
      </c>
      <c r="E15" s="132"/>
      <c r="F15" s="132"/>
      <c r="G15" s="132"/>
      <c r="H15" s="132"/>
      <c r="I15" s="132"/>
      <c r="J15" s="132"/>
      <c r="K15" s="132"/>
      <c r="L15" s="132"/>
      <c r="M15" s="132"/>
      <c r="N15" s="244">
        <f>SUM(N13:N14)</f>
        <v>2500</v>
      </c>
      <c r="O15" s="174">
        <f t="shared" si="0"/>
        <v>1228215</v>
      </c>
    </row>
    <row r="16" spans="1:15" ht="15">
      <c r="A16" s="194" t="s">
        <v>125</v>
      </c>
      <c r="B16" s="132"/>
      <c r="C16" s="132"/>
      <c r="D16" s="132">
        <v>1055285</v>
      </c>
      <c r="E16" s="132"/>
      <c r="F16" s="132"/>
      <c r="G16" s="132"/>
      <c r="H16" s="132"/>
      <c r="I16" s="132"/>
      <c r="J16" s="132"/>
      <c r="K16" s="132"/>
      <c r="L16" s="132"/>
      <c r="M16" s="132"/>
      <c r="N16" s="244">
        <v>2500</v>
      </c>
      <c r="O16" s="174">
        <f t="shared" si="0"/>
        <v>1057785</v>
      </c>
    </row>
    <row r="17" spans="1:15" ht="15">
      <c r="A17" s="278" t="s">
        <v>236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>
        <v>1057628</v>
      </c>
      <c r="M17" s="132">
        <v>2655892</v>
      </c>
      <c r="N17" s="244"/>
      <c r="O17" s="174">
        <f t="shared" si="0"/>
        <v>3713520</v>
      </c>
    </row>
    <row r="18" spans="1:15" ht="15">
      <c r="A18" s="201" t="s">
        <v>491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>
        <v>-100503</v>
      </c>
      <c r="M18" s="132">
        <v>116054</v>
      </c>
      <c r="N18" s="244"/>
      <c r="O18" s="174">
        <f t="shared" si="0"/>
        <v>15551</v>
      </c>
    </row>
    <row r="19" spans="1:15" ht="15">
      <c r="A19" s="201" t="s">
        <v>492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>
        <f>L18+L17</f>
        <v>957125</v>
      </c>
      <c r="M19" s="132">
        <f>M18+M17</f>
        <v>2771946</v>
      </c>
      <c r="N19" s="244"/>
      <c r="O19" s="174">
        <f t="shared" si="0"/>
        <v>3729071</v>
      </c>
    </row>
    <row r="20" spans="1:15" ht="15">
      <c r="A20" s="361" t="s">
        <v>101</v>
      </c>
      <c r="B20" s="132">
        <v>15700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362">
        <f t="shared" si="0"/>
        <v>15700</v>
      </c>
    </row>
    <row r="21" spans="1:15" ht="15">
      <c r="A21" s="201" t="s">
        <v>491</v>
      </c>
      <c r="B21" s="132">
        <v>-4000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362">
        <f t="shared" si="0"/>
        <v>-4000</v>
      </c>
    </row>
    <row r="22" spans="1:15" ht="15">
      <c r="A22" s="201" t="s">
        <v>492</v>
      </c>
      <c r="B22" s="132">
        <f>SUM(B20:B21)</f>
        <v>11700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362">
        <f t="shared" si="0"/>
        <v>11700</v>
      </c>
    </row>
    <row r="23" spans="1:15" ht="15">
      <c r="A23" s="201" t="s">
        <v>511</v>
      </c>
      <c r="B23" s="132"/>
      <c r="C23" s="132"/>
      <c r="D23" s="132"/>
      <c r="E23" s="132"/>
      <c r="F23" s="132"/>
      <c r="G23" s="132"/>
      <c r="H23" s="132"/>
      <c r="I23" s="132"/>
      <c r="J23" s="132">
        <v>170000</v>
      </c>
      <c r="K23" s="132"/>
      <c r="L23" s="132"/>
      <c r="M23" s="132"/>
      <c r="N23" s="132"/>
      <c r="O23" s="362">
        <f t="shared" si="0"/>
        <v>170000</v>
      </c>
    </row>
    <row r="24" spans="1:15" ht="15">
      <c r="A24" s="201" t="s">
        <v>492</v>
      </c>
      <c r="B24" s="132"/>
      <c r="C24" s="132"/>
      <c r="D24" s="132"/>
      <c r="E24" s="132"/>
      <c r="F24" s="132"/>
      <c r="G24" s="132"/>
      <c r="H24" s="132"/>
      <c r="I24" s="132"/>
      <c r="J24" s="132">
        <f>SUM(J23)</f>
        <v>170000</v>
      </c>
      <c r="K24" s="132"/>
      <c r="L24" s="132"/>
      <c r="M24" s="132"/>
      <c r="N24" s="132"/>
      <c r="O24" s="362">
        <f t="shared" si="0"/>
        <v>170000</v>
      </c>
    </row>
    <row r="25" spans="1:15" ht="15">
      <c r="A25" s="84" t="s">
        <v>258</v>
      </c>
      <c r="B25" s="132"/>
      <c r="C25" s="132"/>
      <c r="D25" s="132"/>
      <c r="E25" s="132">
        <v>1968</v>
      </c>
      <c r="F25" s="132"/>
      <c r="G25" s="132"/>
      <c r="H25" s="132"/>
      <c r="I25" s="132"/>
      <c r="J25" s="132">
        <v>0</v>
      </c>
      <c r="K25" s="132"/>
      <c r="L25" s="132"/>
      <c r="M25" s="132"/>
      <c r="N25" s="244"/>
      <c r="O25" s="174">
        <f t="shared" si="0"/>
        <v>1968</v>
      </c>
    </row>
    <row r="26" spans="1:15" ht="15">
      <c r="A26" s="201" t="s">
        <v>491</v>
      </c>
      <c r="B26" s="132"/>
      <c r="C26" s="132"/>
      <c r="D26" s="132"/>
      <c r="E26" s="132">
        <v>3442</v>
      </c>
      <c r="F26" s="132"/>
      <c r="G26" s="132"/>
      <c r="H26" s="132"/>
      <c r="I26" s="132"/>
      <c r="J26" s="132"/>
      <c r="K26" s="132"/>
      <c r="L26" s="132"/>
      <c r="M26" s="132"/>
      <c r="N26" s="244"/>
      <c r="O26" s="174">
        <f t="shared" si="0"/>
        <v>3442</v>
      </c>
    </row>
    <row r="27" spans="1:15" ht="15">
      <c r="A27" s="201" t="s">
        <v>492</v>
      </c>
      <c r="B27" s="132"/>
      <c r="C27" s="132"/>
      <c r="D27" s="132"/>
      <c r="E27" s="132">
        <f>SUM(E25:E26)</f>
        <v>5410</v>
      </c>
      <c r="F27" s="132"/>
      <c r="G27" s="132"/>
      <c r="H27" s="132"/>
      <c r="I27" s="132"/>
      <c r="J27" s="132"/>
      <c r="K27" s="132"/>
      <c r="L27" s="132"/>
      <c r="M27" s="132"/>
      <c r="N27" s="244"/>
      <c r="O27" s="174">
        <f t="shared" si="0"/>
        <v>5410</v>
      </c>
    </row>
    <row r="28" spans="1:15" ht="15">
      <c r="A28" s="84" t="s">
        <v>106</v>
      </c>
      <c r="B28" s="692"/>
      <c r="C28" s="692"/>
      <c r="D28" s="692"/>
      <c r="E28" s="692">
        <v>1960</v>
      </c>
      <c r="F28" s="692"/>
      <c r="G28" s="692"/>
      <c r="H28" s="692"/>
      <c r="I28" s="692"/>
      <c r="J28" s="692"/>
      <c r="K28" s="692"/>
      <c r="L28" s="692"/>
      <c r="M28" s="692"/>
      <c r="N28" s="325"/>
      <c r="O28" s="174">
        <f t="shared" si="0"/>
        <v>1960</v>
      </c>
    </row>
    <row r="29" spans="1:15" ht="15">
      <c r="A29" s="201" t="s">
        <v>510</v>
      </c>
      <c r="B29" s="132"/>
      <c r="C29" s="132"/>
      <c r="D29" s="132"/>
      <c r="E29" s="132">
        <v>3000</v>
      </c>
      <c r="F29" s="132"/>
      <c r="G29" s="132"/>
      <c r="H29" s="132"/>
      <c r="I29" s="132"/>
      <c r="J29" s="132"/>
      <c r="K29" s="132"/>
      <c r="L29" s="132"/>
      <c r="M29" s="132"/>
      <c r="N29" s="244"/>
      <c r="O29" s="362">
        <f t="shared" si="0"/>
        <v>3000</v>
      </c>
    </row>
    <row r="30" spans="1:15" ht="15">
      <c r="A30" s="201" t="s">
        <v>492</v>
      </c>
      <c r="B30" s="132"/>
      <c r="C30" s="132"/>
      <c r="D30" s="132"/>
      <c r="E30" s="132">
        <f>SUM(E29)</f>
        <v>3000</v>
      </c>
      <c r="F30" s="132"/>
      <c r="G30" s="132"/>
      <c r="H30" s="132"/>
      <c r="I30" s="132"/>
      <c r="J30" s="132"/>
      <c r="K30" s="132"/>
      <c r="L30" s="132"/>
      <c r="M30" s="132"/>
      <c r="N30" s="244"/>
      <c r="O30" s="174">
        <f t="shared" si="0"/>
        <v>3000</v>
      </c>
    </row>
    <row r="31" spans="1:15" ht="15">
      <c r="A31" s="278" t="s">
        <v>237</v>
      </c>
      <c r="B31" s="132">
        <v>16727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244"/>
      <c r="O31" s="174">
        <f t="shared" si="0"/>
        <v>16727</v>
      </c>
    </row>
    <row r="32" spans="1:15" ht="15">
      <c r="A32" s="84" t="s">
        <v>105</v>
      </c>
      <c r="B32" s="132"/>
      <c r="C32" s="132"/>
      <c r="D32" s="132"/>
      <c r="E32" s="132"/>
      <c r="F32" s="132"/>
      <c r="G32" s="132">
        <v>3000</v>
      </c>
      <c r="H32" s="132"/>
      <c r="I32" s="132"/>
      <c r="J32" s="132"/>
      <c r="K32" s="132"/>
      <c r="L32" s="132"/>
      <c r="M32" s="132"/>
      <c r="N32" s="244"/>
      <c r="O32" s="174">
        <f t="shared" si="0"/>
        <v>3000</v>
      </c>
    </row>
    <row r="33" spans="1:15" ht="15">
      <c r="A33" s="201" t="s">
        <v>115</v>
      </c>
      <c r="B33" s="132"/>
      <c r="C33" s="132"/>
      <c r="D33" s="132"/>
      <c r="E33" s="132"/>
      <c r="F33" s="132"/>
      <c r="G33" s="132">
        <v>7166</v>
      </c>
      <c r="H33" s="132"/>
      <c r="I33" s="132"/>
      <c r="J33" s="132"/>
      <c r="K33" s="132"/>
      <c r="L33" s="132"/>
      <c r="M33" s="132"/>
      <c r="N33" s="244"/>
      <c r="O33" s="174">
        <f t="shared" si="0"/>
        <v>7166</v>
      </c>
    </row>
    <row r="34" spans="1:15" ht="15">
      <c r="A34" s="201" t="s">
        <v>492</v>
      </c>
      <c r="B34" s="132"/>
      <c r="C34" s="132"/>
      <c r="D34" s="132"/>
      <c r="E34" s="132"/>
      <c r="F34" s="132"/>
      <c r="G34" s="132">
        <f>SUM(G33)</f>
        <v>7166</v>
      </c>
      <c r="H34" s="132"/>
      <c r="I34" s="132"/>
      <c r="J34" s="132"/>
      <c r="K34" s="132"/>
      <c r="L34" s="132"/>
      <c r="M34" s="132"/>
      <c r="N34" s="244"/>
      <c r="O34" s="174">
        <f t="shared" si="0"/>
        <v>7166</v>
      </c>
    </row>
    <row r="35" spans="1:15" ht="15.75" thickBot="1">
      <c r="A35" s="644" t="s">
        <v>484</v>
      </c>
      <c r="B35" s="645"/>
      <c r="C35" s="645"/>
      <c r="D35" s="645"/>
      <c r="E35" s="645"/>
      <c r="F35" s="645"/>
      <c r="G35" s="645"/>
      <c r="H35" s="645"/>
      <c r="I35" s="645"/>
      <c r="J35" s="645">
        <v>25831</v>
      </c>
      <c r="K35" s="645"/>
      <c r="L35" s="645"/>
      <c r="M35" s="645"/>
      <c r="N35" s="646"/>
      <c r="O35" s="647">
        <f t="shared" si="0"/>
        <v>25831</v>
      </c>
    </row>
    <row r="36" spans="1:15" ht="15">
      <c r="A36" s="82" t="s">
        <v>467</v>
      </c>
      <c r="B36" s="642"/>
      <c r="C36" s="642"/>
      <c r="D36" s="642"/>
      <c r="E36" s="642"/>
      <c r="F36" s="642"/>
      <c r="G36" s="642"/>
      <c r="H36" s="642"/>
      <c r="I36" s="642"/>
      <c r="J36" s="642">
        <v>20000</v>
      </c>
      <c r="K36" s="642"/>
      <c r="L36" s="642"/>
      <c r="M36" s="642"/>
      <c r="N36" s="323"/>
      <c r="O36" s="643">
        <f t="shared" si="0"/>
        <v>20000</v>
      </c>
    </row>
    <row r="37" spans="1:15" ht="15">
      <c r="A37" s="84" t="s">
        <v>271</v>
      </c>
      <c r="B37" s="132"/>
      <c r="C37" s="132">
        <v>1393778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244"/>
      <c r="O37" s="174">
        <f t="shared" si="0"/>
        <v>1393778</v>
      </c>
    </row>
    <row r="38" spans="1:15" ht="15">
      <c r="A38" s="201" t="s">
        <v>491</v>
      </c>
      <c r="B38" s="132"/>
      <c r="C38" s="132">
        <v>-71000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244"/>
      <c r="O38" s="174">
        <f t="shared" si="0"/>
        <v>-71000</v>
      </c>
    </row>
    <row r="39" spans="1:15" ht="15">
      <c r="A39" s="201" t="s">
        <v>492</v>
      </c>
      <c r="B39" s="132"/>
      <c r="C39" s="132">
        <f>SUM(C37:C38)</f>
        <v>1322778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244"/>
      <c r="O39" s="174">
        <f t="shared" si="0"/>
        <v>1322778</v>
      </c>
    </row>
    <row r="40" spans="1:15" ht="15.75" thickBot="1">
      <c r="A40" s="194" t="s">
        <v>125</v>
      </c>
      <c r="B40" s="132"/>
      <c r="C40" s="132">
        <v>204347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244"/>
      <c r="O40" s="256">
        <f t="shared" si="0"/>
        <v>204347</v>
      </c>
    </row>
    <row r="41" spans="1:15" ht="15">
      <c r="A41" s="195" t="s">
        <v>1</v>
      </c>
      <c r="B41" s="329">
        <f>SUM(B6+B10+B13+B17+B20+B25+B28+B31+B32+B36+B37+B35)</f>
        <v>238731</v>
      </c>
      <c r="C41" s="329">
        <f>SUM(C6+C10+C13+C17+C20+C25+C28+C31+C32+C36+C37+C35)</f>
        <v>1393778</v>
      </c>
      <c r="D41" s="329">
        <f>SUM(D6+D10+D13+D17+D20+D25+D28+D31+D32+D36+D37+D35)</f>
        <v>1188035</v>
      </c>
      <c r="E41" s="329">
        <f>SUM(E6+E10+E13+E17+E20+E25+E28+E31+E32+E35+E36+E37)</f>
        <v>90782</v>
      </c>
      <c r="F41" s="329">
        <f aca="true" t="shared" si="1" ref="F41:O41">SUM(F6+F10+F13+F17+F20+F25+F28+F31+F32+F35+F36+F37)</f>
        <v>55000</v>
      </c>
      <c r="G41" s="329">
        <f t="shared" si="1"/>
        <v>3000</v>
      </c>
      <c r="H41" s="329">
        <f t="shared" si="1"/>
        <v>216480</v>
      </c>
      <c r="I41" s="329">
        <f t="shared" si="1"/>
        <v>0</v>
      </c>
      <c r="J41" s="329">
        <f t="shared" si="1"/>
        <v>279600</v>
      </c>
      <c r="K41" s="329">
        <f t="shared" si="1"/>
        <v>0</v>
      </c>
      <c r="L41" s="329">
        <f t="shared" si="1"/>
        <v>1057628</v>
      </c>
      <c r="M41" s="329">
        <f t="shared" si="1"/>
        <v>2655892</v>
      </c>
      <c r="N41" s="329">
        <f t="shared" si="1"/>
        <v>0</v>
      </c>
      <c r="O41" s="330">
        <f t="shared" si="1"/>
        <v>7178926</v>
      </c>
    </row>
    <row r="42" spans="1:15" ht="15">
      <c r="A42" s="538" t="s">
        <v>491</v>
      </c>
      <c r="B42" s="530">
        <f>SUM(B7+B11+B14+B18+B21+B23+B26+B29+B38+B33)</f>
        <v>-14000</v>
      </c>
      <c r="C42" s="530">
        <f aca="true" t="shared" si="2" ref="C42:O42">SUM(C7+C11+C14+C18+C21+C23+C26+C29+C38+C33)</f>
        <v>-71000</v>
      </c>
      <c r="D42" s="530">
        <f t="shared" si="2"/>
        <v>37680</v>
      </c>
      <c r="E42" s="530">
        <f t="shared" si="2"/>
        <v>-24412</v>
      </c>
      <c r="F42" s="530">
        <f t="shared" si="2"/>
        <v>0</v>
      </c>
      <c r="G42" s="530">
        <f t="shared" si="2"/>
        <v>8319</v>
      </c>
      <c r="H42" s="530">
        <f t="shared" si="2"/>
        <v>-150000</v>
      </c>
      <c r="I42" s="530">
        <f t="shared" si="2"/>
        <v>0</v>
      </c>
      <c r="J42" s="530">
        <f t="shared" si="2"/>
        <v>170000</v>
      </c>
      <c r="K42" s="530">
        <f t="shared" si="2"/>
        <v>0</v>
      </c>
      <c r="L42" s="530">
        <f t="shared" si="2"/>
        <v>-100503</v>
      </c>
      <c r="M42" s="530">
        <f t="shared" si="2"/>
        <v>116054</v>
      </c>
      <c r="N42" s="530">
        <f t="shared" si="2"/>
        <v>2500</v>
      </c>
      <c r="O42" s="332">
        <f t="shared" si="2"/>
        <v>-25362</v>
      </c>
    </row>
    <row r="43" spans="1:15" ht="15">
      <c r="A43" s="539" t="s">
        <v>492</v>
      </c>
      <c r="B43" s="528">
        <f>SUM(B41:B42)</f>
        <v>224731</v>
      </c>
      <c r="C43" s="528">
        <f aca="true" t="shared" si="3" ref="C43:O43">SUM(C41:C42)</f>
        <v>1322778</v>
      </c>
      <c r="D43" s="528">
        <f t="shared" si="3"/>
        <v>1225715</v>
      </c>
      <c r="E43" s="528">
        <f t="shared" si="3"/>
        <v>66370</v>
      </c>
      <c r="F43" s="528">
        <f t="shared" si="3"/>
        <v>55000</v>
      </c>
      <c r="G43" s="528">
        <f t="shared" si="3"/>
        <v>11319</v>
      </c>
      <c r="H43" s="528">
        <f t="shared" si="3"/>
        <v>66480</v>
      </c>
      <c r="I43" s="528">
        <f t="shared" si="3"/>
        <v>0</v>
      </c>
      <c r="J43" s="528">
        <f t="shared" si="3"/>
        <v>449600</v>
      </c>
      <c r="K43" s="528">
        <f t="shared" si="3"/>
        <v>0</v>
      </c>
      <c r="L43" s="528">
        <f t="shared" si="3"/>
        <v>957125</v>
      </c>
      <c r="M43" s="528">
        <f t="shared" si="3"/>
        <v>2771946</v>
      </c>
      <c r="N43" s="528">
        <f t="shared" si="3"/>
        <v>2500</v>
      </c>
      <c r="O43" s="529">
        <f t="shared" si="3"/>
        <v>7153564</v>
      </c>
    </row>
    <row r="44" spans="1:15" s="2" customFormat="1" ht="15">
      <c r="A44" s="196" t="s">
        <v>125</v>
      </c>
      <c r="B44" s="331">
        <f>SUM(B9+B16+B40)</f>
        <v>0</v>
      </c>
      <c r="C44" s="331">
        <f aca="true" t="shared" si="4" ref="C44:O44">SUM(C9+C16+C40)</f>
        <v>204347</v>
      </c>
      <c r="D44" s="331">
        <f t="shared" si="4"/>
        <v>1055285</v>
      </c>
      <c r="E44" s="331">
        <f t="shared" si="4"/>
        <v>30854</v>
      </c>
      <c r="F44" s="331">
        <f t="shared" si="4"/>
        <v>0</v>
      </c>
      <c r="G44" s="331">
        <f t="shared" si="4"/>
        <v>0</v>
      </c>
      <c r="H44" s="331">
        <f t="shared" si="4"/>
        <v>0</v>
      </c>
      <c r="I44" s="331">
        <f t="shared" si="4"/>
        <v>0</v>
      </c>
      <c r="J44" s="331">
        <f t="shared" si="4"/>
        <v>0</v>
      </c>
      <c r="K44" s="331">
        <f t="shared" si="4"/>
        <v>0</v>
      </c>
      <c r="L44" s="331">
        <f t="shared" si="4"/>
        <v>0</v>
      </c>
      <c r="M44" s="331">
        <f t="shared" si="4"/>
        <v>0</v>
      </c>
      <c r="N44" s="331">
        <f t="shared" si="4"/>
        <v>2500</v>
      </c>
      <c r="O44" s="332">
        <f t="shared" si="4"/>
        <v>1292986</v>
      </c>
    </row>
    <row r="45" spans="1:15" s="2" customFormat="1" ht="15.75" thickBot="1">
      <c r="A45" s="192" t="s">
        <v>78</v>
      </c>
      <c r="B45" s="197">
        <f>B43-B44</f>
        <v>224731</v>
      </c>
      <c r="C45" s="197">
        <f aca="true" t="shared" si="5" ref="C45:O45">C43-C44</f>
        <v>1118431</v>
      </c>
      <c r="D45" s="197">
        <f t="shared" si="5"/>
        <v>170430</v>
      </c>
      <c r="E45" s="197">
        <f t="shared" si="5"/>
        <v>35516</v>
      </c>
      <c r="F45" s="197">
        <f t="shared" si="5"/>
        <v>55000</v>
      </c>
      <c r="G45" s="197">
        <f t="shared" si="5"/>
        <v>11319</v>
      </c>
      <c r="H45" s="197">
        <f t="shared" si="5"/>
        <v>66480</v>
      </c>
      <c r="I45" s="197">
        <f t="shared" si="5"/>
        <v>0</v>
      </c>
      <c r="J45" s="197">
        <f t="shared" si="5"/>
        <v>449600</v>
      </c>
      <c r="K45" s="197">
        <f t="shared" si="5"/>
        <v>0</v>
      </c>
      <c r="L45" s="197">
        <f t="shared" si="5"/>
        <v>957125</v>
      </c>
      <c r="M45" s="197">
        <f t="shared" si="5"/>
        <v>2771946</v>
      </c>
      <c r="N45" s="197">
        <f t="shared" si="5"/>
        <v>0</v>
      </c>
      <c r="O45" s="150">
        <f t="shared" si="5"/>
        <v>5860578</v>
      </c>
    </row>
    <row r="52" spans="2:5" ht="13.5">
      <c r="B52" s="433"/>
      <c r="C52" s="432"/>
      <c r="D52" s="431"/>
      <c r="E52" s="431"/>
    </row>
    <row r="53" spans="2:3" ht="16.5">
      <c r="B53" s="3"/>
      <c r="C53" s="1"/>
    </row>
    <row r="54" spans="2:3" ht="16.5">
      <c r="B54" s="3"/>
      <c r="C54" s="1"/>
    </row>
    <row r="55" spans="2:3" ht="16.5">
      <c r="B55" s="3"/>
      <c r="C55" s="1"/>
    </row>
    <row r="56" spans="2:3" ht="16.5">
      <c r="B56" s="3"/>
      <c r="C56" s="1"/>
    </row>
    <row r="57" spans="2:3" ht="16.5">
      <c r="B57" s="3"/>
      <c r="C57" s="1"/>
    </row>
    <row r="58" spans="2:3" ht="16.5">
      <c r="B58" s="3"/>
      <c r="C58" s="1"/>
    </row>
    <row r="59" spans="2:3" ht="16.5">
      <c r="B59" s="3"/>
      <c r="C59" s="1"/>
    </row>
    <row r="60" spans="2:3" ht="16.5">
      <c r="B60" s="3"/>
      <c r="C60" s="1"/>
    </row>
    <row r="61" ht="13.5">
      <c r="C61" s="1"/>
    </row>
  </sheetData>
  <sheetProtection/>
  <mergeCells count="19">
    <mergeCell ref="L3:M3"/>
    <mergeCell ref="A1:A4"/>
    <mergeCell ref="B1:K1"/>
    <mergeCell ref="H2:K2"/>
    <mergeCell ref="D3:D4"/>
    <mergeCell ref="G3:G4"/>
    <mergeCell ref="K3:K4"/>
    <mergeCell ref="H3:H4"/>
    <mergeCell ref="F3:F4"/>
    <mergeCell ref="O1:O4"/>
    <mergeCell ref="B2:G2"/>
    <mergeCell ref="L2:M2"/>
    <mergeCell ref="B3:B4"/>
    <mergeCell ref="E3:E4"/>
    <mergeCell ref="C3:C4"/>
    <mergeCell ref="I3:I4"/>
    <mergeCell ref="J3:J4"/>
    <mergeCell ref="L1:N1"/>
    <mergeCell ref="N2:N4"/>
  </mergeCells>
  <printOptions/>
  <pageMargins left="0.31496062992125984" right="0.2362204724409449" top="0.7874015748031497" bottom="0.31496062992125984" header="0.15748031496062992" footer="0.15748031496062992"/>
  <pageSetup horizontalDpi="600" verticalDpi="600" orientation="landscape" paperSize="9" scale="90" r:id="rId1"/>
  <headerFooter>
    <oddHeader>&amp;C&amp;"Book Antiqua,Félkövér"&amp;11Keszthely Város Önkormányzata
2020. évi bevételei&amp;R&amp;"Book Antiqua,Félkövér"5. melléklet
ezer Ft</oddHeader>
    <oddFooter>&amp;C&amp;P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13" sqref="O13"/>
    </sheetView>
  </sheetViews>
  <sheetFormatPr defaultColWidth="9.140625" defaultRowHeight="12.75"/>
  <cols>
    <col min="1" max="1" width="29.7109375" style="16" customWidth="1"/>
    <col min="2" max="2" width="10.8515625" style="1" bestFit="1" customWidth="1"/>
    <col min="3" max="3" width="12.28125" style="1" customWidth="1"/>
    <col min="4" max="4" width="8.7109375" style="1" customWidth="1"/>
    <col min="5" max="5" width="9.8515625" style="1" customWidth="1"/>
    <col min="6" max="6" width="12.57421875" style="1" customWidth="1"/>
    <col min="7" max="7" width="8.7109375" style="1" customWidth="1"/>
    <col min="8" max="8" width="10.7109375" style="1" customWidth="1"/>
    <col min="9" max="9" width="11.8515625" style="1" customWidth="1"/>
    <col min="10" max="10" width="10.57421875" style="1" bestFit="1" customWidth="1"/>
    <col min="11" max="11" width="9.421875" style="1" customWidth="1"/>
    <col min="12" max="12" width="11.421875" style="2" customWidth="1"/>
    <col min="13" max="13" width="11.00390625" style="1" customWidth="1"/>
    <col min="14" max="16384" width="9.140625" style="1" customWidth="1"/>
  </cols>
  <sheetData>
    <row r="1" spans="1:13" ht="14.25" customHeight="1">
      <c r="A1" s="739" t="s">
        <v>4</v>
      </c>
      <c r="B1" s="735"/>
      <c r="C1" s="738"/>
      <c r="D1" s="738"/>
      <c r="E1" s="738"/>
      <c r="F1" s="738"/>
      <c r="G1" s="738"/>
      <c r="H1" s="738"/>
      <c r="I1" s="738"/>
      <c r="J1" s="738"/>
      <c r="K1" s="742"/>
      <c r="L1" s="735" t="s">
        <v>45</v>
      </c>
      <c r="M1" s="732" t="s">
        <v>6</v>
      </c>
    </row>
    <row r="2" spans="1:13" ht="28.5" customHeight="1">
      <c r="A2" s="740"/>
      <c r="B2" s="744" t="s">
        <v>2</v>
      </c>
      <c r="C2" s="744"/>
      <c r="D2" s="744"/>
      <c r="E2" s="743" t="s">
        <v>3</v>
      </c>
      <c r="F2" s="743"/>
      <c r="G2" s="743"/>
      <c r="H2" s="743"/>
      <c r="I2" s="745" t="s">
        <v>226</v>
      </c>
      <c r="J2" s="731" t="s">
        <v>230</v>
      </c>
      <c r="K2" s="731"/>
      <c r="L2" s="736"/>
      <c r="M2" s="733"/>
    </row>
    <row r="3" spans="1:13" ht="75.75" customHeight="1" thickBot="1">
      <c r="A3" s="741"/>
      <c r="B3" s="33" t="s">
        <v>92</v>
      </c>
      <c r="C3" s="33" t="s">
        <v>174</v>
      </c>
      <c r="D3" s="33" t="s">
        <v>176</v>
      </c>
      <c r="E3" s="33" t="s">
        <v>175</v>
      </c>
      <c r="F3" s="33" t="s">
        <v>153</v>
      </c>
      <c r="G3" s="33" t="s">
        <v>183</v>
      </c>
      <c r="H3" s="33" t="s">
        <v>172</v>
      </c>
      <c r="I3" s="746"/>
      <c r="J3" s="235" t="s">
        <v>188</v>
      </c>
      <c r="K3" s="235" t="s">
        <v>387</v>
      </c>
      <c r="L3" s="737"/>
      <c r="M3" s="734"/>
    </row>
    <row r="4" spans="1:20" s="7" customFormat="1" ht="14.25" thickBot="1">
      <c r="A4" s="29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275">
        <v>12</v>
      </c>
      <c r="M4" s="30">
        <v>13</v>
      </c>
      <c r="N4" s="5"/>
      <c r="O4" s="5"/>
      <c r="P4" s="5"/>
      <c r="Q4" s="5"/>
      <c r="R4" s="5"/>
      <c r="S4" s="5"/>
      <c r="T4" s="6"/>
    </row>
    <row r="5" spans="1:20" s="7" customFormat="1" ht="28.5">
      <c r="A5" s="136" t="s">
        <v>132</v>
      </c>
      <c r="B5" s="123">
        <v>2000</v>
      </c>
      <c r="C5" s="123">
        <v>4253</v>
      </c>
      <c r="D5" s="123"/>
      <c r="E5" s="123"/>
      <c r="F5" s="123"/>
      <c r="G5" s="123">
        <v>500</v>
      </c>
      <c r="H5" s="123"/>
      <c r="I5" s="188">
        <v>346540</v>
      </c>
      <c r="J5" s="187">
        <v>5000</v>
      </c>
      <c r="K5" s="123">
        <v>5498</v>
      </c>
      <c r="L5" s="551">
        <f>SUM(B5:K5)</f>
        <v>363791</v>
      </c>
      <c r="M5" s="182">
        <v>219104</v>
      </c>
      <c r="N5" s="5"/>
      <c r="O5" s="5"/>
      <c r="P5" s="5"/>
      <c r="Q5" s="5"/>
      <c r="R5" s="5"/>
      <c r="S5" s="5"/>
      <c r="T5" s="6"/>
    </row>
    <row r="6" spans="1:20" s="7" customFormat="1" ht="15">
      <c r="A6" s="155" t="s">
        <v>491</v>
      </c>
      <c r="B6" s="17"/>
      <c r="C6" s="18"/>
      <c r="D6" s="18"/>
      <c r="E6" s="18"/>
      <c r="F6" s="18"/>
      <c r="G6" s="18"/>
      <c r="H6" s="17"/>
      <c r="I6" s="19">
        <v>-18078</v>
      </c>
      <c r="J6" s="20">
        <v>1246</v>
      </c>
      <c r="K6" s="18"/>
      <c r="L6" s="274">
        <f aca="true" t="shared" si="0" ref="L6:L39">SUM(B6:K6)</f>
        <v>-16832</v>
      </c>
      <c r="M6" s="156">
        <v>168</v>
      </c>
      <c r="N6" s="5"/>
      <c r="O6" s="5"/>
      <c r="P6" s="5"/>
      <c r="Q6" s="5"/>
      <c r="R6" s="5"/>
      <c r="S6" s="5"/>
      <c r="T6" s="6"/>
    </row>
    <row r="7" spans="1:20" s="7" customFormat="1" ht="15">
      <c r="A7" s="155" t="s">
        <v>492</v>
      </c>
      <c r="B7" s="17">
        <f>SUM(B5:B6)</f>
        <v>2000</v>
      </c>
      <c r="C7" s="17">
        <f aca="true" t="shared" si="1" ref="C7:M7">SUM(C5:C6)</f>
        <v>4253</v>
      </c>
      <c r="D7" s="17">
        <f t="shared" si="1"/>
        <v>0</v>
      </c>
      <c r="E7" s="17">
        <f t="shared" si="1"/>
        <v>0</v>
      </c>
      <c r="F7" s="17">
        <f t="shared" si="1"/>
        <v>0</v>
      </c>
      <c r="G7" s="17">
        <f t="shared" si="1"/>
        <v>500</v>
      </c>
      <c r="H7" s="17">
        <f t="shared" si="1"/>
        <v>0</v>
      </c>
      <c r="I7" s="274">
        <f t="shared" si="1"/>
        <v>328462</v>
      </c>
      <c r="J7" s="17">
        <f t="shared" si="1"/>
        <v>6246</v>
      </c>
      <c r="K7" s="17">
        <f t="shared" si="1"/>
        <v>5498</v>
      </c>
      <c r="L7" s="274">
        <f t="shared" si="0"/>
        <v>346959</v>
      </c>
      <c r="M7" s="552">
        <f t="shared" si="1"/>
        <v>219272</v>
      </c>
      <c r="N7" s="5"/>
      <c r="O7" s="5"/>
      <c r="P7" s="5"/>
      <c r="Q7" s="5"/>
      <c r="R7" s="5"/>
      <c r="S7" s="5"/>
      <c r="T7" s="6"/>
    </row>
    <row r="8" spans="1:20" s="7" customFormat="1" ht="15">
      <c r="A8" s="155" t="s">
        <v>77</v>
      </c>
      <c r="B8" s="17">
        <v>2000</v>
      </c>
      <c r="C8" s="18">
        <v>1133</v>
      </c>
      <c r="D8" s="18"/>
      <c r="E8" s="18"/>
      <c r="F8" s="18"/>
      <c r="G8" s="18">
        <v>0</v>
      </c>
      <c r="H8" s="17"/>
      <c r="I8" s="19">
        <v>219272</v>
      </c>
      <c r="J8" s="19"/>
      <c r="K8" s="18"/>
      <c r="L8" s="274">
        <f t="shared" si="0"/>
        <v>222405</v>
      </c>
      <c r="M8" s="183">
        <v>219272</v>
      </c>
      <c r="N8" s="5"/>
      <c r="O8" s="5"/>
      <c r="P8" s="5"/>
      <c r="Q8" s="5"/>
      <c r="R8" s="5"/>
      <c r="S8" s="5"/>
      <c r="T8" s="6"/>
    </row>
    <row r="9" spans="1:13" s="8" customFormat="1" ht="15">
      <c r="A9" s="146" t="s">
        <v>261</v>
      </c>
      <c r="B9" s="20">
        <v>1000</v>
      </c>
      <c r="C9" s="21"/>
      <c r="D9" s="21"/>
      <c r="E9" s="21"/>
      <c r="F9" s="21"/>
      <c r="G9" s="21"/>
      <c r="H9" s="20"/>
      <c r="I9" s="242">
        <v>442308</v>
      </c>
      <c r="J9" s="159"/>
      <c r="K9" s="21"/>
      <c r="L9" s="274">
        <f t="shared" si="0"/>
        <v>443308</v>
      </c>
      <c r="M9" s="143">
        <v>375192</v>
      </c>
    </row>
    <row r="10" spans="1:13" s="8" customFormat="1" ht="15">
      <c r="A10" s="155" t="s">
        <v>491</v>
      </c>
      <c r="B10" s="17">
        <v>510</v>
      </c>
      <c r="C10" s="22"/>
      <c r="D10" s="22"/>
      <c r="E10" s="22"/>
      <c r="F10" s="22"/>
      <c r="G10" s="22"/>
      <c r="H10" s="17"/>
      <c r="I10" s="242">
        <v>-38649</v>
      </c>
      <c r="J10" s="18">
        <v>4649</v>
      </c>
      <c r="K10" s="22"/>
      <c r="L10" s="274">
        <f t="shared" si="0"/>
        <v>-33490</v>
      </c>
      <c r="M10" s="156">
        <v>0</v>
      </c>
    </row>
    <row r="11" spans="1:13" s="8" customFormat="1" ht="15">
      <c r="A11" s="155" t="s">
        <v>492</v>
      </c>
      <c r="B11" s="17">
        <f>SUM(B9:B10)</f>
        <v>1510</v>
      </c>
      <c r="C11" s="17">
        <f aca="true" t="shared" si="2" ref="C11:M11">SUM(C9:C10)</f>
        <v>0</v>
      </c>
      <c r="D11" s="17">
        <f t="shared" si="2"/>
        <v>0</v>
      </c>
      <c r="E11" s="17">
        <f t="shared" si="2"/>
        <v>0</v>
      </c>
      <c r="F11" s="17">
        <f t="shared" si="2"/>
        <v>0</v>
      </c>
      <c r="G11" s="17">
        <f t="shared" si="2"/>
        <v>0</v>
      </c>
      <c r="H11" s="17">
        <f t="shared" si="2"/>
        <v>0</v>
      </c>
      <c r="I11" s="274">
        <f t="shared" si="2"/>
        <v>403659</v>
      </c>
      <c r="J11" s="17">
        <f t="shared" si="2"/>
        <v>4649</v>
      </c>
      <c r="K11" s="17">
        <f t="shared" si="2"/>
        <v>0</v>
      </c>
      <c r="L11" s="274">
        <f t="shared" si="0"/>
        <v>409818</v>
      </c>
      <c r="M11" s="552">
        <f t="shared" si="2"/>
        <v>375192</v>
      </c>
    </row>
    <row r="12" spans="1:13" s="8" customFormat="1" ht="15">
      <c r="A12" s="15" t="s">
        <v>77</v>
      </c>
      <c r="B12" s="17"/>
      <c r="C12" s="22"/>
      <c r="D12" s="22"/>
      <c r="E12" s="22"/>
      <c r="F12" s="22"/>
      <c r="G12" s="22"/>
      <c r="H12" s="17"/>
      <c r="I12" s="19">
        <v>375192</v>
      </c>
      <c r="J12" s="135"/>
      <c r="K12" s="22"/>
      <c r="L12" s="274">
        <f t="shared" si="0"/>
        <v>375192</v>
      </c>
      <c r="M12" s="143">
        <v>375192</v>
      </c>
    </row>
    <row r="13" spans="1:13" ht="28.5">
      <c r="A13" s="146" t="s">
        <v>74</v>
      </c>
      <c r="B13" s="17">
        <v>79000</v>
      </c>
      <c r="C13" s="22"/>
      <c r="D13" s="22"/>
      <c r="E13" s="22"/>
      <c r="F13" s="22"/>
      <c r="G13" s="22"/>
      <c r="H13" s="17"/>
      <c r="I13" s="19">
        <v>123611</v>
      </c>
      <c r="J13" s="18">
        <v>116399</v>
      </c>
      <c r="K13" s="22">
        <v>4686</v>
      </c>
      <c r="L13" s="274">
        <f t="shared" si="0"/>
        <v>323696</v>
      </c>
      <c r="M13" s="143">
        <v>14186</v>
      </c>
    </row>
    <row r="14" spans="1:13" ht="15">
      <c r="A14" s="155" t="s">
        <v>491</v>
      </c>
      <c r="B14" s="154"/>
      <c r="C14" s="158">
        <v>524</v>
      </c>
      <c r="D14" s="158"/>
      <c r="E14" s="158"/>
      <c r="F14" s="158"/>
      <c r="G14" s="158"/>
      <c r="H14" s="154"/>
      <c r="I14" s="541">
        <v>-64709</v>
      </c>
      <c r="J14" s="440">
        <v>7768</v>
      </c>
      <c r="K14" s="158"/>
      <c r="L14" s="274">
        <f t="shared" si="0"/>
        <v>-56417</v>
      </c>
      <c r="M14" s="143">
        <v>2059</v>
      </c>
    </row>
    <row r="15" spans="1:13" ht="15">
      <c r="A15" s="155" t="s">
        <v>492</v>
      </c>
      <c r="B15" s="20">
        <f>SUM(B13:B14)</f>
        <v>79000</v>
      </c>
      <c r="C15" s="21"/>
      <c r="D15" s="21"/>
      <c r="E15" s="21"/>
      <c r="F15" s="21"/>
      <c r="G15" s="21"/>
      <c r="H15" s="20"/>
      <c r="I15" s="19">
        <f>SUM(I13:I14)</f>
        <v>58902</v>
      </c>
      <c r="J15" s="20">
        <f>SUM(J13:J14)</f>
        <v>124167</v>
      </c>
      <c r="K15" s="20">
        <f>SUM(K13:K14)</f>
        <v>4686</v>
      </c>
      <c r="L15" s="274">
        <f t="shared" si="0"/>
        <v>266755</v>
      </c>
      <c r="M15" s="156">
        <f>SUM(M13:M14)</f>
        <v>16245</v>
      </c>
    </row>
    <row r="16" spans="1:13" ht="15">
      <c r="A16" s="15" t="s">
        <v>77</v>
      </c>
      <c r="B16" s="154">
        <v>24000</v>
      </c>
      <c r="C16" s="158"/>
      <c r="D16" s="158"/>
      <c r="E16" s="158"/>
      <c r="F16" s="158"/>
      <c r="G16" s="158"/>
      <c r="H16" s="154"/>
      <c r="I16" s="274">
        <v>16245</v>
      </c>
      <c r="J16" s="440"/>
      <c r="K16" s="158"/>
      <c r="L16" s="274">
        <f t="shared" si="0"/>
        <v>40245</v>
      </c>
      <c r="M16" s="183">
        <v>16245</v>
      </c>
    </row>
    <row r="17" spans="1:13" ht="15">
      <c r="A17" s="146" t="s">
        <v>96</v>
      </c>
      <c r="B17" s="397">
        <v>5200</v>
      </c>
      <c r="C17" s="466"/>
      <c r="D17" s="466"/>
      <c r="E17" s="466"/>
      <c r="F17" s="466"/>
      <c r="G17" s="466"/>
      <c r="H17" s="397"/>
      <c r="I17" s="19">
        <v>58863</v>
      </c>
      <c r="J17" s="467">
        <v>177</v>
      </c>
      <c r="K17" s="333">
        <v>9267</v>
      </c>
      <c r="L17" s="274">
        <f t="shared" si="0"/>
        <v>73507</v>
      </c>
      <c r="M17" s="143">
        <v>10000</v>
      </c>
    </row>
    <row r="18" spans="1:13" ht="15">
      <c r="A18" s="155" t="s">
        <v>491</v>
      </c>
      <c r="B18" s="397"/>
      <c r="C18" s="466">
        <v>192</v>
      </c>
      <c r="D18" s="466"/>
      <c r="E18" s="466"/>
      <c r="F18" s="466"/>
      <c r="G18" s="466"/>
      <c r="H18" s="397"/>
      <c r="I18" s="19">
        <v>-2238</v>
      </c>
      <c r="J18" s="467">
        <v>482</v>
      </c>
      <c r="K18" s="333"/>
      <c r="L18" s="274">
        <f t="shared" si="0"/>
        <v>-1564</v>
      </c>
      <c r="M18" s="143">
        <v>1869</v>
      </c>
    </row>
    <row r="19" spans="1:13" ht="15">
      <c r="A19" s="155" t="s">
        <v>492</v>
      </c>
      <c r="B19" s="397">
        <f>SUM(B17:B18)</f>
        <v>5200</v>
      </c>
      <c r="C19" s="397">
        <f aca="true" t="shared" si="3" ref="C19:M19">SUM(C17:C18)</f>
        <v>192</v>
      </c>
      <c r="D19" s="397">
        <f t="shared" si="3"/>
        <v>0</v>
      </c>
      <c r="E19" s="397">
        <f t="shared" si="3"/>
        <v>0</v>
      </c>
      <c r="F19" s="397">
        <f t="shared" si="3"/>
        <v>0</v>
      </c>
      <c r="G19" s="397">
        <f t="shared" si="3"/>
        <v>0</v>
      </c>
      <c r="H19" s="397">
        <f t="shared" si="3"/>
        <v>0</v>
      </c>
      <c r="I19" s="541">
        <f t="shared" si="3"/>
        <v>56625</v>
      </c>
      <c r="J19" s="397">
        <f t="shared" si="3"/>
        <v>659</v>
      </c>
      <c r="K19" s="397">
        <f t="shared" si="3"/>
        <v>9267</v>
      </c>
      <c r="L19" s="274">
        <f t="shared" si="0"/>
        <v>71943</v>
      </c>
      <c r="M19" s="143">
        <f t="shared" si="3"/>
        <v>11869</v>
      </c>
    </row>
    <row r="20" spans="1:13" ht="15">
      <c r="A20" s="15" t="s">
        <v>77</v>
      </c>
      <c r="B20" s="397"/>
      <c r="C20" s="466"/>
      <c r="D20" s="466"/>
      <c r="E20" s="466"/>
      <c r="F20" s="466"/>
      <c r="G20" s="466"/>
      <c r="H20" s="397"/>
      <c r="I20" s="19">
        <v>11869</v>
      </c>
      <c r="J20" s="467"/>
      <c r="K20" s="333"/>
      <c r="L20" s="274">
        <f t="shared" si="0"/>
        <v>11869</v>
      </c>
      <c r="M20" s="143">
        <v>11869</v>
      </c>
    </row>
    <row r="21" spans="1:13" ht="28.5">
      <c r="A21" s="146" t="s">
        <v>75</v>
      </c>
      <c r="B21" s="20">
        <v>12114</v>
      </c>
      <c r="C21" s="21">
        <v>103686</v>
      </c>
      <c r="D21" s="21"/>
      <c r="E21" s="468"/>
      <c r="F21" s="468"/>
      <c r="G21" s="468"/>
      <c r="H21" s="20"/>
      <c r="I21" s="19">
        <v>79018</v>
      </c>
      <c r="J21" s="398"/>
      <c r="K21" s="334">
        <v>529</v>
      </c>
      <c r="L21" s="274">
        <f t="shared" si="0"/>
        <v>195347</v>
      </c>
      <c r="M21" s="143">
        <v>0</v>
      </c>
    </row>
    <row r="22" spans="1:13" ht="15">
      <c r="A22" s="155" t="s">
        <v>491</v>
      </c>
      <c r="B22" s="20"/>
      <c r="C22" s="21"/>
      <c r="D22" s="21"/>
      <c r="E22" s="468"/>
      <c r="F22" s="468"/>
      <c r="G22" s="468"/>
      <c r="H22" s="20"/>
      <c r="I22" s="19">
        <v>330</v>
      </c>
      <c r="J22" s="398">
        <v>211</v>
      </c>
      <c r="K22" s="334"/>
      <c r="L22" s="274">
        <f t="shared" si="0"/>
        <v>541</v>
      </c>
      <c r="M22" s="143">
        <v>541</v>
      </c>
    </row>
    <row r="23" spans="1:13" ht="15">
      <c r="A23" s="155" t="s">
        <v>492</v>
      </c>
      <c r="B23" s="20">
        <f>SUM(B21:B22)</f>
        <v>12114</v>
      </c>
      <c r="C23" s="20">
        <f aca="true" t="shared" si="4" ref="C23:M23">SUM(C21:C22)</f>
        <v>103686</v>
      </c>
      <c r="D23" s="20">
        <f t="shared" si="4"/>
        <v>0</v>
      </c>
      <c r="E23" s="20">
        <f t="shared" si="4"/>
        <v>0</v>
      </c>
      <c r="F23" s="20">
        <f t="shared" si="4"/>
        <v>0</v>
      </c>
      <c r="G23" s="20">
        <f t="shared" si="4"/>
        <v>0</v>
      </c>
      <c r="H23" s="20">
        <f t="shared" si="4"/>
        <v>0</v>
      </c>
      <c r="I23" s="19">
        <f t="shared" si="4"/>
        <v>79348</v>
      </c>
      <c r="J23" s="20">
        <f t="shared" si="4"/>
        <v>211</v>
      </c>
      <c r="K23" s="20">
        <f t="shared" si="4"/>
        <v>529</v>
      </c>
      <c r="L23" s="274">
        <f t="shared" si="0"/>
        <v>195888</v>
      </c>
      <c r="M23" s="156">
        <f t="shared" si="4"/>
        <v>541</v>
      </c>
    </row>
    <row r="24" spans="1:13" ht="15">
      <c r="A24" s="15" t="s">
        <v>77</v>
      </c>
      <c r="B24" s="283">
        <v>7674</v>
      </c>
      <c r="C24" s="334">
        <v>103686</v>
      </c>
      <c r="D24" s="334"/>
      <c r="E24" s="335"/>
      <c r="F24" s="335"/>
      <c r="G24" s="335"/>
      <c r="H24" s="283"/>
      <c r="I24" s="242">
        <v>541</v>
      </c>
      <c r="J24" s="367"/>
      <c r="K24" s="334"/>
      <c r="L24" s="274">
        <f t="shared" si="0"/>
        <v>111901</v>
      </c>
      <c r="M24" s="143">
        <v>0</v>
      </c>
    </row>
    <row r="25" spans="1:13" ht="28.5">
      <c r="A25" s="146" t="s">
        <v>262</v>
      </c>
      <c r="B25" s="283">
        <v>85696</v>
      </c>
      <c r="C25" s="334"/>
      <c r="D25" s="334"/>
      <c r="E25" s="334"/>
      <c r="F25" s="334"/>
      <c r="G25" s="334"/>
      <c r="H25" s="283"/>
      <c r="I25" s="242">
        <v>243096</v>
      </c>
      <c r="J25" s="367">
        <v>53131</v>
      </c>
      <c r="K25" s="334">
        <v>2095</v>
      </c>
      <c r="L25" s="274">
        <f t="shared" si="0"/>
        <v>384018</v>
      </c>
      <c r="M25" s="143">
        <v>210596</v>
      </c>
    </row>
    <row r="26" spans="1:13" ht="15">
      <c r="A26" s="155" t="s">
        <v>491</v>
      </c>
      <c r="B26" s="285"/>
      <c r="C26" s="333"/>
      <c r="D26" s="333"/>
      <c r="E26" s="333"/>
      <c r="F26" s="333"/>
      <c r="G26" s="333"/>
      <c r="H26" s="285"/>
      <c r="I26" s="242">
        <v>-2971</v>
      </c>
      <c r="J26" s="366">
        <v>447</v>
      </c>
      <c r="K26" s="333"/>
      <c r="L26" s="274">
        <f t="shared" si="0"/>
        <v>-2524</v>
      </c>
      <c r="M26" s="143">
        <v>9533</v>
      </c>
    </row>
    <row r="27" spans="1:13" ht="15">
      <c r="A27" s="155" t="s">
        <v>492</v>
      </c>
      <c r="B27" s="285">
        <f>SUM(B25:B26)</f>
        <v>85696</v>
      </c>
      <c r="C27" s="285">
        <f aca="true" t="shared" si="5" ref="C27:M27">SUM(C25:C26)</f>
        <v>0</v>
      </c>
      <c r="D27" s="285">
        <f t="shared" si="5"/>
        <v>0</v>
      </c>
      <c r="E27" s="285">
        <f t="shared" si="5"/>
        <v>0</v>
      </c>
      <c r="F27" s="285">
        <f t="shared" si="5"/>
        <v>0</v>
      </c>
      <c r="G27" s="285">
        <f t="shared" si="5"/>
        <v>0</v>
      </c>
      <c r="H27" s="285">
        <f t="shared" si="5"/>
        <v>0</v>
      </c>
      <c r="I27" s="542">
        <f t="shared" si="5"/>
        <v>240125</v>
      </c>
      <c r="J27" s="285">
        <f t="shared" si="5"/>
        <v>53578</v>
      </c>
      <c r="K27" s="285">
        <f t="shared" si="5"/>
        <v>2095</v>
      </c>
      <c r="L27" s="274">
        <f t="shared" si="0"/>
        <v>381494</v>
      </c>
      <c r="M27" s="553">
        <f t="shared" si="5"/>
        <v>220129</v>
      </c>
    </row>
    <row r="28" spans="1:13" ht="15.75" thickBot="1">
      <c r="A28" s="560" t="s">
        <v>77</v>
      </c>
      <c r="B28" s="241">
        <v>20696</v>
      </c>
      <c r="C28" s="240"/>
      <c r="D28" s="240"/>
      <c r="E28" s="240"/>
      <c r="F28" s="240"/>
      <c r="G28" s="240"/>
      <c r="H28" s="241"/>
      <c r="I28" s="558">
        <v>84020</v>
      </c>
      <c r="J28" s="561"/>
      <c r="K28" s="240"/>
      <c r="L28" s="559">
        <f t="shared" si="0"/>
        <v>104716</v>
      </c>
      <c r="M28" s="184">
        <v>84020</v>
      </c>
    </row>
    <row r="29" spans="1:13" ht="15">
      <c r="A29" s="562" t="s">
        <v>263</v>
      </c>
      <c r="B29" s="563">
        <v>16525</v>
      </c>
      <c r="C29" s="564"/>
      <c r="D29" s="564"/>
      <c r="E29" s="564"/>
      <c r="F29" s="564"/>
      <c r="G29" s="564"/>
      <c r="H29" s="563"/>
      <c r="I29" s="565">
        <v>65725</v>
      </c>
      <c r="J29" s="566">
        <v>3073</v>
      </c>
      <c r="K29" s="564">
        <v>4011</v>
      </c>
      <c r="L29" s="551">
        <f t="shared" si="0"/>
        <v>89334</v>
      </c>
      <c r="M29" s="567">
        <v>34321</v>
      </c>
    </row>
    <row r="30" spans="1:13" ht="15">
      <c r="A30" s="155" t="s">
        <v>491</v>
      </c>
      <c r="B30" s="285"/>
      <c r="C30" s="333">
        <v>234</v>
      </c>
      <c r="D30" s="333"/>
      <c r="E30" s="333"/>
      <c r="F30" s="333"/>
      <c r="G30" s="333"/>
      <c r="H30" s="285"/>
      <c r="I30" s="242">
        <v>-3854</v>
      </c>
      <c r="J30" s="366">
        <v>476</v>
      </c>
      <c r="K30" s="333"/>
      <c r="L30" s="274">
        <f t="shared" si="0"/>
        <v>-3144</v>
      </c>
      <c r="M30" s="143">
        <v>1854</v>
      </c>
    </row>
    <row r="31" spans="1:13" ht="15">
      <c r="A31" s="155" t="s">
        <v>492</v>
      </c>
      <c r="B31" s="285">
        <f>SUM(B29:B30)</f>
        <v>16525</v>
      </c>
      <c r="C31" s="285">
        <f aca="true" t="shared" si="6" ref="C31:M31">SUM(C29:C30)</f>
        <v>234</v>
      </c>
      <c r="D31" s="285">
        <f t="shared" si="6"/>
        <v>0</v>
      </c>
      <c r="E31" s="285">
        <f t="shared" si="6"/>
        <v>0</v>
      </c>
      <c r="F31" s="285">
        <f t="shared" si="6"/>
        <v>0</v>
      </c>
      <c r="G31" s="285">
        <f t="shared" si="6"/>
        <v>0</v>
      </c>
      <c r="H31" s="285">
        <f t="shared" si="6"/>
        <v>0</v>
      </c>
      <c r="I31" s="542">
        <f t="shared" si="6"/>
        <v>61871</v>
      </c>
      <c r="J31" s="285">
        <f t="shared" si="6"/>
        <v>3549</v>
      </c>
      <c r="K31" s="285">
        <f t="shared" si="6"/>
        <v>4011</v>
      </c>
      <c r="L31" s="274">
        <f t="shared" si="0"/>
        <v>86190</v>
      </c>
      <c r="M31" s="553">
        <f t="shared" si="6"/>
        <v>36175</v>
      </c>
    </row>
    <row r="32" spans="1:13" ht="28.5">
      <c r="A32" s="276" t="s">
        <v>227</v>
      </c>
      <c r="B32" s="285"/>
      <c r="C32" s="333"/>
      <c r="D32" s="333"/>
      <c r="E32" s="333"/>
      <c r="F32" s="333"/>
      <c r="G32" s="333"/>
      <c r="H32" s="285"/>
      <c r="I32" s="242">
        <v>79067</v>
      </c>
      <c r="J32" s="366">
        <v>9919</v>
      </c>
      <c r="K32" s="333"/>
      <c r="L32" s="274">
        <f t="shared" si="0"/>
        <v>88986</v>
      </c>
      <c r="M32" s="143">
        <v>64367</v>
      </c>
    </row>
    <row r="33" spans="1:13" ht="15">
      <c r="A33" s="155" t="s">
        <v>491</v>
      </c>
      <c r="B33" s="285"/>
      <c r="C33" s="333"/>
      <c r="D33" s="333"/>
      <c r="E33" s="333"/>
      <c r="F33" s="333"/>
      <c r="G33" s="333"/>
      <c r="H33" s="285"/>
      <c r="I33" s="242">
        <v>-5714</v>
      </c>
      <c r="J33" s="366">
        <v>1741</v>
      </c>
      <c r="K33" s="333"/>
      <c r="L33" s="274">
        <f t="shared" si="0"/>
        <v>-3973</v>
      </c>
      <c r="M33" s="143">
        <v>10727</v>
      </c>
    </row>
    <row r="34" spans="1:13" ht="15">
      <c r="A34" s="155" t="s">
        <v>492</v>
      </c>
      <c r="B34" s="285"/>
      <c r="C34" s="333"/>
      <c r="D34" s="333"/>
      <c r="E34" s="333"/>
      <c r="F34" s="333"/>
      <c r="G34" s="333"/>
      <c r="H34" s="285"/>
      <c r="I34" s="242">
        <f>SUM(I32:I33)</f>
        <v>73353</v>
      </c>
      <c r="J34" s="366">
        <f>SUM(J32:J33)</f>
        <v>11660</v>
      </c>
      <c r="K34" s="366">
        <f>SUM(K32:K33)</f>
        <v>0</v>
      </c>
      <c r="L34" s="274">
        <f t="shared" si="0"/>
        <v>85013</v>
      </c>
      <c r="M34" s="553">
        <f>SUM(M32:M33)</f>
        <v>75094</v>
      </c>
    </row>
    <row r="35" spans="1:13" ht="15">
      <c r="A35" s="15" t="s">
        <v>228</v>
      </c>
      <c r="B35" s="285"/>
      <c r="C35" s="333"/>
      <c r="D35" s="333"/>
      <c r="E35" s="333"/>
      <c r="F35" s="333"/>
      <c r="G35" s="333"/>
      <c r="H35" s="285"/>
      <c r="I35" s="242">
        <v>75094</v>
      </c>
      <c r="J35" s="366"/>
      <c r="K35" s="333"/>
      <c r="L35" s="274">
        <f t="shared" si="0"/>
        <v>75094</v>
      </c>
      <c r="M35" s="143">
        <v>75094</v>
      </c>
    </row>
    <row r="36" spans="1:13" ht="28.5">
      <c r="A36" s="146" t="s">
        <v>76</v>
      </c>
      <c r="B36" s="283">
        <v>224704</v>
      </c>
      <c r="C36" s="334">
        <v>3637</v>
      </c>
      <c r="D36" s="334"/>
      <c r="E36" s="334"/>
      <c r="F36" s="334"/>
      <c r="G36" s="334"/>
      <c r="H36" s="283"/>
      <c r="I36" s="242">
        <v>620504</v>
      </c>
      <c r="J36" s="367"/>
      <c r="K36" s="242"/>
      <c r="L36" s="274">
        <f t="shared" si="0"/>
        <v>848845</v>
      </c>
      <c r="M36" s="156">
        <v>147728</v>
      </c>
    </row>
    <row r="37" spans="1:13" ht="15">
      <c r="A37" s="155" t="s">
        <v>491</v>
      </c>
      <c r="B37" s="238"/>
      <c r="C37" s="239">
        <v>606</v>
      </c>
      <c r="D37" s="333"/>
      <c r="E37" s="333"/>
      <c r="F37" s="333"/>
      <c r="G37" s="333"/>
      <c r="H37" s="285"/>
      <c r="I37" s="242">
        <v>-36348</v>
      </c>
      <c r="J37" s="366">
        <v>2733</v>
      </c>
      <c r="K37" s="243"/>
      <c r="L37" s="274">
        <f t="shared" si="0"/>
        <v>-33009</v>
      </c>
      <c r="M37" s="143">
        <v>460</v>
      </c>
    </row>
    <row r="38" spans="1:13" ht="15">
      <c r="A38" s="155" t="s">
        <v>492</v>
      </c>
      <c r="B38" s="543">
        <f>SUM(B36:B37)</f>
        <v>224704</v>
      </c>
      <c r="C38" s="543">
        <f aca="true" t="shared" si="7" ref="C38:M38">SUM(C36:C37)</f>
        <v>4243</v>
      </c>
      <c r="D38" s="543">
        <f t="shared" si="7"/>
        <v>0</v>
      </c>
      <c r="E38" s="543">
        <f t="shared" si="7"/>
        <v>0</v>
      </c>
      <c r="F38" s="543">
        <f t="shared" si="7"/>
        <v>0</v>
      </c>
      <c r="G38" s="543">
        <f t="shared" si="7"/>
        <v>0</v>
      </c>
      <c r="H38" s="543">
        <f t="shared" si="7"/>
        <v>0</v>
      </c>
      <c r="I38" s="550">
        <f t="shared" si="7"/>
        <v>584156</v>
      </c>
      <c r="J38" s="543">
        <f t="shared" si="7"/>
        <v>2733</v>
      </c>
      <c r="K38" s="543">
        <f t="shared" si="7"/>
        <v>0</v>
      </c>
      <c r="L38" s="274">
        <f t="shared" si="0"/>
        <v>815836</v>
      </c>
      <c r="M38" s="554">
        <f t="shared" si="7"/>
        <v>148188</v>
      </c>
    </row>
    <row r="39" spans="1:13" ht="15.75" thickBot="1">
      <c r="A39" s="555" t="s">
        <v>77</v>
      </c>
      <c r="B39" s="556">
        <v>194000</v>
      </c>
      <c r="C39" s="557"/>
      <c r="D39" s="240"/>
      <c r="E39" s="240"/>
      <c r="F39" s="240"/>
      <c r="G39" s="240"/>
      <c r="H39" s="241"/>
      <c r="I39" s="558">
        <v>148188</v>
      </c>
      <c r="J39" s="522"/>
      <c r="K39" s="240"/>
      <c r="L39" s="559">
        <f t="shared" si="0"/>
        <v>342188</v>
      </c>
      <c r="M39" s="184">
        <v>148188</v>
      </c>
    </row>
    <row r="40" spans="1:13" s="2" customFormat="1" ht="28.5">
      <c r="A40" s="546" t="s">
        <v>63</v>
      </c>
      <c r="B40" s="336">
        <f>B5+B9+B13+B17+B21+B25+B29+B32+B36</f>
        <v>426239</v>
      </c>
      <c r="C40" s="336">
        <f aca="true" t="shared" si="8" ref="C40:M40">C5+C9+C13+C17+C21+C25+C29+C32+C36</f>
        <v>111576</v>
      </c>
      <c r="D40" s="336">
        <f t="shared" si="8"/>
        <v>0</v>
      </c>
      <c r="E40" s="336">
        <f t="shared" si="8"/>
        <v>0</v>
      </c>
      <c r="F40" s="336">
        <f t="shared" si="8"/>
        <v>0</v>
      </c>
      <c r="G40" s="336">
        <f t="shared" si="8"/>
        <v>500</v>
      </c>
      <c r="H40" s="336">
        <f t="shared" si="8"/>
        <v>0</v>
      </c>
      <c r="I40" s="336">
        <f t="shared" si="8"/>
        <v>2058732</v>
      </c>
      <c r="J40" s="336">
        <f t="shared" si="8"/>
        <v>187699</v>
      </c>
      <c r="K40" s="336">
        <f t="shared" si="8"/>
        <v>26086</v>
      </c>
      <c r="L40" s="336">
        <f t="shared" si="8"/>
        <v>2810832</v>
      </c>
      <c r="M40" s="185">
        <f t="shared" si="8"/>
        <v>1075494</v>
      </c>
    </row>
    <row r="41" spans="1:13" s="2" customFormat="1" ht="15">
      <c r="A41" s="545" t="s">
        <v>491</v>
      </c>
      <c r="B41" s="544">
        <f>SUM(B6+B10+B14+B18+B22+B26+B30+B33+B37)</f>
        <v>510</v>
      </c>
      <c r="C41" s="544">
        <f aca="true" t="shared" si="9" ref="C41:M41">SUM(C6+C10+C14+C18+C22+C26+C30+C33+C37)</f>
        <v>1556</v>
      </c>
      <c r="D41" s="544">
        <f t="shared" si="9"/>
        <v>0</v>
      </c>
      <c r="E41" s="544">
        <f t="shared" si="9"/>
        <v>0</v>
      </c>
      <c r="F41" s="544">
        <f t="shared" si="9"/>
        <v>0</v>
      </c>
      <c r="G41" s="544">
        <f t="shared" si="9"/>
        <v>0</v>
      </c>
      <c r="H41" s="544">
        <f t="shared" si="9"/>
        <v>0</v>
      </c>
      <c r="I41" s="544">
        <f t="shared" si="9"/>
        <v>-172231</v>
      </c>
      <c r="J41" s="544">
        <f t="shared" si="9"/>
        <v>19753</v>
      </c>
      <c r="K41" s="544">
        <f t="shared" si="9"/>
        <v>0</v>
      </c>
      <c r="L41" s="544">
        <f t="shared" si="9"/>
        <v>-150412</v>
      </c>
      <c r="M41" s="547">
        <f t="shared" si="9"/>
        <v>27211</v>
      </c>
    </row>
    <row r="42" spans="1:13" s="2" customFormat="1" ht="15">
      <c r="A42" s="545" t="s">
        <v>492</v>
      </c>
      <c r="B42" s="540">
        <f>SUM(B40:B41)</f>
        <v>426749</v>
      </c>
      <c r="C42" s="540">
        <f aca="true" t="shared" si="10" ref="C42:M42">SUM(C40:C41)</f>
        <v>113132</v>
      </c>
      <c r="D42" s="540">
        <f t="shared" si="10"/>
        <v>0</v>
      </c>
      <c r="E42" s="540">
        <f t="shared" si="10"/>
        <v>0</v>
      </c>
      <c r="F42" s="540">
        <f t="shared" si="10"/>
        <v>0</v>
      </c>
      <c r="G42" s="540">
        <f t="shared" si="10"/>
        <v>500</v>
      </c>
      <c r="H42" s="540">
        <f t="shared" si="10"/>
        <v>0</v>
      </c>
      <c r="I42" s="540">
        <f t="shared" si="10"/>
        <v>1886501</v>
      </c>
      <c r="J42" s="540">
        <f t="shared" si="10"/>
        <v>207452</v>
      </c>
      <c r="K42" s="540">
        <f t="shared" si="10"/>
        <v>26086</v>
      </c>
      <c r="L42" s="540">
        <f t="shared" si="10"/>
        <v>2660420</v>
      </c>
      <c r="M42" s="548">
        <f t="shared" si="10"/>
        <v>1102705</v>
      </c>
    </row>
    <row r="43" spans="1:13" ht="15">
      <c r="A43" s="161" t="s">
        <v>77</v>
      </c>
      <c r="B43" s="337">
        <f>SUM(B8+B12+B16+B20+B24+B28+B39+B35)</f>
        <v>248370</v>
      </c>
      <c r="C43" s="337">
        <f>SUM(C8+C12+C16+C20+C24+C28+C39+C35)</f>
        <v>104819</v>
      </c>
      <c r="D43" s="337">
        <f aca="true" t="shared" si="11" ref="D43:M43">SUM(D8+D12+D16+D20+D24+D28+D39+D35)</f>
        <v>0</v>
      </c>
      <c r="E43" s="337">
        <f t="shared" si="11"/>
        <v>0</v>
      </c>
      <c r="F43" s="337">
        <f t="shared" si="11"/>
        <v>0</v>
      </c>
      <c r="G43" s="337">
        <f t="shared" si="11"/>
        <v>0</v>
      </c>
      <c r="H43" s="337">
        <f t="shared" si="11"/>
        <v>0</v>
      </c>
      <c r="I43" s="337">
        <f t="shared" si="11"/>
        <v>930421</v>
      </c>
      <c r="J43" s="337">
        <f t="shared" si="11"/>
        <v>0</v>
      </c>
      <c r="K43" s="337">
        <f t="shared" si="11"/>
        <v>0</v>
      </c>
      <c r="L43" s="337">
        <f t="shared" si="11"/>
        <v>1283610</v>
      </c>
      <c r="M43" s="169">
        <f t="shared" si="11"/>
        <v>929880</v>
      </c>
    </row>
    <row r="44" spans="1:13" ht="15.75" thickBot="1">
      <c r="A44" s="162" t="s">
        <v>78</v>
      </c>
      <c r="B44" s="338">
        <f>B42-B43</f>
        <v>178379</v>
      </c>
      <c r="C44" s="338">
        <f aca="true" t="shared" si="12" ref="C44:M44">C42-C43</f>
        <v>8313</v>
      </c>
      <c r="D44" s="338">
        <f t="shared" si="12"/>
        <v>0</v>
      </c>
      <c r="E44" s="338">
        <f t="shared" si="12"/>
        <v>0</v>
      </c>
      <c r="F44" s="338">
        <f t="shared" si="12"/>
        <v>0</v>
      </c>
      <c r="G44" s="338">
        <f t="shared" si="12"/>
        <v>500</v>
      </c>
      <c r="H44" s="338">
        <f t="shared" si="12"/>
        <v>0</v>
      </c>
      <c r="I44" s="338">
        <f t="shared" si="12"/>
        <v>956080</v>
      </c>
      <c r="J44" s="338">
        <f t="shared" si="12"/>
        <v>207452</v>
      </c>
      <c r="K44" s="338">
        <f t="shared" si="12"/>
        <v>26086</v>
      </c>
      <c r="L44" s="338">
        <f t="shared" si="12"/>
        <v>1376810</v>
      </c>
      <c r="M44" s="549">
        <f t="shared" si="12"/>
        <v>172825</v>
      </c>
    </row>
    <row r="45" spans="2:12" ht="13.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ht="15">
      <c r="L46" s="277"/>
    </row>
  </sheetData>
  <sheetProtection/>
  <mergeCells count="9">
    <mergeCell ref="J2:K2"/>
    <mergeCell ref="M1:M3"/>
    <mergeCell ref="L1:L3"/>
    <mergeCell ref="B1:H1"/>
    <mergeCell ref="A1:A3"/>
    <mergeCell ref="I1:K1"/>
    <mergeCell ref="E2:H2"/>
    <mergeCell ref="B2:D2"/>
    <mergeCell ref="I2:I3"/>
  </mergeCells>
  <printOptions/>
  <pageMargins left="0.4330708661417323" right="0.1968503937007874" top="0.7874015748031497" bottom="0.2362204724409449" header="0.1968503937007874" footer="0.3937007874015748"/>
  <pageSetup horizontalDpi="600" verticalDpi="600" orientation="landscape" paperSize="9" scale="90" r:id="rId1"/>
  <headerFooter>
    <oddHeader>&amp;C&amp;"Book Antiqua,Félkövér"&amp;11Önkormányzati költségvetési szervek 
2020. évi főbb bevételei jogcím-csoportonként&amp;R&amp;"Book Antiqua,Félkövér"&amp;11 6. melléklet
ezer Ft</oddHeader>
    <oddFooter>&amp;C&amp;P</oddFooter>
  </headerFooter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2">
      <selection activeCell="E9" sqref="E9"/>
    </sheetView>
  </sheetViews>
  <sheetFormatPr defaultColWidth="9.140625" defaultRowHeight="12.75"/>
  <cols>
    <col min="1" max="1" width="17.28125" style="77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7.8515625" style="1" customWidth="1"/>
    <col min="6" max="6" width="8.140625" style="1" customWidth="1"/>
    <col min="7" max="7" width="8.421875" style="1" customWidth="1"/>
    <col min="8" max="8" width="7.00390625" style="1" bestFit="1" customWidth="1"/>
    <col min="9" max="9" width="6.8515625" style="1" customWidth="1"/>
    <col min="10" max="10" width="7.8515625" style="1" customWidth="1"/>
    <col min="11" max="11" width="8.00390625" style="1" bestFit="1" customWidth="1"/>
    <col min="12" max="12" width="8.28125" style="1" customWidth="1"/>
    <col min="13" max="13" width="7.8515625" style="1" customWidth="1"/>
    <col min="14" max="14" width="7.00390625" style="1" customWidth="1"/>
    <col min="15" max="15" width="7.00390625" style="1" bestFit="1" customWidth="1"/>
    <col min="16" max="16" width="7.57421875" style="1" customWidth="1"/>
    <col min="17" max="17" width="6.00390625" style="2" bestFit="1" customWidth="1"/>
    <col min="18" max="18" width="9.00390625" style="2" customWidth="1"/>
    <col min="19" max="16384" width="9.140625" style="1" customWidth="1"/>
  </cols>
  <sheetData>
    <row r="1" spans="1:18" ht="29.25" customHeight="1">
      <c r="A1" s="747" t="s">
        <v>15</v>
      </c>
      <c r="B1" s="753" t="s">
        <v>49</v>
      </c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5"/>
      <c r="P1" s="761" t="s">
        <v>23</v>
      </c>
      <c r="Q1" s="762"/>
      <c r="R1" s="756" t="s">
        <v>9</v>
      </c>
    </row>
    <row r="2" spans="1:18" ht="15" customHeight="1">
      <c r="A2" s="748"/>
      <c r="B2" s="750" t="s">
        <v>8</v>
      </c>
      <c r="C2" s="751"/>
      <c r="D2" s="751"/>
      <c r="E2" s="751"/>
      <c r="F2" s="751"/>
      <c r="G2" s="751"/>
      <c r="H2" s="751"/>
      <c r="I2" s="751"/>
      <c r="J2" s="750" t="s">
        <v>67</v>
      </c>
      <c r="K2" s="751"/>
      <c r="L2" s="751"/>
      <c r="M2" s="751"/>
      <c r="N2" s="751"/>
      <c r="O2" s="752"/>
      <c r="P2" s="759" t="s">
        <v>239</v>
      </c>
      <c r="Q2" s="703" t="s">
        <v>232</v>
      </c>
      <c r="R2" s="757"/>
    </row>
    <row r="3" spans="1:18" ht="16.5" customHeight="1">
      <c r="A3" s="748"/>
      <c r="B3" s="706" t="s">
        <v>0</v>
      </c>
      <c r="C3" s="701" t="s">
        <v>138</v>
      </c>
      <c r="D3" s="701" t="s">
        <v>10</v>
      </c>
      <c r="E3" s="701" t="s">
        <v>47</v>
      </c>
      <c r="F3" s="760" t="s">
        <v>46</v>
      </c>
      <c r="G3" s="760"/>
      <c r="H3" s="760"/>
      <c r="I3" s="760"/>
      <c r="J3" s="702" t="s">
        <v>250</v>
      </c>
      <c r="K3" s="759" t="s">
        <v>11</v>
      </c>
      <c r="L3" s="700" t="s">
        <v>64</v>
      </c>
      <c r="M3" s="700"/>
      <c r="N3" s="700"/>
      <c r="O3" s="700"/>
      <c r="P3" s="759"/>
      <c r="Q3" s="700"/>
      <c r="R3" s="757"/>
    </row>
    <row r="4" spans="1:18" ht="38.25">
      <c r="A4" s="749"/>
      <c r="B4" s="707"/>
      <c r="C4" s="703"/>
      <c r="D4" s="703"/>
      <c r="E4" s="703"/>
      <c r="F4" s="230" t="s">
        <v>249</v>
      </c>
      <c r="G4" s="68" t="s">
        <v>140</v>
      </c>
      <c r="H4" s="68" t="s">
        <v>177</v>
      </c>
      <c r="I4" s="234" t="s">
        <v>143</v>
      </c>
      <c r="J4" s="703"/>
      <c r="K4" s="707"/>
      <c r="L4" s="68" t="s">
        <v>139</v>
      </c>
      <c r="M4" s="68" t="s">
        <v>140</v>
      </c>
      <c r="N4" s="234" t="s">
        <v>143</v>
      </c>
      <c r="O4" s="234" t="s">
        <v>177</v>
      </c>
      <c r="P4" s="707"/>
      <c r="Q4" s="700"/>
      <c r="R4" s="758"/>
    </row>
    <row r="5" spans="1:18" ht="14.25" thickBot="1">
      <c r="A5" s="78">
        <v>1</v>
      </c>
      <c r="B5" s="79">
        <v>2</v>
      </c>
      <c r="C5" s="79">
        <v>3</v>
      </c>
      <c r="D5" s="80">
        <v>4</v>
      </c>
      <c r="E5" s="79">
        <v>5</v>
      </c>
      <c r="F5" s="79">
        <v>6</v>
      </c>
      <c r="G5" s="79">
        <v>7</v>
      </c>
      <c r="H5" s="79">
        <v>8</v>
      </c>
      <c r="I5" s="79">
        <v>9</v>
      </c>
      <c r="J5" s="79">
        <v>10</v>
      </c>
      <c r="K5" s="79">
        <v>11</v>
      </c>
      <c r="L5" s="79">
        <v>12</v>
      </c>
      <c r="M5" s="79">
        <v>13</v>
      </c>
      <c r="N5" s="79">
        <v>14</v>
      </c>
      <c r="O5" s="79">
        <v>15</v>
      </c>
      <c r="P5" s="79">
        <v>16</v>
      </c>
      <c r="Q5" s="79">
        <v>17</v>
      </c>
      <c r="R5" s="81">
        <v>18</v>
      </c>
    </row>
    <row r="6" spans="1:18" ht="28.5">
      <c r="A6" s="166" t="s">
        <v>79</v>
      </c>
      <c r="B6" s="339">
        <v>122532</v>
      </c>
      <c r="C6" s="339">
        <v>25268</v>
      </c>
      <c r="D6" s="339">
        <v>1226992</v>
      </c>
      <c r="E6" s="339">
        <v>21650</v>
      </c>
      <c r="F6" s="339">
        <v>91727</v>
      </c>
      <c r="G6" s="339">
        <v>123785</v>
      </c>
      <c r="H6" s="339">
        <v>55000</v>
      </c>
      <c r="I6" s="339">
        <v>315423</v>
      </c>
      <c r="J6" s="339">
        <v>2303474</v>
      </c>
      <c r="K6" s="339">
        <v>608795</v>
      </c>
      <c r="L6" s="339"/>
      <c r="M6" s="339">
        <v>11470</v>
      </c>
      <c r="N6" s="339">
        <v>167929</v>
      </c>
      <c r="O6" s="339"/>
      <c r="P6" s="339">
        <v>46149</v>
      </c>
      <c r="Q6" s="339">
        <v>0</v>
      </c>
      <c r="R6" s="347">
        <f>SUM(B6:Q6)</f>
        <v>5120194</v>
      </c>
    </row>
    <row r="7" spans="1:18" ht="15">
      <c r="A7" s="167" t="s">
        <v>491</v>
      </c>
      <c r="B7" s="342">
        <v>-7895</v>
      </c>
      <c r="C7" s="342">
        <v>-2301</v>
      </c>
      <c r="D7" s="342">
        <v>-6708</v>
      </c>
      <c r="E7" s="342">
        <v>1153</v>
      </c>
      <c r="F7" s="342">
        <v>9053</v>
      </c>
      <c r="G7" s="342">
        <v>-29540</v>
      </c>
      <c r="H7" s="342"/>
      <c r="I7" s="342">
        <v>24979</v>
      </c>
      <c r="J7" s="342">
        <v>160341</v>
      </c>
      <c r="K7" s="342">
        <v>-2213</v>
      </c>
      <c r="L7" s="342"/>
      <c r="M7" s="342">
        <v>-2500</v>
      </c>
      <c r="N7" s="342"/>
      <c r="O7" s="342"/>
      <c r="P7" s="342">
        <v>2500</v>
      </c>
      <c r="Q7" s="342"/>
      <c r="R7" s="343">
        <f aca="true" t="shared" si="0" ref="R7:R12">SUM(B7:Q7)</f>
        <v>146869</v>
      </c>
    </row>
    <row r="8" spans="1:18" ht="28.5">
      <c r="A8" s="571" t="s">
        <v>492</v>
      </c>
      <c r="B8" s="570">
        <f>SUM(B6:B7)</f>
        <v>114637</v>
      </c>
      <c r="C8" s="570">
        <f aca="true" t="shared" si="1" ref="C8:Q8">SUM(C6:C7)</f>
        <v>22967</v>
      </c>
      <c r="D8" s="570">
        <f t="shared" si="1"/>
        <v>1220284</v>
      </c>
      <c r="E8" s="570">
        <f t="shared" si="1"/>
        <v>22803</v>
      </c>
      <c r="F8" s="570">
        <f t="shared" si="1"/>
        <v>100780</v>
      </c>
      <c r="G8" s="570">
        <f t="shared" si="1"/>
        <v>94245</v>
      </c>
      <c r="H8" s="570">
        <f t="shared" si="1"/>
        <v>55000</v>
      </c>
      <c r="I8" s="570">
        <f t="shared" si="1"/>
        <v>340402</v>
      </c>
      <c r="J8" s="570">
        <f t="shared" si="1"/>
        <v>2463815</v>
      </c>
      <c r="K8" s="570">
        <f t="shared" si="1"/>
        <v>606582</v>
      </c>
      <c r="L8" s="570">
        <f t="shared" si="1"/>
        <v>0</v>
      </c>
      <c r="M8" s="570">
        <f t="shared" si="1"/>
        <v>8970</v>
      </c>
      <c r="N8" s="570">
        <f t="shared" si="1"/>
        <v>167929</v>
      </c>
      <c r="O8" s="570"/>
      <c r="P8" s="570">
        <f t="shared" si="1"/>
        <v>48649</v>
      </c>
      <c r="Q8" s="570">
        <f t="shared" si="1"/>
        <v>0</v>
      </c>
      <c r="R8" s="568">
        <f t="shared" si="0"/>
        <v>5267063</v>
      </c>
    </row>
    <row r="9" spans="1:18" ht="17.25" customHeight="1">
      <c r="A9" s="198" t="s">
        <v>125</v>
      </c>
      <c r="B9" s="340">
        <v>26881</v>
      </c>
      <c r="C9" s="340">
        <v>4704</v>
      </c>
      <c r="D9" s="340">
        <v>194250</v>
      </c>
      <c r="E9" s="340">
        <v>21650</v>
      </c>
      <c r="F9" s="340">
        <v>69809</v>
      </c>
      <c r="G9" s="340">
        <v>14936</v>
      </c>
      <c r="H9" s="442"/>
      <c r="I9" s="442"/>
      <c r="J9" s="340">
        <v>5000</v>
      </c>
      <c r="K9" s="340">
        <v>29800</v>
      </c>
      <c r="L9" s="442"/>
      <c r="M9" s="442"/>
      <c r="N9" s="442"/>
      <c r="O9" s="442"/>
      <c r="P9" s="340">
        <v>48649</v>
      </c>
      <c r="Q9" s="340"/>
      <c r="R9" s="343">
        <f t="shared" si="0"/>
        <v>415679</v>
      </c>
    </row>
    <row r="10" spans="1:18" ht="42.75">
      <c r="A10" s="199" t="s">
        <v>44</v>
      </c>
      <c r="B10" s="342">
        <v>1466539</v>
      </c>
      <c r="C10" s="342">
        <v>281899</v>
      </c>
      <c r="D10" s="342">
        <v>975334</v>
      </c>
      <c r="E10" s="342"/>
      <c r="F10" s="342">
        <v>170</v>
      </c>
      <c r="G10" s="342"/>
      <c r="H10" s="342"/>
      <c r="I10" s="342"/>
      <c r="J10" s="342">
        <v>59823</v>
      </c>
      <c r="K10" s="342">
        <v>21569</v>
      </c>
      <c r="L10" s="342"/>
      <c r="M10" s="342"/>
      <c r="N10" s="342"/>
      <c r="O10" s="342">
        <v>5498</v>
      </c>
      <c r="P10" s="342"/>
      <c r="Q10" s="342"/>
      <c r="R10" s="568">
        <f t="shared" si="0"/>
        <v>2810832</v>
      </c>
    </row>
    <row r="11" spans="1:18" ht="15">
      <c r="A11" s="167" t="s">
        <v>491</v>
      </c>
      <c r="B11" s="342">
        <v>-55748</v>
      </c>
      <c r="C11" s="342">
        <v>-10115</v>
      </c>
      <c r="D11" s="342">
        <v>-64975</v>
      </c>
      <c r="E11" s="342"/>
      <c r="F11" s="342"/>
      <c r="G11" s="342"/>
      <c r="H11" s="342"/>
      <c r="I11" s="342"/>
      <c r="J11" s="342">
        <v>-1804</v>
      </c>
      <c r="K11" s="342">
        <v>-12272</v>
      </c>
      <c r="L11" s="342"/>
      <c r="M11" s="342"/>
      <c r="N11" s="342"/>
      <c r="O11" s="342">
        <v>-5498</v>
      </c>
      <c r="P11" s="342"/>
      <c r="Q11" s="342"/>
      <c r="R11" s="343">
        <f t="shared" si="0"/>
        <v>-150412</v>
      </c>
    </row>
    <row r="12" spans="1:18" ht="28.5">
      <c r="A12" s="571" t="s">
        <v>492</v>
      </c>
      <c r="B12" s="342">
        <f>SUM(B10:B11)</f>
        <v>1410791</v>
      </c>
      <c r="C12" s="342">
        <f>SUM(C10:C11)</f>
        <v>271784</v>
      </c>
      <c r="D12" s="342">
        <f>SUM(D10:D11)</f>
        <v>910359</v>
      </c>
      <c r="E12" s="342"/>
      <c r="F12" s="342">
        <f>SUM(F10:F11)</f>
        <v>170</v>
      </c>
      <c r="G12" s="342"/>
      <c r="H12" s="342"/>
      <c r="I12" s="342"/>
      <c r="J12" s="342">
        <f>SUM(J10:J11)</f>
        <v>58019</v>
      </c>
      <c r="K12" s="342">
        <f>SUM(K10:K11)</f>
        <v>9297</v>
      </c>
      <c r="L12" s="342"/>
      <c r="M12" s="342"/>
      <c r="N12" s="342"/>
      <c r="O12" s="342">
        <f>SUM(O10:O11)</f>
        <v>0</v>
      </c>
      <c r="P12" s="342"/>
      <c r="Q12" s="342"/>
      <c r="R12" s="341">
        <f t="shared" si="0"/>
        <v>2660420</v>
      </c>
    </row>
    <row r="13" spans="1:18" ht="20.25" customHeight="1" thickBot="1">
      <c r="A13" s="200" t="s">
        <v>125</v>
      </c>
      <c r="B13" s="344">
        <v>801885</v>
      </c>
      <c r="C13" s="344">
        <v>152044</v>
      </c>
      <c r="D13" s="344">
        <v>321381</v>
      </c>
      <c r="E13" s="344"/>
      <c r="F13" s="344">
        <v>170</v>
      </c>
      <c r="G13" s="344"/>
      <c r="H13" s="344"/>
      <c r="I13" s="344"/>
      <c r="J13" s="344">
        <v>2607</v>
      </c>
      <c r="K13" s="344">
        <v>5523</v>
      </c>
      <c r="L13" s="344"/>
      <c r="M13" s="344"/>
      <c r="N13" s="344"/>
      <c r="O13" s="344">
        <v>0</v>
      </c>
      <c r="P13" s="344"/>
      <c r="Q13" s="344"/>
      <c r="R13" s="345">
        <f>SUM(B13:Q13)</f>
        <v>1283610</v>
      </c>
    </row>
    <row r="14" spans="1:18" ht="28.5">
      <c r="A14" s="153" t="s">
        <v>498</v>
      </c>
      <c r="B14" s="346">
        <f aca="true" t="shared" si="2" ref="B14:R14">SUM(B6+B10)</f>
        <v>1589071</v>
      </c>
      <c r="C14" s="346">
        <f t="shared" si="2"/>
        <v>307167</v>
      </c>
      <c r="D14" s="346">
        <f t="shared" si="2"/>
        <v>2202326</v>
      </c>
      <c r="E14" s="346">
        <f t="shared" si="2"/>
        <v>21650</v>
      </c>
      <c r="F14" s="346">
        <f t="shared" si="2"/>
        <v>91897</v>
      </c>
      <c r="G14" s="346">
        <f t="shared" si="2"/>
        <v>123785</v>
      </c>
      <c r="H14" s="346">
        <f t="shared" si="2"/>
        <v>55000</v>
      </c>
      <c r="I14" s="346">
        <f t="shared" si="2"/>
        <v>315423</v>
      </c>
      <c r="J14" s="346">
        <f t="shared" si="2"/>
        <v>2363297</v>
      </c>
      <c r="K14" s="346">
        <f t="shared" si="2"/>
        <v>630364</v>
      </c>
      <c r="L14" s="346">
        <f t="shared" si="2"/>
        <v>0</v>
      </c>
      <c r="M14" s="346">
        <f t="shared" si="2"/>
        <v>11470</v>
      </c>
      <c r="N14" s="346">
        <f t="shared" si="2"/>
        <v>167929</v>
      </c>
      <c r="O14" s="346">
        <f t="shared" si="2"/>
        <v>5498</v>
      </c>
      <c r="P14" s="346">
        <f t="shared" si="2"/>
        <v>46149</v>
      </c>
      <c r="Q14" s="346">
        <f t="shared" si="2"/>
        <v>0</v>
      </c>
      <c r="R14" s="347">
        <f t="shared" si="2"/>
        <v>7931026</v>
      </c>
    </row>
    <row r="15" spans="1:18" ht="16.5" customHeight="1">
      <c r="A15" s="167" t="s">
        <v>491</v>
      </c>
      <c r="B15" s="348">
        <f>SUM(B7+B11)</f>
        <v>-63643</v>
      </c>
      <c r="C15" s="348">
        <f aca="true" t="shared" si="3" ref="C15:R15">SUM(C7+C11)</f>
        <v>-12416</v>
      </c>
      <c r="D15" s="348">
        <f t="shared" si="3"/>
        <v>-71683</v>
      </c>
      <c r="E15" s="348">
        <f t="shared" si="3"/>
        <v>1153</v>
      </c>
      <c r="F15" s="348">
        <f t="shared" si="3"/>
        <v>9053</v>
      </c>
      <c r="G15" s="348">
        <f t="shared" si="3"/>
        <v>-29540</v>
      </c>
      <c r="H15" s="348">
        <f t="shared" si="3"/>
        <v>0</v>
      </c>
      <c r="I15" s="348">
        <f t="shared" si="3"/>
        <v>24979</v>
      </c>
      <c r="J15" s="348">
        <f t="shared" si="3"/>
        <v>158537</v>
      </c>
      <c r="K15" s="348">
        <f t="shared" si="3"/>
        <v>-14485</v>
      </c>
      <c r="L15" s="348">
        <f t="shared" si="3"/>
        <v>0</v>
      </c>
      <c r="M15" s="348">
        <f t="shared" si="3"/>
        <v>-2500</v>
      </c>
      <c r="N15" s="348">
        <f t="shared" si="3"/>
        <v>0</v>
      </c>
      <c r="O15" s="348">
        <f t="shared" si="3"/>
        <v>-5498</v>
      </c>
      <c r="P15" s="348">
        <f t="shared" si="3"/>
        <v>2500</v>
      </c>
      <c r="Q15" s="348">
        <f t="shared" si="3"/>
        <v>0</v>
      </c>
      <c r="R15" s="343">
        <f t="shared" si="3"/>
        <v>-3543</v>
      </c>
    </row>
    <row r="16" spans="1:18" ht="28.5">
      <c r="A16" s="571" t="s">
        <v>492</v>
      </c>
      <c r="B16" s="569">
        <f>SUM(B14:B15)</f>
        <v>1525428</v>
      </c>
      <c r="C16" s="569">
        <f aca="true" t="shared" si="4" ref="C16:R16">SUM(C14:C15)</f>
        <v>294751</v>
      </c>
      <c r="D16" s="569">
        <f t="shared" si="4"/>
        <v>2130643</v>
      </c>
      <c r="E16" s="569">
        <f t="shared" si="4"/>
        <v>22803</v>
      </c>
      <c r="F16" s="569">
        <f t="shared" si="4"/>
        <v>100950</v>
      </c>
      <c r="G16" s="569">
        <f t="shared" si="4"/>
        <v>94245</v>
      </c>
      <c r="H16" s="569">
        <f t="shared" si="4"/>
        <v>55000</v>
      </c>
      <c r="I16" s="569">
        <f t="shared" si="4"/>
        <v>340402</v>
      </c>
      <c r="J16" s="569">
        <f t="shared" si="4"/>
        <v>2521834</v>
      </c>
      <c r="K16" s="569">
        <f t="shared" si="4"/>
        <v>615879</v>
      </c>
      <c r="L16" s="569">
        <f t="shared" si="4"/>
        <v>0</v>
      </c>
      <c r="M16" s="569">
        <f t="shared" si="4"/>
        <v>8970</v>
      </c>
      <c r="N16" s="569">
        <f t="shared" si="4"/>
        <v>167929</v>
      </c>
      <c r="O16" s="569">
        <f t="shared" si="4"/>
        <v>0</v>
      </c>
      <c r="P16" s="569">
        <f t="shared" si="4"/>
        <v>48649</v>
      </c>
      <c r="Q16" s="569">
        <f t="shared" si="4"/>
        <v>0</v>
      </c>
      <c r="R16" s="568">
        <f t="shared" si="4"/>
        <v>7927483</v>
      </c>
    </row>
    <row r="17" spans="1:18" s="2" customFormat="1" ht="28.5">
      <c r="A17" s="167" t="s">
        <v>77</v>
      </c>
      <c r="B17" s="348">
        <f>B9+B13</f>
        <v>828766</v>
      </c>
      <c r="C17" s="348">
        <f aca="true" t="shared" si="5" ref="C17:R17">C9+C13</f>
        <v>156748</v>
      </c>
      <c r="D17" s="348">
        <f t="shared" si="5"/>
        <v>515631</v>
      </c>
      <c r="E17" s="348">
        <f t="shared" si="5"/>
        <v>21650</v>
      </c>
      <c r="F17" s="348">
        <f t="shared" si="5"/>
        <v>69979</v>
      </c>
      <c r="G17" s="348">
        <f t="shared" si="5"/>
        <v>14936</v>
      </c>
      <c r="H17" s="348">
        <f t="shared" si="5"/>
        <v>0</v>
      </c>
      <c r="I17" s="348">
        <f t="shared" si="5"/>
        <v>0</v>
      </c>
      <c r="J17" s="348">
        <f t="shared" si="5"/>
        <v>7607</v>
      </c>
      <c r="K17" s="348">
        <f t="shared" si="5"/>
        <v>35323</v>
      </c>
      <c r="L17" s="348">
        <f t="shared" si="5"/>
        <v>0</v>
      </c>
      <c r="M17" s="348">
        <f t="shared" si="5"/>
        <v>0</v>
      </c>
      <c r="N17" s="348">
        <f t="shared" si="5"/>
        <v>0</v>
      </c>
      <c r="O17" s="348">
        <f t="shared" si="5"/>
        <v>0</v>
      </c>
      <c r="P17" s="348">
        <f t="shared" si="5"/>
        <v>48649</v>
      </c>
      <c r="Q17" s="348">
        <f t="shared" si="5"/>
        <v>0</v>
      </c>
      <c r="R17" s="343">
        <f t="shared" si="5"/>
        <v>1699289</v>
      </c>
    </row>
    <row r="18" spans="1:18" s="2" customFormat="1" ht="29.25" thickBot="1">
      <c r="A18" s="168" t="s">
        <v>78</v>
      </c>
      <c r="B18" s="349">
        <f>B16-B17</f>
        <v>696662</v>
      </c>
      <c r="C18" s="349">
        <f aca="true" t="shared" si="6" ref="C18:R18">C16-C17</f>
        <v>138003</v>
      </c>
      <c r="D18" s="349">
        <f t="shared" si="6"/>
        <v>1615012</v>
      </c>
      <c r="E18" s="349">
        <f t="shared" si="6"/>
        <v>1153</v>
      </c>
      <c r="F18" s="349">
        <f t="shared" si="6"/>
        <v>30971</v>
      </c>
      <c r="G18" s="349">
        <f t="shared" si="6"/>
        <v>79309</v>
      </c>
      <c r="H18" s="349">
        <f t="shared" si="6"/>
        <v>55000</v>
      </c>
      <c r="I18" s="349">
        <f t="shared" si="6"/>
        <v>340402</v>
      </c>
      <c r="J18" s="349">
        <f t="shared" si="6"/>
        <v>2514227</v>
      </c>
      <c r="K18" s="349">
        <f t="shared" si="6"/>
        <v>580556</v>
      </c>
      <c r="L18" s="349">
        <f t="shared" si="6"/>
        <v>0</v>
      </c>
      <c r="M18" s="349">
        <f t="shared" si="6"/>
        <v>8970</v>
      </c>
      <c r="N18" s="349">
        <f t="shared" si="6"/>
        <v>167929</v>
      </c>
      <c r="O18" s="349">
        <f t="shared" si="6"/>
        <v>0</v>
      </c>
      <c r="P18" s="349">
        <f t="shared" si="6"/>
        <v>0</v>
      </c>
      <c r="Q18" s="349">
        <f t="shared" si="6"/>
        <v>0</v>
      </c>
      <c r="R18" s="350">
        <f t="shared" si="6"/>
        <v>6228194</v>
      </c>
    </row>
    <row r="22" ht="14.25" customHeight="1"/>
  </sheetData>
  <sheetProtection/>
  <mergeCells count="16">
    <mergeCell ref="R1:R4"/>
    <mergeCell ref="K3:K4"/>
    <mergeCell ref="J3:J4"/>
    <mergeCell ref="F3:I3"/>
    <mergeCell ref="L3:O3"/>
    <mergeCell ref="P2:P4"/>
    <mergeCell ref="Q2:Q4"/>
    <mergeCell ref="P1:Q1"/>
    <mergeCell ref="A1:A4"/>
    <mergeCell ref="C3:C4"/>
    <mergeCell ref="D3:D4"/>
    <mergeCell ref="B3:B4"/>
    <mergeCell ref="E3:E4"/>
    <mergeCell ref="J2:O2"/>
    <mergeCell ref="B2:I2"/>
    <mergeCell ref="B1:O1"/>
  </mergeCells>
  <printOptions/>
  <pageMargins left="0.28" right="0.15748031496062992" top="1.0236220472440944" bottom="0.7480314960629921" header="0.31496062992125984" footer="0.31496062992125984"/>
  <pageSetup horizontalDpi="600" verticalDpi="600" orientation="landscape" paperSize="9" scale="95" r:id="rId1"/>
  <headerFooter>
    <oddHeader>&amp;C&amp;"Book Antiqua,Félkövér"&amp;11Keszthely Város Önkormányzata
2020. évi kiadásai kiemelt előirányzatok szerinti bontásban&amp;R&amp;"Book Antiqua,Félkövér"7. melléklet
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pane xSplit="1" ySplit="5" topLeftCell="B7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79" sqref="N78:N79"/>
    </sheetView>
  </sheetViews>
  <sheetFormatPr defaultColWidth="9.140625" defaultRowHeight="12.75"/>
  <cols>
    <col min="1" max="1" width="22.8515625" style="77" customWidth="1"/>
    <col min="2" max="2" width="8.28125" style="8" customWidth="1"/>
    <col min="3" max="3" width="7.28125" style="8" customWidth="1"/>
    <col min="4" max="4" width="9.421875" style="8" customWidth="1"/>
    <col min="5" max="5" width="7.140625" style="8" customWidth="1"/>
    <col min="6" max="6" width="9.57421875" style="8" customWidth="1"/>
    <col min="7" max="7" width="10.140625" style="8" customWidth="1"/>
    <col min="8" max="9" width="6.8515625" style="8" customWidth="1"/>
    <col min="10" max="10" width="8.421875" style="8" customWidth="1"/>
    <col min="11" max="11" width="6.8515625" style="8" customWidth="1"/>
    <col min="12" max="12" width="8.00390625" style="8" bestFit="1" customWidth="1"/>
    <col min="13" max="14" width="7.140625" style="8" customWidth="1"/>
    <col min="15" max="15" width="6.8515625" style="8" customWidth="1"/>
    <col min="16" max="16" width="10.00390625" style="8" customWidth="1"/>
    <col min="17" max="17" width="7.00390625" style="8" customWidth="1"/>
    <col min="18" max="18" width="4.140625" style="464" customWidth="1"/>
    <col min="19" max="19" width="8.421875" style="464" customWidth="1"/>
    <col min="20" max="16384" width="9.140625" style="1" customWidth="1"/>
  </cols>
  <sheetData>
    <row r="1" spans="1:19" ht="14.25">
      <c r="A1" s="726" t="s">
        <v>137</v>
      </c>
      <c r="B1" s="772" t="s">
        <v>49</v>
      </c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4"/>
      <c r="P1" s="778" t="s">
        <v>23</v>
      </c>
      <c r="Q1" s="779"/>
      <c r="R1" s="780"/>
      <c r="S1" s="756" t="s">
        <v>9</v>
      </c>
    </row>
    <row r="2" spans="1:19" ht="13.5" customHeight="1">
      <c r="A2" s="698"/>
      <c r="B2" s="775" t="s">
        <v>8</v>
      </c>
      <c r="C2" s="776"/>
      <c r="D2" s="776"/>
      <c r="E2" s="776"/>
      <c r="F2" s="776"/>
      <c r="G2" s="776"/>
      <c r="H2" s="776"/>
      <c r="I2" s="777"/>
      <c r="J2" s="781" t="s">
        <v>67</v>
      </c>
      <c r="K2" s="782"/>
      <c r="L2" s="782"/>
      <c r="M2" s="782"/>
      <c r="N2" s="782"/>
      <c r="O2" s="783"/>
      <c r="P2" s="768" t="s">
        <v>233</v>
      </c>
      <c r="Q2" s="763" t="s">
        <v>234</v>
      </c>
      <c r="R2" s="768" t="s">
        <v>297</v>
      </c>
      <c r="S2" s="757"/>
    </row>
    <row r="3" spans="1:19" ht="20.25" customHeight="1">
      <c r="A3" s="698"/>
      <c r="B3" s="763" t="s">
        <v>0</v>
      </c>
      <c r="C3" s="766" t="s">
        <v>138</v>
      </c>
      <c r="D3" s="766" t="s">
        <v>10</v>
      </c>
      <c r="E3" s="766" t="s">
        <v>47</v>
      </c>
      <c r="F3" s="769" t="s">
        <v>7</v>
      </c>
      <c r="G3" s="770"/>
      <c r="H3" s="770"/>
      <c r="I3" s="771"/>
      <c r="J3" s="768" t="s">
        <v>141</v>
      </c>
      <c r="K3" s="768" t="s">
        <v>142</v>
      </c>
      <c r="L3" s="768" t="s">
        <v>162</v>
      </c>
      <c r="M3" s="768"/>
      <c r="N3" s="768"/>
      <c r="O3" s="768"/>
      <c r="P3" s="768"/>
      <c r="Q3" s="764"/>
      <c r="R3" s="768"/>
      <c r="S3" s="757"/>
    </row>
    <row r="4" spans="1:19" ht="76.5">
      <c r="A4" s="699"/>
      <c r="B4" s="765"/>
      <c r="C4" s="767"/>
      <c r="D4" s="767"/>
      <c r="E4" s="767"/>
      <c r="F4" s="456" t="s">
        <v>178</v>
      </c>
      <c r="G4" s="455" t="s">
        <v>179</v>
      </c>
      <c r="H4" s="457" t="s">
        <v>143</v>
      </c>
      <c r="I4" s="457" t="s">
        <v>177</v>
      </c>
      <c r="J4" s="768"/>
      <c r="K4" s="768"/>
      <c r="L4" s="455" t="s">
        <v>180</v>
      </c>
      <c r="M4" s="455" t="s">
        <v>181</v>
      </c>
      <c r="N4" s="455" t="s">
        <v>48</v>
      </c>
      <c r="O4" s="455" t="s">
        <v>182</v>
      </c>
      <c r="P4" s="768"/>
      <c r="Q4" s="765"/>
      <c r="R4" s="768"/>
      <c r="S4" s="758"/>
    </row>
    <row r="5" spans="1:19" ht="15" thickBot="1">
      <c r="A5" s="78">
        <v>1</v>
      </c>
      <c r="B5" s="458">
        <v>2</v>
      </c>
      <c r="C5" s="458">
        <v>3</v>
      </c>
      <c r="D5" s="459">
        <v>4</v>
      </c>
      <c r="E5" s="458">
        <v>5</v>
      </c>
      <c r="F5" s="458">
        <v>6</v>
      </c>
      <c r="G5" s="458">
        <v>7</v>
      </c>
      <c r="H5" s="458">
        <v>8</v>
      </c>
      <c r="I5" s="458">
        <v>9</v>
      </c>
      <c r="J5" s="458">
        <v>10</v>
      </c>
      <c r="K5" s="458">
        <v>11</v>
      </c>
      <c r="L5" s="458">
        <v>12</v>
      </c>
      <c r="M5" s="458">
        <v>13</v>
      </c>
      <c r="N5" s="458">
        <v>14</v>
      </c>
      <c r="O5" s="458">
        <v>15</v>
      </c>
      <c r="P5" s="458">
        <v>16</v>
      </c>
      <c r="Q5" s="458">
        <v>17</v>
      </c>
      <c r="R5" s="458">
        <v>18</v>
      </c>
      <c r="S5" s="88">
        <v>19</v>
      </c>
    </row>
    <row r="6" spans="1:21" s="83" customFormat="1" ht="14.25">
      <c r="A6" s="82" t="s">
        <v>103</v>
      </c>
      <c r="B6" s="368">
        <v>72912</v>
      </c>
      <c r="C6" s="368">
        <v>16977</v>
      </c>
      <c r="D6" s="368">
        <v>78091</v>
      </c>
      <c r="E6" s="368"/>
      <c r="F6" s="368"/>
      <c r="G6" s="368">
        <v>22000</v>
      </c>
      <c r="H6" s="368"/>
      <c r="I6" s="368">
        <v>55000</v>
      </c>
      <c r="J6" s="368"/>
      <c r="K6" s="368"/>
      <c r="L6" s="368"/>
      <c r="M6" s="368">
        <v>6770</v>
      </c>
      <c r="N6" s="368"/>
      <c r="O6" s="368"/>
      <c r="P6" s="368"/>
      <c r="Q6" s="368"/>
      <c r="R6" s="368"/>
      <c r="S6" s="382">
        <f aca="true" t="shared" si="0" ref="S6:S44">SUM(B6:R6)</f>
        <v>251750</v>
      </c>
      <c r="T6" s="86"/>
      <c r="U6" s="85"/>
    </row>
    <row r="7" spans="1:21" s="83" customFormat="1" ht="14.25">
      <c r="A7" s="189" t="s">
        <v>491</v>
      </c>
      <c r="B7" s="193">
        <v>-8375</v>
      </c>
      <c r="C7" s="193">
        <v>-2506</v>
      </c>
      <c r="D7" s="193">
        <v>-1382</v>
      </c>
      <c r="E7" s="193"/>
      <c r="F7" s="193"/>
      <c r="G7" s="193">
        <v>1382</v>
      </c>
      <c r="H7" s="193"/>
      <c r="I7" s="193"/>
      <c r="J7" s="193">
        <v>2500</v>
      </c>
      <c r="K7" s="193"/>
      <c r="L7" s="193"/>
      <c r="M7" s="193">
        <v>-2500</v>
      </c>
      <c r="N7" s="193"/>
      <c r="O7" s="193"/>
      <c r="P7" s="133"/>
      <c r="Q7" s="193"/>
      <c r="R7" s="193"/>
      <c r="S7" s="461">
        <f>SUM(B7:R7)</f>
        <v>-10881</v>
      </c>
      <c r="T7" s="86"/>
      <c r="U7" s="85"/>
    </row>
    <row r="8" spans="1:21" s="83" customFormat="1" ht="14.25">
      <c r="A8" s="189" t="s">
        <v>492</v>
      </c>
      <c r="B8" s="193">
        <f>SUM(B6:B7)</f>
        <v>64537</v>
      </c>
      <c r="C8" s="193">
        <f aca="true" t="shared" si="1" ref="C8:S8">SUM(C6:C7)</f>
        <v>14471</v>
      </c>
      <c r="D8" s="193">
        <f t="shared" si="1"/>
        <v>76709</v>
      </c>
      <c r="E8" s="193"/>
      <c r="F8" s="193"/>
      <c r="G8" s="193">
        <f t="shared" si="1"/>
        <v>23382</v>
      </c>
      <c r="H8" s="193"/>
      <c r="I8" s="193">
        <f t="shared" si="1"/>
        <v>55000</v>
      </c>
      <c r="J8" s="193">
        <f t="shared" si="1"/>
        <v>2500</v>
      </c>
      <c r="K8" s="193">
        <f t="shared" si="1"/>
        <v>0</v>
      </c>
      <c r="L8" s="193">
        <f t="shared" si="1"/>
        <v>0</v>
      </c>
      <c r="M8" s="193">
        <f t="shared" si="1"/>
        <v>4270</v>
      </c>
      <c r="N8" s="193"/>
      <c r="O8" s="193"/>
      <c r="P8" s="193"/>
      <c r="Q8" s="193"/>
      <c r="R8" s="193"/>
      <c r="S8" s="461">
        <f t="shared" si="1"/>
        <v>240869</v>
      </c>
      <c r="T8" s="86"/>
      <c r="U8" s="85"/>
    </row>
    <row r="9" spans="1:21" s="83" customFormat="1" ht="14.25">
      <c r="A9" s="189" t="s">
        <v>124</v>
      </c>
      <c r="B9" s="133">
        <v>26881</v>
      </c>
      <c r="C9" s="133">
        <v>4704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4">
        <f t="shared" si="0"/>
        <v>31585</v>
      </c>
      <c r="T9" s="86"/>
      <c r="U9" s="85"/>
    </row>
    <row r="10" spans="1:20" s="83" customFormat="1" ht="26.25">
      <c r="A10" s="84" t="s">
        <v>116</v>
      </c>
      <c r="B10" s="133"/>
      <c r="C10" s="133"/>
      <c r="D10" s="133">
        <v>23800</v>
      </c>
      <c r="E10" s="133"/>
      <c r="F10" s="133"/>
      <c r="G10" s="133"/>
      <c r="H10" s="133"/>
      <c r="I10" s="133"/>
      <c r="J10" s="133"/>
      <c r="K10" s="133">
        <v>31300</v>
      </c>
      <c r="L10" s="133"/>
      <c r="M10" s="133"/>
      <c r="N10" s="133"/>
      <c r="O10" s="133"/>
      <c r="P10" s="133"/>
      <c r="Q10" s="133"/>
      <c r="R10" s="133"/>
      <c r="S10" s="134">
        <f t="shared" si="0"/>
        <v>55100</v>
      </c>
      <c r="T10" s="86"/>
    </row>
    <row r="11" spans="1:20" s="83" customFormat="1" ht="14.25">
      <c r="A11" s="189" t="s">
        <v>491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>
        <v>-1500</v>
      </c>
      <c r="L11" s="133"/>
      <c r="M11" s="133"/>
      <c r="N11" s="133"/>
      <c r="O11" s="133"/>
      <c r="P11" s="133"/>
      <c r="Q11" s="133"/>
      <c r="R11" s="133"/>
      <c r="S11" s="134">
        <f t="shared" si="0"/>
        <v>-1500</v>
      </c>
      <c r="T11" s="86"/>
    </row>
    <row r="12" spans="1:20" s="83" customFormat="1" ht="14.25">
      <c r="A12" s="189" t="s">
        <v>492</v>
      </c>
      <c r="B12" s="133"/>
      <c r="C12" s="133"/>
      <c r="D12" s="133">
        <f>SUM(D10:D11)</f>
        <v>23800</v>
      </c>
      <c r="E12" s="133"/>
      <c r="F12" s="133"/>
      <c r="G12" s="133"/>
      <c r="H12" s="133"/>
      <c r="I12" s="133"/>
      <c r="J12" s="133"/>
      <c r="K12" s="133">
        <f>SUM(K10:K11)</f>
        <v>29800</v>
      </c>
      <c r="L12" s="133"/>
      <c r="M12" s="133"/>
      <c r="N12" s="133"/>
      <c r="O12" s="133"/>
      <c r="P12" s="133"/>
      <c r="Q12" s="133"/>
      <c r="R12" s="133"/>
      <c r="S12" s="134">
        <f t="shared" si="0"/>
        <v>53600</v>
      </c>
      <c r="T12" s="86"/>
    </row>
    <row r="13" spans="1:20" s="83" customFormat="1" ht="14.25">
      <c r="A13" s="189" t="s">
        <v>124</v>
      </c>
      <c r="B13" s="190"/>
      <c r="C13" s="190"/>
      <c r="D13" s="190">
        <v>23800</v>
      </c>
      <c r="E13" s="190"/>
      <c r="F13" s="190"/>
      <c r="G13" s="190"/>
      <c r="H13" s="190"/>
      <c r="I13" s="190"/>
      <c r="J13" s="190"/>
      <c r="K13" s="190">
        <v>29800</v>
      </c>
      <c r="L13" s="190"/>
      <c r="M13" s="190"/>
      <c r="N13" s="190"/>
      <c r="O13" s="190"/>
      <c r="P13" s="193"/>
      <c r="Q13" s="190"/>
      <c r="R13" s="190"/>
      <c r="S13" s="134">
        <f t="shared" si="0"/>
        <v>53600</v>
      </c>
      <c r="T13" s="86"/>
    </row>
    <row r="14" spans="1:21" s="83" customFormat="1" ht="26.25">
      <c r="A14" s="84" t="s">
        <v>110</v>
      </c>
      <c r="B14" s="133"/>
      <c r="C14" s="133"/>
      <c r="D14" s="133">
        <v>150217</v>
      </c>
      <c r="E14" s="133"/>
      <c r="F14" s="133"/>
      <c r="G14" s="133">
        <v>38800</v>
      </c>
      <c r="H14" s="133"/>
      <c r="I14" s="133"/>
      <c r="J14" s="133">
        <v>38835</v>
      </c>
      <c r="K14" s="133">
        <v>246690</v>
      </c>
      <c r="L14" s="133"/>
      <c r="M14" s="133"/>
      <c r="N14" s="133"/>
      <c r="O14" s="133"/>
      <c r="P14" s="133"/>
      <c r="Q14" s="133"/>
      <c r="R14" s="133"/>
      <c r="S14" s="134">
        <f t="shared" si="0"/>
        <v>474542</v>
      </c>
      <c r="T14" s="86"/>
      <c r="U14" s="85"/>
    </row>
    <row r="15" spans="1:21" s="83" customFormat="1" ht="14.25">
      <c r="A15" s="189" t="s">
        <v>491</v>
      </c>
      <c r="B15" s="133"/>
      <c r="C15" s="133"/>
      <c r="D15" s="133">
        <v>-787</v>
      </c>
      <c r="E15" s="133"/>
      <c r="F15" s="133"/>
      <c r="G15" s="133">
        <v>-9000</v>
      </c>
      <c r="H15" s="133"/>
      <c r="I15" s="133"/>
      <c r="J15" s="133"/>
      <c r="K15" s="133">
        <v>3787</v>
      </c>
      <c r="L15" s="133"/>
      <c r="M15" s="133"/>
      <c r="N15" s="133"/>
      <c r="O15" s="133"/>
      <c r="P15" s="133"/>
      <c r="Q15" s="133"/>
      <c r="R15" s="133"/>
      <c r="S15" s="134">
        <f t="shared" si="0"/>
        <v>-6000</v>
      </c>
      <c r="T15" s="86"/>
      <c r="U15" s="85"/>
    </row>
    <row r="16" spans="1:21" s="83" customFormat="1" ht="14.25">
      <c r="A16" s="189" t="s">
        <v>492</v>
      </c>
      <c r="B16" s="133"/>
      <c r="C16" s="133"/>
      <c r="D16" s="133">
        <f>SUM(D14:D15)</f>
        <v>149430</v>
      </c>
      <c r="E16" s="133"/>
      <c r="F16" s="133"/>
      <c r="G16" s="133">
        <f>SUM(G14:G15)</f>
        <v>29800</v>
      </c>
      <c r="H16" s="133"/>
      <c r="I16" s="133"/>
      <c r="J16" s="133">
        <f>SUM(J14:J15)</f>
        <v>38835</v>
      </c>
      <c r="K16" s="133">
        <f>SUM(K14:K15)</f>
        <v>250477</v>
      </c>
      <c r="L16" s="133"/>
      <c r="M16" s="133"/>
      <c r="N16" s="133"/>
      <c r="O16" s="133"/>
      <c r="P16" s="133"/>
      <c r="Q16" s="133"/>
      <c r="R16" s="133"/>
      <c r="S16" s="134">
        <f t="shared" si="0"/>
        <v>468542</v>
      </c>
      <c r="T16" s="86"/>
      <c r="U16" s="85"/>
    </row>
    <row r="17" spans="1:21" s="83" customFormat="1" ht="26.25">
      <c r="A17" s="189" t="s">
        <v>514</v>
      </c>
      <c r="B17" s="133"/>
      <c r="C17" s="133"/>
      <c r="D17" s="133"/>
      <c r="E17" s="133"/>
      <c r="F17" s="133">
        <v>287</v>
      </c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4">
        <f t="shared" si="0"/>
        <v>287</v>
      </c>
      <c r="T17" s="86"/>
      <c r="U17" s="85"/>
    </row>
    <row r="18" spans="1:21" s="83" customFormat="1" ht="14.25">
      <c r="A18" s="189" t="s">
        <v>492</v>
      </c>
      <c r="B18" s="133"/>
      <c r="C18" s="133"/>
      <c r="D18" s="133"/>
      <c r="E18" s="133"/>
      <c r="F18" s="133">
        <f>SUM(F17)</f>
        <v>287</v>
      </c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>
        <f t="shared" si="0"/>
        <v>287</v>
      </c>
      <c r="T18" s="86"/>
      <c r="U18" s="85"/>
    </row>
    <row r="19" spans="1:21" s="83" customFormat="1" ht="14.25">
      <c r="A19" s="84" t="s">
        <v>270</v>
      </c>
      <c r="B19" s="133"/>
      <c r="C19" s="133"/>
      <c r="D19" s="133"/>
      <c r="E19" s="133"/>
      <c r="F19" s="133">
        <v>157</v>
      </c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>
        <v>46149</v>
      </c>
      <c r="R19" s="133"/>
      <c r="S19" s="134">
        <f t="shared" si="0"/>
        <v>46306</v>
      </c>
      <c r="T19" s="86"/>
      <c r="U19" s="85"/>
    </row>
    <row r="20" spans="1:21" s="83" customFormat="1" ht="14.25">
      <c r="A20" s="189" t="s">
        <v>491</v>
      </c>
      <c r="B20" s="133"/>
      <c r="C20" s="133"/>
      <c r="D20" s="133"/>
      <c r="E20" s="133"/>
      <c r="F20" s="133">
        <v>84</v>
      </c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>
        <v>2500</v>
      </c>
      <c r="R20" s="133"/>
      <c r="S20" s="134">
        <f t="shared" si="0"/>
        <v>2584</v>
      </c>
      <c r="T20" s="86"/>
      <c r="U20" s="85"/>
    </row>
    <row r="21" spans="1:21" s="83" customFormat="1" ht="14.25">
      <c r="A21" s="189" t="s">
        <v>492</v>
      </c>
      <c r="B21" s="133"/>
      <c r="C21" s="133"/>
      <c r="D21" s="133"/>
      <c r="E21" s="133"/>
      <c r="F21" s="133">
        <f>SUM(F19:F20)</f>
        <v>241</v>
      </c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>
        <f>SUM(Q19:Q20)</f>
        <v>48649</v>
      </c>
      <c r="R21" s="133"/>
      <c r="S21" s="134">
        <f t="shared" si="0"/>
        <v>48890</v>
      </c>
      <c r="T21" s="86"/>
      <c r="U21" s="85"/>
    </row>
    <row r="22" spans="1:21" s="83" customFormat="1" ht="14.25">
      <c r="A22" s="189" t="s">
        <v>248</v>
      </c>
      <c r="B22" s="133"/>
      <c r="C22" s="133"/>
      <c r="D22" s="133"/>
      <c r="E22" s="133"/>
      <c r="F22" s="133">
        <v>241</v>
      </c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>
        <v>48649</v>
      </c>
      <c r="R22" s="133"/>
      <c r="S22" s="134">
        <f t="shared" si="0"/>
        <v>48890</v>
      </c>
      <c r="T22" s="86"/>
      <c r="U22" s="85"/>
    </row>
    <row r="23" spans="1:21" s="83" customFormat="1" ht="26.25">
      <c r="A23" s="84" t="s">
        <v>235</v>
      </c>
      <c r="B23" s="133"/>
      <c r="C23" s="133"/>
      <c r="D23" s="133"/>
      <c r="E23" s="133"/>
      <c r="F23" s="365">
        <v>89570</v>
      </c>
      <c r="G23" s="365"/>
      <c r="H23" s="365"/>
      <c r="I23" s="365"/>
      <c r="J23" s="365"/>
      <c r="K23" s="365"/>
      <c r="L23" s="365"/>
      <c r="M23" s="365"/>
      <c r="N23" s="365"/>
      <c r="O23" s="365"/>
      <c r="P23" s="365">
        <v>2058732</v>
      </c>
      <c r="Q23" s="133"/>
      <c r="R23" s="133"/>
      <c r="S23" s="460">
        <f t="shared" si="0"/>
        <v>2148302</v>
      </c>
      <c r="T23" s="86"/>
      <c r="U23" s="85"/>
    </row>
    <row r="24" spans="1:21" s="83" customFormat="1" ht="14.25">
      <c r="A24" s="189" t="s">
        <v>491</v>
      </c>
      <c r="B24" s="133"/>
      <c r="C24" s="133"/>
      <c r="D24" s="133"/>
      <c r="E24" s="133"/>
      <c r="F24" s="365">
        <v>8682</v>
      </c>
      <c r="G24" s="365"/>
      <c r="H24" s="365"/>
      <c r="I24" s="365"/>
      <c r="J24" s="365"/>
      <c r="K24" s="365"/>
      <c r="L24" s="365"/>
      <c r="M24" s="365"/>
      <c r="N24" s="365"/>
      <c r="O24" s="365"/>
      <c r="P24" s="365">
        <v>-172231</v>
      </c>
      <c r="Q24" s="133"/>
      <c r="R24" s="133"/>
      <c r="S24" s="460">
        <f t="shared" si="0"/>
        <v>-163549</v>
      </c>
      <c r="T24" s="86"/>
      <c r="U24" s="85"/>
    </row>
    <row r="25" spans="1:21" s="83" customFormat="1" ht="14.25">
      <c r="A25" s="189" t="s">
        <v>492</v>
      </c>
      <c r="B25" s="133"/>
      <c r="C25" s="133"/>
      <c r="D25" s="133"/>
      <c r="E25" s="133"/>
      <c r="F25" s="365">
        <f>SUM(F23:F24)</f>
        <v>98252</v>
      </c>
      <c r="G25" s="365"/>
      <c r="H25" s="365"/>
      <c r="I25" s="365"/>
      <c r="J25" s="365"/>
      <c r="K25" s="365"/>
      <c r="L25" s="365"/>
      <c r="M25" s="365"/>
      <c r="N25" s="365"/>
      <c r="O25" s="365"/>
      <c r="P25" s="365">
        <f>SUM(P23:P24)</f>
        <v>1886501</v>
      </c>
      <c r="Q25" s="133"/>
      <c r="R25" s="133"/>
      <c r="S25" s="460">
        <f t="shared" si="0"/>
        <v>1984753</v>
      </c>
      <c r="T25" s="86"/>
      <c r="U25" s="85"/>
    </row>
    <row r="26" spans="1:21" s="83" customFormat="1" ht="14.25">
      <c r="A26" s="189" t="s">
        <v>124</v>
      </c>
      <c r="B26" s="133"/>
      <c r="C26" s="133"/>
      <c r="D26" s="133"/>
      <c r="E26" s="133"/>
      <c r="F26" s="133">
        <v>69568</v>
      </c>
      <c r="G26" s="133"/>
      <c r="H26" s="133"/>
      <c r="I26" s="133"/>
      <c r="J26" s="133"/>
      <c r="K26" s="133"/>
      <c r="L26" s="133"/>
      <c r="M26" s="133"/>
      <c r="N26" s="133"/>
      <c r="O26" s="133"/>
      <c r="P26" s="133">
        <v>930421</v>
      </c>
      <c r="Q26" s="133"/>
      <c r="R26" s="133"/>
      <c r="S26" s="134">
        <f t="shared" si="0"/>
        <v>999989</v>
      </c>
      <c r="T26" s="86"/>
      <c r="U26" s="85"/>
    </row>
    <row r="27" spans="1:21" s="83" customFormat="1" ht="14.25">
      <c r="A27" s="84" t="s">
        <v>267</v>
      </c>
      <c r="B27" s="133"/>
      <c r="C27" s="133"/>
      <c r="D27" s="133">
        <v>1500</v>
      </c>
      <c r="E27" s="133"/>
      <c r="F27" s="133"/>
      <c r="G27" s="133"/>
      <c r="H27" s="133"/>
      <c r="J27" s="133"/>
      <c r="K27" s="133"/>
      <c r="L27" s="133"/>
      <c r="M27" s="133"/>
      <c r="N27" s="133"/>
      <c r="O27" s="133"/>
      <c r="P27" s="133"/>
      <c r="Q27" s="133"/>
      <c r="R27" s="133"/>
      <c r="S27" s="134">
        <f t="shared" si="0"/>
        <v>1500</v>
      </c>
      <c r="T27" s="86"/>
      <c r="U27" s="85"/>
    </row>
    <row r="28" spans="1:21" s="83" customFormat="1" ht="14.25">
      <c r="A28" s="189" t="s">
        <v>491</v>
      </c>
      <c r="B28" s="133">
        <v>450</v>
      </c>
      <c r="C28" s="133">
        <v>200</v>
      </c>
      <c r="D28" s="133">
        <v>-650</v>
      </c>
      <c r="E28" s="133"/>
      <c r="F28" s="133"/>
      <c r="G28" s="133"/>
      <c r="H28" s="133"/>
      <c r="I28" s="482"/>
      <c r="J28" s="133"/>
      <c r="K28" s="133"/>
      <c r="L28" s="133"/>
      <c r="M28" s="133"/>
      <c r="N28" s="133"/>
      <c r="O28" s="133"/>
      <c r="P28" s="133"/>
      <c r="Q28" s="133"/>
      <c r="R28" s="133"/>
      <c r="S28" s="134">
        <f t="shared" si="0"/>
        <v>0</v>
      </c>
      <c r="T28" s="86"/>
      <c r="U28" s="85"/>
    </row>
    <row r="29" spans="1:21" s="83" customFormat="1" ht="15" thickBot="1">
      <c r="A29" s="648" t="s">
        <v>492</v>
      </c>
      <c r="B29" s="649">
        <f>SUM(B27:B28)</f>
        <v>450</v>
      </c>
      <c r="C29" s="649">
        <f>SUM(C27:C28)</f>
        <v>200</v>
      </c>
      <c r="D29" s="649">
        <f>SUM(D27:D28)</f>
        <v>850</v>
      </c>
      <c r="E29" s="649"/>
      <c r="F29" s="649"/>
      <c r="G29" s="649"/>
      <c r="H29" s="649"/>
      <c r="I29" s="650"/>
      <c r="J29" s="649"/>
      <c r="K29" s="649"/>
      <c r="L29" s="649"/>
      <c r="M29" s="649"/>
      <c r="N29" s="649"/>
      <c r="O29" s="649"/>
      <c r="P29" s="649"/>
      <c r="Q29" s="649"/>
      <c r="R29" s="649"/>
      <c r="S29" s="651">
        <f t="shared" si="0"/>
        <v>1500</v>
      </c>
      <c r="T29" s="86"/>
      <c r="U29" s="85"/>
    </row>
    <row r="30" spans="1:21" s="83" customFormat="1" ht="14.25">
      <c r="A30" s="82" t="s">
        <v>106</v>
      </c>
      <c r="B30" s="368">
        <v>2575</v>
      </c>
      <c r="C30" s="368">
        <v>225</v>
      </c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82">
        <f t="shared" si="0"/>
        <v>2800</v>
      </c>
      <c r="T30" s="86"/>
      <c r="U30" s="85"/>
    </row>
    <row r="31" spans="1:21" s="83" customFormat="1" ht="14.25">
      <c r="A31" s="363" t="s">
        <v>107</v>
      </c>
      <c r="B31" s="193"/>
      <c r="C31" s="193"/>
      <c r="D31" s="193">
        <v>500</v>
      </c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33"/>
      <c r="Q31" s="193"/>
      <c r="R31" s="193"/>
      <c r="S31" s="364">
        <f t="shared" si="0"/>
        <v>500</v>
      </c>
      <c r="T31" s="86"/>
      <c r="U31" s="87"/>
    </row>
    <row r="32" spans="1:21" s="83" customFormat="1" ht="26.25">
      <c r="A32" s="84" t="s">
        <v>231</v>
      </c>
      <c r="B32" s="133">
        <v>1420</v>
      </c>
      <c r="C32" s="133">
        <v>222</v>
      </c>
      <c r="D32" s="133">
        <v>32381</v>
      </c>
      <c r="E32" s="133"/>
      <c r="F32" s="133"/>
      <c r="G32" s="133"/>
      <c r="H32" s="133"/>
      <c r="I32" s="133"/>
      <c r="J32" s="133">
        <v>96177</v>
      </c>
      <c r="K32" s="133">
        <v>81300</v>
      </c>
      <c r="L32" s="133"/>
      <c r="M32" s="133"/>
      <c r="N32" s="133"/>
      <c r="O32" s="133"/>
      <c r="P32" s="133"/>
      <c r="Q32" s="133"/>
      <c r="R32" s="133"/>
      <c r="S32" s="134">
        <f t="shared" si="0"/>
        <v>211500</v>
      </c>
      <c r="T32" s="86"/>
      <c r="U32" s="85"/>
    </row>
    <row r="33" spans="1:21" s="83" customFormat="1" ht="14.25">
      <c r="A33" s="189" t="s">
        <v>491</v>
      </c>
      <c r="B33" s="133"/>
      <c r="C33" s="133"/>
      <c r="D33" s="133"/>
      <c r="E33" s="133"/>
      <c r="F33" s="133"/>
      <c r="G33" s="133"/>
      <c r="H33" s="133"/>
      <c r="I33" s="133"/>
      <c r="J33" s="133">
        <v>-4000</v>
      </c>
      <c r="K33" s="133">
        <v>-4500</v>
      </c>
      <c r="L33" s="133"/>
      <c r="M33" s="133"/>
      <c r="N33" s="133"/>
      <c r="O33" s="133"/>
      <c r="P33" s="133"/>
      <c r="Q33" s="133"/>
      <c r="R33" s="133"/>
      <c r="S33" s="134">
        <f t="shared" si="0"/>
        <v>-8500</v>
      </c>
      <c r="T33" s="86"/>
      <c r="U33" s="85"/>
    </row>
    <row r="34" spans="1:21" s="83" customFormat="1" ht="14.25">
      <c r="A34" s="189" t="s">
        <v>492</v>
      </c>
      <c r="B34" s="133">
        <f>SUM(B32:B33)</f>
        <v>1420</v>
      </c>
      <c r="C34" s="133">
        <f aca="true" t="shared" si="2" ref="C34:K34">SUM(C32:C33)</f>
        <v>222</v>
      </c>
      <c r="D34" s="133">
        <f t="shared" si="2"/>
        <v>32381</v>
      </c>
      <c r="E34" s="133"/>
      <c r="F34" s="133"/>
      <c r="G34" s="133"/>
      <c r="H34" s="133"/>
      <c r="I34" s="133"/>
      <c r="J34" s="133">
        <f t="shared" si="2"/>
        <v>92177</v>
      </c>
      <c r="K34" s="133">
        <f t="shared" si="2"/>
        <v>76800</v>
      </c>
      <c r="L34" s="133"/>
      <c r="M34" s="133"/>
      <c r="N34" s="133"/>
      <c r="O34" s="133"/>
      <c r="P34" s="133"/>
      <c r="Q34" s="133"/>
      <c r="R34" s="133"/>
      <c r="S34" s="134">
        <f t="shared" si="0"/>
        <v>203000</v>
      </c>
      <c r="T34" s="86"/>
      <c r="U34" s="85"/>
    </row>
    <row r="35" spans="1:21" s="83" customFormat="1" ht="14.25">
      <c r="A35" s="189" t="s">
        <v>124</v>
      </c>
      <c r="B35" s="133"/>
      <c r="C35" s="133"/>
      <c r="D35" s="133"/>
      <c r="E35" s="133"/>
      <c r="F35" s="133"/>
      <c r="G35" s="133"/>
      <c r="H35" s="133"/>
      <c r="I35" s="133"/>
      <c r="J35" s="133">
        <v>3200</v>
      </c>
      <c r="K35" s="133"/>
      <c r="L35" s="133"/>
      <c r="M35" s="133"/>
      <c r="N35" s="133"/>
      <c r="O35" s="133"/>
      <c r="P35" s="133"/>
      <c r="Q35" s="133"/>
      <c r="R35" s="133"/>
      <c r="S35" s="134">
        <f t="shared" si="0"/>
        <v>3200</v>
      </c>
      <c r="T35" s="86"/>
      <c r="U35" s="85"/>
    </row>
    <row r="36" spans="1:21" s="83" customFormat="1" ht="14.25">
      <c r="A36" s="84" t="s">
        <v>109</v>
      </c>
      <c r="B36" s="133"/>
      <c r="C36" s="133"/>
      <c r="D36" s="133">
        <v>90000</v>
      </c>
      <c r="E36" s="133"/>
      <c r="F36" s="133"/>
      <c r="G36" s="133">
        <v>14936</v>
      </c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4">
        <f t="shared" si="0"/>
        <v>104936</v>
      </c>
      <c r="T36" s="86"/>
      <c r="U36" s="85"/>
    </row>
    <row r="37" spans="1:21" s="83" customFormat="1" ht="14.25">
      <c r="A37" s="189" t="s">
        <v>491</v>
      </c>
      <c r="B37" s="133"/>
      <c r="C37" s="133"/>
      <c r="D37" s="133">
        <v>-3376</v>
      </c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4">
        <f t="shared" si="0"/>
        <v>-3376</v>
      </c>
      <c r="T37" s="86"/>
      <c r="U37" s="85"/>
    </row>
    <row r="38" spans="1:21" s="83" customFormat="1" ht="14.25">
      <c r="A38" s="189" t="s">
        <v>492</v>
      </c>
      <c r="B38" s="133"/>
      <c r="C38" s="133"/>
      <c r="D38" s="133">
        <f>SUM(D36:D37)</f>
        <v>86624</v>
      </c>
      <c r="E38" s="133"/>
      <c r="F38" s="133"/>
      <c r="G38" s="133">
        <f>SUM(G36:G37)</f>
        <v>14936</v>
      </c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4">
        <f t="shared" si="0"/>
        <v>101560</v>
      </c>
      <c r="T38" s="86"/>
      <c r="U38" s="85"/>
    </row>
    <row r="39" spans="1:21" s="83" customFormat="1" ht="14.25">
      <c r="A39" s="189" t="s">
        <v>124</v>
      </c>
      <c r="B39" s="133"/>
      <c r="C39" s="133"/>
      <c r="D39" s="133">
        <v>77200</v>
      </c>
      <c r="E39" s="133"/>
      <c r="F39" s="133"/>
      <c r="G39" s="133">
        <v>14936</v>
      </c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4">
        <f t="shared" si="0"/>
        <v>92136</v>
      </c>
      <c r="T39" s="86"/>
      <c r="U39" s="85"/>
    </row>
    <row r="40" spans="1:21" s="83" customFormat="1" ht="14.25">
      <c r="A40" s="361" t="s">
        <v>101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>
        <v>1400</v>
      </c>
      <c r="N40" s="133"/>
      <c r="O40" s="133"/>
      <c r="P40" s="133"/>
      <c r="Q40" s="133"/>
      <c r="R40" s="133"/>
      <c r="S40" s="134">
        <f t="shared" si="0"/>
        <v>1400</v>
      </c>
      <c r="T40" s="86"/>
      <c r="U40" s="85"/>
    </row>
    <row r="41" spans="1:21" s="83" customFormat="1" ht="14.25">
      <c r="A41" s="288" t="s">
        <v>113</v>
      </c>
      <c r="B41" s="190">
        <v>101</v>
      </c>
      <c r="C41" s="190">
        <v>16</v>
      </c>
      <c r="D41" s="190">
        <v>57172</v>
      </c>
      <c r="E41" s="190"/>
      <c r="F41" s="190"/>
      <c r="G41" s="190"/>
      <c r="H41" s="190"/>
      <c r="I41" s="190"/>
      <c r="J41" s="190">
        <v>115611</v>
      </c>
      <c r="K41" s="190"/>
      <c r="L41" s="190"/>
      <c r="M41" s="190"/>
      <c r="N41" s="190"/>
      <c r="O41" s="190"/>
      <c r="P41" s="190"/>
      <c r="Q41" s="190"/>
      <c r="R41" s="190"/>
      <c r="S41" s="461">
        <f t="shared" si="0"/>
        <v>172900</v>
      </c>
      <c r="T41" s="86"/>
      <c r="U41" s="85"/>
    </row>
    <row r="42" spans="1:21" s="83" customFormat="1" ht="14.25">
      <c r="A42" s="189" t="s">
        <v>491</v>
      </c>
      <c r="B42" s="133"/>
      <c r="C42" s="133"/>
      <c r="D42" s="133">
        <v>-1000</v>
      </c>
      <c r="E42" s="133"/>
      <c r="F42" s="133"/>
      <c r="G42" s="133"/>
      <c r="H42" s="133"/>
      <c r="I42" s="133"/>
      <c r="J42" s="133">
        <v>161000</v>
      </c>
      <c r="K42" s="133"/>
      <c r="L42" s="133"/>
      <c r="M42" s="133"/>
      <c r="N42" s="133"/>
      <c r="O42" s="133"/>
      <c r="P42" s="133"/>
      <c r="Q42" s="133"/>
      <c r="R42" s="133"/>
      <c r="S42" s="461">
        <f t="shared" si="0"/>
        <v>160000</v>
      </c>
      <c r="T42" s="86"/>
      <c r="U42" s="85"/>
    </row>
    <row r="43" spans="1:21" s="83" customFormat="1" ht="14.25">
      <c r="A43" s="189" t="s">
        <v>492</v>
      </c>
      <c r="B43" s="190">
        <f>SUM(B41:B42)</f>
        <v>101</v>
      </c>
      <c r="C43" s="190">
        <f>SUM(C41:C42)</f>
        <v>16</v>
      </c>
      <c r="D43" s="190">
        <f>SUM(D41:D42)</f>
        <v>56172</v>
      </c>
      <c r="E43" s="190"/>
      <c r="F43" s="190"/>
      <c r="G43" s="190"/>
      <c r="H43" s="190"/>
      <c r="I43" s="190"/>
      <c r="J43" s="190">
        <f>SUM(J41:J42)</f>
        <v>276611</v>
      </c>
      <c r="K43" s="190"/>
      <c r="L43" s="190"/>
      <c r="M43" s="190"/>
      <c r="N43" s="190"/>
      <c r="O43" s="190"/>
      <c r="P43" s="190"/>
      <c r="Q43" s="190"/>
      <c r="R43" s="190"/>
      <c r="S43" s="364">
        <f>SUM(S41:S42)</f>
        <v>332900</v>
      </c>
      <c r="T43" s="86"/>
      <c r="U43" s="85"/>
    </row>
    <row r="44" spans="1:21" s="83" customFormat="1" ht="14.25">
      <c r="A44" s="189" t="s">
        <v>124</v>
      </c>
      <c r="B44" s="152"/>
      <c r="C44" s="152"/>
      <c r="D44" s="152">
        <v>26000</v>
      </c>
      <c r="E44" s="152"/>
      <c r="F44" s="152"/>
      <c r="G44" s="152"/>
      <c r="H44" s="152"/>
      <c r="I44" s="152"/>
      <c r="J44" s="152">
        <v>800</v>
      </c>
      <c r="K44" s="152"/>
      <c r="L44" s="152"/>
      <c r="M44" s="152"/>
      <c r="N44" s="152"/>
      <c r="O44" s="152"/>
      <c r="P44" s="133"/>
      <c r="Q44" s="152"/>
      <c r="R44" s="152"/>
      <c r="S44" s="134">
        <f t="shared" si="0"/>
        <v>26800</v>
      </c>
      <c r="T44" s="86"/>
      <c r="U44" s="85"/>
    </row>
    <row r="45" spans="1:21" s="83" customFormat="1" ht="14.25">
      <c r="A45" s="84" t="s">
        <v>108</v>
      </c>
      <c r="B45" s="133"/>
      <c r="C45" s="133"/>
      <c r="D45" s="133">
        <v>7000</v>
      </c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4">
        <f aca="true" t="shared" si="3" ref="S45:S59">SUM(B45:R45)</f>
        <v>7000</v>
      </c>
      <c r="T45" s="86"/>
      <c r="U45" s="85"/>
    </row>
    <row r="46" spans="1:21" s="83" customFormat="1" ht="14.25">
      <c r="A46" s="189" t="s">
        <v>124</v>
      </c>
      <c r="B46" s="133"/>
      <c r="C46" s="133"/>
      <c r="D46" s="133">
        <v>5000</v>
      </c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4">
        <f t="shared" si="3"/>
        <v>5000</v>
      </c>
      <c r="T46" s="86"/>
      <c r="U46" s="85"/>
    </row>
    <row r="47" spans="1:21" s="83" customFormat="1" ht="14.25">
      <c r="A47" s="84" t="s">
        <v>258</v>
      </c>
      <c r="B47" s="133">
        <v>18247</v>
      </c>
      <c r="C47" s="133">
        <v>3174</v>
      </c>
      <c r="D47" s="133">
        <v>512458</v>
      </c>
      <c r="E47" s="133"/>
      <c r="F47" s="133"/>
      <c r="G47" s="133"/>
      <c r="H47" s="133"/>
      <c r="I47" s="133"/>
      <c r="J47" s="133">
        <v>1610301</v>
      </c>
      <c r="K47" s="133"/>
      <c r="L47" s="133"/>
      <c r="M47" s="133"/>
      <c r="N47" s="133"/>
      <c r="O47" s="133"/>
      <c r="P47" s="133"/>
      <c r="Q47" s="133"/>
      <c r="R47" s="133"/>
      <c r="S47" s="134">
        <f t="shared" si="3"/>
        <v>2144180</v>
      </c>
      <c r="T47" s="86"/>
      <c r="U47" s="434"/>
    </row>
    <row r="48" spans="1:21" s="83" customFormat="1" ht="14.25">
      <c r="A48" s="189" t="s">
        <v>491</v>
      </c>
      <c r="B48" s="133"/>
      <c r="C48" s="133"/>
      <c r="D48" s="133">
        <v>-2168</v>
      </c>
      <c r="E48" s="133"/>
      <c r="F48" s="133"/>
      <c r="G48" s="133"/>
      <c r="H48" s="133"/>
      <c r="I48" s="133"/>
      <c r="J48" s="133">
        <v>1016</v>
      </c>
      <c r="K48" s="133"/>
      <c r="L48" s="133"/>
      <c r="M48" s="133"/>
      <c r="N48" s="133"/>
      <c r="O48" s="133"/>
      <c r="P48" s="133"/>
      <c r="Q48" s="133"/>
      <c r="R48" s="133"/>
      <c r="S48" s="134">
        <f t="shared" si="3"/>
        <v>-1152</v>
      </c>
      <c r="T48" s="86"/>
      <c r="U48" s="434"/>
    </row>
    <row r="49" spans="1:21" s="83" customFormat="1" ht="14.25">
      <c r="A49" s="189" t="s">
        <v>492</v>
      </c>
      <c r="B49" s="133">
        <f>SUM(B47:B48)</f>
        <v>18247</v>
      </c>
      <c r="C49" s="133">
        <f>SUM(C47:C48)</f>
        <v>3174</v>
      </c>
      <c r="D49" s="133">
        <f>SUM(D47:D48)</f>
        <v>510290</v>
      </c>
      <c r="E49" s="133"/>
      <c r="F49" s="133"/>
      <c r="G49" s="133"/>
      <c r="H49" s="133"/>
      <c r="I49" s="133"/>
      <c r="J49" s="133">
        <f>SUM(J47:J48)</f>
        <v>1611317</v>
      </c>
      <c r="K49" s="133"/>
      <c r="L49" s="133"/>
      <c r="M49" s="133"/>
      <c r="N49" s="133"/>
      <c r="O49" s="133"/>
      <c r="P49" s="133"/>
      <c r="Q49" s="133"/>
      <c r="R49" s="133"/>
      <c r="S49" s="134">
        <f t="shared" si="3"/>
        <v>2143028</v>
      </c>
      <c r="T49" s="86"/>
      <c r="U49" s="434"/>
    </row>
    <row r="50" spans="1:20" s="83" customFormat="1" ht="14.25">
      <c r="A50" s="363" t="s">
        <v>104</v>
      </c>
      <c r="B50" s="133"/>
      <c r="C50" s="133"/>
      <c r="D50" s="133">
        <v>55581</v>
      </c>
      <c r="E50" s="133"/>
      <c r="F50" s="133"/>
      <c r="G50" s="133"/>
      <c r="H50" s="133"/>
      <c r="I50" s="133"/>
      <c r="J50" s="133">
        <v>2000</v>
      </c>
      <c r="K50" s="133"/>
      <c r="L50" s="133"/>
      <c r="M50" s="133"/>
      <c r="N50" s="133"/>
      <c r="O50" s="133"/>
      <c r="P50" s="133"/>
      <c r="Q50" s="133"/>
      <c r="R50" s="133"/>
      <c r="S50" s="134">
        <f t="shared" si="3"/>
        <v>57581</v>
      </c>
      <c r="T50" s="86"/>
    </row>
    <row r="51" spans="1:20" s="83" customFormat="1" ht="14.25">
      <c r="A51" s="189" t="s">
        <v>491</v>
      </c>
      <c r="B51" s="133"/>
      <c r="C51" s="133"/>
      <c r="D51" s="133">
        <v>-500</v>
      </c>
      <c r="E51" s="133"/>
      <c r="F51" s="133"/>
      <c r="G51" s="133"/>
      <c r="H51" s="133"/>
      <c r="I51" s="133"/>
      <c r="J51" s="133">
        <v>-1000</v>
      </c>
      <c r="K51" s="133"/>
      <c r="L51" s="133"/>
      <c r="M51" s="133"/>
      <c r="N51" s="133"/>
      <c r="O51" s="133"/>
      <c r="P51" s="133"/>
      <c r="Q51" s="133"/>
      <c r="R51" s="133"/>
      <c r="S51" s="134">
        <f t="shared" si="3"/>
        <v>-1500</v>
      </c>
      <c r="T51" s="86"/>
    </row>
    <row r="52" spans="1:20" s="83" customFormat="1" ht="14.25">
      <c r="A52" s="189" t="s">
        <v>492</v>
      </c>
      <c r="B52" s="133"/>
      <c r="C52" s="133"/>
      <c r="D52" s="133">
        <f>SUM(D50:D51)</f>
        <v>55081</v>
      </c>
      <c r="E52" s="133"/>
      <c r="F52" s="133"/>
      <c r="G52" s="133"/>
      <c r="H52" s="133"/>
      <c r="I52" s="133"/>
      <c r="J52" s="133">
        <f>SUM(J50:J51)</f>
        <v>1000</v>
      </c>
      <c r="K52" s="133"/>
      <c r="L52" s="133"/>
      <c r="M52" s="133"/>
      <c r="N52" s="133"/>
      <c r="O52" s="133"/>
      <c r="P52" s="133"/>
      <c r="Q52" s="133"/>
      <c r="R52" s="133"/>
      <c r="S52" s="134">
        <f t="shared" si="3"/>
        <v>56081</v>
      </c>
      <c r="T52" s="86"/>
    </row>
    <row r="53" spans="1:20" s="83" customFormat="1" ht="14.25">
      <c r="A53" s="189" t="s">
        <v>124</v>
      </c>
      <c r="B53" s="133"/>
      <c r="C53" s="133"/>
      <c r="D53" s="133">
        <v>46250</v>
      </c>
      <c r="E53" s="133"/>
      <c r="F53" s="133"/>
      <c r="G53" s="133"/>
      <c r="H53" s="133"/>
      <c r="I53" s="133"/>
      <c r="J53" s="133">
        <v>1000</v>
      </c>
      <c r="K53" s="133"/>
      <c r="L53" s="133"/>
      <c r="M53" s="133"/>
      <c r="N53" s="133"/>
      <c r="O53" s="133"/>
      <c r="P53" s="133"/>
      <c r="Q53" s="133"/>
      <c r="R53" s="133"/>
      <c r="S53" s="134">
        <f t="shared" si="3"/>
        <v>47250</v>
      </c>
      <c r="T53" s="86"/>
    </row>
    <row r="54" spans="1:21" s="83" customFormat="1" ht="14.25">
      <c r="A54" s="363" t="s">
        <v>111</v>
      </c>
      <c r="B54" s="193"/>
      <c r="C54" s="193"/>
      <c r="D54" s="193">
        <v>10810</v>
      </c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461">
        <f t="shared" si="3"/>
        <v>10810</v>
      </c>
      <c r="T54" s="86"/>
      <c r="U54" s="85"/>
    </row>
    <row r="55" spans="1:21" s="83" customFormat="1" ht="14.25">
      <c r="A55" s="189" t="s">
        <v>491</v>
      </c>
      <c r="B55" s="193">
        <v>30</v>
      </c>
      <c r="C55" s="193">
        <v>5</v>
      </c>
      <c r="D55" s="193">
        <v>-35</v>
      </c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461">
        <f t="shared" si="3"/>
        <v>0</v>
      </c>
      <c r="T55" s="86"/>
      <c r="U55" s="85"/>
    </row>
    <row r="56" spans="1:21" s="83" customFormat="1" ht="14.25">
      <c r="A56" s="189" t="s">
        <v>492</v>
      </c>
      <c r="B56" s="193">
        <f>SUM(B54:B55)</f>
        <v>30</v>
      </c>
      <c r="C56" s="193">
        <f>SUM(C54:C55)</f>
        <v>5</v>
      </c>
      <c r="D56" s="193">
        <f>SUM(D54:D55)</f>
        <v>10775</v>
      </c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461">
        <f t="shared" si="3"/>
        <v>10810</v>
      </c>
      <c r="T56" s="86"/>
      <c r="U56" s="85"/>
    </row>
    <row r="57" spans="1:21" s="83" customFormat="1" ht="15" thickBot="1">
      <c r="A57" s="648" t="s">
        <v>124</v>
      </c>
      <c r="B57" s="649"/>
      <c r="C57" s="649"/>
      <c r="D57" s="649"/>
      <c r="E57" s="649"/>
      <c r="F57" s="649"/>
      <c r="G57" s="649"/>
      <c r="H57" s="649"/>
      <c r="I57" s="649"/>
      <c r="J57" s="649"/>
      <c r="K57" s="649"/>
      <c r="L57" s="649"/>
      <c r="M57" s="649"/>
      <c r="N57" s="649"/>
      <c r="O57" s="649"/>
      <c r="P57" s="649"/>
      <c r="Q57" s="649"/>
      <c r="R57" s="649"/>
      <c r="S57" s="651">
        <f t="shared" si="3"/>
        <v>0</v>
      </c>
      <c r="T57" s="86"/>
      <c r="U57" s="85"/>
    </row>
    <row r="58" spans="1:21" s="83" customFormat="1" ht="26.25">
      <c r="A58" s="82" t="s">
        <v>105</v>
      </c>
      <c r="B58" s="368"/>
      <c r="C58" s="368"/>
      <c r="D58" s="368">
        <v>20350</v>
      </c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82">
        <f t="shared" si="3"/>
        <v>20350</v>
      </c>
      <c r="T58" s="86"/>
      <c r="U58" s="85"/>
    </row>
    <row r="59" spans="1:21" s="83" customFormat="1" ht="14.25">
      <c r="A59" s="189" t="s">
        <v>124</v>
      </c>
      <c r="B59" s="133"/>
      <c r="C59" s="133"/>
      <c r="D59" s="133">
        <v>16000</v>
      </c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4">
        <f t="shared" si="3"/>
        <v>16000</v>
      </c>
      <c r="T59" s="86"/>
      <c r="U59" s="85"/>
    </row>
    <row r="60" spans="1:21" s="83" customFormat="1" ht="14.25">
      <c r="A60" s="84" t="s">
        <v>114</v>
      </c>
      <c r="B60" s="133"/>
      <c r="C60" s="133"/>
      <c r="D60" s="133">
        <v>2100</v>
      </c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4">
        <f aca="true" t="shared" si="4" ref="S60:S84">SUM(B60:R60)</f>
        <v>2100</v>
      </c>
      <c r="T60" s="86"/>
      <c r="U60" s="85"/>
    </row>
    <row r="61" spans="1:21" s="83" customFormat="1" ht="14.25">
      <c r="A61" s="189" t="s">
        <v>491</v>
      </c>
      <c r="B61" s="133"/>
      <c r="C61" s="133"/>
      <c r="D61" s="133">
        <v>3000</v>
      </c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>
        <f t="shared" si="4"/>
        <v>3000</v>
      </c>
      <c r="T61" s="86"/>
      <c r="U61" s="85"/>
    </row>
    <row r="62" spans="1:21" s="83" customFormat="1" ht="14.25">
      <c r="A62" s="189" t="s">
        <v>492</v>
      </c>
      <c r="B62" s="133"/>
      <c r="C62" s="133"/>
      <c r="D62" s="133">
        <f>SUM(D60:D61)</f>
        <v>5100</v>
      </c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>
        <f t="shared" si="4"/>
        <v>5100</v>
      </c>
      <c r="T62" s="86"/>
      <c r="U62" s="85"/>
    </row>
    <row r="63" spans="1:21" s="83" customFormat="1" ht="26.25">
      <c r="A63" s="189" t="s">
        <v>513</v>
      </c>
      <c r="B63" s="133"/>
      <c r="C63" s="133"/>
      <c r="D63" s="133">
        <v>150</v>
      </c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4">
        <f t="shared" si="4"/>
        <v>150</v>
      </c>
      <c r="T63" s="86"/>
      <c r="U63" s="85"/>
    </row>
    <row r="64" spans="1:21" s="83" customFormat="1" ht="14.25">
      <c r="A64" s="189" t="s">
        <v>492</v>
      </c>
      <c r="B64" s="133"/>
      <c r="C64" s="133"/>
      <c r="D64" s="133">
        <f>SUM(D63)</f>
        <v>150</v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4">
        <f t="shared" si="4"/>
        <v>150</v>
      </c>
      <c r="T64" s="86"/>
      <c r="U64" s="85"/>
    </row>
    <row r="65" spans="1:21" s="83" customFormat="1" ht="14.25">
      <c r="A65" s="84" t="s">
        <v>357</v>
      </c>
      <c r="B65" s="133"/>
      <c r="C65" s="133"/>
      <c r="D65" s="133"/>
      <c r="E65" s="133"/>
      <c r="F65" s="133"/>
      <c r="G65" s="133">
        <v>4625</v>
      </c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4">
        <f t="shared" si="4"/>
        <v>4625</v>
      </c>
      <c r="T65" s="86"/>
      <c r="U65" s="85"/>
    </row>
    <row r="66" spans="1:21" s="83" customFormat="1" ht="14.25">
      <c r="A66" s="189" t="s">
        <v>491</v>
      </c>
      <c r="B66" s="133"/>
      <c r="C66" s="133"/>
      <c r="D66" s="133"/>
      <c r="E66" s="133"/>
      <c r="F66" s="133"/>
      <c r="G66" s="133">
        <v>138</v>
      </c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4">
        <f t="shared" si="4"/>
        <v>138</v>
      </c>
      <c r="T66" s="86"/>
      <c r="U66" s="85"/>
    </row>
    <row r="67" spans="1:21" s="83" customFormat="1" ht="14.25">
      <c r="A67" s="189" t="s">
        <v>492</v>
      </c>
      <c r="B67" s="133"/>
      <c r="C67" s="133"/>
      <c r="D67" s="133"/>
      <c r="E67" s="133"/>
      <c r="F67" s="133"/>
      <c r="G67" s="133">
        <f>SUM(G65:G66)</f>
        <v>4763</v>
      </c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4">
        <f t="shared" si="4"/>
        <v>4763</v>
      </c>
      <c r="T67" s="86"/>
      <c r="U67" s="85"/>
    </row>
    <row r="68" spans="1:21" s="83" customFormat="1" ht="14.25">
      <c r="A68" s="84" t="s">
        <v>237</v>
      </c>
      <c r="B68" s="133"/>
      <c r="C68" s="133"/>
      <c r="D68" s="133">
        <v>42049</v>
      </c>
      <c r="E68" s="133"/>
      <c r="F68" s="133"/>
      <c r="G68" s="133"/>
      <c r="H68" s="133"/>
      <c r="I68" s="133"/>
      <c r="J68" s="133">
        <v>235951</v>
      </c>
      <c r="K68" s="133"/>
      <c r="L68" s="133"/>
      <c r="M68" s="133">
        <v>3300</v>
      </c>
      <c r="N68" s="133"/>
      <c r="O68" s="133"/>
      <c r="P68" s="133"/>
      <c r="Q68" s="133"/>
      <c r="R68" s="133"/>
      <c r="S68" s="134">
        <f t="shared" si="4"/>
        <v>281300</v>
      </c>
      <c r="T68" s="86"/>
      <c r="U68" s="85"/>
    </row>
    <row r="69" spans="1:21" s="83" customFormat="1" ht="14.25">
      <c r="A69" s="84" t="s">
        <v>115</v>
      </c>
      <c r="B69" s="133"/>
      <c r="C69" s="133"/>
      <c r="D69" s="133"/>
      <c r="E69" s="133"/>
      <c r="F69" s="133"/>
      <c r="G69" s="133">
        <v>43424</v>
      </c>
      <c r="H69" s="133"/>
      <c r="I69" s="482"/>
      <c r="J69" s="133"/>
      <c r="K69" s="133"/>
      <c r="L69" s="133"/>
      <c r="M69" s="133"/>
      <c r="N69" s="133"/>
      <c r="O69" s="133"/>
      <c r="P69" s="133"/>
      <c r="Q69" s="133"/>
      <c r="R69" s="133"/>
      <c r="S69" s="134">
        <f t="shared" si="4"/>
        <v>43424</v>
      </c>
      <c r="T69" s="86"/>
      <c r="U69" s="85"/>
    </row>
    <row r="70" spans="1:21" s="83" customFormat="1" ht="14.25">
      <c r="A70" s="189" t="s">
        <v>491</v>
      </c>
      <c r="B70" s="133"/>
      <c r="C70" s="133"/>
      <c r="D70" s="133"/>
      <c r="E70" s="133"/>
      <c r="F70" s="133"/>
      <c r="G70" s="133">
        <v>-22135</v>
      </c>
      <c r="H70" s="133"/>
      <c r="J70" s="133"/>
      <c r="K70" s="133"/>
      <c r="L70" s="133"/>
      <c r="M70" s="133"/>
      <c r="N70" s="133"/>
      <c r="O70" s="133"/>
      <c r="P70" s="133"/>
      <c r="Q70" s="133"/>
      <c r="R70" s="133"/>
      <c r="S70" s="134">
        <f t="shared" si="4"/>
        <v>-22135</v>
      </c>
      <c r="T70" s="86"/>
      <c r="U70" s="85"/>
    </row>
    <row r="71" spans="1:21" s="83" customFormat="1" ht="14.25">
      <c r="A71" s="189" t="s">
        <v>492</v>
      </c>
      <c r="B71" s="133"/>
      <c r="C71" s="133"/>
      <c r="D71" s="133"/>
      <c r="E71" s="133"/>
      <c r="F71" s="133"/>
      <c r="G71" s="133">
        <f>SUM(G69:G70)</f>
        <v>21289</v>
      </c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4">
        <f t="shared" si="4"/>
        <v>21289</v>
      </c>
      <c r="T71" s="86"/>
      <c r="U71" s="85"/>
    </row>
    <row r="72" spans="1:21" s="83" customFormat="1" ht="26.25">
      <c r="A72" s="189" t="s">
        <v>512</v>
      </c>
      <c r="B72" s="133"/>
      <c r="C72" s="133"/>
      <c r="D72" s="133"/>
      <c r="E72" s="133"/>
      <c r="F72" s="133"/>
      <c r="G72" s="133">
        <v>75</v>
      </c>
      <c r="H72" s="133"/>
      <c r="I72" s="641"/>
      <c r="J72" s="133"/>
      <c r="K72" s="133"/>
      <c r="L72" s="133"/>
      <c r="M72" s="133"/>
      <c r="N72" s="133"/>
      <c r="O72" s="133"/>
      <c r="P72" s="133"/>
      <c r="Q72" s="133"/>
      <c r="R72" s="133"/>
      <c r="S72" s="134">
        <f t="shared" si="4"/>
        <v>75</v>
      </c>
      <c r="T72" s="86"/>
      <c r="U72" s="85"/>
    </row>
    <row r="73" spans="1:21" s="83" customFormat="1" ht="14.25">
      <c r="A73" s="189" t="s">
        <v>492</v>
      </c>
      <c r="B73" s="133"/>
      <c r="C73" s="133"/>
      <c r="D73" s="133"/>
      <c r="E73" s="133"/>
      <c r="F73" s="133"/>
      <c r="G73" s="133">
        <f>SUM(G72)</f>
        <v>75</v>
      </c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4">
        <f t="shared" si="4"/>
        <v>75</v>
      </c>
      <c r="T73" s="86"/>
      <c r="U73" s="85"/>
    </row>
    <row r="74" spans="1:21" s="83" customFormat="1" ht="14.25">
      <c r="A74" s="84" t="s">
        <v>484</v>
      </c>
      <c r="B74" s="133">
        <v>20000</v>
      </c>
      <c r="C74" s="133">
        <v>3500</v>
      </c>
      <c r="D74" s="133">
        <v>24000</v>
      </c>
      <c r="E74" s="133"/>
      <c r="F74" s="133"/>
      <c r="G74" s="133"/>
      <c r="H74" s="133"/>
      <c r="J74" s="133">
        <v>185449</v>
      </c>
      <c r="K74" s="133"/>
      <c r="L74" s="133"/>
      <c r="M74" s="133"/>
      <c r="N74" s="133"/>
      <c r="O74" s="133"/>
      <c r="P74" s="133"/>
      <c r="Q74" s="133"/>
      <c r="R74" s="133"/>
      <c r="S74" s="134">
        <f t="shared" si="4"/>
        <v>232949</v>
      </c>
      <c r="T74" s="86"/>
      <c r="U74" s="85"/>
    </row>
    <row r="75" spans="1:21" s="83" customFormat="1" ht="14.25">
      <c r="A75" s="189" t="s">
        <v>491</v>
      </c>
      <c r="B75" s="133"/>
      <c r="C75" s="133"/>
      <c r="D75" s="133">
        <v>40</v>
      </c>
      <c r="E75" s="133"/>
      <c r="F75" s="133"/>
      <c r="G75" s="133"/>
      <c r="H75" s="133"/>
      <c r="I75" s="482"/>
      <c r="J75" s="133">
        <v>825</v>
      </c>
      <c r="K75" s="133"/>
      <c r="L75" s="133"/>
      <c r="M75" s="133"/>
      <c r="N75" s="133"/>
      <c r="O75" s="133"/>
      <c r="P75" s="133"/>
      <c r="Q75" s="133"/>
      <c r="R75" s="133"/>
      <c r="S75" s="134">
        <f t="shared" si="4"/>
        <v>865</v>
      </c>
      <c r="T75" s="86"/>
      <c r="U75" s="85"/>
    </row>
    <row r="76" spans="1:21" s="83" customFormat="1" ht="14.25">
      <c r="A76" s="189" t="s">
        <v>492</v>
      </c>
      <c r="B76" s="133">
        <f>SUM(B74:B75)</f>
        <v>20000</v>
      </c>
      <c r="C76" s="133">
        <f>SUM(C74:C75)</f>
        <v>3500</v>
      </c>
      <c r="D76" s="133">
        <f>SUM(D74:D75)</f>
        <v>24040</v>
      </c>
      <c r="E76" s="133"/>
      <c r="F76" s="133"/>
      <c r="G76" s="133"/>
      <c r="H76" s="133"/>
      <c r="I76" s="133"/>
      <c r="J76" s="133">
        <f>SUM(J74:J75)</f>
        <v>186274</v>
      </c>
      <c r="K76" s="133"/>
      <c r="L76" s="133"/>
      <c r="M76" s="133"/>
      <c r="N76" s="133"/>
      <c r="O76" s="133"/>
      <c r="P76" s="133"/>
      <c r="Q76" s="133"/>
      <c r="R76" s="133"/>
      <c r="S76" s="134">
        <f t="shared" si="4"/>
        <v>233814</v>
      </c>
      <c r="T76" s="86"/>
      <c r="U76" s="85"/>
    </row>
    <row r="77" spans="1:21" s="83" customFormat="1" ht="26.25">
      <c r="A77" s="84" t="s">
        <v>374</v>
      </c>
      <c r="B77" s="133">
        <v>425</v>
      </c>
      <c r="C77" s="133">
        <v>75</v>
      </c>
      <c r="D77" s="133">
        <v>72345</v>
      </c>
      <c r="E77" s="133"/>
      <c r="F77" s="133"/>
      <c r="G77" s="133"/>
      <c r="H77" s="133"/>
      <c r="I77" s="133"/>
      <c r="J77" s="133">
        <v>18650</v>
      </c>
      <c r="K77" s="133">
        <v>249505</v>
      </c>
      <c r="L77" s="133"/>
      <c r="M77" s="365"/>
      <c r="N77" s="133"/>
      <c r="O77" s="482"/>
      <c r="P77" s="133"/>
      <c r="Q77" s="133"/>
      <c r="R77" s="133"/>
      <c r="S77" s="134">
        <f t="shared" si="4"/>
        <v>341000</v>
      </c>
      <c r="T77" s="86"/>
      <c r="U77" s="85"/>
    </row>
    <row r="78" spans="1:21" s="83" customFormat="1" ht="14.25">
      <c r="A78" s="84" t="s">
        <v>269</v>
      </c>
      <c r="B78" s="133">
        <v>6852</v>
      </c>
      <c r="C78" s="133">
        <v>1079</v>
      </c>
      <c r="D78" s="133">
        <v>46638</v>
      </c>
      <c r="E78" s="133"/>
      <c r="F78" s="133"/>
      <c r="G78" s="133"/>
      <c r="H78" s="133"/>
      <c r="I78" s="133"/>
      <c r="J78" s="133">
        <v>500</v>
      </c>
      <c r="K78" s="133"/>
      <c r="L78" s="133"/>
      <c r="M78" s="133"/>
      <c r="N78" s="133"/>
      <c r="P78" s="133"/>
      <c r="Q78" s="133"/>
      <c r="R78" s="133"/>
      <c r="S78" s="134">
        <f t="shared" si="4"/>
        <v>55069</v>
      </c>
      <c r="T78" s="86"/>
      <c r="U78" s="85"/>
    </row>
    <row r="79" spans="1:21" s="83" customFormat="1" ht="26.25">
      <c r="A79" s="84" t="s">
        <v>185</v>
      </c>
      <c r="B79" s="133"/>
      <c r="C79" s="133"/>
      <c r="D79" s="133"/>
      <c r="E79" s="365">
        <v>21650</v>
      </c>
      <c r="F79" s="365">
        <v>2000</v>
      </c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4">
        <f t="shared" si="4"/>
        <v>23650</v>
      </c>
      <c r="T79" s="86"/>
      <c r="U79" s="85"/>
    </row>
    <row r="80" spans="1:21" s="83" customFormat="1" ht="14.25">
      <c r="A80" s="189" t="s">
        <v>491</v>
      </c>
      <c r="B80" s="133"/>
      <c r="C80" s="133"/>
      <c r="D80" s="133"/>
      <c r="E80" s="365">
        <v>1153</v>
      </c>
      <c r="F80" s="365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4">
        <f t="shared" si="4"/>
        <v>1153</v>
      </c>
      <c r="T80" s="86"/>
      <c r="U80" s="85"/>
    </row>
    <row r="81" spans="1:21" s="83" customFormat="1" ht="14.25">
      <c r="A81" s="189" t="s">
        <v>492</v>
      </c>
      <c r="B81" s="133"/>
      <c r="C81" s="133"/>
      <c r="D81" s="133"/>
      <c r="E81" s="365">
        <f>SUM(E79:E80)</f>
        <v>22803</v>
      </c>
      <c r="F81" s="365">
        <f>SUM(F79:F80)</f>
        <v>2000</v>
      </c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4">
        <f t="shared" si="4"/>
        <v>24803</v>
      </c>
      <c r="T81" s="86"/>
      <c r="U81" s="85"/>
    </row>
    <row r="82" spans="1:21" s="83" customFormat="1" ht="15" thickBot="1">
      <c r="A82" s="648" t="s">
        <v>124</v>
      </c>
      <c r="B82" s="649"/>
      <c r="C82" s="649"/>
      <c r="D82" s="649"/>
      <c r="E82" s="652">
        <v>21650</v>
      </c>
      <c r="F82" s="652"/>
      <c r="G82" s="649"/>
      <c r="H82" s="649"/>
      <c r="I82" s="649"/>
      <c r="J82" s="649"/>
      <c r="K82" s="649"/>
      <c r="L82" s="649"/>
      <c r="M82" s="649"/>
      <c r="N82" s="649"/>
      <c r="O82" s="649"/>
      <c r="P82" s="649"/>
      <c r="Q82" s="649"/>
      <c r="R82" s="649"/>
      <c r="S82" s="651">
        <f t="shared" si="4"/>
        <v>21650</v>
      </c>
      <c r="T82" s="86"/>
      <c r="U82" s="85"/>
    </row>
    <row r="83" spans="1:21" s="83" customFormat="1" ht="14.25">
      <c r="A83" s="288" t="s">
        <v>112</v>
      </c>
      <c r="B83" s="193"/>
      <c r="C83" s="193"/>
      <c r="D83" s="193"/>
      <c r="E83" s="193"/>
      <c r="F83" s="193"/>
      <c r="G83" s="193"/>
      <c r="H83" s="193">
        <v>315423</v>
      </c>
      <c r="I83" s="193"/>
      <c r="J83" s="193"/>
      <c r="K83" s="193"/>
      <c r="L83" s="193"/>
      <c r="M83" s="193"/>
      <c r="N83" s="193">
        <v>167929</v>
      </c>
      <c r="O83" s="193"/>
      <c r="P83" s="193"/>
      <c r="Q83" s="193"/>
      <c r="R83" s="193"/>
      <c r="S83" s="461">
        <f t="shared" si="4"/>
        <v>483352</v>
      </c>
      <c r="T83" s="86"/>
      <c r="U83" s="85"/>
    </row>
    <row r="84" spans="1:21" s="83" customFormat="1" ht="14.25">
      <c r="A84" s="189" t="s">
        <v>491</v>
      </c>
      <c r="B84" s="193"/>
      <c r="C84" s="193"/>
      <c r="D84" s="193"/>
      <c r="E84" s="193"/>
      <c r="F84" s="193"/>
      <c r="G84" s="193"/>
      <c r="H84" s="193">
        <v>24979</v>
      </c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34">
        <f t="shared" si="4"/>
        <v>24979</v>
      </c>
      <c r="T84" s="86"/>
      <c r="U84" s="85"/>
    </row>
    <row r="85" spans="1:21" s="83" customFormat="1" ht="15" thickBot="1">
      <c r="A85" s="189" t="s">
        <v>492</v>
      </c>
      <c r="B85" s="190"/>
      <c r="C85" s="190"/>
      <c r="D85" s="190"/>
      <c r="E85" s="190"/>
      <c r="F85" s="190"/>
      <c r="G85" s="190"/>
      <c r="H85" s="190">
        <f>SUM(H83:H84)</f>
        <v>340402</v>
      </c>
      <c r="I85" s="190"/>
      <c r="J85" s="190"/>
      <c r="K85" s="190"/>
      <c r="L85" s="190"/>
      <c r="M85" s="190"/>
      <c r="N85" s="572">
        <f>SUM(N83:N84)</f>
        <v>167929</v>
      </c>
      <c r="O85" s="190"/>
      <c r="P85" s="190"/>
      <c r="Q85" s="190"/>
      <c r="R85" s="190"/>
      <c r="S85" s="364">
        <f>SUM(S83:S84)</f>
        <v>508331</v>
      </c>
      <c r="T85" s="86"/>
      <c r="U85" s="85"/>
    </row>
    <row r="86" spans="1:22" s="2" customFormat="1" ht="15">
      <c r="A86" s="166" t="s">
        <v>50</v>
      </c>
      <c r="B86" s="575">
        <f>SUM(B6+B10+B14+B19+B23+B27+B30+B31+B32+B36+B40+B41+B45+B47+B50+B54+B58+B60+B65+B68+B69+B77+B78+B79+B83+B74)</f>
        <v>122532</v>
      </c>
      <c r="C86" s="575">
        <f aca="true" t="shared" si="5" ref="C86:S86">SUM(C6+C10+C14+C19+C23+C27+C30+C31+C32+C36+C40+C41+C45+C47+C50+C54+C58+C60+C65+C68+C69+C77+C78+C79+C83+C74)</f>
        <v>25268</v>
      </c>
      <c r="D86" s="575">
        <f t="shared" si="5"/>
        <v>1226992</v>
      </c>
      <c r="E86" s="575">
        <f t="shared" si="5"/>
        <v>21650</v>
      </c>
      <c r="F86" s="575">
        <f t="shared" si="5"/>
        <v>91727</v>
      </c>
      <c r="G86" s="575">
        <f t="shared" si="5"/>
        <v>123785</v>
      </c>
      <c r="H86" s="575">
        <f t="shared" si="5"/>
        <v>315423</v>
      </c>
      <c r="I86" s="575">
        <f t="shared" si="5"/>
        <v>55000</v>
      </c>
      <c r="J86" s="575">
        <f t="shared" si="5"/>
        <v>2303474</v>
      </c>
      <c r="K86" s="575">
        <f t="shared" si="5"/>
        <v>608795</v>
      </c>
      <c r="L86" s="575">
        <f t="shared" si="5"/>
        <v>0</v>
      </c>
      <c r="M86" s="575">
        <f t="shared" si="5"/>
        <v>11470</v>
      </c>
      <c r="N86" s="575">
        <f t="shared" si="5"/>
        <v>167929</v>
      </c>
      <c r="O86" s="575">
        <f t="shared" si="5"/>
        <v>0</v>
      </c>
      <c r="P86" s="575">
        <f t="shared" si="5"/>
        <v>2058732</v>
      </c>
      <c r="Q86" s="575">
        <f t="shared" si="5"/>
        <v>46149</v>
      </c>
      <c r="R86" s="575">
        <f t="shared" si="5"/>
        <v>0</v>
      </c>
      <c r="S86" s="575">
        <f t="shared" si="5"/>
        <v>7178926</v>
      </c>
      <c r="T86" s="10"/>
      <c r="U86" s="10"/>
      <c r="V86" s="83"/>
    </row>
    <row r="87" spans="1:22" s="2" customFormat="1" ht="15">
      <c r="A87" s="571" t="s">
        <v>491</v>
      </c>
      <c r="B87" s="574">
        <f>SUM(B7+B11+B15+B17+B20+B24+B28+B33+B37+B42+B48+B51+B55+B61+B63+B66+B70+B72+B75+B80+B84)</f>
        <v>-7895</v>
      </c>
      <c r="C87" s="574">
        <f aca="true" t="shared" si="6" ref="C87:S87">SUM(C7+C11+C15+C17+C20+C24+C28+C33+C37+C42+C48+C51+C55+C61+C63+C66+C70+C72+C75+C80+C84)</f>
        <v>-2301</v>
      </c>
      <c r="D87" s="574">
        <f t="shared" si="6"/>
        <v>-6708</v>
      </c>
      <c r="E87" s="574">
        <f t="shared" si="6"/>
        <v>1153</v>
      </c>
      <c r="F87" s="574">
        <f t="shared" si="6"/>
        <v>9053</v>
      </c>
      <c r="G87" s="574">
        <f t="shared" si="6"/>
        <v>-29540</v>
      </c>
      <c r="H87" s="574">
        <f t="shared" si="6"/>
        <v>24979</v>
      </c>
      <c r="I87" s="574">
        <f t="shared" si="6"/>
        <v>0</v>
      </c>
      <c r="J87" s="574">
        <f t="shared" si="6"/>
        <v>160341</v>
      </c>
      <c r="K87" s="574">
        <f t="shared" si="6"/>
        <v>-2213</v>
      </c>
      <c r="L87" s="574">
        <f t="shared" si="6"/>
        <v>0</v>
      </c>
      <c r="M87" s="574">
        <f t="shared" si="6"/>
        <v>-2500</v>
      </c>
      <c r="N87" s="574">
        <f t="shared" si="6"/>
        <v>0</v>
      </c>
      <c r="O87" s="574">
        <f t="shared" si="6"/>
        <v>0</v>
      </c>
      <c r="P87" s="574">
        <f t="shared" si="6"/>
        <v>-172231</v>
      </c>
      <c r="Q87" s="574">
        <f t="shared" si="6"/>
        <v>2500</v>
      </c>
      <c r="R87" s="574">
        <f t="shared" si="6"/>
        <v>0</v>
      </c>
      <c r="S87" s="653">
        <f t="shared" si="6"/>
        <v>-25362</v>
      </c>
      <c r="T87" s="10"/>
      <c r="U87" s="10"/>
      <c r="V87" s="83"/>
    </row>
    <row r="88" spans="1:22" s="2" customFormat="1" ht="15">
      <c r="A88" s="571" t="s">
        <v>492</v>
      </c>
      <c r="B88" s="573">
        <f>SUM(B86:B87)</f>
        <v>114637</v>
      </c>
      <c r="C88" s="573">
        <f aca="true" t="shared" si="7" ref="C88:S88">SUM(C86:C87)</f>
        <v>22967</v>
      </c>
      <c r="D88" s="573">
        <f t="shared" si="7"/>
        <v>1220284</v>
      </c>
      <c r="E88" s="573">
        <f t="shared" si="7"/>
        <v>22803</v>
      </c>
      <c r="F88" s="573">
        <f t="shared" si="7"/>
        <v>100780</v>
      </c>
      <c r="G88" s="573">
        <f t="shared" si="7"/>
        <v>94245</v>
      </c>
      <c r="H88" s="573">
        <f t="shared" si="7"/>
        <v>340402</v>
      </c>
      <c r="I88" s="573">
        <f t="shared" si="7"/>
        <v>55000</v>
      </c>
      <c r="J88" s="573">
        <f t="shared" si="7"/>
        <v>2463815</v>
      </c>
      <c r="K88" s="573">
        <f t="shared" si="7"/>
        <v>606582</v>
      </c>
      <c r="L88" s="573">
        <f t="shared" si="7"/>
        <v>0</v>
      </c>
      <c r="M88" s="573">
        <f t="shared" si="7"/>
        <v>8970</v>
      </c>
      <c r="N88" s="573">
        <f t="shared" si="7"/>
        <v>167929</v>
      </c>
      <c r="O88" s="573">
        <f t="shared" si="7"/>
        <v>0</v>
      </c>
      <c r="P88" s="573">
        <f t="shared" si="7"/>
        <v>1886501</v>
      </c>
      <c r="Q88" s="573">
        <f t="shared" si="7"/>
        <v>48649</v>
      </c>
      <c r="R88" s="573">
        <f t="shared" si="7"/>
        <v>0</v>
      </c>
      <c r="S88" s="654">
        <f t="shared" si="7"/>
        <v>7153564</v>
      </c>
      <c r="T88" s="10"/>
      <c r="U88" s="10"/>
      <c r="V88" s="10"/>
    </row>
    <row r="89" spans="1:22" s="2" customFormat="1" ht="15">
      <c r="A89" s="191" t="s">
        <v>123</v>
      </c>
      <c r="B89" s="462">
        <f>SUM(B9+B13+B22+B26+B35+B39+B44+B46+B53+B57+B59+B82)</f>
        <v>26881</v>
      </c>
      <c r="C89" s="462">
        <f aca="true" t="shared" si="8" ref="C89:S89">SUM(C9+C13+C22+C26+C35+C39+C44+C46+C53+C57+C59+C82)</f>
        <v>4704</v>
      </c>
      <c r="D89" s="462">
        <f t="shared" si="8"/>
        <v>194250</v>
      </c>
      <c r="E89" s="462">
        <f t="shared" si="8"/>
        <v>21650</v>
      </c>
      <c r="F89" s="462">
        <f t="shared" si="8"/>
        <v>69809</v>
      </c>
      <c r="G89" s="462">
        <f t="shared" si="8"/>
        <v>14936</v>
      </c>
      <c r="H89" s="462">
        <f t="shared" si="8"/>
        <v>0</v>
      </c>
      <c r="I89" s="462">
        <f t="shared" si="8"/>
        <v>0</v>
      </c>
      <c r="J89" s="462">
        <f t="shared" si="8"/>
        <v>5000</v>
      </c>
      <c r="K89" s="462">
        <f t="shared" si="8"/>
        <v>29800</v>
      </c>
      <c r="L89" s="462">
        <f t="shared" si="8"/>
        <v>0</v>
      </c>
      <c r="M89" s="462">
        <f t="shared" si="8"/>
        <v>0</v>
      </c>
      <c r="N89" s="462">
        <f t="shared" si="8"/>
        <v>0</v>
      </c>
      <c r="O89" s="462">
        <f t="shared" si="8"/>
        <v>0</v>
      </c>
      <c r="P89" s="462">
        <f t="shared" si="8"/>
        <v>930421</v>
      </c>
      <c r="Q89" s="462">
        <f t="shared" si="8"/>
        <v>48649</v>
      </c>
      <c r="R89" s="462">
        <f t="shared" si="8"/>
        <v>0</v>
      </c>
      <c r="S89" s="655">
        <f t="shared" si="8"/>
        <v>1346100</v>
      </c>
      <c r="V89" s="10"/>
    </row>
    <row r="90" spans="1:22" s="2" customFormat="1" ht="15.75" thickBot="1">
      <c r="A90" s="192" t="s">
        <v>78</v>
      </c>
      <c r="B90" s="463">
        <f>B88-B89</f>
        <v>87756</v>
      </c>
      <c r="C90" s="463">
        <f aca="true" t="shared" si="9" ref="C90:S90">C88-C89</f>
        <v>18263</v>
      </c>
      <c r="D90" s="463">
        <f t="shared" si="9"/>
        <v>1026034</v>
      </c>
      <c r="E90" s="463">
        <f t="shared" si="9"/>
        <v>1153</v>
      </c>
      <c r="F90" s="463">
        <f t="shared" si="9"/>
        <v>30971</v>
      </c>
      <c r="G90" s="463">
        <f t="shared" si="9"/>
        <v>79309</v>
      </c>
      <c r="H90" s="463">
        <f t="shared" si="9"/>
        <v>340402</v>
      </c>
      <c r="I90" s="463">
        <f t="shared" si="9"/>
        <v>55000</v>
      </c>
      <c r="J90" s="463">
        <f t="shared" si="9"/>
        <v>2458815</v>
      </c>
      <c r="K90" s="463">
        <f t="shared" si="9"/>
        <v>576782</v>
      </c>
      <c r="L90" s="463">
        <f t="shared" si="9"/>
        <v>0</v>
      </c>
      <c r="M90" s="463">
        <f t="shared" si="9"/>
        <v>8970</v>
      </c>
      <c r="N90" s="463">
        <f t="shared" si="9"/>
        <v>167929</v>
      </c>
      <c r="O90" s="463">
        <f t="shared" si="9"/>
        <v>0</v>
      </c>
      <c r="P90" s="463">
        <f t="shared" si="9"/>
        <v>956080</v>
      </c>
      <c r="Q90" s="463">
        <f t="shared" si="9"/>
        <v>0</v>
      </c>
      <c r="R90" s="463">
        <f t="shared" si="9"/>
        <v>0</v>
      </c>
      <c r="S90" s="463">
        <f t="shared" si="9"/>
        <v>5807464</v>
      </c>
      <c r="V90" s="10"/>
    </row>
    <row r="91" ht="15">
      <c r="V91" s="2"/>
    </row>
    <row r="95" ht="15">
      <c r="J95" s="465"/>
    </row>
  </sheetData>
  <sheetProtection/>
  <mergeCells count="17">
    <mergeCell ref="A1:A4"/>
    <mergeCell ref="B1:O1"/>
    <mergeCell ref="S1:S4"/>
    <mergeCell ref="B3:B4"/>
    <mergeCell ref="C3:C4"/>
    <mergeCell ref="B2:I2"/>
    <mergeCell ref="P2:P4"/>
    <mergeCell ref="P1:R1"/>
    <mergeCell ref="J2:O2"/>
    <mergeCell ref="R2:R4"/>
    <mergeCell ref="Q2:Q4"/>
    <mergeCell ref="D3:D4"/>
    <mergeCell ref="E3:E4"/>
    <mergeCell ref="J3:J4"/>
    <mergeCell ref="K3:K4"/>
    <mergeCell ref="F3:I3"/>
    <mergeCell ref="L3:O3"/>
  </mergeCells>
  <printOptions/>
  <pageMargins left="0.1968503937007874" right="0.1968503937007874" top="0.9055118110236221" bottom="0.3937007874015748" header="0.31496062992125984" footer="0.1968503937007874"/>
  <pageSetup horizontalDpi="600" verticalDpi="600" orientation="landscape" paperSize="9" scale="90" r:id="rId1"/>
  <headerFooter>
    <oddHeader>&amp;C&amp;"Book Antiqua,Félkövér"&amp;11Keszthely Város Önkormányzata
2020. évi főbb kiadásai jogcím-csoportonként és feladatonként&amp;R&amp;"Book Antiqua,Félkövér"8. melléklet
ezer Ft</oddHeader>
    <oddFooter>&amp;C&amp;P</oddFooter>
  </headerFooter>
  <rowBreaks count="2" manualBreakCount="2">
    <brk id="29" max="255" man="1"/>
    <brk id="8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53" sqref="F53"/>
    </sheetView>
  </sheetViews>
  <sheetFormatPr defaultColWidth="9.140625" defaultRowHeight="12.75"/>
  <cols>
    <col min="1" max="1" width="34.8515625" style="3" customWidth="1"/>
    <col min="2" max="2" width="9.28125" style="1" customWidth="1"/>
    <col min="3" max="3" width="10.140625" style="1" customWidth="1"/>
    <col min="4" max="4" width="9.140625" style="1" customWidth="1"/>
    <col min="5" max="5" width="9.421875" style="1" customWidth="1"/>
    <col min="6" max="6" width="10.140625" style="1" customWidth="1"/>
    <col min="7" max="7" width="8.7109375" style="13" customWidth="1"/>
    <col min="8" max="8" width="12.28125" style="1" bestFit="1" customWidth="1"/>
    <col min="9" max="9" width="8.7109375" style="1" customWidth="1"/>
    <col min="10" max="10" width="10.140625" style="1" customWidth="1"/>
    <col min="11" max="11" width="10.00390625" style="2" customWidth="1"/>
    <col min="12" max="12" width="6.8515625" style="1" customWidth="1"/>
    <col min="13" max="13" width="7.140625" style="1" customWidth="1"/>
    <col min="14" max="16384" width="9.140625" style="1" customWidth="1"/>
  </cols>
  <sheetData>
    <row r="1" spans="1:13" ht="16.5" customHeight="1">
      <c r="A1" s="787" t="s">
        <v>4</v>
      </c>
      <c r="B1" s="796" t="s">
        <v>8</v>
      </c>
      <c r="C1" s="796"/>
      <c r="D1" s="796"/>
      <c r="E1" s="796"/>
      <c r="F1" s="796"/>
      <c r="G1" s="796"/>
      <c r="H1" s="796" t="s">
        <v>13</v>
      </c>
      <c r="I1" s="796"/>
      <c r="J1" s="796"/>
      <c r="K1" s="786" t="s">
        <v>9</v>
      </c>
      <c r="L1" s="786" t="s">
        <v>5</v>
      </c>
      <c r="M1" s="790" t="s">
        <v>221</v>
      </c>
    </row>
    <row r="2" spans="1:13" ht="31.5" customHeight="1">
      <c r="A2" s="788"/>
      <c r="B2" s="784" t="s">
        <v>0</v>
      </c>
      <c r="C2" s="784" t="s">
        <v>388</v>
      </c>
      <c r="D2" s="784" t="s">
        <v>10</v>
      </c>
      <c r="E2" s="784" t="s">
        <v>135</v>
      </c>
      <c r="F2" s="794" t="s">
        <v>7</v>
      </c>
      <c r="G2" s="795"/>
      <c r="H2" s="784" t="s">
        <v>89</v>
      </c>
      <c r="I2" s="784" t="s">
        <v>11</v>
      </c>
      <c r="J2" s="784" t="s">
        <v>190</v>
      </c>
      <c r="K2" s="784"/>
      <c r="L2" s="784"/>
      <c r="M2" s="791"/>
    </row>
    <row r="3" spans="1:13" ht="59.25" customHeight="1" thickBot="1">
      <c r="A3" s="789"/>
      <c r="B3" s="785"/>
      <c r="C3" s="785"/>
      <c r="D3" s="785"/>
      <c r="E3" s="785"/>
      <c r="F3" s="34" t="s">
        <v>197</v>
      </c>
      <c r="G3" s="34" t="s">
        <v>198</v>
      </c>
      <c r="H3" s="785"/>
      <c r="I3" s="785"/>
      <c r="J3" s="785"/>
      <c r="K3" s="785"/>
      <c r="L3" s="793"/>
      <c r="M3" s="792"/>
    </row>
    <row r="4" spans="1:13" ht="17.25" thickBot="1">
      <c r="A4" s="27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28">
        <v>10</v>
      </c>
      <c r="K4" s="254">
        <v>11</v>
      </c>
      <c r="L4" s="286">
        <v>12</v>
      </c>
      <c r="M4" s="287">
        <v>13</v>
      </c>
    </row>
    <row r="5" spans="1:13" ht="28.5">
      <c r="A5" s="11" t="s">
        <v>133</v>
      </c>
      <c r="B5" s="579">
        <v>257724</v>
      </c>
      <c r="C5" s="579">
        <v>49439</v>
      </c>
      <c r="D5" s="579">
        <v>44870</v>
      </c>
      <c r="E5" s="579"/>
      <c r="F5" s="579"/>
      <c r="G5" s="579"/>
      <c r="H5" s="579">
        <v>4760</v>
      </c>
      <c r="I5" s="579">
        <v>1500</v>
      </c>
      <c r="J5" s="579">
        <v>5498</v>
      </c>
      <c r="K5" s="157">
        <f>SUM(B5:J5)</f>
        <v>363791</v>
      </c>
      <c r="L5" s="579">
        <v>58</v>
      </c>
      <c r="M5" s="581">
        <v>0</v>
      </c>
    </row>
    <row r="6" spans="1:13" ht="15">
      <c r="A6" s="155" t="s">
        <v>491</v>
      </c>
      <c r="B6" s="23">
        <v>-19186</v>
      </c>
      <c r="C6" s="23">
        <v>-5237</v>
      </c>
      <c r="D6" s="23">
        <v>89</v>
      </c>
      <c r="E6" s="23"/>
      <c r="F6" s="23"/>
      <c r="G6" s="23"/>
      <c r="H6" s="23">
        <v>13000</v>
      </c>
      <c r="I6" s="23"/>
      <c r="J6" s="25">
        <v>-5498</v>
      </c>
      <c r="K6" s="24">
        <f aca="true" t="shared" si="0" ref="K6:K38">SUM(B6:J6)</f>
        <v>-16832</v>
      </c>
      <c r="L6" s="23">
        <v>-4</v>
      </c>
      <c r="M6" s="249"/>
    </row>
    <row r="7" spans="1:13" ht="15">
      <c r="A7" s="155" t="s">
        <v>492</v>
      </c>
      <c r="B7" s="23">
        <f>SUM(B5:B6)</f>
        <v>238538</v>
      </c>
      <c r="C7" s="23">
        <f aca="true" t="shared" si="1" ref="C7:L7">SUM(C5:C6)</f>
        <v>44202</v>
      </c>
      <c r="D7" s="23">
        <f t="shared" si="1"/>
        <v>44959</v>
      </c>
      <c r="E7" s="23">
        <f t="shared" si="1"/>
        <v>0</v>
      </c>
      <c r="F7" s="23">
        <f t="shared" si="1"/>
        <v>0</v>
      </c>
      <c r="G7" s="23">
        <f t="shared" si="1"/>
        <v>0</v>
      </c>
      <c r="H7" s="23">
        <f t="shared" si="1"/>
        <v>17760</v>
      </c>
      <c r="I7" s="23">
        <f t="shared" si="1"/>
        <v>1500</v>
      </c>
      <c r="J7" s="23">
        <f t="shared" si="1"/>
        <v>0</v>
      </c>
      <c r="K7" s="24">
        <f t="shared" si="0"/>
        <v>346959</v>
      </c>
      <c r="L7" s="23">
        <f t="shared" si="1"/>
        <v>54</v>
      </c>
      <c r="M7" s="249"/>
    </row>
    <row r="8" spans="1:13" ht="15">
      <c r="A8" s="12" t="s">
        <v>77</v>
      </c>
      <c r="B8" s="23">
        <v>160143</v>
      </c>
      <c r="C8" s="23">
        <v>30625</v>
      </c>
      <c r="D8" s="23">
        <v>29037</v>
      </c>
      <c r="E8" s="23"/>
      <c r="F8" s="23"/>
      <c r="G8" s="23"/>
      <c r="H8" s="23">
        <v>1100</v>
      </c>
      <c r="I8" s="23">
        <v>1500</v>
      </c>
      <c r="J8" s="25"/>
      <c r="K8" s="24">
        <f t="shared" si="0"/>
        <v>222405</v>
      </c>
      <c r="L8" s="25">
        <v>41</v>
      </c>
      <c r="M8" s="250"/>
    </row>
    <row r="9" spans="1:15" s="8" customFormat="1" ht="28.5">
      <c r="A9" s="144" t="s">
        <v>134</v>
      </c>
      <c r="B9" s="25">
        <v>337478</v>
      </c>
      <c r="C9" s="25">
        <v>65790</v>
      </c>
      <c r="D9" s="25">
        <v>37040</v>
      </c>
      <c r="E9" s="25"/>
      <c r="F9" s="25"/>
      <c r="G9" s="25"/>
      <c r="H9" s="25">
        <v>3000</v>
      </c>
      <c r="I9" s="25"/>
      <c r="J9" s="25"/>
      <c r="K9" s="24">
        <f t="shared" si="0"/>
        <v>443308</v>
      </c>
      <c r="L9" s="25">
        <v>94</v>
      </c>
      <c r="M9" s="251">
        <v>0</v>
      </c>
      <c r="O9" s="1"/>
    </row>
    <row r="10" spans="1:15" s="8" customFormat="1" ht="15">
      <c r="A10" s="155" t="s">
        <v>491</v>
      </c>
      <c r="B10" s="25">
        <v>-20200</v>
      </c>
      <c r="C10" s="25">
        <v>-3535</v>
      </c>
      <c r="D10" s="25">
        <v>-8255</v>
      </c>
      <c r="E10" s="25"/>
      <c r="F10" s="25"/>
      <c r="G10" s="25"/>
      <c r="H10" s="25">
        <v>-1500</v>
      </c>
      <c r="I10" s="25"/>
      <c r="J10" s="25"/>
      <c r="K10" s="24">
        <f t="shared" si="0"/>
        <v>-33490</v>
      </c>
      <c r="L10" s="25"/>
      <c r="M10" s="251"/>
      <c r="O10" s="1"/>
    </row>
    <row r="11" spans="1:15" s="8" customFormat="1" ht="15">
      <c r="A11" s="155" t="s">
        <v>492</v>
      </c>
      <c r="B11" s="25">
        <f>SUM(B9:B10)</f>
        <v>317278</v>
      </c>
      <c r="C11" s="25">
        <f aca="true" t="shared" si="2" ref="C11:J11">SUM(C9:C10)</f>
        <v>62255</v>
      </c>
      <c r="D11" s="25">
        <f t="shared" si="2"/>
        <v>28785</v>
      </c>
      <c r="E11" s="25">
        <f t="shared" si="2"/>
        <v>0</v>
      </c>
      <c r="F11" s="25">
        <f t="shared" si="2"/>
        <v>0</v>
      </c>
      <c r="G11" s="25">
        <f t="shared" si="2"/>
        <v>0</v>
      </c>
      <c r="H11" s="25">
        <f t="shared" si="2"/>
        <v>1500</v>
      </c>
      <c r="I11" s="25">
        <f t="shared" si="2"/>
        <v>0</v>
      </c>
      <c r="J11" s="25">
        <f t="shared" si="2"/>
        <v>0</v>
      </c>
      <c r="K11" s="24">
        <f t="shared" si="0"/>
        <v>409818</v>
      </c>
      <c r="L11" s="25">
        <f>SUM(L9:L10)</f>
        <v>94</v>
      </c>
      <c r="M11" s="251"/>
      <c r="O11" s="1"/>
    </row>
    <row r="12" spans="1:15" s="8" customFormat="1" ht="15">
      <c r="A12" s="12" t="s">
        <v>77</v>
      </c>
      <c r="B12" s="25">
        <v>290407</v>
      </c>
      <c r="C12" s="25">
        <v>56000</v>
      </c>
      <c r="D12" s="25">
        <v>28785</v>
      </c>
      <c r="E12" s="25"/>
      <c r="F12" s="25"/>
      <c r="G12" s="25"/>
      <c r="H12" s="25">
        <v>0</v>
      </c>
      <c r="I12" s="25"/>
      <c r="J12" s="25"/>
      <c r="K12" s="24">
        <f t="shared" si="0"/>
        <v>375192</v>
      </c>
      <c r="L12" s="25">
        <v>94</v>
      </c>
      <c r="M12" s="251"/>
      <c r="O12" s="1"/>
    </row>
    <row r="13" spans="1:13" ht="30">
      <c r="A13" s="145" t="s">
        <v>68</v>
      </c>
      <c r="B13" s="25">
        <v>72671</v>
      </c>
      <c r="C13" s="25">
        <v>16450</v>
      </c>
      <c r="D13" s="25">
        <v>221789</v>
      </c>
      <c r="E13" s="25"/>
      <c r="F13" s="25"/>
      <c r="G13" s="25"/>
      <c r="H13" s="25">
        <v>9112</v>
      </c>
      <c r="I13" s="25">
        <v>3674</v>
      </c>
      <c r="J13" s="25"/>
      <c r="K13" s="24">
        <f t="shared" si="0"/>
        <v>323696</v>
      </c>
      <c r="L13" s="25">
        <v>20</v>
      </c>
      <c r="M13" s="250">
        <v>3</v>
      </c>
    </row>
    <row r="14" spans="1:13" ht="15">
      <c r="A14" s="155" t="s">
        <v>491</v>
      </c>
      <c r="B14" s="26">
        <v>-3623</v>
      </c>
      <c r="C14" s="26">
        <v>692</v>
      </c>
      <c r="D14" s="26">
        <v>-49703</v>
      </c>
      <c r="E14" s="26"/>
      <c r="F14" s="26"/>
      <c r="G14" s="26"/>
      <c r="H14" s="26">
        <v>-1283</v>
      </c>
      <c r="I14" s="26">
        <v>-2500</v>
      </c>
      <c r="J14" s="26"/>
      <c r="K14" s="24">
        <f t="shared" si="0"/>
        <v>-56417</v>
      </c>
      <c r="L14" s="25"/>
      <c r="M14" s="250"/>
    </row>
    <row r="15" spans="1:13" ht="15">
      <c r="A15" s="155" t="s">
        <v>492</v>
      </c>
      <c r="B15" s="26">
        <f>SUM(B13:B14)</f>
        <v>69048</v>
      </c>
      <c r="C15" s="26">
        <f aca="true" t="shared" si="3" ref="C15:M15">SUM(C13:C14)</f>
        <v>17142</v>
      </c>
      <c r="D15" s="26">
        <f t="shared" si="3"/>
        <v>172086</v>
      </c>
      <c r="E15" s="26">
        <f t="shared" si="3"/>
        <v>0</v>
      </c>
      <c r="F15" s="26">
        <f t="shared" si="3"/>
        <v>0</v>
      </c>
      <c r="G15" s="26">
        <f t="shared" si="3"/>
        <v>0</v>
      </c>
      <c r="H15" s="26">
        <f t="shared" si="3"/>
        <v>7829</v>
      </c>
      <c r="I15" s="26">
        <f t="shared" si="3"/>
        <v>1174</v>
      </c>
      <c r="J15" s="26">
        <f t="shared" si="3"/>
        <v>0</v>
      </c>
      <c r="K15" s="24">
        <f t="shared" si="0"/>
        <v>267279</v>
      </c>
      <c r="L15" s="26">
        <f t="shared" si="3"/>
        <v>20</v>
      </c>
      <c r="M15" s="589">
        <f t="shared" si="3"/>
        <v>3</v>
      </c>
    </row>
    <row r="16" spans="1:13" ht="15">
      <c r="A16" s="12" t="s">
        <v>77</v>
      </c>
      <c r="B16" s="26">
        <v>33752</v>
      </c>
      <c r="C16" s="26">
        <v>6493</v>
      </c>
      <c r="D16" s="26"/>
      <c r="E16" s="26"/>
      <c r="F16" s="26"/>
      <c r="G16" s="26"/>
      <c r="H16" s="26">
        <v>0</v>
      </c>
      <c r="I16" s="26">
        <v>0</v>
      </c>
      <c r="J16" s="351"/>
      <c r="K16" s="24">
        <f t="shared" si="0"/>
        <v>40245</v>
      </c>
      <c r="L16" s="25">
        <v>7</v>
      </c>
      <c r="M16" s="250"/>
    </row>
    <row r="17" spans="1:13" ht="15">
      <c r="A17" s="144" t="s">
        <v>69</v>
      </c>
      <c r="B17" s="26">
        <v>40166</v>
      </c>
      <c r="C17" s="26">
        <v>7029</v>
      </c>
      <c r="D17" s="26">
        <v>13370</v>
      </c>
      <c r="E17" s="26"/>
      <c r="F17" s="26"/>
      <c r="G17" s="26"/>
      <c r="H17" s="26">
        <v>12942</v>
      </c>
      <c r="I17" s="26"/>
      <c r="J17" s="351"/>
      <c r="K17" s="24">
        <f t="shared" si="0"/>
        <v>73507</v>
      </c>
      <c r="L17" s="25">
        <v>13</v>
      </c>
      <c r="M17" s="250">
        <v>2</v>
      </c>
    </row>
    <row r="18" spans="1:13" ht="15">
      <c r="A18" s="155" t="s">
        <v>491</v>
      </c>
      <c r="B18" s="26">
        <v>98</v>
      </c>
      <c r="C18" s="26">
        <v>20</v>
      </c>
      <c r="D18" s="26">
        <v>-682</v>
      </c>
      <c r="E18" s="26"/>
      <c r="F18" s="26"/>
      <c r="G18" s="26"/>
      <c r="H18" s="26">
        <v>-1000</v>
      </c>
      <c r="I18" s="26"/>
      <c r="J18" s="351"/>
      <c r="K18" s="24">
        <f t="shared" si="0"/>
        <v>-1564</v>
      </c>
      <c r="L18" s="25"/>
      <c r="M18" s="250"/>
    </row>
    <row r="19" spans="1:13" ht="15">
      <c r="A19" s="155" t="s">
        <v>492</v>
      </c>
      <c r="B19" s="26">
        <f>SUM(B17:B18)</f>
        <v>40264</v>
      </c>
      <c r="C19" s="26">
        <f aca="true" t="shared" si="4" ref="C19:M19">SUM(C17:C18)</f>
        <v>7049</v>
      </c>
      <c r="D19" s="26">
        <f t="shared" si="4"/>
        <v>12688</v>
      </c>
      <c r="E19" s="26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11942</v>
      </c>
      <c r="I19" s="26">
        <f t="shared" si="4"/>
        <v>0</v>
      </c>
      <c r="J19" s="26">
        <f t="shared" si="4"/>
        <v>0</v>
      </c>
      <c r="K19" s="24">
        <f t="shared" si="0"/>
        <v>71943</v>
      </c>
      <c r="L19" s="26">
        <f t="shared" si="4"/>
        <v>13</v>
      </c>
      <c r="M19" s="589">
        <f t="shared" si="4"/>
        <v>2</v>
      </c>
    </row>
    <row r="20" spans="1:13" ht="15">
      <c r="A20" s="12" t="s">
        <v>77</v>
      </c>
      <c r="B20" s="26">
        <v>7890</v>
      </c>
      <c r="C20" s="26">
        <v>1379</v>
      </c>
      <c r="D20" s="26">
        <v>2600</v>
      </c>
      <c r="E20" s="26"/>
      <c r="F20" s="26"/>
      <c r="G20" s="26"/>
      <c r="H20" s="26"/>
      <c r="I20" s="26"/>
      <c r="J20" s="351"/>
      <c r="K20" s="24">
        <f t="shared" si="0"/>
        <v>11869</v>
      </c>
      <c r="L20" s="25">
        <v>11</v>
      </c>
      <c r="M20" s="250"/>
    </row>
    <row r="21" spans="1:13" ht="30">
      <c r="A21" s="144" t="s">
        <v>70</v>
      </c>
      <c r="B21" s="25">
        <v>98223</v>
      </c>
      <c r="C21" s="25">
        <v>17005</v>
      </c>
      <c r="D21" s="25">
        <v>79420</v>
      </c>
      <c r="E21" s="25"/>
      <c r="F21" s="25">
        <v>170</v>
      </c>
      <c r="G21" s="25"/>
      <c r="H21" s="25">
        <v>529</v>
      </c>
      <c r="I21" s="25"/>
      <c r="J21" s="282"/>
      <c r="K21" s="24">
        <f t="shared" si="0"/>
        <v>195347</v>
      </c>
      <c r="L21" s="25">
        <v>20</v>
      </c>
      <c r="M21" s="250">
        <v>0</v>
      </c>
    </row>
    <row r="22" spans="1:13" ht="15">
      <c r="A22" s="155" t="s">
        <v>491</v>
      </c>
      <c r="B22" s="25">
        <v>460</v>
      </c>
      <c r="C22" s="25">
        <v>81</v>
      </c>
      <c r="D22" s="25">
        <v>-200</v>
      </c>
      <c r="E22" s="25"/>
      <c r="F22" s="25"/>
      <c r="G22" s="25"/>
      <c r="H22" s="25">
        <v>200</v>
      </c>
      <c r="I22" s="25"/>
      <c r="J22" s="282"/>
      <c r="K22" s="24">
        <f t="shared" si="0"/>
        <v>541</v>
      </c>
      <c r="L22" s="25"/>
      <c r="M22" s="250"/>
    </row>
    <row r="23" spans="1:13" ht="15">
      <c r="A23" s="155" t="s">
        <v>492</v>
      </c>
      <c r="B23" s="25">
        <f>SUM(B21:B22)</f>
        <v>98683</v>
      </c>
      <c r="C23" s="25">
        <f aca="true" t="shared" si="5" ref="C23:M23">SUM(C21:C22)</f>
        <v>17086</v>
      </c>
      <c r="D23" s="25">
        <f t="shared" si="5"/>
        <v>79220</v>
      </c>
      <c r="E23" s="25">
        <f t="shared" si="5"/>
        <v>0</v>
      </c>
      <c r="F23" s="25">
        <f t="shared" si="5"/>
        <v>170</v>
      </c>
      <c r="G23" s="25">
        <f t="shared" si="5"/>
        <v>0</v>
      </c>
      <c r="H23" s="25">
        <f t="shared" si="5"/>
        <v>729</v>
      </c>
      <c r="I23" s="25">
        <f t="shared" si="5"/>
        <v>0</v>
      </c>
      <c r="J23" s="25">
        <f t="shared" si="5"/>
        <v>0</v>
      </c>
      <c r="K23" s="24">
        <f t="shared" si="0"/>
        <v>195888</v>
      </c>
      <c r="L23" s="25">
        <f t="shared" si="5"/>
        <v>20</v>
      </c>
      <c r="M23" s="588">
        <f t="shared" si="5"/>
        <v>0</v>
      </c>
    </row>
    <row r="24" spans="1:13" ht="15">
      <c r="A24" s="12" t="s">
        <v>77</v>
      </c>
      <c r="B24" s="25">
        <v>54460</v>
      </c>
      <c r="C24" s="25">
        <v>9431</v>
      </c>
      <c r="D24" s="25">
        <v>47840</v>
      </c>
      <c r="E24" s="25"/>
      <c r="F24" s="25">
        <v>170</v>
      </c>
      <c r="G24" s="25"/>
      <c r="H24" s="25">
        <v>0</v>
      </c>
      <c r="I24" s="25"/>
      <c r="J24" s="282"/>
      <c r="K24" s="24">
        <f t="shared" si="0"/>
        <v>111901</v>
      </c>
      <c r="L24" s="25">
        <v>11</v>
      </c>
      <c r="M24" s="250"/>
    </row>
    <row r="25" spans="1:13" ht="30">
      <c r="A25" s="144" t="s">
        <v>71</v>
      </c>
      <c r="B25" s="25">
        <v>200955</v>
      </c>
      <c r="C25" s="25">
        <v>40209</v>
      </c>
      <c r="D25" s="25">
        <v>136823</v>
      </c>
      <c r="E25" s="25"/>
      <c r="F25" s="25"/>
      <c r="G25" s="25"/>
      <c r="H25" s="25">
        <v>4331</v>
      </c>
      <c r="I25" s="25">
        <v>1700</v>
      </c>
      <c r="J25" s="282"/>
      <c r="K25" s="24">
        <f t="shared" si="0"/>
        <v>384018</v>
      </c>
      <c r="L25" s="25">
        <v>61</v>
      </c>
      <c r="M25" s="250">
        <v>0</v>
      </c>
    </row>
    <row r="26" spans="1:13" ht="15">
      <c r="A26" s="155" t="s">
        <v>491</v>
      </c>
      <c r="B26" s="25">
        <v>149</v>
      </c>
      <c r="C26" s="25">
        <v>27</v>
      </c>
      <c r="D26" s="25"/>
      <c r="E26" s="25"/>
      <c r="F26" s="25"/>
      <c r="G26" s="25"/>
      <c r="H26" s="25">
        <v>-1000</v>
      </c>
      <c r="I26" s="25">
        <v>-1700</v>
      </c>
      <c r="J26" s="351"/>
      <c r="K26" s="24">
        <f t="shared" si="0"/>
        <v>-2524</v>
      </c>
      <c r="L26" s="25"/>
      <c r="M26" s="250"/>
    </row>
    <row r="27" spans="1:13" ht="15">
      <c r="A27" s="155" t="s">
        <v>492</v>
      </c>
      <c r="B27" s="25">
        <f>SUM(B25:B26)</f>
        <v>201104</v>
      </c>
      <c r="C27" s="25">
        <f aca="true" t="shared" si="6" ref="C27:L27">SUM(C25:C26)</f>
        <v>40236</v>
      </c>
      <c r="D27" s="25">
        <f t="shared" si="6"/>
        <v>136823</v>
      </c>
      <c r="E27" s="25">
        <f t="shared" si="6"/>
        <v>0</v>
      </c>
      <c r="F27" s="25">
        <f t="shared" si="6"/>
        <v>0</v>
      </c>
      <c r="G27" s="25">
        <f t="shared" si="6"/>
        <v>0</v>
      </c>
      <c r="H27" s="25">
        <f t="shared" si="6"/>
        <v>3331</v>
      </c>
      <c r="I27" s="25">
        <f t="shared" si="6"/>
        <v>0</v>
      </c>
      <c r="J27" s="25">
        <f t="shared" si="6"/>
        <v>0</v>
      </c>
      <c r="K27" s="24">
        <f t="shared" si="0"/>
        <v>381494</v>
      </c>
      <c r="L27" s="25">
        <f t="shared" si="6"/>
        <v>61</v>
      </c>
      <c r="M27" s="250"/>
    </row>
    <row r="28" spans="1:13" ht="15.75" thickBot="1">
      <c r="A28" s="236" t="s">
        <v>77</v>
      </c>
      <c r="B28" s="582">
        <v>58351</v>
      </c>
      <c r="C28" s="582">
        <v>11472</v>
      </c>
      <c r="D28" s="582">
        <v>33657</v>
      </c>
      <c r="E28" s="582"/>
      <c r="F28" s="582"/>
      <c r="G28" s="582"/>
      <c r="H28" s="582">
        <v>1236</v>
      </c>
      <c r="I28" s="582"/>
      <c r="J28" s="267"/>
      <c r="K28" s="590">
        <f t="shared" si="0"/>
        <v>104716</v>
      </c>
      <c r="L28" s="582">
        <v>21</v>
      </c>
      <c r="M28" s="252"/>
    </row>
    <row r="29" spans="1:13" ht="15">
      <c r="A29" s="583" t="s">
        <v>72</v>
      </c>
      <c r="B29" s="579">
        <v>42970</v>
      </c>
      <c r="C29" s="579">
        <v>7702</v>
      </c>
      <c r="D29" s="579">
        <v>27020</v>
      </c>
      <c r="E29" s="579"/>
      <c r="F29" s="579"/>
      <c r="G29" s="579"/>
      <c r="H29" s="579">
        <v>8142</v>
      </c>
      <c r="I29" s="579">
        <v>3500</v>
      </c>
      <c r="J29" s="584"/>
      <c r="K29" s="157">
        <f t="shared" si="0"/>
        <v>89334</v>
      </c>
      <c r="L29" s="586">
        <v>14</v>
      </c>
      <c r="M29" s="581">
        <v>0</v>
      </c>
    </row>
    <row r="30" spans="1:13" ht="15">
      <c r="A30" s="155" t="s">
        <v>491</v>
      </c>
      <c r="B30" s="25">
        <v>-190</v>
      </c>
      <c r="C30" s="25">
        <v>-154</v>
      </c>
      <c r="D30" s="25"/>
      <c r="E30" s="25"/>
      <c r="F30" s="25"/>
      <c r="G30" s="25"/>
      <c r="H30" s="25"/>
      <c r="I30" s="25">
        <v>-2800</v>
      </c>
      <c r="J30" s="351"/>
      <c r="K30" s="24">
        <f t="shared" si="0"/>
        <v>-3144</v>
      </c>
      <c r="L30" s="282"/>
      <c r="M30" s="250"/>
    </row>
    <row r="31" spans="1:13" ht="15">
      <c r="A31" s="155" t="s">
        <v>492</v>
      </c>
      <c r="B31" s="25">
        <f>SUM(B29:B30)</f>
        <v>42780</v>
      </c>
      <c r="C31" s="25">
        <f aca="true" t="shared" si="7" ref="C31:M31">SUM(C29:C30)</f>
        <v>7548</v>
      </c>
      <c r="D31" s="25">
        <f t="shared" si="7"/>
        <v>27020</v>
      </c>
      <c r="E31" s="25">
        <f t="shared" si="7"/>
        <v>0</v>
      </c>
      <c r="F31" s="25">
        <f t="shared" si="7"/>
        <v>0</v>
      </c>
      <c r="G31" s="25">
        <f t="shared" si="7"/>
        <v>0</v>
      </c>
      <c r="H31" s="25">
        <f t="shared" si="7"/>
        <v>8142</v>
      </c>
      <c r="I31" s="25">
        <f t="shared" si="7"/>
        <v>700</v>
      </c>
      <c r="J31" s="25">
        <f t="shared" si="7"/>
        <v>0</v>
      </c>
      <c r="K31" s="24">
        <f t="shared" si="0"/>
        <v>86190</v>
      </c>
      <c r="L31" s="25">
        <f t="shared" si="7"/>
        <v>14</v>
      </c>
      <c r="M31" s="588">
        <f t="shared" si="7"/>
        <v>0</v>
      </c>
    </row>
    <row r="32" spans="1:13" ht="30">
      <c r="A32" s="144" t="s">
        <v>229</v>
      </c>
      <c r="B32" s="25">
        <v>63093</v>
      </c>
      <c r="C32" s="25">
        <v>11093</v>
      </c>
      <c r="D32" s="25">
        <v>14319</v>
      </c>
      <c r="E32" s="25"/>
      <c r="F32" s="25"/>
      <c r="G32" s="25"/>
      <c r="H32" s="25">
        <v>481</v>
      </c>
      <c r="I32" s="25"/>
      <c r="J32" s="351"/>
      <c r="K32" s="24">
        <f t="shared" si="0"/>
        <v>88986</v>
      </c>
      <c r="L32" s="25">
        <v>23</v>
      </c>
      <c r="M32" s="250">
        <v>0</v>
      </c>
    </row>
    <row r="33" spans="1:13" ht="15">
      <c r="A33" s="155" t="s">
        <v>491</v>
      </c>
      <c r="B33" s="25">
        <v>108</v>
      </c>
      <c r="C33" s="25">
        <v>92</v>
      </c>
      <c r="D33" s="25">
        <v>-3963</v>
      </c>
      <c r="E33" s="25"/>
      <c r="F33" s="25"/>
      <c r="G33" s="25"/>
      <c r="H33" s="25">
        <v>-210</v>
      </c>
      <c r="I33" s="25"/>
      <c r="J33" s="351"/>
      <c r="K33" s="24">
        <f t="shared" si="0"/>
        <v>-3973</v>
      </c>
      <c r="L33" s="25"/>
      <c r="M33" s="250"/>
    </row>
    <row r="34" spans="1:13" ht="15">
      <c r="A34" s="155" t="s">
        <v>492</v>
      </c>
      <c r="B34" s="25">
        <f>SUM(B32:B33)</f>
        <v>63201</v>
      </c>
      <c r="C34" s="25">
        <f aca="true" t="shared" si="8" ref="C34:L34">SUM(C32:C33)</f>
        <v>11185</v>
      </c>
      <c r="D34" s="25">
        <f t="shared" si="8"/>
        <v>10356</v>
      </c>
      <c r="E34" s="25">
        <f t="shared" si="8"/>
        <v>0</v>
      </c>
      <c r="F34" s="25">
        <f t="shared" si="8"/>
        <v>0</v>
      </c>
      <c r="G34" s="25">
        <f t="shared" si="8"/>
        <v>0</v>
      </c>
      <c r="H34" s="25">
        <f t="shared" si="8"/>
        <v>271</v>
      </c>
      <c r="I34" s="25">
        <f t="shared" si="8"/>
        <v>0</v>
      </c>
      <c r="J34" s="25">
        <f t="shared" si="8"/>
        <v>0</v>
      </c>
      <c r="K34" s="24">
        <f t="shared" si="0"/>
        <v>85013</v>
      </c>
      <c r="L34" s="25">
        <f t="shared" si="8"/>
        <v>23</v>
      </c>
      <c r="M34" s="250"/>
    </row>
    <row r="35" spans="1:13" ht="15">
      <c r="A35" s="12" t="s">
        <v>77</v>
      </c>
      <c r="B35" s="25">
        <v>55187</v>
      </c>
      <c r="C35" s="25">
        <v>9695</v>
      </c>
      <c r="D35" s="25">
        <v>9941</v>
      </c>
      <c r="E35" s="25"/>
      <c r="F35" s="25"/>
      <c r="G35" s="25"/>
      <c r="H35" s="25">
        <v>271</v>
      </c>
      <c r="I35" s="25"/>
      <c r="J35" s="351"/>
      <c r="K35" s="24">
        <f t="shared" si="0"/>
        <v>75094</v>
      </c>
      <c r="L35" s="25">
        <v>21</v>
      </c>
      <c r="M35" s="250"/>
    </row>
    <row r="36" spans="1:13" ht="28.5">
      <c r="A36" s="144" t="s">
        <v>73</v>
      </c>
      <c r="B36" s="25">
        <v>353259</v>
      </c>
      <c r="C36" s="25">
        <v>67182</v>
      </c>
      <c r="D36" s="25">
        <v>400683</v>
      </c>
      <c r="E36" s="25"/>
      <c r="F36" s="25"/>
      <c r="G36" s="25"/>
      <c r="H36" s="25">
        <v>16526</v>
      </c>
      <c r="I36" s="25">
        <v>11195</v>
      </c>
      <c r="J36" s="282"/>
      <c r="K36" s="24">
        <f t="shared" si="0"/>
        <v>848845</v>
      </c>
      <c r="L36" s="25">
        <v>123</v>
      </c>
      <c r="M36" s="250">
        <v>0</v>
      </c>
    </row>
    <row r="37" spans="1:13" ht="15">
      <c r="A37" s="15" t="s">
        <v>491</v>
      </c>
      <c r="B37" s="25">
        <v>-13364</v>
      </c>
      <c r="C37" s="25">
        <v>-2101</v>
      </c>
      <c r="D37" s="25">
        <v>-2261</v>
      </c>
      <c r="E37" s="25"/>
      <c r="F37" s="25"/>
      <c r="G37" s="25"/>
      <c r="H37" s="25">
        <v>-10011</v>
      </c>
      <c r="I37" s="25">
        <v>-5272</v>
      </c>
      <c r="J37" s="282"/>
      <c r="K37" s="24">
        <f t="shared" si="0"/>
        <v>-33009</v>
      </c>
      <c r="L37" s="25"/>
      <c r="M37" s="250"/>
    </row>
    <row r="38" spans="1:13" ht="15">
      <c r="A38" s="155" t="s">
        <v>492</v>
      </c>
      <c r="B38" s="25">
        <f>SUM(B36:B37)</f>
        <v>339895</v>
      </c>
      <c r="C38" s="25">
        <f aca="true" t="shared" si="9" ref="C38:L38">SUM(C36:C37)</f>
        <v>65081</v>
      </c>
      <c r="D38" s="25">
        <f t="shared" si="9"/>
        <v>398422</v>
      </c>
      <c r="E38" s="25">
        <f t="shared" si="9"/>
        <v>0</v>
      </c>
      <c r="F38" s="25">
        <f t="shared" si="9"/>
        <v>0</v>
      </c>
      <c r="G38" s="25">
        <f t="shared" si="9"/>
        <v>0</v>
      </c>
      <c r="H38" s="25">
        <f t="shared" si="9"/>
        <v>6515</v>
      </c>
      <c r="I38" s="25">
        <f t="shared" si="9"/>
        <v>5923</v>
      </c>
      <c r="J38" s="25">
        <f t="shared" si="9"/>
        <v>0</v>
      </c>
      <c r="K38" s="24">
        <f t="shared" si="0"/>
        <v>815836</v>
      </c>
      <c r="L38" s="25">
        <f t="shared" si="9"/>
        <v>123</v>
      </c>
      <c r="M38" s="578"/>
    </row>
    <row r="39" spans="1:13" ht="15.75" thickBot="1">
      <c r="A39" s="236" t="s">
        <v>77</v>
      </c>
      <c r="B39" s="237">
        <v>141695</v>
      </c>
      <c r="C39" s="352">
        <v>26949</v>
      </c>
      <c r="D39" s="352">
        <v>169521</v>
      </c>
      <c r="E39" s="352"/>
      <c r="F39" s="352"/>
      <c r="G39" s="352"/>
      <c r="H39" s="352">
        <v>0</v>
      </c>
      <c r="I39" s="352">
        <v>4023</v>
      </c>
      <c r="J39" s="352"/>
      <c r="K39" s="353">
        <f>SUM(B39:I39)</f>
        <v>342188</v>
      </c>
      <c r="L39" s="352"/>
      <c r="M39" s="252">
        <v>0</v>
      </c>
    </row>
    <row r="40" spans="1:13" s="10" customFormat="1" ht="30">
      <c r="A40" s="11" t="s">
        <v>63</v>
      </c>
      <c r="B40" s="580">
        <f>SUM(B5+B9+B13+B17+B21+B25+B29+B32+B36)</f>
        <v>1466539</v>
      </c>
      <c r="C40" s="585">
        <f aca="true" t="shared" si="10" ref="C40:L40">SUM(C5+C9+C13+C17+C21+C25+C29+C36+C32)</f>
        <v>281899</v>
      </c>
      <c r="D40" s="585">
        <f t="shared" si="10"/>
        <v>975334</v>
      </c>
      <c r="E40" s="585">
        <f t="shared" si="10"/>
        <v>0</v>
      </c>
      <c r="F40" s="585">
        <f t="shared" si="10"/>
        <v>170</v>
      </c>
      <c r="G40" s="585">
        <f t="shared" si="10"/>
        <v>0</v>
      </c>
      <c r="H40" s="585">
        <f t="shared" si="10"/>
        <v>59823</v>
      </c>
      <c r="I40" s="585">
        <f t="shared" si="10"/>
        <v>21569</v>
      </c>
      <c r="J40" s="585">
        <f t="shared" si="10"/>
        <v>5498</v>
      </c>
      <c r="K40" s="585">
        <f t="shared" si="10"/>
        <v>2810832</v>
      </c>
      <c r="L40" s="580">
        <f t="shared" si="10"/>
        <v>426</v>
      </c>
      <c r="M40" s="587">
        <f>SUM(M5+M9+M13+M17+M21+M25+M29+M36+M32)</f>
        <v>5</v>
      </c>
    </row>
    <row r="41" spans="1:13" s="10" customFormat="1" ht="15">
      <c r="A41" s="545" t="s">
        <v>491</v>
      </c>
      <c r="B41" s="24">
        <f>SUM(B6+B10+B14+B18+B22+B26+B30+B33+B37)</f>
        <v>-55748</v>
      </c>
      <c r="C41" s="24">
        <f aca="true" t="shared" si="11" ref="C41:M41">SUM(C6+C10+C14+C18+C22+C26+C30+C33+C37)</f>
        <v>-10115</v>
      </c>
      <c r="D41" s="24">
        <f t="shared" si="11"/>
        <v>-64975</v>
      </c>
      <c r="E41" s="24">
        <f t="shared" si="11"/>
        <v>0</v>
      </c>
      <c r="F41" s="24">
        <f t="shared" si="11"/>
        <v>0</v>
      </c>
      <c r="G41" s="24">
        <f t="shared" si="11"/>
        <v>0</v>
      </c>
      <c r="H41" s="24">
        <f t="shared" si="11"/>
        <v>-1804</v>
      </c>
      <c r="I41" s="24">
        <f t="shared" si="11"/>
        <v>-12272</v>
      </c>
      <c r="J41" s="24">
        <f t="shared" si="11"/>
        <v>-5498</v>
      </c>
      <c r="K41" s="24">
        <f t="shared" si="11"/>
        <v>-150412</v>
      </c>
      <c r="L41" s="24">
        <f t="shared" si="11"/>
        <v>-4</v>
      </c>
      <c r="M41" s="430">
        <f t="shared" si="11"/>
        <v>0</v>
      </c>
    </row>
    <row r="42" spans="1:13" s="10" customFormat="1" ht="15">
      <c r="A42" s="545" t="s">
        <v>492</v>
      </c>
      <c r="B42" s="576">
        <f>SUM(B40:B41)</f>
        <v>1410791</v>
      </c>
      <c r="C42" s="576">
        <f aca="true" t="shared" si="12" ref="C42:M42">SUM(C40:C41)</f>
        <v>271784</v>
      </c>
      <c r="D42" s="576">
        <f t="shared" si="12"/>
        <v>910359</v>
      </c>
      <c r="E42" s="576">
        <f t="shared" si="12"/>
        <v>0</v>
      </c>
      <c r="F42" s="576">
        <f t="shared" si="12"/>
        <v>170</v>
      </c>
      <c r="G42" s="576">
        <f t="shared" si="12"/>
        <v>0</v>
      </c>
      <c r="H42" s="576">
        <f t="shared" si="12"/>
        <v>58019</v>
      </c>
      <c r="I42" s="576">
        <f t="shared" si="12"/>
        <v>9297</v>
      </c>
      <c r="J42" s="576">
        <f t="shared" si="12"/>
        <v>0</v>
      </c>
      <c r="K42" s="576">
        <f t="shared" si="12"/>
        <v>2660420</v>
      </c>
      <c r="L42" s="576">
        <f t="shared" si="12"/>
        <v>422</v>
      </c>
      <c r="M42" s="577">
        <f t="shared" si="12"/>
        <v>5</v>
      </c>
    </row>
    <row r="43" spans="1:13" s="2" customFormat="1" ht="15">
      <c r="A43" s="429" t="s">
        <v>77</v>
      </c>
      <c r="B43" s="24">
        <f>SUM(B8+B12+B16+B20+B24+B28+B39+B35)</f>
        <v>801885</v>
      </c>
      <c r="C43" s="281">
        <f aca="true" t="shared" si="13" ref="C43:K43">SUM(C8+C12+C16+C20+C24+C28+C39+C35)</f>
        <v>152044</v>
      </c>
      <c r="D43" s="281">
        <f t="shared" si="13"/>
        <v>321381</v>
      </c>
      <c r="E43" s="281">
        <f t="shared" si="13"/>
        <v>0</v>
      </c>
      <c r="F43" s="281">
        <f t="shared" si="13"/>
        <v>170</v>
      </c>
      <c r="G43" s="281">
        <f t="shared" si="13"/>
        <v>0</v>
      </c>
      <c r="H43" s="281">
        <f t="shared" si="13"/>
        <v>2607</v>
      </c>
      <c r="I43" s="281">
        <f t="shared" si="13"/>
        <v>5523</v>
      </c>
      <c r="J43" s="281">
        <f t="shared" si="13"/>
        <v>0</v>
      </c>
      <c r="K43" s="281">
        <f t="shared" si="13"/>
        <v>1283610</v>
      </c>
      <c r="L43" s="24">
        <f>SUM(L8+L12+L16+L20+L24+L28+L39)</f>
        <v>185</v>
      </c>
      <c r="M43" s="430">
        <f>SUM(M8+M12+M16+M20+M24+M28+M39)</f>
        <v>0</v>
      </c>
    </row>
    <row r="44" spans="1:13" s="2" customFormat="1" ht="15.75" thickBot="1">
      <c r="A44" s="253" t="s">
        <v>78</v>
      </c>
      <c r="B44" s="160">
        <f>B42-B43</f>
        <v>608906</v>
      </c>
      <c r="C44" s="160">
        <f aca="true" t="shared" si="14" ref="C44:M44">C42-C43</f>
        <v>119740</v>
      </c>
      <c r="D44" s="160">
        <f t="shared" si="14"/>
        <v>588978</v>
      </c>
      <c r="E44" s="160">
        <f t="shared" si="14"/>
        <v>0</v>
      </c>
      <c r="F44" s="160">
        <f t="shared" si="14"/>
        <v>0</v>
      </c>
      <c r="G44" s="160">
        <f t="shared" si="14"/>
        <v>0</v>
      </c>
      <c r="H44" s="160">
        <f t="shared" si="14"/>
        <v>55412</v>
      </c>
      <c r="I44" s="160">
        <f t="shared" si="14"/>
        <v>3774</v>
      </c>
      <c r="J44" s="160">
        <f t="shared" si="14"/>
        <v>0</v>
      </c>
      <c r="K44" s="160">
        <f t="shared" si="14"/>
        <v>1376810</v>
      </c>
      <c r="L44" s="160">
        <f t="shared" si="14"/>
        <v>237</v>
      </c>
      <c r="M44" s="255">
        <f t="shared" si="14"/>
        <v>5</v>
      </c>
    </row>
  </sheetData>
  <sheetProtection/>
  <mergeCells count="14">
    <mergeCell ref="J2:J3"/>
    <mergeCell ref="K1:K3"/>
    <mergeCell ref="A1:A3"/>
    <mergeCell ref="M1:M3"/>
    <mergeCell ref="L1:L3"/>
    <mergeCell ref="F2:G2"/>
    <mergeCell ref="B1:G1"/>
    <mergeCell ref="H1:J1"/>
    <mergeCell ref="B2:B3"/>
    <mergeCell ref="C2:C3"/>
    <mergeCell ref="D2:D3"/>
    <mergeCell ref="E2:E3"/>
    <mergeCell ref="H2:H3"/>
    <mergeCell ref="I2:I3"/>
  </mergeCells>
  <printOptions/>
  <pageMargins left="0.5118110236220472" right="0.15748031496062992" top="0.66" bottom="0.2362204724409449" header="0.1968503937007874" footer="0.1968503937007874"/>
  <pageSetup horizontalDpi="600" verticalDpi="600" orientation="landscape" paperSize="9" scale="95" r:id="rId1"/>
  <headerFooter>
    <oddHeader>&amp;C&amp;"Book Antiqua,Félkövér"&amp;11Önkormányzati költségvetési szervek 
2020. évi főbb kiadásai jogcím-csoportonként&amp;R&amp;"Book Antiqua,Félkövér"&amp;11 9.  melléklet
ezer Ft</oddHeader>
    <oddFooter>&amp;C&amp;P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Eszter</dc:creator>
  <cp:keywords/>
  <dc:description/>
  <cp:lastModifiedBy>KPH</cp:lastModifiedBy>
  <cp:lastPrinted>2020-06-19T07:03:34Z</cp:lastPrinted>
  <dcterms:created xsi:type="dcterms:W3CDTF">2011-12-13T08:40:14Z</dcterms:created>
  <dcterms:modified xsi:type="dcterms:W3CDTF">2020-06-19T07:03:36Z</dcterms:modified>
  <cp:category/>
  <cp:version/>
  <cp:contentType/>
  <cp:contentStatus/>
</cp:coreProperties>
</file>