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KGY_anyagok\2020_evi_KGY_anyagok\2020_06_25_KGY\"/>
    </mc:Choice>
  </mc:AlternateContent>
  <bookViews>
    <workbookView xWindow="0" yWindow="0" windowWidth="28800" windowHeight="12300" tabRatio="599"/>
  </bookViews>
  <sheets>
    <sheet name="1. melléklet össz. 2019" sheetId="1" r:id="rId1"/>
    <sheet name="1.1 Önkormányzat 2019" sheetId="2" r:id="rId2"/>
    <sheet name="1.2 Hivatal 2019" sheetId="3" r:id="rId3"/>
    <sheet name="2. számú melléklet" sheetId="4" r:id="rId4"/>
    <sheet name="3 sz. melléklet" sheetId="5" r:id="rId5"/>
    <sheet name="4a sz. m. Vagyonm. önk." sheetId="7" r:id="rId6"/>
    <sheet name="4b sz. m. Vagyonm. hivat." sheetId="6" r:id="rId7"/>
    <sheet name="5a sz.m. Maradványkimut. önk." sheetId="8" r:id="rId8"/>
    <sheet name="5b sz.m. Maradványkimut. hiv." sheetId="9" r:id="rId9"/>
    <sheet name="6. sz. m. létszám" sheetId="10" r:id="rId10"/>
    <sheet name="7.sz. m. köt. és önk. v. fel." sheetId="11" r:id="rId11"/>
    <sheet name="8.sz.m. Pénzeszköz alakulása" sheetId="12" r:id="rId12"/>
    <sheet name="Immateriális eszközök, gépek, b" sheetId="13" r:id="rId13"/>
    <sheet name="10. számú melléklet" sheetId="14" r:id="rId14"/>
    <sheet name="11. számú melléklet" sheetId="15" r:id="rId15"/>
  </sheets>
  <definedNames>
    <definedName name="_xlnm.Print_Area" localSheetId="6">'4b sz. m. Vagyonm. hivat.'!$J$1:$L$34</definedName>
    <definedName name="_xlnm.Print_Area" localSheetId="10">'7.sz. m. köt. és önk. v. fel.'!$A$1:$I$44</definedName>
    <definedName name="_xlnm.Print_Area" localSheetId="11">'8.sz.m. Pénzeszköz alakulása'!$A$1:$E$19</definedName>
  </definedNames>
  <calcPr calcId="162913"/>
</workbook>
</file>

<file path=xl/calcChain.xml><?xml version="1.0" encoding="utf-8"?>
<calcChain xmlns="http://schemas.openxmlformats.org/spreadsheetml/2006/main">
  <c r="H24" i="11" l="1"/>
  <c r="H43" i="11" s="1"/>
  <c r="H12" i="11"/>
  <c r="H4" i="11"/>
  <c r="I24" i="11"/>
  <c r="I43" i="11" s="1"/>
  <c r="G15" i="11"/>
  <c r="I12" i="11"/>
  <c r="G12" i="11"/>
  <c r="I4" i="11"/>
  <c r="G4" i="11"/>
  <c r="G28" i="11" l="1"/>
  <c r="C34" i="11" l="1"/>
  <c r="C36" i="11" s="1"/>
  <c r="C31" i="11"/>
  <c r="E60" i="13"/>
  <c r="C8" i="13"/>
  <c r="D9" i="13"/>
  <c r="E9" i="13"/>
  <c r="C9" i="13"/>
  <c r="E10" i="13"/>
  <c r="E11" i="13"/>
  <c r="D12" i="13"/>
  <c r="D8" i="13" s="1"/>
  <c r="E13" i="13"/>
  <c r="E12" i="13" s="1"/>
  <c r="D26" i="13" l="1"/>
  <c r="C26" i="13"/>
  <c r="E24" i="13"/>
  <c r="D16" i="13"/>
  <c r="E16" i="13"/>
  <c r="E17" i="13"/>
  <c r="E22" i="13"/>
  <c r="E19" i="13"/>
  <c r="E8" i="13"/>
  <c r="E2" i="13"/>
  <c r="E26" i="13" l="1"/>
  <c r="G6" i="10"/>
  <c r="M24" i="2" l="1"/>
  <c r="L28" i="2"/>
  <c r="L3" i="3"/>
  <c r="C12" i="5" l="1"/>
  <c r="D12" i="5"/>
  <c r="F30" i="15" l="1"/>
  <c r="G30" i="15"/>
  <c r="H30" i="15"/>
  <c r="I30" i="15"/>
  <c r="J30" i="15"/>
  <c r="E30" i="15"/>
  <c r="C30" i="15"/>
  <c r="B30" i="15"/>
  <c r="D30" i="15"/>
  <c r="K30" i="15"/>
  <c r="K5" i="15"/>
  <c r="K6" i="15"/>
  <c r="K7" i="15"/>
  <c r="K8" i="15"/>
  <c r="K9" i="15"/>
  <c r="K10" i="15"/>
  <c r="K11" i="15"/>
  <c r="K12" i="15"/>
  <c r="K13" i="15"/>
  <c r="K14" i="15"/>
  <c r="K15" i="15"/>
  <c r="K16" i="15"/>
  <c r="K17" i="15"/>
  <c r="K18" i="15"/>
  <c r="K19" i="15"/>
  <c r="K20" i="15"/>
  <c r="K21" i="15"/>
  <c r="K22" i="15"/>
  <c r="K23" i="15"/>
  <c r="K24" i="15"/>
  <c r="K25" i="15"/>
  <c r="K26" i="15"/>
  <c r="K27" i="15"/>
  <c r="K28" i="15"/>
  <c r="K29" i="15"/>
  <c r="K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4" i="15"/>
  <c r="G28" i="15"/>
  <c r="B26" i="15"/>
  <c r="G24" i="15"/>
  <c r="B24" i="15"/>
  <c r="E13" i="15"/>
  <c r="F13" i="15"/>
  <c r="G13" i="15"/>
  <c r="H13" i="15"/>
  <c r="B13" i="15"/>
  <c r="C21" i="15"/>
  <c r="E21" i="15"/>
  <c r="F21" i="15"/>
  <c r="G21" i="15"/>
  <c r="H21" i="15"/>
  <c r="I21" i="15"/>
  <c r="E18" i="15"/>
  <c r="F18" i="15"/>
  <c r="G18" i="15"/>
  <c r="E15" i="15"/>
  <c r="F15" i="15"/>
  <c r="G15" i="15"/>
  <c r="I15" i="15"/>
  <c r="B15" i="15"/>
  <c r="E10" i="15"/>
  <c r="F10" i="15"/>
  <c r="G10" i="15"/>
  <c r="B7" i="15"/>
  <c r="F7" i="15"/>
  <c r="G7" i="15"/>
  <c r="I7" i="15"/>
  <c r="E7" i="15"/>
  <c r="F4" i="15"/>
  <c r="G4" i="15"/>
  <c r="H4" i="15"/>
  <c r="I4" i="15"/>
  <c r="E4" i="15"/>
  <c r="N16" i="2" l="1"/>
  <c r="E34" i="13" l="1"/>
  <c r="E35" i="13"/>
  <c r="E39" i="13"/>
  <c r="E4" i="12" l="1"/>
  <c r="E5" i="12"/>
  <c r="E6" i="12"/>
  <c r="E7" i="12"/>
  <c r="E8" i="12"/>
  <c r="E9" i="12"/>
  <c r="E10" i="12"/>
  <c r="E11" i="12"/>
  <c r="E12" i="12"/>
  <c r="E13" i="12"/>
  <c r="E14" i="12"/>
  <c r="E15" i="12"/>
  <c r="E3" i="12"/>
  <c r="G15" i="4" l="1"/>
  <c r="I5" i="1"/>
  <c r="I7" i="1"/>
  <c r="G6" i="4" s="1"/>
  <c r="J7" i="1"/>
  <c r="H6" i="4" s="1"/>
  <c r="I19" i="1"/>
  <c r="J19" i="1"/>
  <c r="J18" i="1"/>
  <c r="J14" i="1"/>
  <c r="K14" i="1"/>
  <c r="I14" i="1"/>
  <c r="J15" i="1"/>
  <c r="H19" i="4" s="1"/>
  <c r="K15" i="1"/>
  <c r="I19" i="4" s="1"/>
  <c r="I15" i="1"/>
  <c r="G19" i="4" s="1"/>
  <c r="I13" i="1"/>
  <c r="K13" i="1"/>
  <c r="I6" i="1"/>
  <c r="K7" i="1"/>
  <c r="I6" i="4" s="1"/>
  <c r="I3" i="1"/>
  <c r="K3" i="1"/>
  <c r="N15" i="3"/>
  <c r="N16" i="3"/>
  <c r="C8" i="1"/>
  <c r="C7" i="1"/>
  <c r="E7" i="1"/>
  <c r="J6" i="4" l="1"/>
  <c r="K16" i="1"/>
  <c r="L7" i="1"/>
  <c r="M24" i="3"/>
  <c r="L24" i="3"/>
  <c r="L10" i="3"/>
  <c r="M10" i="3"/>
  <c r="K10" i="3"/>
  <c r="C22" i="7" l="1"/>
  <c r="C27" i="7" s="1"/>
  <c r="C7" i="7"/>
  <c r="B7" i="7"/>
  <c r="C47" i="7"/>
  <c r="C41" i="7"/>
  <c r="C38" i="7"/>
  <c r="C44" i="7" s="1"/>
  <c r="C35" i="7"/>
  <c r="C29" i="7"/>
  <c r="C26" i="7"/>
  <c r="C18" i="7"/>
  <c r="C16" i="7"/>
  <c r="C14" i="7"/>
  <c r="C11" i="7"/>
  <c r="C3" i="7"/>
  <c r="B48" i="7"/>
  <c r="B47" i="7"/>
  <c r="B38" i="7"/>
  <c r="B44" i="7" s="1"/>
  <c r="B41" i="7"/>
  <c r="B35" i="7"/>
  <c r="B29" i="7"/>
  <c r="B26" i="7"/>
  <c r="B22" i="7"/>
  <c r="B27" i="7" s="1"/>
  <c r="B16" i="7"/>
  <c r="B18" i="7"/>
  <c r="B14" i="7"/>
  <c r="B11" i="7"/>
  <c r="B3" i="7"/>
  <c r="L34" i="6"/>
  <c r="L33" i="6"/>
  <c r="L31" i="6"/>
  <c r="L30" i="6"/>
  <c r="L28" i="6"/>
  <c r="L26" i="6"/>
  <c r="K26" i="6"/>
  <c r="K34" i="6" s="1"/>
  <c r="L18" i="6"/>
  <c r="L14" i="6"/>
  <c r="L20" i="6"/>
  <c r="L17" i="6"/>
  <c r="L11" i="6"/>
  <c r="L10" i="6"/>
  <c r="L8" i="6"/>
  <c r="L5" i="6"/>
  <c r="L3" i="6"/>
  <c r="K33" i="6"/>
  <c r="K31" i="6"/>
  <c r="K30" i="6"/>
  <c r="K28" i="6"/>
  <c r="K21" i="6"/>
  <c r="K20" i="6"/>
  <c r="K18" i="6"/>
  <c r="K17" i="6"/>
  <c r="K11" i="6"/>
  <c r="K10" i="6"/>
  <c r="K8" i="6"/>
  <c r="K6" i="6"/>
  <c r="K5" i="6"/>
  <c r="K3" i="6"/>
  <c r="B9" i="9"/>
  <c r="B8" i="9"/>
  <c r="B7" i="9"/>
  <c r="B6" i="9"/>
  <c r="B4" i="9"/>
  <c r="B10" i="8"/>
  <c r="B9" i="8"/>
  <c r="B8" i="8"/>
  <c r="B7" i="8"/>
  <c r="B4" i="8"/>
  <c r="C48" i="7" l="1"/>
  <c r="C19" i="7"/>
  <c r="B19" i="7"/>
  <c r="B30" i="7" s="1"/>
  <c r="L6" i="6"/>
  <c r="L21" i="6" s="1"/>
  <c r="L24" i="2"/>
  <c r="N14" i="2"/>
  <c r="L2" i="2"/>
  <c r="M2" i="2"/>
  <c r="N5" i="2"/>
  <c r="K2" i="2"/>
  <c r="I2" i="1" s="1"/>
  <c r="N23" i="2"/>
  <c r="N33" i="2"/>
  <c r="F2" i="2"/>
  <c r="G2" i="2"/>
  <c r="E4" i="10" l="1"/>
  <c r="E7" i="10" s="1"/>
  <c r="G5" i="10" l="1"/>
  <c r="F7" i="10"/>
  <c r="E73" i="13" l="1"/>
  <c r="E66" i="13"/>
  <c r="E63" i="13"/>
  <c r="E53" i="13"/>
  <c r="E49" i="13"/>
  <c r="E44" i="13"/>
  <c r="E30" i="13"/>
  <c r="C30" i="13"/>
  <c r="C16" i="13"/>
  <c r="E7" i="13"/>
  <c r="D7" i="13"/>
  <c r="C7" i="13"/>
  <c r="D32" i="13" l="1"/>
  <c r="C32" i="13"/>
  <c r="E32" i="13"/>
  <c r="E54" i="13" s="1"/>
  <c r="E68" i="13"/>
  <c r="E74" i="13" s="1"/>
  <c r="J5" i="1" l="1"/>
  <c r="G18" i="11" l="1"/>
  <c r="I10" i="11"/>
  <c r="H10" i="11"/>
  <c r="I9" i="11"/>
  <c r="I18" i="11" s="1"/>
  <c r="G24" i="11"/>
  <c r="G43" i="11" s="1"/>
  <c r="I17" i="11"/>
  <c r="I15" i="11" s="1"/>
  <c r="H17" i="11"/>
  <c r="H15" i="11" s="1"/>
  <c r="G36" i="11"/>
  <c r="H32" i="11"/>
  <c r="I32" i="11"/>
  <c r="G32" i="11"/>
  <c r="G34" i="11" s="1"/>
  <c r="I30" i="11"/>
  <c r="E24" i="11"/>
  <c r="E43" i="11" s="1"/>
  <c r="D13" i="11"/>
  <c r="E13" i="11"/>
  <c r="C13" i="11"/>
  <c r="D11" i="11"/>
  <c r="E11" i="11"/>
  <c r="C11" i="11"/>
  <c r="E29" i="11"/>
  <c r="D29" i="11"/>
  <c r="E33" i="11"/>
  <c r="D33" i="11"/>
  <c r="E32" i="11"/>
  <c r="E31" i="11" s="1"/>
  <c r="D32" i="11"/>
  <c r="D31" i="11" s="1"/>
  <c r="E28" i="11"/>
  <c r="D28" i="11"/>
  <c r="D24" i="11"/>
  <c r="D43" i="11" s="1"/>
  <c r="C24" i="11"/>
  <c r="C43" i="11" s="1"/>
  <c r="D34" i="11" l="1"/>
  <c r="D36" i="11" s="1"/>
  <c r="H18" i="11"/>
  <c r="E34" i="11"/>
  <c r="E36" i="11" s="1"/>
  <c r="G42" i="11"/>
  <c r="G25" i="11"/>
  <c r="G40" i="11" s="1"/>
  <c r="H25" i="11" l="1"/>
  <c r="C15" i="12"/>
  <c r="D10" i="12"/>
  <c r="C10" i="12"/>
  <c r="D7" i="12"/>
  <c r="C7" i="12"/>
  <c r="C4" i="11"/>
  <c r="C6" i="11"/>
  <c r="C4" i="10"/>
  <c r="B7" i="10"/>
  <c r="E10" i="5"/>
  <c r="E11" i="5"/>
  <c r="C9" i="5"/>
  <c r="D9" i="5"/>
  <c r="B9" i="5"/>
  <c r="E5" i="5"/>
  <c r="E6" i="5"/>
  <c r="E7" i="5"/>
  <c r="E8" i="5"/>
  <c r="C4" i="5"/>
  <c r="D4" i="5"/>
  <c r="B4" i="5"/>
  <c r="E16" i="5"/>
  <c r="E18" i="5"/>
  <c r="C15" i="5"/>
  <c r="C20" i="5" s="1"/>
  <c r="D15" i="5"/>
  <c r="D20" i="5" s="1"/>
  <c r="B15" i="5"/>
  <c r="B20" i="5" s="1"/>
  <c r="G18" i="4"/>
  <c r="G17" i="4"/>
  <c r="G16" i="4" s="1"/>
  <c r="G13" i="4"/>
  <c r="G12" i="4" s="1"/>
  <c r="G9" i="4"/>
  <c r="G8" i="4"/>
  <c r="G7" i="4"/>
  <c r="G4" i="4"/>
  <c r="G3" i="4"/>
  <c r="B19" i="4"/>
  <c r="B16" i="4" s="1"/>
  <c r="B20" i="4" s="1"/>
  <c r="C3" i="4"/>
  <c r="D3" i="4"/>
  <c r="B8" i="4"/>
  <c r="B6" i="4"/>
  <c r="B3" i="4"/>
  <c r="D3" i="1"/>
  <c r="E3" i="1"/>
  <c r="C5" i="1"/>
  <c r="B5" i="4" s="1"/>
  <c r="D5" i="1"/>
  <c r="C5" i="4" s="1"/>
  <c r="E5" i="1"/>
  <c r="D5" i="4" s="1"/>
  <c r="D7" i="1"/>
  <c r="C8" i="4" s="1"/>
  <c r="D8" i="4"/>
  <c r="D8" i="1"/>
  <c r="E8" i="1"/>
  <c r="C9" i="1"/>
  <c r="C10" i="1" s="1"/>
  <c r="C12" i="1"/>
  <c r="D13" i="1"/>
  <c r="C19" i="4" s="1"/>
  <c r="C16" i="4" s="1"/>
  <c r="C20" i="4" s="1"/>
  <c r="E13" i="1"/>
  <c r="D14" i="1"/>
  <c r="K26" i="1"/>
  <c r="H13" i="4"/>
  <c r="H12" i="4" s="1"/>
  <c r="H15" i="4" s="1"/>
  <c r="H9" i="4"/>
  <c r="K18" i="1"/>
  <c r="I9" i="4" s="1"/>
  <c r="J20" i="1"/>
  <c r="K20" i="1"/>
  <c r="J21" i="1"/>
  <c r="K21" i="1"/>
  <c r="J22" i="1"/>
  <c r="K22" i="1"/>
  <c r="J23" i="1"/>
  <c r="K23" i="1"/>
  <c r="I18" i="4"/>
  <c r="H18" i="4"/>
  <c r="J13" i="1"/>
  <c r="J16" i="1" s="1"/>
  <c r="K6" i="1"/>
  <c r="H7" i="4"/>
  <c r="I4" i="4"/>
  <c r="J3" i="1"/>
  <c r="C15" i="1"/>
  <c r="G27" i="2"/>
  <c r="G36" i="2" s="1"/>
  <c r="E21" i="1"/>
  <c r="D21" i="1"/>
  <c r="C14" i="4" s="1"/>
  <c r="N17" i="3"/>
  <c r="N4" i="3"/>
  <c r="N5" i="3"/>
  <c r="N9" i="3"/>
  <c r="N11" i="3"/>
  <c r="N12" i="3"/>
  <c r="N13" i="3"/>
  <c r="N14" i="3"/>
  <c r="N20" i="3"/>
  <c r="H29" i="11"/>
  <c r="M3" i="3"/>
  <c r="K2" i="1" s="1"/>
  <c r="K3" i="3"/>
  <c r="F29" i="3"/>
  <c r="G29" i="3"/>
  <c r="H28" i="3"/>
  <c r="H25" i="3"/>
  <c r="F18" i="3"/>
  <c r="G18" i="3"/>
  <c r="H9" i="3"/>
  <c r="H4" i="3"/>
  <c r="E29" i="3"/>
  <c r="K24" i="3"/>
  <c r="E18" i="3"/>
  <c r="N3" i="2"/>
  <c r="N4" i="2"/>
  <c r="N6" i="2"/>
  <c r="N8" i="2"/>
  <c r="N11" i="2"/>
  <c r="N20" i="2"/>
  <c r="N22" i="2"/>
  <c r="N34" i="2"/>
  <c r="N35" i="2"/>
  <c r="H3" i="2"/>
  <c r="H5" i="2"/>
  <c r="H11" i="2"/>
  <c r="H12" i="2"/>
  <c r="H14" i="2"/>
  <c r="H15" i="2"/>
  <c r="H22" i="2"/>
  <c r="H28" i="2"/>
  <c r="M36" i="2"/>
  <c r="L36" i="2"/>
  <c r="M28" i="2"/>
  <c r="M26" i="2" s="1"/>
  <c r="K5" i="1"/>
  <c r="J6" i="1"/>
  <c r="H8" i="4" s="1"/>
  <c r="L10" i="2"/>
  <c r="M10" i="2"/>
  <c r="M18" i="2" s="1"/>
  <c r="M38" i="2" s="1"/>
  <c r="K10" i="2"/>
  <c r="H28" i="11" l="1"/>
  <c r="C7" i="10"/>
  <c r="G7" i="10" s="1"/>
  <c r="G4" i="10"/>
  <c r="J4" i="1"/>
  <c r="H5" i="4" s="1"/>
  <c r="L18" i="2"/>
  <c r="I4" i="1"/>
  <c r="K18" i="2"/>
  <c r="K4" i="1"/>
  <c r="K9" i="1" s="1"/>
  <c r="K10" i="1" s="1"/>
  <c r="B12" i="5"/>
  <c r="H4" i="4"/>
  <c r="J4" i="4" s="1"/>
  <c r="E7" i="4"/>
  <c r="F8" i="1"/>
  <c r="G20" i="4"/>
  <c r="G30" i="3"/>
  <c r="N24" i="3"/>
  <c r="E12" i="5"/>
  <c r="E21" i="5" s="1"/>
  <c r="B21" i="5"/>
  <c r="N36" i="2"/>
  <c r="K17" i="1"/>
  <c r="M33" i="2"/>
  <c r="N24" i="2"/>
  <c r="F19" i="1"/>
  <c r="E8" i="11"/>
  <c r="E18" i="1"/>
  <c r="E22" i="1" s="1"/>
  <c r="E3" i="4"/>
  <c r="I17" i="4"/>
  <c r="I16" i="4" s="1"/>
  <c r="L6" i="1"/>
  <c r="J18" i="4"/>
  <c r="L25" i="1"/>
  <c r="F13" i="1"/>
  <c r="H18" i="3"/>
  <c r="N10" i="3"/>
  <c r="I31" i="11"/>
  <c r="D14" i="4"/>
  <c r="E20" i="5"/>
  <c r="C21" i="5"/>
  <c r="L18" i="3"/>
  <c r="L30" i="3" s="1"/>
  <c r="H31" i="11"/>
  <c r="J26" i="1"/>
  <c r="E8" i="4"/>
  <c r="I13" i="4"/>
  <c r="I12" i="4" s="1"/>
  <c r="J12" i="4" s="1"/>
  <c r="M18" i="3"/>
  <c r="M30" i="3" s="1"/>
  <c r="N3" i="3"/>
  <c r="I29" i="11"/>
  <c r="I3" i="4"/>
  <c r="N15" i="2"/>
  <c r="N10" i="2"/>
  <c r="E5" i="4"/>
  <c r="L26" i="2"/>
  <c r="D21" i="5"/>
  <c r="I8" i="4"/>
  <c r="J8" i="4" s="1"/>
  <c r="E15" i="1"/>
  <c r="L3" i="1"/>
  <c r="L14" i="1"/>
  <c r="H17" i="4"/>
  <c r="E4" i="5"/>
  <c r="D15" i="1"/>
  <c r="L13" i="1"/>
  <c r="E2" i="1"/>
  <c r="E4" i="11" s="1"/>
  <c r="D19" i="4"/>
  <c r="E15" i="5"/>
  <c r="D2" i="1"/>
  <c r="K19" i="1"/>
  <c r="I10" i="4" s="1"/>
  <c r="F7" i="1"/>
  <c r="F5" i="1"/>
  <c r="E9" i="5"/>
  <c r="D15" i="12"/>
  <c r="B2" i="4"/>
  <c r="B11" i="4" s="1"/>
  <c r="F3" i="1"/>
  <c r="F21" i="1"/>
  <c r="H29" i="3"/>
  <c r="K18" i="3"/>
  <c r="K30" i="3" s="1"/>
  <c r="E30" i="3"/>
  <c r="F30" i="3"/>
  <c r="N2" i="2"/>
  <c r="F27" i="2"/>
  <c r="E27" i="2"/>
  <c r="G24" i="2"/>
  <c r="G10" i="2"/>
  <c r="F24" i="2"/>
  <c r="K36" i="2"/>
  <c r="K26" i="2"/>
  <c r="K33" i="2" s="1"/>
  <c r="K24" i="2"/>
  <c r="E24" i="2"/>
  <c r="F10" i="2"/>
  <c r="D5" i="11" s="1"/>
  <c r="E10" i="2"/>
  <c r="C5" i="11" s="1"/>
  <c r="C18" i="11" s="1"/>
  <c r="I26" i="1"/>
  <c r="I17" i="1"/>
  <c r="I16" i="1"/>
  <c r="C42" i="11" l="1"/>
  <c r="C40" i="11" s="1"/>
  <c r="C25" i="11"/>
  <c r="I28" i="11"/>
  <c r="I34" i="11" s="1"/>
  <c r="I36" i="11" s="1"/>
  <c r="I42" i="11" s="1"/>
  <c r="H34" i="11"/>
  <c r="H36" i="11" s="1"/>
  <c r="E36" i="2"/>
  <c r="C18" i="1"/>
  <c r="K38" i="2"/>
  <c r="I9" i="1"/>
  <c r="I10" i="1" s="1"/>
  <c r="G5" i="4"/>
  <c r="G2" i="4" s="1"/>
  <c r="H16" i="4"/>
  <c r="H20" i="4" s="1"/>
  <c r="J13" i="4"/>
  <c r="L16" i="1"/>
  <c r="D8" i="11"/>
  <c r="D18" i="11" s="1"/>
  <c r="F36" i="2"/>
  <c r="H36" i="2" s="1"/>
  <c r="J17" i="1"/>
  <c r="L33" i="2"/>
  <c r="D13" i="4"/>
  <c r="D12" i="4" s="1"/>
  <c r="D15" i="4" s="1"/>
  <c r="N30" i="3"/>
  <c r="N18" i="3"/>
  <c r="H2" i="2"/>
  <c r="I15" i="4"/>
  <c r="J15" i="4" s="1"/>
  <c r="D18" i="1"/>
  <c r="D22" i="1" s="1"/>
  <c r="H27" i="2"/>
  <c r="I20" i="4"/>
  <c r="D16" i="4"/>
  <c r="E19" i="4"/>
  <c r="I24" i="1"/>
  <c r="I28" i="1" s="1"/>
  <c r="G10" i="4"/>
  <c r="D6" i="1"/>
  <c r="E5" i="11"/>
  <c r="E18" i="11" s="1"/>
  <c r="E6" i="1"/>
  <c r="H10" i="2"/>
  <c r="G18" i="2"/>
  <c r="G38" i="2" s="1"/>
  <c r="F2" i="1"/>
  <c r="J17" i="4"/>
  <c r="I5" i="4"/>
  <c r="J5" i="4" s="1"/>
  <c r="L4" i="1"/>
  <c r="H24" i="2"/>
  <c r="F18" i="2"/>
  <c r="H10" i="4"/>
  <c r="J24" i="1"/>
  <c r="L5" i="1"/>
  <c r="I7" i="4"/>
  <c r="J7" i="4" s="1"/>
  <c r="E18" i="2"/>
  <c r="E38" i="2" s="1"/>
  <c r="J2" i="1"/>
  <c r="J9" i="1" s="1"/>
  <c r="L38" i="2"/>
  <c r="K28" i="1"/>
  <c r="F15" i="1"/>
  <c r="H30" i="3"/>
  <c r="E25" i="11" l="1"/>
  <c r="E42" i="11"/>
  <c r="D25" i="11"/>
  <c r="D42" i="11"/>
  <c r="D40" i="11" s="1"/>
  <c r="H42" i="11"/>
  <c r="H40" i="11"/>
  <c r="E40" i="11"/>
  <c r="J16" i="4"/>
  <c r="G11" i="4"/>
  <c r="G21" i="4" s="1"/>
  <c r="C22" i="1"/>
  <c r="C28" i="1" s="1"/>
  <c r="B13" i="4"/>
  <c r="B12" i="4" s="1"/>
  <c r="B15" i="4" s="1"/>
  <c r="B21" i="4" s="1"/>
  <c r="J20" i="4"/>
  <c r="I2" i="4"/>
  <c r="I11" i="4" s="1"/>
  <c r="F38" i="2"/>
  <c r="H38" i="2" s="1"/>
  <c r="H18" i="2"/>
  <c r="N38" i="2"/>
  <c r="F6" i="1"/>
  <c r="C2" i="4"/>
  <c r="C11" i="4" s="1"/>
  <c r="D9" i="1"/>
  <c r="D10" i="1" s="1"/>
  <c r="D28" i="1" s="1"/>
  <c r="E16" i="4"/>
  <c r="D20" i="4"/>
  <c r="E20" i="4" s="1"/>
  <c r="C13" i="4"/>
  <c r="F18" i="1"/>
  <c r="H3" i="4"/>
  <c r="H2" i="4" s="1"/>
  <c r="H11" i="4" s="1"/>
  <c r="J10" i="1"/>
  <c r="J28" i="1" s="1"/>
  <c r="L28" i="1" s="1"/>
  <c r="L2" i="1"/>
  <c r="N18" i="2"/>
  <c r="E9" i="1"/>
  <c r="L10" i="1" l="1"/>
  <c r="L9" i="1"/>
  <c r="E10" i="1"/>
  <c r="E28" i="1" s="1"/>
  <c r="F9" i="1"/>
  <c r="C12" i="4"/>
  <c r="E13" i="4"/>
  <c r="E6" i="4"/>
  <c r="D2" i="4"/>
  <c r="J3" i="4"/>
  <c r="I21" i="4"/>
  <c r="F10" i="1" l="1"/>
  <c r="F28" i="1"/>
  <c r="D11" i="4"/>
  <c r="E2" i="4"/>
  <c r="J2" i="4"/>
  <c r="C15" i="4"/>
  <c r="E12" i="4"/>
  <c r="E15" i="4" l="1"/>
  <c r="C21" i="4"/>
  <c r="E11" i="4"/>
  <c r="D21" i="4"/>
  <c r="H21" i="4"/>
  <c r="J21" i="4" s="1"/>
  <c r="J11" i="4"/>
  <c r="E21" i="4" l="1"/>
  <c r="C30" i="7"/>
  <c r="I25" i="11"/>
  <c r="I40" i="11" s="1"/>
</calcChain>
</file>

<file path=xl/sharedStrings.xml><?xml version="1.0" encoding="utf-8"?>
<sst xmlns="http://schemas.openxmlformats.org/spreadsheetml/2006/main" count="727" uniqueCount="479">
  <si>
    <t>Ssz.</t>
  </si>
  <si>
    <t>Bevételek</t>
  </si>
  <si>
    <t>Eredeti előirányzat</t>
  </si>
  <si>
    <t>Kiadások</t>
  </si>
  <si>
    <t>1.</t>
  </si>
  <si>
    <t xml:space="preserve">Önkormányzatok működési támogatásai </t>
  </si>
  <si>
    <t>Személyi juttatás</t>
  </si>
  <si>
    <t xml:space="preserve">    - megyei önkormányzat működésének általános támogatása</t>
  </si>
  <si>
    <t>2.</t>
  </si>
  <si>
    <t>Munkaadót terhelő jár. és szociális hozzájárulási adó</t>
  </si>
  <si>
    <t xml:space="preserve">    - működési célú központosított előirányzatok</t>
  </si>
  <si>
    <t>3.</t>
  </si>
  <si>
    <t>Dologi kiadások</t>
  </si>
  <si>
    <t xml:space="preserve">    - helyi önkormányzatok kiegészítő  támogatásai</t>
  </si>
  <si>
    <t>4.</t>
  </si>
  <si>
    <t>Müködési célú támogatások ÁH-on belülre</t>
  </si>
  <si>
    <t xml:space="preserve">Működési célú támogatások bevét. ÁH-on belülről </t>
  </si>
  <si>
    <t>5.</t>
  </si>
  <si>
    <t>Működési célú támogatások  ÁH-on kívülre, egyéb mük. kiadás</t>
  </si>
  <si>
    <t>Működési bevételek</t>
  </si>
  <si>
    <t>Múködési célú átvett pénzeszközök ÁH-on kívülről</t>
  </si>
  <si>
    <t>I. Tárgyévi működési bevételek</t>
  </si>
  <si>
    <t>I. Tárgyévi működési kiadások</t>
  </si>
  <si>
    <t>Működési bevételek összesen</t>
  </si>
  <si>
    <t>Működési kiadások összesen</t>
  </si>
  <si>
    <t>II. Tárgyévi fejlesztési bevételek</t>
  </si>
  <si>
    <t>II. Tárgyévi fejlesztési kiadások</t>
  </si>
  <si>
    <t>Felhalmozási célú támogatások ÁH-on belülről</t>
  </si>
  <si>
    <t>6.</t>
  </si>
  <si>
    <t>Beruházási kiadások</t>
  </si>
  <si>
    <t>Felhalmozási  bevételek</t>
  </si>
  <si>
    <t>7.</t>
  </si>
  <si>
    <t>Felújítási kiadások</t>
  </si>
  <si>
    <t>Felhalmozási bevételek összesen</t>
  </si>
  <si>
    <t>Felhalmozási  kiadások összesen</t>
  </si>
  <si>
    <t>8.</t>
  </si>
  <si>
    <t xml:space="preserve"> Tartalék</t>
  </si>
  <si>
    <t>Előző év költségvetési maradványának  igénybevétele</t>
  </si>
  <si>
    <t xml:space="preserve">       - Általános tartalék</t>
  </si>
  <si>
    <t>- működési célra</t>
  </si>
  <si>
    <t xml:space="preserve">       - Céltartalék</t>
  </si>
  <si>
    <t>- felhalmozási célra</t>
  </si>
  <si>
    <t xml:space="preserve">         = Támogatást szolgáló (társadalmi és civil szerv.) pénzeszközök</t>
  </si>
  <si>
    <t xml:space="preserve"> - államházt. belüli megelőleg. visszefizetésére</t>
  </si>
  <si>
    <t xml:space="preserve">         = Pályázati saját rész (benyújtott pályázatokra)</t>
  </si>
  <si>
    <t>Finanszírozási bevételek</t>
  </si>
  <si>
    <t xml:space="preserve">        = Európai Uniós projektek céltartaléka (következő évek)</t>
  </si>
  <si>
    <t>Tartalékok összesen</t>
  </si>
  <si>
    <t>9.</t>
  </si>
  <si>
    <t xml:space="preserve"> Államháztart. belüli megelőlegezés visszafizetése</t>
  </si>
  <si>
    <t xml:space="preserve"> Finanszírozási kiadások</t>
  </si>
  <si>
    <t>Bevételek mindösszesen</t>
  </si>
  <si>
    <t>Kiadások mindösszesen</t>
  </si>
  <si>
    <t>Cím</t>
  </si>
  <si>
    <t>Alcím</t>
  </si>
  <si>
    <t xml:space="preserve">   -Közgyűlés, bizottságok, tisztségviselők juttatásai</t>
  </si>
  <si>
    <t xml:space="preserve">   -Egyéb külső személyi juttatások.</t>
  </si>
  <si>
    <t xml:space="preserve">  - Alapított megyei díjak, megye szolgálatáért díj</t>
  </si>
  <si>
    <t xml:space="preserve">  -központi kezelésű előirányzatok</t>
  </si>
  <si>
    <t xml:space="preserve">   - Tárgyévi dologi kiadások</t>
  </si>
  <si>
    <t xml:space="preserve">   - Előző évi áthúzódó kiadások</t>
  </si>
  <si>
    <t xml:space="preserve">   - Európai Uniós projektek kiadásai</t>
  </si>
  <si>
    <t>Működési bevétel</t>
  </si>
  <si>
    <t>Működési célú támogatások ÁH-on belülre</t>
  </si>
  <si>
    <t>Múködési célú átvett pénzeszközök (ÁH-on kívülről)</t>
  </si>
  <si>
    <t>Működési célú támogatások  ÁH-on kívülre,egyéb köt.</t>
  </si>
  <si>
    <t>Felhalmozási bevételek</t>
  </si>
  <si>
    <t>Felhalmozási bevételek öszesen</t>
  </si>
  <si>
    <t>Felhalmozási kiadások összesen</t>
  </si>
  <si>
    <t>Tartalékok</t>
  </si>
  <si>
    <t xml:space="preserve">   - Általános tartalék</t>
  </si>
  <si>
    <t xml:space="preserve">   - Céltartalék</t>
  </si>
  <si>
    <t xml:space="preserve">      = Támogatást szolgáló pénzeszközök</t>
  </si>
  <si>
    <t xml:space="preserve">      = Pályázati saját rész a benyújtott pályázatokra</t>
  </si>
  <si>
    <t xml:space="preserve">      = Európai Uniós projektek céltartaléka (következő évek)</t>
  </si>
  <si>
    <t>Önkormányzati támogatás (hivatal műk-hez)</t>
  </si>
  <si>
    <t>10.</t>
  </si>
  <si>
    <t>Államháztartáson belüli megelőlegezés visszafizetése</t>
  </si>
  <si>
    <t>Módosított előirányzat</t>
  </si>
  <si>
    <t>Teljesítés</t>
  </si>
  <si>
    <r>
      <rPr>
        <b/>
        <sz val="10"/>
        <rFont val="Times New Roman"/>
        <family val="1"/>
        <charset val="238"/>
      </rPr>
      <t>Finanszírozási kiadások</t>
    </r>
  </si>
  <si>
    <t xml:space="preserve">  -fejezeti kezelésű előirányzatok EU-s programok és azok hazai   társfin.</t>
  </si>
  <si>
    <t xml:space="preserve">  - MT alapján teljés, részmunkaidős bér</t>
  </si>
  <si>
    <t xml:space="preserve">  - Reprezentáció, üzleti ajándék</t>
  </si>
  <si>
    <t>%</t>
  </si>
  <si>
    <t>adatok  Ft-ban</t>
  </si>
  <si>
    <t xml:space="preserve">   - Foglalkoztatottak személyi juttatásai </t>
  </si>
  <si>
    <t xml:space="preserve">   - Külső személyi juttatások</t>
  </si>
  <si>
    <t xml:space="preserve">   - Előző évi áthúzódó kötelezettségek</t>
  </si>
  <si>
    <t>Felhalmozási  bevételek összesen</t>
  </si>
  <si>
    <t>Önkormányzati (hivatal műk-hez) támogatás</t>
  </si>
  <si>
    <t>Finanszírozási bevételek összesen</t>
  </si>
  <si>
    <t xml:space="preserve"> - működési célra</t>
  </si>
  <si>
    <t xml:space="preserve"> - felhalmozási célra</t>
  </si>
  <si>
    <t xml:space="preserve">  - Készletbeszerzések</t>
  </si>
  <si>
    <t xml:space="preserve">  - Üzemeltetés és egyéb szolgáltatások kiadásai</t>
  </si>
  <si>
    <t xml:space="preserve">  - Kiküldetések, reklám és propaganda kiadások</t>
  </si>
  <si>
    <t xml:space="preserve">  - Európai  Uniós projekt kiadásai</t>
  </si>
  <si>
    <t>Egyéb működési célú kiadások</t>
  </si>
  <si>
    <t>Megnevezés</t>
  </si>
  <si>
    <t>Teljes munkaidőben foglalkoztatott (fő)</t>
  </si>
  <si>
    <t>Részmunkaidőben foglalkoztatott (fő)</t>
  </si>
  <si>
    <t>Összesen (fő)</t>
  </si>
  <si>
    <t>-</t>
  </si>
  <si>
    <t xml:space="preserve">Győr-Moson-Sopron Megyei Önkormányzati Hivatal </t>
  </si>
  <si>
    <t xml:space="preserve">     - köztisztviselők</t>
  </si>
  <si>
    <t xml:space="preserve">     - munka törvénykönyve szerint foglalkoztatottak</t>
  </si>
  <si>
    <t>Összesen</t>
  </si>
  <si>
    <r>
      <t xml:space="preserve">  </t>
    </r>
    <r>
      <rPr>
        <i/>
        <sz val="12"/>
        <rFont val="Calibri"/>
        <family val="2"/>
        <charset val="238"/>
      </rPr>
      <t>- ebből közfoglalkoztatottak</t>
    </r>
  </si>
  <si>
    <t xml:space="preserve"> </t>
  </si>
  <si>
    <t xml:space="preserve"> - Megyei önkormányzat működésének támogatása</t>
  </si>
  <si>
    <t xml:space="preserve"> - Működési célú központosított előirányzatok</t>
  </si>
  <si>
    <t xml:space="preserve"> - Helyi önkományzatok kiegészítő támogatásai</t>
  </si>
  <si>
    <t xml:space="preserve"> - Működési célú támogatások bevétel (ÁH-on belülről)</t>
  </si>
  <si>
    <t xml:space="preserve"> - Intézmény működési bevétele</t>
  </si>
  <si>
    <t>Működési célú költségvetési bevételek összesen</t>
  </si>
  <si>
    <t xml:space="preserve"> - Előző évi költségvetési maradvány igénybevétele</t>
  </si>
  <si>
    <t xml:space="preserve"> - Államháztartáson belüli megelelőlegezések (2019. évi tám.)</t>
  </si>
  <si>
    <t>Finanszírozási célú bevételek összesen</t>
  </si>
  <si>
    <t>Felhalmozási célú bevétel</t>
  </si>
  <si>
    <t xml:space="preserve"> - Egyéb felhalmozási bevétel</t>
  </si>
  <si>
    <t>Felhalmozási célú költségvetési bevételek összesen</t>
  </si>
  <si>
    <t>Működési célú kiadások</t>
  </si>
  <si>
    <t xml:space="preserve"> - Személyi juttatások</t>
  </si>
  <si>
    <t xml:space="preserve"> - Munkaadókat terhelő jár. És szociális hozzájárulási adó</t>
  </si>
  <si>
    <t xml:space="preserve"> - Dologi kiadások</t>
  </si>
  <si>
    <t xml:space="preserve"> - Működési célú támogatásértékűkiadás (ÁH-on belülre</t>
  </si>
  <si>
    <t xml:space="preserve"> - Működési célú pénzeszköz átadás (ÁH-on kívülre)</t>
  </si>
  <si>
    <t xml:space="preserve"> - Általános tartalék</t>
  </si>
  <si>
    <t xml:space="preserve"> - Céltartalék</t>
  </si>
  <si>
    <t>Működési célú költségvetési kiadások összesen</t>
  </si>
  <si>
    <t>Finanszírozási kiadások</t>
  </si>
  <si>
    <t xml:space="preserve"> - Államháztartáson belüli megelőlegezések visszafizetése</t>
  </si>
  <si>
    <t>Felhalmozási célú kiadások</t>
  </si>
  <si>
    <t xml:space="preserve"> - Felújítási kiadások</t>
  </si>
  <si>
    <t>Felhalmozási célú költségvetési kiadások összesen</t>
  </si>
  <si>
    <t xml:space="preserve"> - Tárgyi eszközök és immat. Javak értékesítése</t>
  </si>
  <si>
    <t>Működési célú átvett pénzeszközök ÁH-on kívülről</t>
  </si>
  <si>
    <t xml:space="preserve"> - Beruházási kiadások</t>
  </si>
  <si>
    <t>Megyei Önkormányzat</t>
  </si>
  <si>
    <t>1. Beruházások</t>
  </si>
  <si>
    <t xml:space="preserve"> - Immateriális javak beszerzése (szoftverek)</t>
  </si>
  <si>
    <t xml:space="preserve"> - Informatikai eszközök beszerzése</t>
  </si>
  <si>
    <t xml:space="preserve"> - Egyéb tárgyi eszközök beszerzése</t>
  </si>
  <si>
    <t>2. Felújítás</t>
  </si>
  <si>
    <t>Önkormányzati Hivatal</t>
  </si>
  <si>
    <t>Megyei Önkormányzat összesen</t>
  </si>
  <si>
    <t>Önkormányzati Hivatal összesen</t>
  </si>
  <si>
    <t>Mindösszesen</t>
  </si>
  <si>
    <t>Eredeti</t>
  </si>
  <si>
    <t>Módosított</t>
  </si>
  <si>
    <t>előirányzat</t>
  </si>
  <si>
    <t>Teljesítés a módosított előirányzat arányában</t>
  </si>
  <si>
    <t xml:space="preserve"> - Beruházási célú előzetesen felszámított áfa</t>
  </si>
  <si>
    <t>2. Felújítások</t>
  </si>
  <si>
    <t xml:space="preserve"> - Ingatlanok felújítása</t>
  </si>
  <si>
    <t xml:space="preserve"> - Felújítási célú előzetesen felszámított áfa</t>
  </si>
  <si>
    <t>Teljesített (statisztikai átlaglétszám</t>
  </si>
  <si>
    <t>(Fő)</t>
  </si>
  <si>
    <t>BEVÉTELEK</t>
  </si>
  <si>
    <t>KIADÁSOK</t>
  </si>
  <si>
    <t>Kötelező feladatok</t>
  </si>
  <si>
    <t>Önkormányzatok működési támogatásai</t>
  </si>
  <si>
    <t>Működési kiadások</t>
  </si>
  <si>
    <t xml:space="preserve">  - közgyűlés,bizottságok,tisztségvis. személyi jutt.és egyéb jutt.</t>
  </si>
  <si>
    <t xml:space="preserve">  -  munkaadót terhelő jár. és szociális hozzájár. adó</t>
  </si>
  <si>
    <t xml:space="preserve">  -  dologi és egyéb működési kiadások</t>
  </si>
  <si>
    <t>Beruházás</t>
  </si>
  <si>
    <t>Felújítás</t>
  </si>
  <si>
    <t>Felhalmozási c. támogatások és átvett pénzeszk.bevételei</t>
  </si>
  <si>
    <t xml:space="preserve">   - általános tartalék</t>
  </si>
  <si>
    <t xml:space="preserve">   - céltartalék</t>
  </si>
  <si>
    <t xml:space="preserve">   - önkormányzat támogatása a hivatal működéséhez</t>
  </si>
  <si>
    <t xml:space="preserve">   - államházt. belüli megelőleg. visszafizetése</t>
  </si>
  <si>
    <t xml:space="preserve">Kötelező feladatok </t>
  </si>
  <si>
    <t>Önként vállalt feladatok</t>
  </si>
  <si>
    <t>Alapított megyei díjak és megye szolgálatáért díjak (és járulék)</t>
  </si>
  <si>
    <t>Dologi és egyéb működési kiadások</t>
  </si>
  <si>
    <t>Tartalékok (céltartalék)</t>
  </si>
  <si>
    <t xml:space="preserve">   - támog. szolg. pénzeszköz</t>
  </si>
  <si>
    <t>Kötelező és önként vállalt feladatok összesen</t>
  </si>
  <si>
    <t>II. GYŐR-MOSON-SOPRON MEGYEI ÖNKORMÁNYZATI HIVATAL</t>
  </si>
  <si>
    <t xml:space="preserve">   -  köztisztviselők személyi juttatásai </t>
  </si>
  <si>
    <t xml:space="preserve">   -  munkaadót terhelő járulékok</t>
  </si>
  <si>
    <t xml:space="preserve">  - előző év költségvetési maradványának  igénybevétele</t>
  </si>
  <si>
    <t xml:space="preserve">   -  dologi kiadások</t>
  </si>
  <si>
    <t xml:space="preserve">  - önkormányzati támogatás</t>
  </si>
  <si>
    <t>Felhalmozási kiadások (beruházás)</t>
  </si>
  <si>
    <t>önként vállalt feladatok</t>
  </si>
  <si>
    <t>Kötelező és önként vállalt feladatok összesen:</t>
  </si>
  <si>
    <t>Finanszírozási bevétel/kiadás halmozódás miatti levonás</t>
  </si>
  <si>
    <t>GYŐR-MOSON-SOPRON MEGYE ÖNKORMÁNYZATA</t>
  </si>
  <si>
    <t>MINDÖSSZESEN</t>
  </si>
  <si>
    <t>- ebből:</t>
  </si>
  <si>
    <t>kötelező feladatok</t>
  </si>
  <si>
    <t xml:space="preserve">Módosított előirányzat </t>
  </si>
  <si>
    <t>Működési célú támogatások ÁH-on belülről</t>
  </si>
  <si>
    <t>Pénzkészlet tárgyidőszak elején</t>
  </si>
  <si>
    <t>Forintban vezetett költsgvetési pénzforgalmi számlák egyenlege</t>
  </si>
  <si>
    <t>Devizabetét számlák egyenlege</t>
  </si>
  <si>
    <t>Forintpénztárak és betétkönyvek egyenlege</t>
  </si>
  <si>
    <t>Valutapénztárak egyenlege</t>
  </si>
  <si>
    <t>Pénzkészlet összesen (01+02+03+04)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</si>
  <si>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</si>
  <si>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</si>
  <si>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</si>
  <si>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</si>
  <si>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</si>
  <si>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</si>
  <si>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</si>
  <si>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</si>
  <si>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</si>
  <si>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11.</t>
  </si>
  <si>
    <t>12.</t>
  </si>
  <si>
    <t>Bevételek nyilvántartási ellensz. (+)</t>
  </si>
  <si>
    <t>Kiadások és egyéb sajátos eszámolások nyilvántartási ellenszámla (-)</t>
  </si>
  <si>
    <t>Önkormányzat</t>
  </si>
  <si>
    <t>Hivatal</t>
  </si>
  <si>
    <t xml:space="preserve">Pénzkészlet összesen </t>
  </si>
  <si>
    <t>Pénzkészlet tárgyidőszak végén (08+09+10+11)</t>
  </si>
  <si>
    <t>Előző időszak</t>
  </si>
  <si>
    <t>Tárgyi időszak</t>
  </si>
  <si>
    <t>A/II/1 Ingatlanok és a kapcsolódó vagyoni értékű jogok</t>
  </si>
  <si>
    <t>A/II/2 Gépek, berendezések, felszerelések, járművek</t>
  </si>
  <si>
    <t>A/II Tárgyi eszközök  (=A/II/1+...+A/II/5)</t>
  </si>
  <si>
    <t>A/III/1 Tartós részesedések (=A/III/1a+…+A/III/1e)</t>
  </si>
  <si>
    <t>A/III/1e - ebből: egyéb tartós részesedések</t>
  </si>
  <si>
    <t>A/III Befektetett pénzügyi eszközök (=A/III/1+A/III/2+A/III/3)</t>
  </si>
  <si>
    <t>A) NEMZETI VAGYONBA TARTOZÓ BEFEKTETETT ESZKÖZÖK (=A/I+A/II+A/III+A/IV)</t>
  </si>
  <si>
    <t>C/II/1 Forintpénztár</t>
  </si>
  <si>
    <t>C/II/2 Valutapénztár</t>
  </si>
  <si>
    <t>C/II Pénztárak, csekkek, betétkönyvek (=C/II/1+C/II/2+C/II/3)</t>
  </si>
  <si>
    <t>C/III/2 Kincstárban vezetett forintszámlák</t>
  </si>
  <si>
    <t>C/III Forintszámlák (=C/III/1+C/III/2)</t>
  </si>
  <si>
    <t>C/IV/2 Kincstárban vezetett devizaszámlák</t>
  </si>
  <si>
    <t>C/IV Devizaszámlák (=CIV/1+C/IV/2)</t>
  </si>
  <si>
    <t>C) PÉNZESZKÖZÖK (=C/I+…+C/IV)</t>
  </si>
  <si>
    <t>D/I/4 Költségvetési évben esedékes követelések működési bevételre (=D/I/4a+…+D/I/4i)</t>
  </si>
  <si>
    <t>D/I/4a - ebből: költségvetési évben esedékes követelések készletértékesítés ellenértékére, szolgáltatások ellenértékére, közvetített szolgáltatások ellenértékére</t>
  </si>
  <si>
    <t>D/I Költségvetési évben esedékes követelések (=D/I/1+…+D/I/8)</t>
  </si>
  <si>
    <t>D/III/1 Adott előlegek (=D/III/1a+…+D/III/1f)</t>
  </si>
  <si>
    <t>D/III/1b - ebből: beruházásokra, felújításokra adott előlegek</t>
  </si>
  <si>
    <t>D/III/4 Forgótőke elszámolása</t>
  </si>
  <si>
    <t>D/III Követelés jellegű sajátos elszámolások (=D/III/1+…+D/III/9)</t>
  </si>
  <si>
    <t>D) KÖVETELÉSEK  (=D/I+D/II+D/III)</t>
  </si>
  <si>
    <t>F/2 Költségek, ráfordítások aktív időbeli elhatárolása</t>
  </si>
  <si>
    <t>F) AKTÍV IDŐBELI  ELHATÁROLÁSOK  (=F/1+F/2+F/3)</t>
  </si>
  <si>
    <t>ESZKÖZÖK ÖSSZESEN (=A+B+C+D+E+F)</t>
  </si>
  <si>
    <t>G/I  Nemzeti vagyon induláskori értéke</t>
  </si>
  <si>
    <t>G/III Egyéb eszközök induláskori értéke és változásai</t>
  </si>
  <si>
    <t>G/IV Felhalmozott eredmény</t>
  </si>
  <si>
    <t>G/VI Mérleg szerinti eredmény</t>
  </si>
  <si>
    <t>G/ SAJÁT TŐKE  (= G/I+…+G/VI)</t>
  </si>
  <si>
    <t>H/I/3 Költségvetési évben esedékes kötelezettségek dologi kiadásokra</t>
  </si>
  <si>
    <t>H/I/5 Költségvetési évben esedékes kötelezettségek egyéb működési célú kiadásokra (&gt;=H/I/5a+H/I/5b)</t>
  </si>
  <si>
    <t>H/I Költségvetési évben esedékes kötelezettségek (=H/I/1+…+H/I/9)</t>
  </si>
  <si>
    <t>H/II/9 Költségvetési évet követően esedékes kötelezettségek finanszírozási kiadásokra (&gt;=H/II/9a+…+H/II/9j)</t>
  </si>
  <si>
    <t>H/II/9e - ebből: költségvetési évet követően esedékes kötelezettségek államháztartáson belüli megelőlegezések visszafizetésére</t>
  </si>
  <si>
    <t>H/II Költségvetési évet követően esedékes kötelezettségek (=H/II/1+…+H/II/9)</t>
  </si>
  <si>
    <t>H/III/1 Kapott előlegek</t>
  </si>
  <si>
    <t>H/III Kötelezettség jellegű sajátos elszámolások (=H/III/1+…+H/III/10)</t>
  </si>
  <si>
    <t>H) KÖTELEZETTSÉGEK (=H/I+H/II+H/III)</t>
  </si>
  <si>
    <t>J/2 Költségek, ráfordítások passzív időbeli elhatárolása</t>
  </si>
  <si>
    <t>J/3 Halasztott eredményszemléletű bevételek</t>
  </si>
  <si>
    <t>J) PASSZÍV IDŐBELI ELHATÁROLÁSOK (=J/1+J/2+J/3)</t>
  </si>
  <si>
    <t>FORRÁSOK ÖSSZESEN (=G+H+I+J)</t>
  </si>
  <si>
    <t>A/I/1 Vagyoni értékű jogok</t>
  </si>
  <si>
    <t>A/I Immateriális javak (=A/I/1+A/I/2+A/I/3)</t>
  </si>
  <si>
    <t>D/III/1e - ebből: foglalkoztatottaknak adott előlegek</t>
  </si>
  <si>
    <t>H/II/3 Költségvetési évet követően esedékes kötelezettségek dologi kiadásokra</t>
  </si>
  <si>
    <t>Összeg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</si>
  <si>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</si>
  <si>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</si>
  <si>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</si>
  <si>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</si>
  <si>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II         Alaptevékenység finanszírozási egyenlege (=03-04)</t>
  </si>
  <si>
    <t>A)        Alaptevékenység maradványa (=±I±II)</t>
  </si>
  <si>
    <t>C)        Összes maradvány (=A+B)</t>
  </si>
  <si>
    <t>E)        Alaptevékenység szabad maradványa (=A-D)</t>
  </si>
  <si>
    <t>04        Alaptevékenység finanszírozási kiadásai</t>
  </si>
  <si>
    <t>Bevételek összesen</t>
  </si>
  <si>
    <t>Működési célú támogatáso ÁH-n belülről</t>
  </si>
  <si>
    <t>Kiadások összesen</t>
  </si>
  <si>
    <t>Vagyoni értékü jogok</t>
  </si>
  <si>
    <t>Szellemi termékek</t>
  </si>
  <si>
    <t>Immateriális javak összesen</t>
  </si>
  <si>
    <t>Sorszám</t>
  </si>
  <si>
    <t>Vagyonkezelő</t>
  </si>
  <si>
    <t>Ingatlan címe</t>
  </si>
  <si>
    <t>Hrsz.</t>
  </si>
  <si>
    <t>m2</t>
  </si>
  <si>
    <t>Tulajdoni hányad</t>
  </si>
  <si>
    <t>Megjegyzés</t>
  </si>
  <si>
    <t>Győr-Moson-Sopron Megyei Önkormányzati Hivatal</t>
  </si>
  <si>
    <t>Győr Városház tér 3.</t>
  </si>
  <si>
    <t>Győr Árpád u. 32.</t>
  </si>
  <si>
    <t>kivett/irodaház, udvar</t>
  </si>
  <si>
    <t>külterületről nyíló garázs</t>
  </si>
  <si>
    <t>Funkció                      (tulajdoni lap szerint)</t>
  </si>
  <si>
    <t>7147/J</t>
  </si>
  <si>
    <t>7147/A</t>
  </si>
  <si>
    <t>7789/10000</t>
  </si>
  <si>
    <t>44/1480</t>
  </si>
  <si>
    <t>1/1</t>
  </si>
  <si>
    <t>Műemlék</t>
  </si>
  <si>
    <t>Az európai uniós forrással támogatott projektek megnevezése</t>
  </si>
  <si>
    <t xml:space="preserve">Bevételek </t>
  </si>
  <si>
    <t>Európai Uniós támogatás</t>
  </si>
  <si>
    <t xml:space="preserve">Saját forrás </t>
  </si>
  <si>
    <t>Bevétel összesen</t>
  </si>
  <si>
    <t xml:space="preserve">Személyi juttatások </t>
  </si>
  <si>
    <t xml:space="preserve">Munkáltatói járulékok </t>
  </si>
  <si>
    <t>Dologi kiadás</t>
  </si>
  <si>
    <t xml:space="preserve">Beruházás </t>
  </si>
  <si>
    <t>Kiadás összesen</t>
  </si>
  <si>
    <t xml:space="preserve">  -  Megyei Önkormányzat</t>
  </si>
  <si>
    <t xml:space="preserve">  -  Önkormányzati Hivatal </t>
  </si>
  <si>
    <t>Egyéb működési célú támogatások államháztartáson belülre</t>
  </si>
  <si>
    <t>Hivatkozás</t>
  </si>
  <si>
    <t>A vagyon megnevezése</t>
  </si>
  <si>
    <t>Bruttó érték</t>
  </si>
  <si>
    <t>Értékcsökkenés</t>
  </si>
  <si>
    <t>Nyilvántartási érték</t>
  </si>
  <si>
    <t>A/I/1.</t>
  </si>
  <si>
    <t>-ebből 0-ra leírt vagyoni értékü jogok</t>
  </si>
  <si>
    <t>A/I/2.</t>
  </si>
  <si>
    <t>-ebből 0-ra leírt szellemi termékek</t>
  </si>
  <si>
    <t>A/I/3.</t>
  </si>
  <si>
    <t>Immateriális javak értékhelyesb.</t>
  </si>
  <si>
    <t>A/I.</t>
  </si>
  <si>
    <t>A/II/1.</t>
  </si>
  <si>
    <t>Ingatlanok</t>
  </si>
  <si>
    <t>A/II/1.a.</t>
  </si>
  <si>
    <t>Korlátozottan forgalomképes ingatlanok</t>
  </si>
  <si>
    <t>-ebből külterületről nyíló garázs                             HRSZ:7147/J.              tul.hányad: 1/1                                                      9021 Győr, Árpád út 32.</t>
  </si>
  <si>
    <t>-ebből külterületről nyíló garázs                                HRSZ:7147/A.              tul.hányad: 44/1480                       9021 Győr, Árpád út 32.                                                          (25.,26.,27.,28., számú gépkocsibeállók)</t>
  </si>
  <si>
    <t>A/II/1.b.</t>
  </si>
  <si>
    <t>Korlátozottan forg.képes műemlék ingatlanok</t>
  </si>
  <si>
    <t xml:space="preserve">- kivett/irodaház, udvar            HRSZ: 7034                                  9021 Győr, Városház tér 3. </t>
  </si>
  <si>
    <t>A/II/1.c.</t>
  </si>
  <si>
    <t>Korl.forg.ing.kapcs.vagyoni értékü jogok</t>
  </si>
  <si>
    <t>- hálózatfejlesztési hozzájárulás                                                 9021 Győr, városház tér 3.</t>
  </si>
  <si>
    <t>A/II/2.</t>
  </si>
  <si>
    <t>Gépek, berendezések, felszerelések</t>
  </si>
  <si>
    <t>- számítástechnikai eszközök</t>
  </si>
  <si>
    <t>- 0-ra leírt számítástechnikai eszközök</t>
  </si>
  <si>
    <t>- egyéb gép, berend. felszerelés</t>
  </si>
  <si>
    <t>- 0-ra leírt egyéb gép berend. felszer.</t>
  </si>
  <si>
    <t>- képzőművészeti alkotások</t>
  </si>
  <si>
    <t>- járművek</t>
  </si>
  <si>
    <t>A/II/3.</t>
  </si>
  <si>
    <t>Tenyészállatok</t>
  </si>
  <si>
    <t>A/II/4.</t>
  </si>
  <si>
    <t>Beruházások, felújítások</t>
  </si>
  <si>
    <t>A/II/5.</t>
  </si>
  <si>
    <t>Tárgyi eszközök értékhelyesbítése</t>
  </si>
  <si>
    <t>A/II.</t>
  </si>
  <si>
    <t>Tárgyi eszközök</t>
  </si>
  <si>
    <t>A/III/1.</t>
  </si>
  <si>
    <t>Tartós részesedés</t>
  </si>
  <si>
    <t>A/III/2.</t>
  </si>
  <si>
    <t>Tartós hitelviszonyt megtestesítő értékpapírok</t>
  </si>
  <si>
    <t>A/III/3.</t>
  </si>
  <si>
    <t>Befektetett pénzügyi eszközök értékhelyesbítése</t>
  </si>
  <si>
    <t>A/III.</t>
  </si>
  <si>
    <t>Befektetett pénzügyi eszközök</t>
  </si>
  <si>
    <t>A/IV.</t>
  </si>
  <si>
    <t>Koncesszióba, vagyonkezelésbe adott eszközök</t>
  </si>
  <si>
    <t>A</t>
  </si>
  <si>
    <t>Nemzeti vagyonba tartozó befektetett eszközök</t>
  </si>
  <si>
    <t>B</t>
  </si>
  <si>
    <t>Nemzeti vagyonba tartozó forgóeszközök</t>
  </si>
  <si>
    <t>C/II</t>
  </si>
  <si>
    <t>Pénztárak, csekkek, betétkönyvek</t>
  </si>
  <si>
    <t>C/II/1</t>
  </si>
  <si>
    <t>- ebből: forintpénztár</t>
  </si>
  <si>
    <t>C/II/2</t>
  </si>
  <si>
    <t>- ebből: valutapénztár</t>
  </si>
  <si>
    <t>C/III</t>
  </si>
  <si>
    <t>Forintszámlák</t>
  </si>
  <si>
    <t>- Önkormányzat - költségvetési elszám. számla</t>
  </si>
  <si>
    <t>- Hivatal - költségvetési elszám. számla</t>
  </si>
  <si>
    <t>Devizaszámlák</t>
  </si>
  <si>
    <t>- Önkormányzat - deviza számla</t>
  </si>
  <si>
    <t>C</t>
  </si>
  <si>
    <t>Pénzeszközök</t>
  </si>
  <si>
    <t>D/I</t>
  </si>
  <si>
    <t>Költségvetési évben esedékes követelések</t>
  </si>
  <si>
    <t>D/II</t>
  </si>
  <si>
    <t>Költségvetési évet követően esedékes követelések</t>
  </si>
  <si>
    <t>D/III/1</t>
  </si>
  <si>
    <t>Adott előlegek</t>
  </si>
  <si>
    <t>D/III/4</t>
  </si>
  <si>
    <t>Forgótőke elszámolás</t>
  </si>
  <si>
    <t>D</t>
  </si>
  <si>
    <t>Követelések</t>
  </si>
  <si>
    <t>E</t>
  </si>
  <si>
    <t>Egyéb sajátos eszközoldali elszámolások</t>
  </si>
  <si>
    <t>F/I</t>
  </si>
  <si>
    <t>Eredményszemléletü bevételek aktív időbeli elhatárolása</t>
  </si>
  <si>
    <t>F/II</t>
  </si>
  <si>
    <t>Költségek, ráfordítások aktív időbeli elhatárolása</t>
  </si>
  <si>
    <t>F</t>
  </si>
  <si>
    <t>Aktív időbeli elhatárolások</t>
  </si>
  <si>
    <t>ESZKÖZÖK ÖSSZESEN</t>
  </si>
  <si>
    <t>G/I</t>
  </si>
  <si>
    <t>Nemzeti vagyon induláskori értéke</t>
  </si>
  <si>
    <t>G/III</t>
  </si>
  <si>
    <t>Egyéb eszközök induláskori értéke és változásai</t>
  </si>
  <si>
    <t>G/IV</t>
  </si>
  <si>
    <t>Felhalmozott eremény</t>
  </si>
  <si>
    <t>G/VI</t>
  </si>
  <si>
    <t>Mérleg szerinti eredmény</t>
  </si>
  <si>
    <t>G</t>
  </si>
  <si>
    <t>Saját tőke</t>
  </si>
  <si>
    <t>H/I/1</t>
  </si>
  <si>
    <t>Ktv. évben esedékes kötelezettségek személyi jutt.</t>
  </si>
  <si>
    <t>H/I/3</t>
  </si>
  <si>
    <t>Ktv. évben esedékes kötelezettségek dologi kiadásokra</t>
  </si>
  <si>
    <t>H/I</t>
  </si>
  <si>
    <t>Ktv. évben esedékes kötelezettségek</t>
  </si>
  <si>
    <t>H/II/3</t>
  </si>
  <si>
    <t>Ktv. évet követően esedékes kötelezettségek dologi kiadásokra</t>
  </si>
  <si>
    <t>H/II/9</t>
  </si>
  <si>
    <t>Ktv. évet követően esedékes kötelezettségek finanszírozási kiadásokra</t>
  </si>
  <si>
    <t>H/II</t>
  </si>
  <si>
    <t>Ktv. évet követően esedékes kötelezettségek</t>
  </si>
  <si>
    <t>H/III</t>
  </si>
  <si>
    <t>Kötelezettség jellegü sajátos elszámolások</t>
  </si>
  <si>
    <t>H</t>
  </si>
  <si>
    <t xml:space="preserve">Kötelezettségek    </t>
  </si>
  <si>
    <t>I</t>
  </si>
  <si>
    <t>Egyéb sajátos forrásoldali elszámolások</t>
  </si>
  <si>
    <t>J</t>
  </si>
  <si>
    <t>Kincstári számlavezetéssel kapcsolatos elszámolások</t>
  </si>
  <si>
    <t>K/2</t>
  </si>
  <si>
    <t>Költségek, ráfordítások passzív időbeli elhatárolása</t>
  </si>
  <si>
    <t>K/3</t>
  </si>
  <si>
    <t>Halasztott eredményszemléletü bevételek</t>
  </si>
  <si>
    <t>K</t>
  </si>
  <si>
    <t>Passzív időbeli elhatárolások</t>
  </si>
  <si>
    <t>FORRÁSOK ÖSSZESEN</t>
  </si>
  <si>
    <t>DEAR</t>
  </si>
  <si>
    <t>EFOP</t>
  </si>
  <si>
    <t>Sacravelo</t>
  </si>
  <si>
    <t>Államháztartáson belüli megelőlegezések</t>
  </si>
  <si>
    <t>Egyéb felhalmozási célú kiadások</t>
  </si>
  <si>
    <t>Nemzetközi kötelezettségek</t>
  </si>
  <si>
    <t>A/1 Immateriális javak</t>
  </si>
  <si>
    <t>A/II/4 Beruházások, felújítások</t>
  </si>
  <si>
    <t xml:space="preserve">   -Egyéb dologi kiadások</t>
  </si>
  <si>
    <t xml:space="preserve">  - Előzetesen felszámított  ÁFA</t>
  </si>
  <si>
    <t>10.1.</t>
  </si>
  <si>
    <t>10.2.</t>
  </si>
  <si>
    <t>10.2.1.</t>
  </si>
  <si>
    <t>10.2.2.</t>
  </si>
  <si>
    <t>10.2.3.</t>
  </si>
  <si>
    <t>10.2.4</t>
  </si>
  <si>
    <t>Nemzeti kötelezettségek</t>
  </si>
  <si>
    <t xml:space="preserve">  - Nemzeti kötelezettségek</t>
  </si>
  <si>
    <t>- Hivatal</t>
  </si>
  <si>
    <t xml:space="preserve">- Önkormányzat </t>
  </si>
  <si>
    <t>2019. évi teljesítés</t>
  </si>
  <si>
    <t>Egyéb működési átadás</t>
  </si>
  <si>
    <t xml:space="preserve">EU DIRECT </t>
  </si>
  <si>
    <t xml:space="preserve"> TOP-1.2.1-15 Dunszegi Község Önkormányzat </t>
  </si>
  <si>
    <t xml:space="preserve">  -  Megyei Önkormányzat </t>
  </si>
  <si>
    <t>TOP-5.1.1-15 Foglalkoztatási paktum Tét paktum</t>
  </si>
  <si>
    <t>Nemzeti értékeink megőrzése</t>
  </si>
  <si>
    <t>Kistelepülések kulturális eseményeinek támogatása</t>
  </si>
  <si>
    <t>Önkormányzati épületek energetikai korszerűsítése</t>
  </si>
  <si>
    <t>TOP projektek</t>
  </si>
  <si>
    <t xml:space="preserve"> - Immateriális javak beszerzése</t>
  </si>
  <si>
    <t xml:space="preserve"> - Működési célú pénzeszköz átvétel ÁH-on kívülről</t>
  </si>
  <si>
    <t xml:space="preserve"> - Felhalmozási célú támogatások ÁH-on belülről</t>
  </si>
  <si>
    <t>Államháztartáson belüli megelőlegezés visszafizetésére</t>
  </si>
  <si>
    <t xml:space="preserve">      = Központi kezelésű projektek céltartaléka (következő évek)</t>
  </si>
  <si>
    <t xml:space="preserve">         = Központi kezelésű projektek céltartaléka ( következő évek)</t>
  </si>
  <si>
    <t>Győr-Moson-Sopron Megyei Önkormányzat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</si>
</sst>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\ _F_t_-;\-* #,##0\ _F_t_-;_-* &quot;-&quot;\ _F_t_-;_-@_-"/>
    <numFmt numFmtId="165" formatCode="_-* #,##0.00\ _F_t_-;\-* #,##0.00\ _F_t_-;_-* &quot;-&quot;??\ _F_t_-;_-@_-"/>
    <numFmt numFmtId="166" formatCode="_-* #,##0\ _F_t_-;\-* #,##0\ _F_t_-;_-* &quot;-&quot;??\ _F_t_-;_-@_-"/>
    <numFmt numFmtId="167" formatCode="_-* #,##0.0\ _F_t_-;\-* #,##0.0\ _F_t_-;_-* &quot;-&quot;??\ _F_t_-;_-@_-"/>
    <numFmt numFmtId="168" formatCode="0.0%"/>
    <numFmt numFmtId="169" formatCode="_-* #,##0\ _F_t_-;\-* #,##0\ _F_t_-;_-* &quot;-&quot;?\ _F_t_-;_-@_-"/>
    <numFmt numFmtId="170" formatCode="#,##0\ _F_t"/>
  </numFmts>
  <fonts count="5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i/>
      <sz val="10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name val="Times New Roman CE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i/>
      <sz val="12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9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i/>
      <sz val="12"/>
      <color theme="1"/>
      <name val="Times New Roman"/>
      <family val="1"/>
      <charset val="238"/>
    </font>
    <font>
      <sz val="10"/>
      <color rgb="FFFF0000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i/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i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3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165" fontId="17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5" fillId="0" borderId="0"/>
    <xf numFmtId="9" fontId="12" fillId="0" borderId="0" applyFont="0" applyFill="0" applyBorder="0" applyAlignment="0" applyProtection="0"/>
    <xf numFmtId="0" fontId="28" fillId="0" borderId="0"/>
    <xf numFmtId="165" fontId="28" fillId="0" borderId="0" applyFont="0" applyFill="0" applyBorder="0" applyAlignment="0" applyProtection="0"/>
  </cellStyleXfs>
  <cellXfs count="523">
    <xf numFmtId="0" fontId="0" fillId="0" borderId="0" xfId="0"/>
    <xf numFmtId="0" fontId="3" fillId="0" borderId="1" xfId="1" applyFont="1" applyBorder="1" applyAlignment="1">
      <alignment textRotation="90"/>
    </xf>
    <xf numFmtId="0" fontId="3" fillId="0" borderId="2" xfId="1" applyFont="1" applyBorder="1" applyAlignment="1">
      <alignment vertical="center" textRotation="90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164" fontId="4" fillId="0" borderId="2" xfId="1" applyNumberFormat="1" applyFont="1" applyBorder="1" applyAlignment="1">
      <alignment vertical="center"/>
    </xf>
    <xf numFmtId="49" fontId="3" fillId="0" borderId="1" xfId="1" applyNumberFormat="1" applyFont="1" applyBorder="1" applyAlignment="1">
      <alignment vertical="center"/>
    </xf>
    <xf numFmtId="0" fontId="3" fillId="0" borderId="1" xfId="1" applyFont="1" applyBorder="1" applyAlignment="1">
      <alignment vertical="center"/>
    </xf>
    <xf numFmtId="0" fontId="3" fillId="0" borderId="12" xfId="1" applyFont="1" applyBorder="1" applyAlignment="1">
      <alignment horizontal="center"/>
    </xf>
    <xf numFmtId="0" fontId="3" fillId="0" borderId="2" xfId="1" applyFont="1" applyBorder="1" applyAlignment="1">
      <alignment vertical="center"/>
    </xf>
    <xf numFmtId="164" fontId="3" fillId="0" borderId="1" xfId="1" applyNumberFormat="1" applyFont="1" applyBorder="1" applyAlignment="1">
      <alignment vertical="center"/>
    </xf>
    <xf numFmtId="0" fontId="6" fillId="0" borderId="1" xfId="1" applyFont="1" applyBorder="1" applyAlignment="1">
      <alignment vertical="center"/>
    </xf>
    <xf numFmtId="0" fontId="3" fillId="0" borderId="1" xfId="1" quotePrefix="1" applyFont="1" applyBorder="1" applyAlignment="1">
      <alignment vertical="center"/>
    </xf>
    <xf numFmtId="164" fontId="3" fillId="0" borderId="2" xfId="1" applyNumberFormat="1" applyFont="1" applyBorder="1" applyAlignment="1">
      <alignment vertical="center"/>
    </xf>
    <xf numFmtId="0" fontId="7" fillId="0" borderId="4" xfId="1" quotePrefix="1" applyFont="1" applyBorder="1" applyAlignment="1">
      <alignment vertical="center"/>
    </xf>
    <xf numFmtId="0" fontId="3" fillId="0" borderId="0" xfId="1" applyFont="1"/>
    <xf numFmtId="164" fontId="3" fillId="0" borderId="0" xfId="1" applyNumberFormat="1" applyFont="1" applyBorder="1" applyAlignment="1">
      <alignment vertical="center"/>
    </xf>
    <xf numFmtId="0" fontId="6" fillId="0" borderId="11" xfId="1" applyFont="1" applyBorder="1" applyAlignment="1">
      <alignment vertical="center" wrapText="1"/>
    </xf>
    <xf numFmtId="0" fontId="7" fillId="0" borderId="4" xfId="1" quotePrefix="1" applyFont="1" applyBorder="1" applyAlignment="1">
      <alignment vertical="center" wrapText="1"/>
    </xf>
    <xf numFmtId="0" fontId="3" fillId="0" borderId="11" xfId="1" applyFont="1" applyBorder="1" applyAlignment="1">
      <alignment vertical="center"/>
    </xf>
    <xf numFmtId="164" fontId="3" fillId="0" borderId="10" xfId="1" applyNumberFormat="1" applyFont="1" applyBorder="1" applyAlignment="1">
      <alignment vertical="center"/>
    </xf>
    <xf numFmtId="164" fontId="3" fillId="0" borderId="11" xfId="1" applyNumberFormat="1" applyFont="1" applyBorder="1" applyAlignment="1">
      <alignment vertical="center"/>
    </xf>
    <xf numFmtId="0" fontId="3" fillId="0" borderId="0" xfId="1" applyFont="1" applyBorder="1" applyAlignment="1">
      <alignment vertical="center"/>
    </xf>
    <xf numFmtId="0" fontId="3" fillId="0" borderId="4" xfId="1" applyFont="1" applyBorder="1" applyAlignment="1">
      <alignment vertical="center"/>
    </xf>
    <xf numFmtId="164" fontId="4" fillId="0" borderId="1" xfId="1" applyNumberFormat="1" applyFont="1" applyBorder="1" applyAlignment="1">
      <alignment vertical="center"/>
    </xf>
    <xf numFmtId="166" fontId="3" fillId="0" borderId="1" xfId="1" applyNumberFormat="1" applyFont="1" applyBorder="1" applyAlignment="1">
      <alignment vertical="center"/>
    </xf>
    <xf numFmtId="0" fontId="4" fillId="0" borderId="2" xfId="1" applyFont="1" applyBorder="1" applyAlignment="1">
      <alignment horizontal="left" vertical="center"/>
    </xf>
    <xf numFmtId="166" fontId="4" fillId="0" borderId="1" xfId="1" applyNumberFormat="1" applyFont="1" applyBorder="1" applyAlignment="1">
      <alignment vertical="center"/>
    </xf>
    <xf numFmtId="49" fontId="3" fillId="0" borderId="4" xfId="1" applyNumberFormat="1" applyFont="1" applyBorder="1" applyAlignment="1">
      <alignment vertical="center"/>
    </xf>
    <xf numFmtId="49" fontId="3" fillId="0" borderId="1" xfId="1" quotePrefix="1" applyNumberFormat="1" applyFont="1" applyBorder="1" applyAlignment="1">
      <alignment vertical="center"/>
    </xf>
    <xf numFmtId="0" fontId="7" fillId="0" borderId="1" xfId="1" quotePrefix="1" applyFont="1" applyBorder="1" applyAlignment="1">
      <alignment vertical="center"/>
    </xf>
    <xf numFmtId="0" fontId="7" fillId="0" borderId="10" xfId="1" quotePrefix="1" applyFont="1" applyBorder="1" applyAlignment="1">
      <alignment vertical="center"/>
    </xf>
    <xf numFmtId="49" fontId="4" fillId="0" borderId="1" xfId="1" quotePrefix="1" applyNumberFormat="1" applyFont="1" applyBorder="1" applyAlignment="1">
      <alignment vertical="center"/>
    </xf>
    <xf numFmtId="0" fontId="4" fillId="0" borderId="1" xfId="1" quotePrefix="1" applyFont="1" applyBorder="1" applyAlignment="1">
      <alignment vertical="center"/>
    </xf>
    <xf numFmtId="0" fontId="3" fillId="0" borderId="3" xfId="1" applyFont="1" applyBorder="1" applyAlignment="1"/>
    <xf numFmtId="49" fontId="3" fillId="0" borderId="2" xfId="1" quotePrefix="1" applyNumberFormat="1" applyFont="1" applyBorder="1" applyAlignment="1">
      <alignment vertical="center"/>
    </xf>
    <xf numFmtId="0" fontId="4" fillId="0" borderId="1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2" xfId="1" quotePrefix="1" applyFont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9" fontId="3" fillId="0" borderId="2" xfId="3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9" fontId="5" fillId="0" borderId="1" xfId="3" applyFont="1" applyBorder="1" applyAlignment="1">
      <alignment horizontal="center"/>
    </xf>
    <xf numFmtId="0" fontId="3" fillId="0" borderId="15" xfId="1" applyFont="1" applyBorder="1" applyAlignment="1">
      <alignment textRotation="90"/>
    </xf>
    <xf numFmtId="164" fontId="3" fillId="0" borderId="13" xfId="1" applyNumberFormat="1" applyFont="1" applyBorder="1" applyAlignment="1">
      <alignment horizontal="center" vertical="center"/>
    </xf>
    <xf numFmtId="164" fontId="3" fillId="0" borderId="7" xfId="1" applyNumberFormat="1" applyFont="1" applyBorder="1" applyAlignment="1">
      <alignment horizontal="center" vertical="center"/>
    </xf>
    <xf numFmtId="0" fontId="3" fillId="0" borderId="12" xfId="1" applyFont="1" applyBorder="1"/>
    <xf numFmtId="0" fontId="13" fillId="0" borderId="0" xfId="0" applyFont="1"/>
    <xf numFmtId="164" fontId="14" fillId="0" borderId="1" xfId="1" applyNumberFormat="1" applyFont="1" applyBorder="1" applyAlignment="1">
      <alignment vertical="center"/>
    </xf>
    <xf numFmtId="164" fontId="14" fillId="0" borderId="2" xfId="1" applyNumberFormat="1" applyFont="1" applyBorder="1" applyAlignment="1">
      <alignment vertical="center"/>
    </xf>
    <xf numFmtId="0" fontId="12" fillId="0" borderId="10" xfId="1" applyFont="1" applyBorder="1" applyAlignment="1">
      <alignment vertical="center"/>
    </xf>
    <xf numFmtId="9" fontId="12" fillId="0" borderId="1" xfId="3" applyFont="1" applyBorder="1" applyAlignment="1">
      <alignment horizontal="center" vertical="center"/>
    </xf>
    <xf numFmtId="164" fontId="7" fillId="0" borderId="1" xfId="1" applyNumberFormat="1" applyFont="1" applyBorder="1" applyAlignment="1">
      <alignment vertical="center"/>
    </xf>
    <xf numFmtId="9" fontId="7" fillId="0" borderId="2" xfId="3" applyFont="1" applyBorder="1" applyAlignment="1">
      <alignment horizontal="center" vertical="center"/>
    </xf>
    <xf numFmtId="164" fontId="7" fillId="0" borderId="2" xfId="1" applyNumberFormat="1" applyFont="1" applyBorder="1" applyAlignment="1">
      <alignment vertical="center"/>
    </xf>
    <xf numFmtId="0" fontId="3" fillId="0" borderId="2" xfId="1" quotePrefix="1" applyFont="1" applyBorder="1" applyAlignment="1">
      <alignment vertical="center"/>
    </xf>
    <xf numFmtId="164" fontId="10" fillId="0" borderId="1" xfId="1" applyNumberFormat="1" applyFont="1" applyBorder="1" applyAlignment="1">
      <alignment vertical="center"/>
    </xf>
    <xf numFmtId="0" fontId="5" fillId="0" borderId="0" xfId="0" applyFont="1"/>
    <xf numFmtId="9" fontId="3" fillId="0" borderId="1" xfId="3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left" vertical="center"/>
    </xf>
    <xf numFmtId="164" fontId="3" fillId="0" borderId="13" xfId="1" applyNumberFormat="1" applyFont="1" applyBorder="1" applyAlignment="1">
      <alignment horizontal="left" vertical="center"/>
    </xf>
    <xf numFmtId="164" fontId="3" fillId="0" borderId="4" xfId="1" applyNumberFormat="1" applyFont="1" applyBorder="1" applyAlignment="1">
      <alignment vertical="center"/>
    </xf>
    <xf numFmtId="164" fontId="3" fillId="0" borderId="1" xfId="1" quotePrefix="1" applyNumberFormat="1" applyFont="1" applyBorder="1" applyAlignment="1">
      <alignment vertical="center"/>
    </xf>
    <xf numFmtId="164" fontId="10" fillId="0" borderId="1" xfId="0" applyNumberFormat="1" applyFont="1" applyBorder="1"/>
    <xf numFmtId="164" fontId="5" fillId="0" borderId="1" xfId="0" applyNumberFormat="1" applyFont="1" applyBorder="1"/>
    <xf numFmtId="164" fontId="7" fillId="0" borderId="1" xfId="1" applyNumberFormat="1" applyFont="1" applyBorder="1" applyAlignment="1">
      <alignment vertical="center" wrapText="1"/>
    </xf>
    <xf numFmtId="164" fontId="7" fillId="0" borderId="3" xfId="1" applyNumberFormat="1" applyFont="1" applyBorder="1" applyAlignment="1">
      <alignment vertical="center"/>
    </xf>
    <xf numFmtId="9" fontId="8" fillId="0" borderId="1" xfId="3" applyFont="1" applyBorder="1" applyAlignment="1">
      <alignment horizontal="center" vertical="center"/>
    </xf>
    <xf numFmtId="9" fontId="5" fillId="0" borderId="0" xfId="3" applyFont="1" applyAlignment="1">
      <alignment horizontal="center"/>
    </xf>
    <xf numFmtId="164" fontId="4" fillId="0" borderId="1" xfId="1" applyNumberFormat="1" applyFont="1" applyBorder="1" applyAlignment="1">
      <alignment horizontal="left" vertical="center"/>
    </xf>
    <xf numFmtId="0" fontId="3" fillId="0" borderId="3" xfId="1" applyFont="1" applyBorder="1" applyAlignment="1">
      <alignment vertical="center"/>
    </xf>
    <xf numFmtId="164" fontId="4" fillId="0" borderId="3" xfId="1" applyNumberFormat="1" applyFont="1" applyBorder="1" applyAlignment="1">
      <alignment vertical="center"/>
    </xf>
    <xf numFmtId="0" fontId="4" fillId="0" borderId="2" xfId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16" fontId="3" fillId="0" borderId="1" xfId="1" applyNumberFormat="1" applyFont="1" applyBorder="1" applyAlignment="1">
      <alignment vertical="center"/>
    </xf>
    <xf numFmtId="16" fontId="3" fillId="0" borderId="12" xfId="1" quotePrefix="1" applyNumberFormat="1" applyFont="1" applyBorder="1" applyAlignment="1">
      <alignment vertical="center"/>
    </xf>
    <xf numFmtId="0" fontId="3" fillId="0" borderId="12" xfId="1" applyFont="1" applyBorder="1" applyAlignment="1">
      <alignment vertical="center"/>
    </xf>
    <xf numFmtId="16" fontId="3" fillId="0" borderId="1" xfId="1" quotePrefix="1" applyNumberFormat="1" applyFont="1" applyBorder="1" applyAlignment="1">
      <alignment vertical="center"/>
    </xf>
    <xf numFmtId="0" fontId="3" fillId="0" borderId="13" xfId="1" applyFont="1" applyBorder="1" applyAlignment="1">
      <alignment vertical="center"/>
    </xf>
    <xf numFmtId="16" fontId="3" fillId="0" borderId="13" xfId="1" quotePrefix="1" applyNumberFormat="1" applyFont="1" applyBorder="1" applyAlignment="1">
      <alignment vertical="center"/>
    </xf>
    <xf numFmtId="14" fontId="7" fillId="0" borderId="2" xfId="1" applyNumberFormat="1" applyFont="1" applyBorder="1" applyAlignment="1">
      <alignment vertical="center"/>
    </xf>
    <xf numFmtId="0" fontId="4" fillId="0" borderId="11" xfId="1" applyFont="1" applyBorder="1" applyAlignment="1">
      <alignment vertical="center"/>
    </xf>
    <xf numFmtId="0" fontId="4" fillId="0" borderId="11" xfId="1" applyFont="1" applyBorder="1" applyAlignment="1">
      <alignment horizontal="left" vertical="center"/>
    </xf>
    <xf numFmtId="0" fontId="11" fillId="0" borderId="1" xfId="0" applyFont="1" applyBorder="1"/>
    <xf numFmtId="164" fontId="3" fillId="0" borderId="7" xfId="1" applyNumberFormat="1" applyFont="1" applyBorder="1" applyAlignment="1">
      <alignment vertical="center"/>
    </xf>
    <xf numFmtId="9" fontId="3" fillId="0" borderId="0" xfId="3" applyFont="1" applyBorder="1" applyAlignment="1">
      <alignment horizontal="center" vertical="center"/>
    </xf>
    <xf numFmtId="9" fontId="4" fillId="0" borderId="0" xfId="3" applyFont="1" applyBorder="1" applyAlignment="1">
      <alignment horizontal="center" vertical="center"/>
    </xf>
    <xf numFmtId="9" fontId="3" fillId="0" borderId="11" xfId="3" applyFont="1" applyBorder="1" applyAlignment="1">
      <alignment horizontal="center" vertical="center"/>
    </xf>
    <xf numFmtId="9" fontId="3" fillId="0" borderId="10" xfId="3" applyFont="1" applyBorder="1" applyAlignment="1">
      <alignment horizontal="center" vertical="center"/>
    </xf>
    <xf numFmtId="9" fontId="4" fillId="0" borderId="1" xfId="3" applyFont="1" applyBorder="1" applyAlignment="1">
      <alignment horizontal="center" vertical="center"/>
    </xf>
    <xf numFmtId="10" fontId="3" fillId="0" borderId="1" xfId="3" applyNumberFormat="1" applyFont="1" applyBorder="1" applyAlignment="1">
      <alignment horizontal="center" vertical="center"/>
    </xf>
    <xf numFmtId="9" fontId="3" fillId="0" borderId="1" xfId="3" applyNumberFormat="1" applyFont="1" applyBorder="1" applyAlignment="1">
      <alignment horizontal="center" vertical="center"/>
    </xf>
    <xf numFmtId="164" fontId="11" fillId="0" borderId="1" xfId="0" applyNumberFormat="1" applyFont="1" applyBorder="1"/>
    <xf numFmtId="9" fontId="11" fillId="0" borderId="1" xfId="3" applyFont="1" applyBorder="1"/>
    <xf numFmtId="9" fontId="11" fillId="0" borderId="1" xfId="3" applyFont="1" applyBorder="1" applyAlignment="1">
      <alignment horizontal="center"/>
    </xf>
    <xf numFmtId="9" fontId="11" fillId="0" borderId="1" xfId="3" applyNumberFormat="1" applyFont="1" applyBorder="1" applyAlignment="1">
      <alignment horizontal="center"/>
    </xf>
    <xf numFmtId="0" fontId="19" fillId="2" borderId="16" xfId="4" applyFont="1" applyFill="1" applyBorder="1" applyAlignment="1">
      <alignment horizontal="center" vertical="center"/>
    </xf>
    <xf numFmtId="0" fontId="19" fillId="2" borderId="18" xfId="4" applyFont="1" applyFill="1" applyBorder="1" applyAlignment="1">
      <alignment horizontal="center" vertical="center" wrapText="1"/>
    </xf>
    <xf numFmtId="0" fontId="18" fillId="0" borderId="13" xfId="4" applyFont="1" applyBorder="1" applyAlignment="1">
      <alignment horizontal="center" vertical="center"/>
    </xf>
    <xf numFmtId="167" fontId="18" fillId="0" borderId="13" xfId="4" applyNumberFormat="1" applyFont="1" applyBorder="1" applyAlignment="1">
      <alignment horizontal="center" vertical="center"/>
    </xf>
    <xf numFmtId="0" fontId="18" fillId="0" borderId="7" xfId="4" applyFont="1" applyBorder="1" applyAlignment="1">
      <alignment horizontal="center" vertical="center"/>
    </xf>
    <xf numFmtId="167" fontId="18" fillId="0" borderId="20" xfId="5" applyNumberFormat="1" applyFont="1" applyBorder="1" applyAlignment="1">
      <alignment horizontal="center" vertical="center"/>
    </xf>
    <xf numFmtId="0" fontId="19" fillId="0" borderId="21" xfId="4" applyFont="1" applyBorder="1" applyAlignment="1">
      <alignment vertical="center" wrapText="1"/>
    </xf>
    <xf numFmtId="0" fontId="18" fillId="0" borderId="1" xfId="4" applyFont="1" applyBorder="1" applyAlignment="1">
      <alignment horizontal="center" vertical="center"/>
    </xf>
    <xf numFmtId="0" fontId="18" fillId="0" borderId="2" xfId="4" applyFont="1" applyBorder="1" applyAlignment="1">
      <alignment horizontal="center" vertical="center"/>
    </xf>
    <xf numFmtId="167" fontId="18" fillId="0" borderId="22" xfId="5" applyNumberFormat="1" applyFont="1" applyBorder="1" applyAlignment="1">
      <alignment horizontal="center" vertical="center"/>
    </xf>
    <xf numFmtId="0" fontId="18" fillId="0" borderId="23" xfId="4" quotePrefix="1" applyFont="1" applyBorder="1" applyAlignment="1">
      <alignment vertical="center" wrapText="1"/>
    </xf>
    <xf numFmtId="0" fontId="18" fillId="0" borderId="3" xfId="4" applyFont="1" applyBorder="1" applyAlignment="1">
      <alignment horizontal="center" vertical="center"/>
    </xf>
    <xf numFmtId="0" fontId="18" fillId="0" borderId="15" xfId="4" applyFont="1" applyBorder="1" applyAlignment="1">
      <alignment horizontal="center" vertical="center"/>
    </xf>
    <xf numFmtId="167" fontId="18" fillId="0" borderId="24" xfId="5" applyNumberFormat="1" applyFont="1" applyBorder="1" applyAlignment="1">
      <alignment horizontal="center" vertical="center"/>
    </xf>
    <xf numFmtId="0" fontId="19" fillId="0" borderId="23" xfId="4" applyFont="1" applyBorder="1" applyAlignment="1">
      <alignment vertical="center"/>
    </xf>
    <xf numFmtId="0" fontId="19" fillId="0" borderId="3" xfId="4" applyFont="1" applyBorder="1" applyAlignment="1">
      <alignment horizontal="center" vertical="center"/>
    </xf>
    <xf numFmtId="0" fontId="19" fillId="0" borderId="15" xfId="4" applyFont="1" applyBorder="1" applyAlignment="1">
      <alignment horizontal="center" vertical="center"/>
    </xf>
    <xf numFmtId="167" fontId="19" fillId="0" borderId="22" xfId="5" applyNumberFormat="1" applyFont="1" applyBorder="1" applyAlignment="1">
      <alignment horizontal="center" vertical="center"/>
    </xf>
    <xf numFmtId="0" fontId="18" fillId="0" borderId="1" xfId="4" quotePrefix="1" applyFont="1" applyBorder="1" applyAlignment="1">
      <alignment vertical="center" wrapText="1"/>
    </xf>
    <xf numFmtId="166" fontId="18" fillId="0" borderId="1" xfId="5" applyNumberFormat="1" applyFont="1" applyBorder="1" applyAlignment="1">
      <alignment horizontal="center" vertical="center"/>
    </xf>
    <xf numFmtId="167" fontId="18" fillId="0" borderId="1" xfId="5" applyNumberFormat="1" applyFont="1" applyBorder="1" applyAlignment="1">
      <alignment horizontal="center" vertical="center"/>
    </xf>
    <xf numFmtId="164" fontId="7" fillId="0" borderId="0" xfId="1" applyNumberFormat="1" applyFont="1" applyBorder="1" applyAlignment="1">
      <alignment vertical="center"/>
    </xf>
    <xf numFmtId="164" fontId="3" fillId="0" borderId="0" xfId="1" applyNumberFormat="1" applyFont="1" applyBorder="1" applyAlignment="1">
      <alignment horizontal="left" vertical="center"/>
    </xf>
    <xf numFmtId="164" fontId="14" fillId="0" borderId="1" xfId="1" applyNumberFormat="1" applyFont="1" applyBorder="1" applyAlignment="1">
      <alignment horizontal="left" vertical="center"/>
    </xf>
    <xf numFmtId="9" fontId="13" fillId="0" borderId="1" xfId="3" applyFont="1" applyBorder="1" applyAlignment="1">
      <alignment horizontal="center"/>
    </xf>
    <xf numFmtId="0" fontId="12" fillId="0" borderId="13" xfId="1" applyFont="1" applyBorder="1" applyAlignment="1"/>
    <xf numFmtId="49" fontId="14" fillId="0" borderId="1" xfId="1" applyNumberFormat="1" applyFont="1" applyBorder="1" applyAlignment="1">
      <alignment vertical="center"/>
    </xf>
    <xf numFmtId="0" fontId="23" fillId="0" borderId="0" xfId="0" applyFont="1"/>
    <xf numFmtId="0" fontId="14" fillId="0" borderId="2" xfId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7" fillId="0" borderId="0" xfId="1" quotePrefix="1" applyNumberFormat="1" applyFont="1" applyBorder="1" applyAlignment="1">
      <alignment horizontal="left" vertical="center"/>
    </xf>
    <xf numFmtId="164" fontId="7" fillId="0" borderId="0" xfId="1" applyNumberFormat="1" applyFont="1" applyBorder="1" applyAlignment="1">
      <alignment horizontal="left" vertical="center"/>
    </xf>
    <xf numFmtId="164" fontId="3" fillId="0" borderId="0" xfId="1" quotePrefix="1" applyNumberFormat="1" applyFont="1" applyBorder="1" applyAlignment="1">
      <alignment horizontal="left" vertical="center"/>
    </xf>
    <xf numFmtId="164" fontId="4" fillId="0" borderId="5" xfId="1" applyNumberFormat="1" applyFont="1" applyBorder="1" applyAlignment="1">
      <alignment vertical="center"/>
    </xf>
    <xf numFmtId="9" fontId="5" fillId="0" borderId="5" xfId="3" applyFont="1" applyBorder="1" applyAlignment="1">
      <alignment horizontal="center"/>
    </xf>
    <xf numFmtId="164" fontId="5" fillId="0" borderId="0" xfId="0" applyNumberFormat="1" applyFont="1" applyBorder="1"/>
    <xf numFmtId="9" fontId="5" fillId="0" borderId="0" xfId="3" applyFont="1" applyBorder="1" applyAlignment="1">
      <alignment horizontal="center"/>
    </xf>
    <xf numFmtId="164" fontId="3" fillId="0" borderId="1" xfId="1" applyNumberFormat="1" applyFont="1" applyBorder="1" applyAlignment="1">
      <alignment vertical="center" wrapText="1"/>
    </xf>
    <xf numFmtId="9" fontId="3" fillId="0" borderId="1" xfId="3" applyFont="1" applyBorder="1" applyAlignment="1">
      <alignment horizontal="center"/>
    </xf>
    <xf numFmtId="164" fontId="3" fillId="0" borderId="1" xfId="0" applyNumberFormat="1" applyFont="1" applyBorder="1"/>
    <xf numFmtId="9" fontId="4" fillId="0" borderId="1" xfId="3" applyFont="1" applyBorder="1" applyAlignment="1">
      <alignment horizontal="center"/>
    </xf>
    <xf numFmtId="9" fontId="14" fillId="0" borderId="1" xfId="3" applyFont="1" applyBorder="1" applyAlignment="1">
      <alignment horizontal="center" vertical="center"/>
    </xf>
    <xf numFmtId="9" fontId="14" fillId="0" borderId="1" xfId="3" applyFont="1" applyBorder="1" applyAlignment="1">
      <alignment horizontal="center"/>
    </xf>
    <xf numFmtId="164" fontId="15" fillId="0" borderId="1" xfId="0" applyNumberFormat="1" applyFont="1" applyBorder="1"/>
    <xf numFmtId="164" fontId="15" fillId="0" borderId="3" xfId="0" applyNumberFormat="1" applyFont="1" applyBorder="1"/>
    <xf numFmtId="164" fontId="15" fillId="0" borderId="25" xfId="0" applyNumberFormat="1" applyFont="1" applyBorder="1"/>
    <xf numFmtId="0" fontId="19" fillId="2" borderId="26" xfId="4" applyFont="1" applyFill="1" applyBorder="1" applyAlignment="1">
      <alignment horizontal="center" vertical="center"/>
    </xf>
    <xf numFmtId="0" fontId="19" fillId="2" borderId="12" xfId="4" applyFont="1" applyFill="1" applyBorder="1" applyAlignment="1">
      <alignment horizontal="center" vertical="center" wrapText="1"/>
    </xf>
    <xf numFmtId="0" fontId="19" fillId="2" borderId="4" xfId="4" applyFont="1" applyFill="1" applyBorder="1" applyAlignment="1">
      <alignment horizontal="center" vertical="center" wrapText="1"/>
    </xf>
    <xf numFmtId="0" fontId="19" fillId="2" borderId="22" xfId="4" applyFont="1" applyFill="1" applyBorder="1" applyAlignment="1">
      <alignment horizontal="center" vertical="center" wrapText="1"/>
    </xf>
    <xf numFmtId="0" fontId="19" fillId="0" borderId="4" xfId="4" applyFont="1" applyBorder="1" applyAlignment="1">
      <alignment horizontal="center" vertical="center"/>
    </xf>
    <xf numFmtId="0" fontId="0" fillId="0" borderId="0" xfId="0"/>
    <xf numFmtId="0" fontId="24" fillId="0" borderId="0" xfId="0" applyFont="1"/>
    <xf numFmtId="0" fontId="9" fillId="0" borderId="0" xfId="0" applyFont="1"/>
    <xf numFmtId="0" fontId="11" fillId="0" borderId="1" xfId="0" applyFont="1" applyBorder="1" applyAlignment="1">
      <alignment wrapText="1"/>
    </xf>
    <xf numFmtId="0" fontId="16" fillId="0" borderId="1" xfId="0" applyFont="1" applyBorder="1" applyAlignment="1">
      <alignment wrapText="1"/>
    </xf>
    <xf numFmtId="164" fontId="16" fillId="0" borderId="1" xfId="0" applyNumberFormat="1" applyFont="1" applyBorder="1"/>
    <xf numFmtId="0" fontId="28" fillId="3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29" fillId="0" borderId="1" xfId="0" applyFont="1" applyBorder="1" applyAlignment="1">
      <alignment horizontal="left" vertical="top" wrapText="1"/>
    </xf>
    <xf numFmtId="3" fontId="29" fillId="0" borderId="1" xfId="0" applyNumberFormat="1" applyFont="1" applyBorder="1" applyAlignment="1">
      <alignment horizontal="right" vertical="top" wrapText="1"/>
    </xf>
    <xf numFmtId="0" fontId="11" fillId="0" borderId="0" xfId="0" applyFont="1" applyFill="1" applyBorder="1" applyAlignment="1">
      <alignment wrapText="1"/>
    </xf>
    <xf numFmtId="0" fontId="4" fillId="0" borderId="1" xfId="4" applyFont="1" applyBorder="1" applyAlignment="1">
      <alignment horizontal="left" vertical="center"/>
    </xf>
    <xf numFmtId="0" fontId="4" fillId="0" borderId="1" xfId="4" applyFont="1" applyBorder="1" applyAlignment="1">
      <alignment horizontal="center" vertical="center"/>
    </xf>
    <xf numFmtId="164" fontId="5" fillId="0" borderId="1" xfId="0" applyNumberFormat="1" applyFont="1" applyBorder="1" applyAlignment="1"/>
    <xf numFmtId="0" fontId="5" fillId="0" borderId="1" xfId="0" applyFont="1" applyBorder="1" applyAlignment="1"/>
    <xf numFmtId="166" fontId="5" fillId="0" borderId="0" xfId="0" applyNumberFormat="1" applyFont="1"/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30" fillId="0" borderId="0" xfId="0" applyFont="1"/>
    <xf numFmtId="0" fontId="13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horizontal="center" wrapText="1"/>
    </xf>
    <xf numFmtId="3" fontId="17" fillId="4" borderId="25" xfId="4" applyNumberFormat="1" applyFill="1" applyBorder="1"/>
    <xf numFmtId="3" fontId="19" fillId="4" borderId="25" xfId="4" applyNumberFormat="1" applyFont="1" applyFill="1" applyBorder="1" applyAlignment="1">
      <alignment horizontal="center" vertical="center" wrapText="1"/>
    </xf>
    <xf numFmtId="3" fontId="19" fillId="0" borderId="25" xfId="4" applyNumberFormat="1" applyFont="1" applyBorder="1" applyAlignment="1">
      <alignment horizontal="center" vertical="center"/>
    </xf>
    <xf numFmtId="3" fontId="18" fillId="0" borderId="25" xfId="4" applyNumberFormat="1" applyFont="1" applyBorder="1" applyAlignment="1">
      <alignment horizontal="center" vertical="center"/>
    </xf>
    <xf numFmtId="3" fontId="19" fillId="2" borderId="25" xfId="4" applyNumberFormat="1" applyFont="1" applyFill="1" applyBorder="1" applyAlignment="1">
      <alignment vertical="center"/>
    </xf>
    <xf numFmtId="3" fontId="19" fillId="2" borderId="25" xfId="4" applyNumberFormat="1" applyFont="1" applyFill="1" applyBorder="1" applyAlignment="1">
      <alignment horizontal="center" vertical="center"/>
    </xf>
    <xf numFmtId="9" fontId="14" fillId="0" borderId="1" xfId="3" applyFont="1" applyBorder="1" applyAlignment="1">
      <alignment vertical="center"/>
    </xf>
    <xf numFmtId="168" fontId="12" fillId="0" borderId="2" xfId="3" applyNumberFormat="1" applyFont="1" applyBorder="1" applyAlignment="1">
      <alignment horizontal="center" vertical="center"/>
    </xf>
    <xf numFmtId="164" fontId="0" fillId="0" borderId="0" xfId="0" applyNumberFormat="1"/>
    <xf numFmtId="164" fontId="16" fillId="0" borderId="0" xfId="0" applyNumberFormat="1" applyFont="1"/>
    <xf numFmtId="0" fontId="31" fillId="0" borderId="1" xfId="11" applyFont="1" applyBorder="1" applyAlignment="1">
      <alignment vertical="center"/>
    </xf>
    <xf numFmtId="166" fontId="31" fillId="0" borderId="1" xfId="12" applyNumberFormat="1" applyFont="1" applyBorder="1" applyAlignment="1">
      <alignment vertical="center"/>
    </xf>
    <xf numFmtId="0" fontId="32" fillId="0" borderId="1" xfId="11" quotePrefix="1" applyFont="1" applyBorder="1" applyAlignment="1">
      <alignment vertical="center"/>
    </xf>
    <xf numFmtId="166" fontId="32" fillId="0" borderId="1" xfId="12" applyNumberFormat="1" applyFont="1" applyBorder="1" applyAlignment="1">
      <alignment vertical="center"/>
    </xf>
    <xf numFmtId="166" fontId="33" fillId="0" borderId="1" xfId="12" applyNumberFormat="1" applyFont="1" applyBorder="1" applyAlignment="1">
      <alignment horizontal="right" vertical="center"/>
    </xf>
    <xf numFmtId="166" fontId="34" fillId="0" borderId="1" xfId="12" applyNumberFormat="1" applyFont="1" applyBorder="1" applyAlignment="1">
      <alignment horizontal="right" vertical="center"/>
    </xf>
    <xf numFmtId="166" fontId="31" fillId="0" borderId="1" xfId="12" applyNumberFormat="1" applyFont="1" applyBorder="1" applyAlignment="1">
      <alignment horizontal="right" vertical="center"/>
    </xf>
    <xf numFmtId="166" fontId="32" fillId="0" borderId="1" xfId="12" applyNumberFormat="1" applyFont="1" applyBorder="1" applyAlignment="1">
      <alignment horizontal="right" vertical="center"/>
    </xf>
    <xf numFmtId="166" fontId="36" fillId="0" borderId="1" xfId="12" applyNumberFormat="1" applyFont="1" applyBorder="1" applyAlignment="1">
      <alignment horizontal="right" vertical="center"/>
    </xf>
    <xf numFmtId="0" fontId="37" fillId="0" borderId="1" xfId="11" applyFont="1" applyBorder="1" applyAlignment="1">
      <alignment vertical="center"/>
    </xf>
    <xf numFmtId="166" fontId="37" fillId="0" borderId="1" xfId="12" applyNumberFormat="1" applyFont="1" applyBorder="1" applyAlignment="1">
      <alignment horizontal="right" vertical="center"/>
    </xf>
    <xf numFmtId="0" fontId="19" fillId="0" borderId="1" xfId="11" applyFont="1" applyBorder="1" applyAlignment="1">
      <alignment vertical="center"/>
    </xf>
    <xf numFmtId="0" fontId="19" fillId="0" borderId="1" xfId="11" applyFont="1" applyBorder="1" applyAlignment="1">
      <alignment vertical="center" wrapText="1"/>
    </xf>
    <xf numFmtId="166" fontId="19" fillId="0" borderId="1" xfId="12" applyNumberFormat="1" applyFont="1" applyBorder="1" applyAlignment="1">
      <alignment horizontal="right" vertical="center"/>
    </xf>
    <xf numFmtId="166" fontId="18" fillId="0" borderId="1" xfId="12" applyNumberFormat="1" applyFont="1" applyBorder="1" applyAlignment="1">
      <alignment horizontal="right" vertical="center"/>
    </xf>
    <xf numFmtId="0" fontId="31" fillId="0" borderId="1" xfId="11" quotePrefix="1" applyFont="1" applyBorder="1" applyAlignment="1">
      <alignment vertical="center"/>
    </xf>
    <xf numFmtId="0" fontId="38" fillId="0" borderId="1" xfId="11" applyFont="1" applyBorder="1"/>
    <xf numFmtId="0" fontId="19" fillId="0" borderId="1" xfId="11" quotePrefix="1" applyFont="1" applyBorder="1" applyAlignment="1">
      <alignment vertical="center"/>
    </xf>
    <xf numFmtId="166" fontId="38" fillId="0" borderId="1" xfId="12" applyNumberFormat="1" applyFont="1" applyBorder="1" applyAlignment="1">
      <alignment horizontal="right" vertical="center"/>
    </xf>
    <xf numFmtId="0" fontId="31" fillId="0" borderId="1" xfId="11" applyFont="1" applyBorder="1" applyAlignment="1">
      <alignment vertical="center" wrapText="1"/>
    </xf>
    <xf numFmtId="0" fontId="19" fillId="0" borderId="28" xfId="11" applyFont="1" applyBorder="1" applyAlignment="1">
      <alignment vertical="center"/>
    </xf>
    <xf numFmtId="0" fontId="19" fillId="0" borderId="29" xfId="11" applyFont="1" applyBorder="1" applyAlignment="1">
      <alignment vertical="center"/>
    </xf>
    <xf numFmtId="166" fontId="19" fillId="0" borderId="29" xfId="12" applyNumberFormat="1" applyFont="1" applyBorder="1" applyAlignment="1">
      <alignment horizontal="right" vertical="center"/>
    </xf>
    <xf numFmtId="166" fontId="19" fillId="0" borderId="30" xfId="12" applyNumberFormat="1" applyFont="1" applyBorder="1" applyAlignment="1">
      <alignment horizontal="right" vertical="center"/>
    </xf>
    <xf numFmtId="0" fontId="39" fillId="0" borderId="1" xfId="11" applyFont="1" applyBorder="1" applyAlignment="1">
      <alignment vertical="center"/>
    </xf>
    <xf numFmtId="0" fontId="31" fillId="0" borderId="3" xfId="11" applyFont="1" applyBorder="1" applyAlignment="1">
      <alignment vertical="center"/>
    </xf>
    <xf numFmtId="0" fontId="19" fillId="0" borderId="3" xfId="11" applyFont="1" applyBorder="1" applyAlignment="1">
      <alignment vertical="center"/>
    </xf>
    <xf numFmtId="0" fontId="19" fillId="0" borderId="31" xfId="11" applyFont="1" applyBorder="1" applyAlignment="1">
      <alignment vertical="center"/>
    </xf>
    <xf numFmtId="0" fontId="19" fillId="0" borderId="32" xfId="11" applyFont="1" applyBorder="1" applyAlignment="1">
      <alignment vertical="center"/>
    </xf>
    <xf numFmtId="166" fontId="19" fillId="0" borderId="33" xfId="12" applyNumberFormat="1" applyFont="1" applyBorder="1" applyAlignment="1">
      <alignment vertical="center"/>
    </xf>
    <xf numFmtId="0" fontId="18" fillId="0" borderId="0" xfId="0" applyFont="1"/>
    <xf numFmtId="164" fontId="5" fillId="0" borderId="0" xfId="0" applyNumberFormat="1" applyFont="1"/>
    <xf numFmtId="164" fontId="24" fillId="0" borderId="0" xfId="0" applyNumberFormat="1" applyFont="1"/>
    <xf numFmtId="169" fontId="19" fillId="0" borderId="3" xfId="4" applyNumberFormat="1" applyFont="1" applyBorder="1" applyAlignment="1">
      <alignment horizontal="center" vertical="center"/>
    </xf>
    <xf numFmtId="0" fontId="3" fillId="0" borderId="2" xfId="1" applyFont="1" applyBorder="1" applyAlignment="1">
      <alignment vertical="center"/>
    </xf>
    <xf numFmtId="0" fontId="3" fillId="0" borderId="10" xfId="1" applyFont="1" applyBorder="1" applyAlignment="1">
      <alignment vertical="center"/>
    </xf>
    <xf numFmtId="0" fontId="3" fillId="0" borderId="1" xfId="1" applyFont="1" applyBorder="1" applyAlignment="1">
      <alignment vertical="center"/>
    </xf>
    <xf numFmtId="0" fontId="3" fillId="0" borderId="11" xfId="1" applyFont="1" applyBorder="1" applyAlignment="1">
      <alignment vertical="center"/>
    </xf>
    <xf numFmtId="0" fontId="3" fillId="0" borderId="0" xfId="1" applyFont="1" applyBorder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14" xfId="1" applyFont="1" applyBorder="1" applyAlignment="1">
      <alignment vertical="center"/>
    </xf>
    <xf numFmtId="0" fontId="3" fillId="0" borderId="5" xfId="1" applyFont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164" fontId="4" fillId="0" borderId="1" xfId="1" applyNumberFormat="1" applyFont="1" applyBorder="1" applyAlignment="1">
      <alignment vertical="center"/>
    </xf>
    <xf numFmtId="9" fontId="15" fillId="0" borderId="1" xfId="3" applyFont="1" applyBorder="1"/>
    <xf numFmtId="166" fontId="3" fillId="0" borderId="1" xfId="2" applyNumberFormat="1" applyFont="1" applyBorder="1" applyAlignment="1">
      <alignment vertical="center"/>
    </xf>
    <xf numFmtId="166" fontId="3" fillId="0" borderId="1" xfId="0" applyNumberFormat="1" applyFont="1" applyBorder="1"/>
    <xf numFmtId="166" fontId="6" fillId="0" borderId="1" xfId="2" applyNumberFormat="1" applyFont="1" applyBorder="1" applyAlignment="1"/>
    <xf numFmtId="166" fontId="7" fillId="0" borderId="1" xfId="0" applyNumberFormat="1" applyFont="1" applyBorder="1"/>
    <xf numFmtId="9" fontId="3" fillId="0" borderId="1" xfId="3" applyNumberFormat="1" applyFont="1" applyBorder="1" applyAlignment="1">
      <alignment horizontal="center"/>
    </xf>
    <xf numFmtId="166" fontId="6" fillId="0" borderId="1" xfId="2" applyNumberFormat="1" applyFont="1" applyBorder="1" applyAlignment="1">
      <alignment vertical="top"/>
    </xf>
    <xf numFmtId="166" fontId="7" fillId="0" borderId="10" xfId="2" applyNumberFormat="1" applyFont="1" applyBorder="1" applyAlignment="1">
      <alignment vertical="center"/>
    </xf>
    <xf numFmtId="166" fontId="6" fillId="0" borderId="1" xfId="2" applyNumberFormat="1" applyFont="1" applyBorder="1" applyAlignment="1">
      <alignment vertical="center"/>
    </xf>
    <xf numFmtId="166" fontId="40" fillId="0" borderId="1" xfId="2" applyNumberFormat="1" applyFont="1" applyBorder="1" applyAlignment="1">
      <alignment vertical="center"/>
    </xf>
    <xf numFmtId="165" fontId="3" fillId="0" borderId="2" xfId="2" applyFont="1" applyBorder="1" applyAlignment="1">
      <alignment vertical="center"/>
    </xf>
    <xf numFmtId="9" fontId="7" fillId="0" borderId="1" xfId="3" applyFont="1" applyBorder="1" applyAlignment="1">
      <alignment horizontal="center"/>
    </xf>
    <xf numFmtId="166" fontId="4" fillId="0" borderId="2" xfId="2" applyNumberFormat="1" applyFont="1" applyBorder="1" applyAlignment="1">
      <alignment vertical="center"/>
    </xf>
    <xf numFmtId="0" fontId="3" fillId="0" borderId="10" xfId="1" applyFont="1" applyBorder="1" applyAlignment="1">
      <alignment vertical="center"/>
    </xf>
    <xf numFmtId="164" fontId="4" fillId="0" borderId="1" xfId="1" applyNumberFormat="1" applyFont="1" applyBorder="1" applyAlignment="1">
      <alignment vertical="center"/>
    </xf>
    <xf numFmtId="0" fontId="3" fillId="0" borderId="1" xfId="1" applyFont="1" applyBorder="1" applyAlignment="1">
      <alignment vertical="center"/>
    </xf>
    <xf numFmtId="164" fontId="3" fillId="0" borderId="13" xfId="1" applyNumberFormat="1" applyFont="1" applyBorder="1" applyAlignment="1">
      <alignment horizontal="center" vertical="center"/>
    </xf>
    <xf numFmtId="164" fontId="3" fillId="0" borderId="4" xfId="1" applyNumberFormat="1" applyFont="1" applyBorder="1" applyAlignment="1">
      <alignment vertical="center"/>
    </xf>
    <xf numFmtId="164" fontId="4" fillId="0" borderId="1" xfId="1" applyNumberFormat="1" applyFont="1" applyBorder="1" applyAlignment="1">
      <alignment vertical="center"/>
    </xf>
    <xf numFmtId="164" fontId="14" fillId="0" borderId="1" xfId="1" applyNumberFormat="1" applyFont="1" applyBorder="1" applyAlignment="1">
      <alignment vertical="center"/>
    </xf>
    <xf numFmtId="170" fontId="7" fillId="0" borderId="13" xfId="0" applyNumberFormat="1" applyFont="1" applyBorder="1" applyAlignment="1">
      <alignment vertical="center"/>
    </xf>
    <xf numFmtId="166" fontId="7" fillId="0" borderId="1" xfId="0" applyNumberFormat="1" applyFont="1" applyBorder="1" applyAlignment="1">
      <alignment vertical="center"/>
    </xf>
    <xf numFmtId="0" fontId="41" fillId="0" borderId="1" xfId="1" applyFont="1" applyBorder="1" applyAlignment="1">
      <alignment vertical="center"/>
    </xf>
    <xf numFmtId="164" fontId="4" fillId="0" borderId="1" xfId="1" applyNumberFormat="1" applyFont="1" applyBorder="1" applyAlignment="1">
      <alignment vertical="center"/>
    </xf>
    <xf numFmtId="164" fontId="14" fillId="0" borderId="1" xfId="1" applyNumberFormat="1" applyFont="1" applyBorder="1" applyAlignment="1">
      <alignment vertical="center"/>
    </xf>
    <xf numFmtId="0" fontId="42" fillId="0" borderId="1" xfId="0" applyFont="1" applyBorder="1" applyAlignment="1">
      <alignment horizontal="left" vertical="top" wrapText="1"/>
    </xf>
    <xf numFmtId="170" fontId="42" fillId="5" borderId="1" xfId="0" applyNumberFormat="1" applyFont="1" applyFill="1" applyBorder="1" applyAlignment="1">
      <alignment vertical="top" wrapText="1"/>
    </xf>
    <xf numFmtId="0" fontId="43" fillId="5" borderId="1" xfId="0" applyFont="1" applyFill="1" applyBorder="1" applyAlignment="1">
      <alignment horizontal="left" vertical="top" wrapText="1"/>
    </xf>
    <xf numFmtId="3" fontId="42" fillId="0" borderId="1" xfId="0" applyNumberFormat="1" applyFont="1" applyBorder="1" applyAlignment="1">
      <alignment horizontal="right" vertical="top" wrapText="1"/>
    </xf>
    <xf numFmtId="0" fontId="43" fillId="0" borderId="1" xfId="0" applyFont="1" applyBorder="1" applyAlignment="1">
      <alignment horizontal="left" vertical="top" wrapText="1"/>
    </xf>
    <xf numFmtId="3" fontId="43" fillId="0" borderId="1" xfId="0" applyNumberFormat="1" applyFont="1" applyBorder="1" applyAlignment="1">
      <alignment horizontal="right" vertical="top" wrapText="1"/>
    </xf>
    <xf numFmtId="0" fontId="42" fillId="0" borderId="1" xfId="0" applyFont="1" applyBorder="1" applyAlignment="1">
      <alignment horizontal="left" vertical="center" wrapText="1"/>
    </xf>
    <xf numFmtId="3" fontId="42" fillId="0" borderId="12" xfId="0" applyNumberFormat="1" applyFont="1" applyFill="1" applyBorder="1" applyAlignment="1">
      <alignment horizontal="right" vertical="top" wrapText="1"/>
    </xf>
    <xf numFmtId="3" fontId="42" fillId="0" borderId="1" xfId="0" applyNumberFormat="1" applyFont="1" applyBorder="1" applyAlignment="1">
      <alignment horizontal="right" vertical="center" wrapText="1"/>
    </xf>
    <xf numFmtId="3" fontId="42" fillId="0" borderId="12" xfId="0" applyNumberFormat="1" applyFont="1" applyFill="1" applyBorder="1" applyAlignment="1">
      <alignment horizontal="right" vertical="center" wrapText="1"/>
    </xf>
    <xf numFmtId="164" fontId="3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164" fontId="3" fillId="0" borderId="1" xfId="1" applyNumberFormat="1" applyFont="1" applyBorder="1" applyAlignment="1">
      <alignment vertical="center"/>
    </xf>
    <xf numFmtId="164" fontId="5" fillId="0" borderId="1" xfId="1" applyNumberFormat="1" applyFont="1" applyBorder="1" applyAlignment="1">
      <alignment vertical="center"/>
    </xf>
    <xf numFmtId="164" fontId="5" fillId="0" borderId="3" xfId="1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170" fontId="3" fillId="0" borderId="1" xfId="1" applyNumberFormat="1" applyFont="1" applyBorder="1" applyAlignment="1">
      <alignment horizontal="right" vertical="center"/>
    </xf>
    <xf numFmtId="170" fontId="11" fillId="0" borderId="1" xfId="0" applyNumberFormat="1" applyFont="1" applyBorder="1"/>
    <xf numFmtId="164" fontId="4" fillId="0" borderId="10" xfId="1" applyNumberFormat="1" applyFont="1" applyBorder="1" applyAlignment="1">
      <alignment vertical="center"/>
    </xf>
    <xf numFmtId="0" fontId="5" fillId="0" borderId="1" xfId="0" applyFont="1" applyBorder="1"/>
    <xf numFmtId="3" fontId="19" fillId="4" borderId="25" xfId="4" applyNumberFormat="1" applyFont="1" applyFill="1" applyBorder="1" applyAlignment="1">
      <alignment horizontal="center" vertical="center" wrapText="1"/>
    </xf>
    <xf numFmtId="164" fontId="5" fillId="5" borderId="1" xfId="1" applyNumberFormat="1" applyFont="1" applyFill="1" applyBorder="1" applyAlignment="1">
      <alignment vertical="center"/>
    </xf>
    <xf numFmtId="164" fontId="47" fillId="5" borderId="1" xfId="1" applyNumberFormat="1" applyFont="1" applyFill="1" applyBorder="1" applyAlignment="1">
      <alignment vertical="center"/>
    </xf>
    <xf numFmtId="164" fontId="3" fillId="0" borderId="1" xfId="1" applyNumberFormat="1" applyFont="1" applyBorder="1" applyAlignment="1">
      <alignment vertical="center"/>
    </xf>
    <xf numFmtId="3" fontId="21" fillId="5" borderId="25" xfId="4" applyNumberFormat="1" applyFont="1" applyFill="1" applyBorder="1" applyAlignment="1">
      <alignment vertical="center" wrapText="1"/>
    </xf>
    <xf numFmtId="3" fontId="18" fillId="5" borderId="25" xfId="4" applyNumberFormat="1" applyFont="1" applyFill="1" applyBorder="1" applyAlignment="1">
      <alignment vertical="center" wrapText="1"/>
    </xf>
    <xf numFmtId="3" fontId="19" fillId="5" borderId="25" xfId="4" applyNumberFormat="1" applyFont="1" applyFill="1" applyBorder="1" applyAlignment="1">
      <alignment vertical="center" wrapText="1"/>
    </xf>
    <xf numFmtId="3" fontId="0" fillId="0" borderId="0" xfId="0" applyNumberFormat="1"/>
    <xf numFmtId="3" fontId="20" fillId="5" borderId="25" xfId="4" applyNumberFormat="1" applyFont="1" applyFill="1" applyBorder="1" applyAlignment="1">
      <alignment vertical="center" wrapText="1"/>
    </xf>
    <xf numFmtId="0" fontId="3" fillId="0" borderId="0" xfId="1" applyFont="1" applyBorder="1" applyAlignment="1">
      <alignment vertical="center"/>
    </xf>
    <xf numFmtId="0" fontId="3" fillId="0" borderId="4" xfId="1" applyFont="1" applyBorder="1" applyAlignment="1">
      <alignment vertical="center"/>
    </xf>
    <xf numFmtId="164" fontId="3" fillId="0" borderId="1" xfId="1" applyNumberFormat="1" applyFont="1" applyBorder="1" applyAlignment="1">
      <alignment vertical="center"/>
    </xf>
    <xf numFmtId="0" fontId="15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 wrapText="1"/>
    </xf>
    <xf numFmtId="0" fontId="15" fillId="0" borderId="0" xfId="0" applyFont="1" applyBorder="1"/>
    <xf numFmtId="0" fontId="13" fillId="0" borderId="0" xfId="0" applyFont="1" applyBorder="1"/>
    <xf numFmtId="0" fontId="44" fillId="0" borderId="0" xfId="0" applyFont="1" applyBorder="1"/>
    <xf numFmtId="170" fontId="15" fillId="0" borderId="0" xfId="0" applyNumberFormat="1" applyFont="1" applyBorder="1"/>
    <xf numFmtId="9" fontId="15" fillId="0" borderId="0" xfId="3" applyFont="1" applyBorder="1"/>
    <xf numFmtId="170" fontId="13" fillId="0" borderId="0" xfId="0" applyNumberFormat="1" applyFont="1" applyBorder="1"/>
    <xf numFmtId="9" fontId="13" fillId="0" borderId="0" xfId="3" applyFont="1" applyBorder="1"/>
    <xf numFmtId="9" fontId="7" fillId="0" borderId="1" xfId="3" applyFont="1" applyBorder="1" applyAlignment="1">
      <alignment horizontal="center" vertical="center"/>
    </xf>
    <xf numFmtId="0" fontId="6" fillId="0" borderId="10" xfId="1" applyFont="1" applyBorder="1" applyAlignment="1">
      <alignment vertical="center"/>
    </xf>
    <xf numFmtId="0" fontId="6" fillId="0" borderId="10" xfId="1" quotePrefix="1" applyFont="1" applyBorder="1" applyAlignment="1">
      <alignment vertical="center"/>
    </xf>
    <xf numFmtId="0" fontId="3" fillId="0" borderId="10" xfId="1" applyFont="1" applyBorder="1" applyAlignment="1">
      <alignment vertical="center" wrapText="1"/>
    </xf>
    <xf numFmtId="164" fontId="47" fillId="0" borderId="1" xfId="1" applyNumberFormat="1" applyFont="1" applyBorder="1" applyAlignment="1">
      <alignment vertical="center"/>
    </xf>
    <xf numFmtId="164" fontId="47" fillId="0" borderId="1" xfId="1" quotePrefix="1" applyNumberFormat="1" applyFont="1" applyBorder="1" applyAlignment="1">
      <alignment vertical="center"/>
    </xf>
    <xf numFmtId="0" fontId="4" fillId="0" borderId="5" xfId="1" applyFont="1" applyBorder="1" applyAlignment="1">
      <alignment vertical="center"/>
    </xf>
    <xf numFmtId="0" fontId="7" fillId="0" borderId="1" xfId="1" quotePrefix="1" applyFont="1" applyBorder="1" applyAlignment="1">
      <alignment vertical="center" wrapText="1"/>
    </xf>
    <xf numFmtId="49" fontId="3" fillId="0" borderId="10" xfId="1" applyNumberFormat="1" applyFont="1" applyBorder="1" applyAlignment="1">
      <alignment vertical="center"/>
    </xf>
    <xf numFmtId="164" fontId="4" fillId="0" borderId="15" xfId="1" applyNumberFormat="1" applyFont="1" applyBorder="1" applyAlignment="1">
      <alignment vertical="center"/>
    </xf>
    <xf numFmtId="9" fontId="3" fillId="0" borderId="15" xfId="3" applyFont="1" applyBorder="1" applyAlignment="1">
      <alignment horizontal="center" vertical="center"/>
    </xf>
    <xf numFmtId="164" fontId="3" fillId="0" borderId="13" xfId="1" applyNumberFormat="1" applyFont="1" applyBorder="1" applyAlignment="1">
      <alignment vertical="center"/>
    </xf>
    <xf numFmtId="9" fontId="3" fillId="0" borderId="7" xfId="3" applyFont="1" applyBorder="1" applyAlignment="1">
      <alignment horizontal="center" vertical="center"/>
    </xf>
    <xf numFmtId="0" fontId="4" fillId="0" borderId="15" xfId="1" applyFont="1" applyBorder="1" applyAlignment="1">
      <alignment vertical="center"/>
    </xf>
    <xf numFmtId="9" fontId="3" fillId="0" borderId="6" xfId="3" applyFont="1" applyBorder="1" applyAlignment="1">
      <alignment horizontal="center"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9" fontId="3" fillId="0" borderId="9" xfId="3" applyFont="1" applyBorder="1" applyAlignment="1">
      <alignment horizontal="center" vertical="center"/>
    </xf>
    <xf numFmtId="0" fontId="5" fillId="0" borderId="1" xfId="1" applyFont="1" applyBorder="1" applyAlignment="1">
      <alignment vertical="center"/>
    </xf>
    <xf numFmtId="0" fontId="5" fillId="0" borderId="1" xfId="1" quotePrefix="1" applyFont="1" applyBorder="1" applyAlignment="1">
      <alignment vertical="center"/>
    </xf>
    <xf numFmtId="0" fontId="47" fillId="0" borderId="1" xfId="1" quotePrefix="1" applyFont="1" applyBorder="1" applyAlignment="1">
      <alignment vertical="center"/>
    </xf>
    <xf numFmtId="9" fontId="3" fillId="0" borderId="14" xfId="3" applyFont="1" applyBorder="1" applyAlignment="1">
      <alignment horizontal="center" vertical="center"/>
    </xf>
    <xf numFmtId="0" fontId="48" fillId="0" borderId="1" xfId="1" applyFont="1" applyBorder="1" applyAlignment="1">
      <alignment vertical="center"/>
    </xf>
    <xf numFmtId="0" fontId="40" fillId="0" borderId="1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47" fillId="0" borderId="2" xfId="1" applyFont="1" applyBorder="1" applyAlignment="1">
      <alignment vertical="center"/>
    </xf>
    <xf numFmtId="0" fontId="47" fillId="0" borderId="1" xfId="1" applyFont="1" applyBorder="1" applyAlignment="1">
      <alignment vertical="center"/>
    </xf>
    <xf numFmtId="0" fontId="0" fillId="0" borderId="0" xfId="0" applyBorder="1"/>
    <xf numFmtId="0" fontId="20" fillId="0" borderId="19" xfId="4" applyFont="1" applyBorder="1" applyAlignment="1">
      <alignment vertical="center" wrapText="1"/>
    </xf>
    <xf numFmtId="166" fontId="45" fillId="0" borderId="1" xfId="12" applyNumberFormat="1" applyFont="1" applyBorder="1" applyAlignment="1">
      <alignment horizontal="right" vertical="center"/>
    </xf>
    <xf numFmtId="166" fontId="46" fillId="0" borderId="1" xfId="12" applyNumberFormat="1" applyFont="1" applyBorder="1" applyAlignment="1">
      <alignment horizontal="right" vertical="center"/>
    </xf>
    <xf numFmtId="0" fontId="49" fillId="0" borderId="1" xfId="11" applyFont="1" applyBorder="1" applyAlignment="1">
      <alignment vertical="center"/>
    </xf>
    <xf numFmtId="0" fontId="9" fillId="0" borderId="1" xfId="11" applyFont="1" applyBorder="1" applyAlignment="1">
      <alignment vertical="center"/>
    </xf>
    <xf numFmtId="0" fontId="35" fillId="0" borderId="1" xfId="11" quotePrefix="1" applyFont="1" applyBorder="1" applyAlignment="1">
      <alignment vertical="center"/>
    </xf>
    <xf numFmtId="0" fontId="24" fillId="0" borderId="1" xfId="11" applyFont="1" applyBorder="1" applyAlignment="1">
      <alignment vertical="center"/>
    </xf>
    <xf numFmtId="166" fontId="35" fillId="0" borderId="1" xfId="12" applyNumberFormat="1" applyFont="1" applyBorder="1" applyAlignment="1">
      <alignment horizontal="right" vertical="center"/>
    </xf>
    <xf numFmtId="166" fontId="24" fillId="0" borderId="1" xfId="12" applyNumberFormat="1" applyFont="1" applyBorder="1" applyAlignment="1">
      <alignment horizontal="right" vertical="center"/>
    </xf>
    <xf numFmtId="0" fontId="35" fillId="0" borderId="1" xfId="11" quotePrefix="1" applyFont="1" applyBorder="1" applyAlignment="1">
      <alignment vertical="center" wrapText="1"/>
    </xf>
    <xf numFmtId="166" fontId="0" fillId="0" borderId="0" xfId="0" applyNumberFormat="1"/>
    <xf numFmtId="0" fontId="14" fillId="0" borderId="1" xfId="1" applyFont="1" applyBorder="1" applyAlignment="1">
      <alignment vertical="center"/>
    </xf>
    <xf numFmtId="164" fontId="14" fillId="0" borderId="1" xfId="1" applyNumberFormat="1" applyFont="1" applyBorder="1" applyAlignment="1">
      <alignment vertical="center"/>
    </xf>
    <xf numFmtId="0" fontId="3" fillId="0" borderId="2" xfId="1" applyFont="1" applyBorder="1" applyAlignment="1">
      <alignment vertical="center"/>
    </xf>
    <xf numFmtId="164" fontId="3" fillId="0" borderId="1" xfId="1" applyNumberFormat="1" applyFont="1" applyBorder="1" applyAlignment="1">
      <alignment vertical="center"/>
    </xf>
    <xf numFmtId="0" fontId="4" fillId="0" borderId="7" xfId="4" applyFont="1" applyBorder="1" applyAlignment="1">
      <alignment horizontal="left" vertical="center"/>
    </xf>
    <xf numFmtId="0" fontId="4" fillId="0" borderId="8" xfId="4" applyFont="1" applyBorder="1" applyAlignment="1">
      <alignment horizontal="left" vertical="center"/>
    </xf>
    <xf numFmtId="0" fontId="5" fillId="0" borderId="8" xfId="0" applyFont="1" applyBorder="1" applyAlignment="1"/>
    <xf numFmtId="166" fontId="5" fillId="0" borderId="1" xfId="5" applyNumberFormat="1" applyFont="1" applyBorder="1" applyAlignment="1">
      <alignment vertical="center"/>
    </xf>
    <xf numFmtId="166" fontId="8" fillId="0" borderId="1" xfId="5" applyNumberFormat="1" applyFont="1" applyBorder="1" applyAlignment="1">
      <alignment vertical="center"/>
    </xf>
    <xf numFmtId="164" fontId="5" fillId="0" borderId="1" xfId="0" applyNumberFormat="1" applyFont="1" applyFill="1" applyBorder="1" applyAlignment="1"/>
    <xf numFmtId="0" fontId="8" fillId="0" borderId="1" xfId="4" applyFont="1" applyBorder="1" applyAlignment="1">
      <alignment vertical="center"/>
    </xf>
    <xf numFmtId="0" fontId="5" fillId="0" borderId="1" xfId="4" applyFont="1" applyBorder="1" applyAlignment="1">
      <alignment vertical="center"/>
    </xf>
    <xf numFmtId="164" fontId="5" fillId="0" borderId="1" xfId="5" applyNumberFormat="1" applyFont="1" applyBorder="1" applyAlignment="1">
      <alignment vertical="center"/>
    </xf>
    <xf numFmtId="164" fontId="5" fillId="0" borderId="1" xfId="5" applyNumberFormat="1" applyFont="1" applyFill="1" applyBorder="1" applyAlignment="1">
      <alignment vertical="center"/>
    </xf>
    <xf numFmtId="164" fontId="8" fillId="0" borderId="1" xfId="5" applyNumberFormat="1" applyFont="1" applyBorder="1" applyAlignment="1">
      <alignment vertical="center"/>
    </xf>
    <xf numFmtId="164" fontId="8" fillId="0" borderId="1" xfId="5" applyNumberFormat="1" applyFont="1" applyFill="1" applyBorder="1" applyAlignment="1">
      <alignment vertical="center"/>
    </xf>
    <xf numFmtId="0" fontId="8" fillId="0" borderId="1" xfId="4" applyFont="1" applyBorder="1" applyAlignment="1">
      <alignment horizontal="left" vertical="center"/>
    </xf>
    <xf numFmtId="166" fontId="8" fillId="0" borderId="1" xfId="4" applyNumberFormat="1" applyFont="1" applyBorder="1" applyAlignment="1">
      <alignment horizontal="left" vertical="center"/>
    </xf>
    <xf numFmtId="164" fontId="8" fillId="0" borderId="1" xfId="0" applyNumberFormat="1" applyFont="1" applyBorder="1" applyAlignment="1"/>
    <xf numFmtId="0" fontId="47" fillId="0" borderId="1" xfId="4" quotePrefix="1" applyFont="1" applyBorder="1" applyAlignment="1">
      <alignment horizontal="right" vertical="center"/>
    </xf>
    <xf numFmtId="0" fontId="47" fillId="0" borderId="1" xfId="4" applyFont="1" applyBorder="1" applyAlignment="1">
      <alignment vertical="center"/>
    </xf>
    <xf numFmtId="166" fontId="47" fillId="0" borderId="1" xfId="5" applyNumberFormat="1" applyFont="1" applyBorder="1" applyAlignment="1">
      <alignment vertical="center"/>
    </xf>
    <xf numFmtId="0" fontId="10" fillId="0" borderId="0" xfId="1" quotePrefix="1" applyFont="1" applyBorder="1" applyAlignment="1">
      <alignment vertical="center"/>
    </xf>
    <xf numFmtId="0" fontId="0" fillId="0" borderId="2" xfId="0" applyBorder="1"/>
    <xf numFmtId="164" fontId="14" fillId="0" borderId="10" xfId="1" applyNumberFormat="1" applyFont="1" applyBorder="1" applyAlignment="1">
      <alignment vertical="center"/>
    </xf>
    <xf numFmtId="0" fontId="12" fillId="0" borderId="12" xfId="1" applyFont="1" applyBorder="1"/>
    <xf numFmtId="0" fontId="3" fillId="0" borderId="2" xfId="1" applyFont="1" applyBorder="1"/>
    <xf numFmtId="0" fontId="3" fillId="0" borderId="11" xfId="1" applyFont="1" applyBorder="1"/>
    <xf numFmtId="164" fontId="14" fillId="0" borderId="11" xfId="1" applyNumberFormat="1" applyFont="1" applyBorder="1" applyAlignment="1">
      <alignment vertical="center"/>
    </xf>
    <xf numFmtId="0" fontId="16" fillId="0" borderId="35" xfId="0" applyFont="1" applyBorder="1" applyAlignment="1">
      <alignment horizontal="center"/>
    </xf>
    <xf numFmtId="164" fontId="5" fillId="0" borderId="21" xfId="0" applyNumberFormat="1" applyFont="1" applyBorder="1"/>
    <xf numFmtId="9" fontId="5" fillId="0" borderId="24" xfId="3" applyFont="1" applyBorder="1" applyAlignment="1">
      <alignment horizontal="center"/>
    </xf>
    <xf numFmtId="164" fontId="15" fillId="0" borderId="21" xfId="0" applyNumberFormat="1" applyFont="1" applyBorder="1"/>
    <xf numFmtId="9" fontId="11" fillId="0" borderId="24" xfId="3" applyFont="1" applyBorder="1" applyAlignment="1">
      <alignment horizontal="center"/>
    </xf>
    <xf numFmtId="164" fontId="11" fillId="0" borderId="21" xfId="0" applyNumberFormat="1" applyFont="1" applyBorder="1"/>
    <xf numFmtId="9" fontId="11" fillId="0" borderId="24" xfId="3" applyFont="1" applyBorder="1"/>
    <xf numFmtId="164" fontId="5" fillId="0" borderId="24" xfId="3" applyNumberFormat="1" applyFont="1" applyBorder="1" applyAlignment="1">
      <alignment horizontal="center"/>
    </xf>
    <xf numFmtId="164" fontId="15" fillId="0" borderId="23" xfId="0" applyNumberFormat="1" applyFont="1" applyBorder="1"/>
    <xf numFmtId="9" fontId="15" fillId="0" borderId="25" xfId="3" applyFont="1" applyBorder="1" applyAlignment="1">
      <alignment horizontal="center"/>
    </xf>
    <xf numFmtId="0" fontId="19" fillId="0" borderId="34" xfId="11" applyFont="1" applyBorder="1" applyAlignment="1">
      <alignment horizontal="center" vertical="center" wrapText="1"/>
    </xf>
    <xf numFmtId="0" fontId="19" fillId="0" borderId="35" xfId="11" applyFont="1" applyBorder="1" applyAlignment="1">
      <alignment horizontal="center" vertical="center" wrapText="1"/>
    </xf>
    <xf numFmtId="0" fontId="19" fillId="0" borderId="36" xfId="11" applyFont="1" applyBorder="1" applyAlignment="1">
      <alignment horizontal="center" vertical="center" wrapText="1"/>
    </xf>
    <xf numFmtId="0" fontId="31" fillId="0" borderId="21" xfId="11" applyFont="1" applyBorder="1" applyAlignment="1">
      <alignment vertical="center"/>
    </xf>
    <xf numFmtId="166" fontId="31" fillId="0" borderId="24" xfId="12" applyNumberFormat="1" applyFont="1" applyBorder="1" applyAlignment="1">
      <alignment vertical="center"/>
    </xf>
    <xf numFmtId="0" fontId="33" fillId="0" borderId="21" xfId="11" applyFont="1" applyBorder="1" applyAlignment="1">
      <alignment vertical="center"/>
    </xf>
    <xf numFmtId="166" fontId="33" fillId="0" borderId="24" xfId="12" applyNumberFormat="1" applyFont="1" applyBorder="1" applyAlignment="1">
      <alignment horizontal="right" vertical="center"/>
    </xf>
    <xf numFmtId="0" fontId="34" fillId="0" borderId="21" xfId="11" applyFont="1" applyBorder="1" applyAlignment="1">
      <alignment vertical="center"/>
    </xf>
    <xf numFmtId="166" fontId="34" fillId="0" borderId="24" xfId="12" applyNumberFormat="1" applyFont="1" applyBorder="1" applyAlignment="1">
      <alignment horizontal="right" vertical="center"/>
    </xf>
    <xf numFmtId="166" fontId="24" fillId="0" borderId="24" xfId="12" applyNumberFormat="1" applyFont="1" applyBorder="1" applyAlignment="1">
      <alignment horizontal="right" vertical="center"/>
    </xf>
    <xf numFmtId="0" fontId="32" fillId="0" borderId="21" xfId="11" applyFont="1" applyBorder="1" applyAlignment="1">
      <alignment vertical="center"/>
    </xf>
    <xf numFmtId="166" fontId="35" fillId="0" borderId="24" xfId="12" applyNumberFormat="1" applyFont="1" applyFill="1" applyBorder="1" applyAlignment="1">
      <alignment horizontal="right" vertical="center"/>
    </xf>
    <xf numFmtId="166" fontId="35" fillId="0" borderId="24" xfId="12" applyNumberFormat="1" applyFont="1" applyBorder="1" applyAlignment="1">
      <alignment horizontal="right" vertical="center"/>
    </xf>
    <xf numFmtId="166" fontId="45" fillId="0" borderId="24" xfId="12" applyNumberFormat="1" applyFont="1" applyBorder="1" applyAlignment="1">
      <alignment horizontal="right" vertical="center"/>
    </xf>
    <xf numFmtId="166" fontId="46" fillId="0" borderId="24" xfId="12" applyNumberFormat="1" applyFont="1" applyBorder="1" applyAlignment="1">
      <alignment horizontal="right" vertical="center"/>
    </xf>
    <xf numFmtId="166" fontId="32" fillId="0" borderId="24" xfId="12" applyNumberFormat="1" applyFont="1" applyBorder="1" applyAlignment="1">
      <alignment horizontal="right" vertical="center"/>
    </xf>
    <xf numFmtId="166" fontId="31" fillId="0" borderId="24" xfId="12" applyNumberFormat="1" applyFont="1" applyBorder="1" applyAlignment="1">
      <alignment horizontal="right" vertical="center"/>
    </xf>
    <xf numFmtId="0" fontId="36" fillId="0" borderId="21" xfId="11" applyFont="1" applyBorder="1" applyAlignment="1">
      <alignment vertical="center"/>
    </xf>
    <xf numFmtId="166" fontId="36" fillId="0" borderId="24" xfId="12" applyNumberFormat="1" applyFont="1" applyBorder="1" applyAlignment="1">
      <alignment horizontal="right" vertical="center"/>
    </xf>
    <xf numFmtId="0" fontId="37" fillId="0" borderId="21" xfId="11" applyFont="1" applyBorder="1" applyAlignment="1">
      <alignment vertical="center"/>
    </xf>
    <xf numFmtId="166" fontId="37" fillId="0" borderId="24" xfId="12" applyNumberFormat="1" applyFont="1" applyBorder="1" applyAlignment="1">
      <alignment horizontal="right" vertical="center"/>
    </xf>
    <xf numFmtId="0" fontId="19" fillId="0" borderId="21" xfId="11" applyFont="1" applyBorder="1" applyAlignment="1">
      <alignment vertical="center"/>
    </xf>
    <xf numFmtId="166" fontId="19" fillId="0" borderId="24" xfId="12" applyNumberFormat="1" applyFont="1" applyBorder="1" applyAlignment="1">
      <alignment horizontal="right" vertical="center"/>
    </xf>
    <xf numFmtId="166" fontId="18" fillId="0" borderId="24" xfId="12" applyNumberFormat="1" applyFont="1" applyBorder="1" applyAlignment="1">
      <alignment horizontal="right" vertical="center"/>
    </xf>
    <xf numFmtId="166" fontId="19" fillId="0" borderId="24" xfId="12" applyNumberFormat="1" applyFont="1" applyBorder="1" applyAlignment="1">
      <alignment vertical="center"/>
    </xf>
    <xf numFmtId="0" fontId="31" fillId="0" borderId="34" xfId="11" applyFont="1" applyBorder="1" applyAlignment="1">
      <alignment vertical="center"/>
    </xf>
    <xf numFmtId="0" fontId="31" fillId="0" borderId="35" xfId="11" applyFont="1" applyBorder="1" applyAlignment="1">
      <alignment vertical="center"/>
    </xf>
    <xf numFmtId="166" fontId="31" fillId="0" borderId="36" xfId="12" applyNumberFormat="1" applyFont="1" applyBorder="1" applyAlignment="1">
      <alignment vertical="center"/>
    </xf>
    <xf numFmtId="0" fontId="39" fillId="0" borderId="21" xfId="11" applyFont="1" applyBorder="1" applyAlignment="1">
      <alignment vertical="center"/>
    </xf>
    <xf numFmtId="166" fontId="39" fillId="0" borderId="24" xfId="12" applyNumberFormat="1" applyFont="1" applyBorder="1" applyAlignment="1">
      <alignment vertical="center"/>
    </xf>
    <xf numFmtId="0" fontId="31" fillId="0" borderId="23" xfId="11" applyFont="1" applyBorder="1" applyAlignment="1">
      <alignment vertical="center"/>
    </xf>
    <xf numFmtId="166" fontId="31" fillId="0" borderId="38" xfId="12" applyNumberFormat="1" applyFont="1" applyBorder="1" applyAlignment="1">
      <alignment vertical="center"/>
    </xf>
    <xf numFmtId="0" fontId="19" fillId="0" borderId="23" xfId="11" applyFont="1" applyBorder="1" applyAlignment="1">
      <alignment vertical="center"/>
    </xf>
    <xf numFmtId="166" fontId="19" fillId="0" borderId="38" xfId="12" applyNumberFormat="1" applyFont="1" applyBorder="1" applyAlignment="1">
      <alignment vertical="center"/>
    </xf>
    <xf numFmtId="0" fontId="5" fillId="0" borderId="9" xfId="0" applyFont="1" applyBorder="1" applyAlignment="1"/>
    <xf numFmtId="0" fontId="4" fillId="0" borderId="12" xfId="4" applyFont="1" applyBorder="1" applyAlignment="1">
      <alignment horizontal="left" vertical="center"/>
    </xf>
    <xf numFmtId="0" fontId="4" fillId="0" borderId="13" xfId="4" applyFont="1" applyBorder="1" applyAlignment="1">
      <alignment horizontal="left" vertical="center"/>
    </xf>
    <xf numFmtId="0" fontId="4" fillId="0" borderId="13" xfId="4" applyFont="1" applyBorder="1" applyAlignment="1">
      <alignment horizontal="center" vertical="center"/>
    </xf>
    <xf numFmtId="0" fontId="24" fillId="0" borderId="15" xfId="0" applyFont="1" applyBorder="1" applyAlignment="1">
      <alignment horizontal="right"/>
    </xf>
    <xf numFmtId="0" fontId="4" fillId="0" borderId="5" xfId="4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24" fillId="0" borderId="7" xfId="0" applyFont="1" applyBorder="1" applyAlignment="1">
      <alignment horizontal="right"/>
    </xf>
    <xf numFmtId="0" fontId="4" fillId="0" borderId="8" xfId="4" applyFont="1" applyBorder="1" applyAlignment="1">
      <alignment horizontal="right"/>
    </xf>
    <xf numFmtId="0" fontId="4" fillId="0" borderId="9" xfId="4" applyFont="1" applyBorder="1" applyAlignment="1">
      <alignment horizontal="right"/>
    </xf>
    <xf numFmtId="0" fontId="15" fillId="0" borderId="35" xfId="0" applyFont="1" applyBorder="1" applyAlignment="1">
      <alignment horizontal="center" wrapText="1"/>
    </xf>
    <xf numFmtId="0" fontId="15" fillId="0" borderId="35" xfId="0" applyFont="1" applyBorder="1" applyAlignment="1">
      <alignment horizontal="center"/>
    </xf>
    <xf numFmtId="0" fontId="15" fillId="0" borderId="36" xfId="0" applyFont="1" applyBorder="1" applyAlignment="1">
      <alignment horizontal="center"/>
    </xf>
    <xf numFmtId="164" fontId="11" fillId="0" borderId="24" xfId="0" applyNumberFormat="1" applyFont="1" applyBorder="1"/>
    <xf numFmtId="49" fontId="11" fillId="0" borderId="21" xfId="0" applyNumberFormat="1" applyFont="1" applyBorder="1"/>
    <xf numFmtId="49" fontId="16" fillId="0" borderId="21" xfId="0" applyNumberFormat="1" applyFont="1" applyBorder="1"/>
    <xf numFmtId="49" fontId="16" fillId="0" borderId="39" xfId="0" applyNumberFormat="1" applyFont="1" applyBorder="1"/>
    <xf numFmtId="0" fontId="16" fillId="0" borderId="40" xfId="0" applyFont="1" applyBorder="1" applyAlignment="1">
      <alignment wrapText="1"/>
    </xf>
    <xf numFmtId="164" fontId="16" fillId="5" borderId="40" xfId="0" applyNumberFormat="1" applyFont="1" applyFill="1" applyBorder="1"/>
    <xf numFmtId="49" fontId="11" fillId="0" borderId="19" xfId="0" applyNumberFormat="1" applyFont="1" applyBorder="1"/>
    <xf numFmtId="0" fontId="11" fillId="0" borderId="13" xfId="0" applyFont="1" applyBorder="1" applyAlignment="1">
      <alignment wrapText="1"/>
    </xf>
    <xf numFmtId="164" fontId="11" fillId="0" borderId="13" xfId="0" applyNumberFormat="1" applyFont="1" applyBorder="1"/>
    <xf numFmtId="164" fontId="11" fillId="0" borderId="20" xfId="0" applyNumberFormat="1" applyFont="1" applyBorder="1"/>
    <xf numFmtId="164" fontId="16" fillId="0" borderId="41" xfId="0" applyNumberFormat="1" applyFont="1" applyBorder="1"/>
    <xf numFmtId="164" fontId="16" fillId="0" borderId="24" xfId="0" applyNumberFormat="1" applyFont="1" applyBorder="1"/>
    <xf numFmtId="164" fontId="11" fillId="5" borderId="1" xfId="0" applyNumberFormat="1" applyFont="1" applyFill="1" applyBorder="1"/>
    <xf numFmtId="170" fontId="4" fillId="0" borderId="1" xfId="1" applyNumberFormat="1" applyFont="1" applyBorder="1" applyAlignment="1">
      <alignment vertical="center"/>
    </xf>
    <xf numFmtId="170" fontId="3" fillId="0" borderId="1" xfId="1" applyNumberFormat="1" applyFont="1" applyBorder="1" applyAlignment="1">
      <alignment vertical="center"/>
    </xf>
    <xf numFmtId="164" fontId="11" fillId="0" borderId="1" xfId="0" applyNumberFormat="1" applyFont="1" applyBorder="1" applyAlignment="1">
      <alignment horizontal="right"/>
    </xf>
    <xf numFmtId="0" fontId="11" fillId="0" borderId="10" xfId="0" applyFont="1" applyBorder="1"/>
    <xf numFmtId="9" fontId="11" fillId="0" borderId="10" xfId="3" applyFont="1" applyBorder="1" applyAlignment="1">
      <alignment horizontal="center"/>
    </xf>
    <xf numFmtId="164" fontId="0" fillId="0" borderId="1" xfId="0" applyNumberFormat="1" applyFont="1" applyBorder="1" applyAlignment="1">
      <alignment horizontal="right" indent="1"/>
    </xf>
    <xf numFmtId="164" fontId="0" fillId="0" borderId="1" xfId="0" applyNumberFormat="1" applyFont="1" applyBorder="1" applyAlignment="1">
      <alignment horizontal="left" indent="4"/>
    </xf>
    <xf numFmtId="0" fontId="3" fillId="0" borderId="2" xfId="1" applyFont="1" applyBorder="1" applyAlignment="1">
      <alignment vertical="center"/>
    </xf>
    <xf numFmtId="0" fontId="3" fillId="0" borderId="10" xfId="1" applyFont="1" applyBorder="1" applyAlignment="1">
      <alignment vertical="center"/>
    </xf>
    <xf numFmtId="0" fontId="3" fillId="0" borderId="1" xfId="1" applyFont="1" applyBorder="1" applyAlignment="1">
      <alignment vertical="center"/>
    </xf>
    <xf numFmtId="0" fontId="4" fillId="0" borderId="2" xfId="1" applyFont="1" applyBorder="1" applyAlignment="1">
      <alignment vertical="center"/>
    </xf>
    <xf numFmtId="0" fontId="4" fillId="0" borderId="10" xfId="1" applyFont="1" applyBorder="1" applyAlignment="1">
      <alignment vertical="center"/>
    </xf>
    <xf numFmtId="0" fontId="3" fillId="0" borderId="11" xfId="1" applyFont="1" applyBorder="1" applyAlignment="1">
      <alignment vertical="center"/>
    </xf>
    <xf numFmtId="0" fontId="3" fillId="0" borderId="2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4" fillId="0" borderId="1" xfId="1" applyFont="1" applyBorder="1" applyAlignment="1">
      <alignment vertical="center"/>
    </xf>
    <xf numFmtId="0" fontId="4" fillId="0" borderId="2" xfId="1" applyFont="1" applyBorder="1" applyAlignment="1">
      <alignment horizontal="left" vertical="center"/>
    </xf>
    <xf numFmtId="0" fontId="4" fillId="0" borderId="10" xfId="1" applyFont="1" applyBorder="1" applyAlignment="1">
      <alignment horizontal="left" vertical="center"/>
    </xf>
    <xf numFmtId="0" fontId="14" fillId="0" borderId="1" xfId="1" applyFont="1" applyBorder="1" applyAlignment="1">
      <alignment vertical="center"/>
    </xf>
    <xf numFmtId="0" fontId="14" fillId="0" borderId="2" xfId="1" applyFont="1" applyBorder="1" applyAlignment="1">
      <alignment vertical="center"/>
    </xf>
    <xf numFmtId="0" fontId="14" fillId="0" borderId="10" xfId="1" applyFont="1" applyBorder="1" applyAlignment="1">
      <alignment vertical="center"/>
    </xf>
    <xf numFmtId="0" fontId="3" fillId="0" borderId="3" xfId="1" applyFont="1" applyBorder="1" applyAlignment="1">
      <alignment horizontal="center"/>
    </xf>
    <xf numFmtId="0" fontId="3" fillId="0" borderId="12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0" xfId="1" applyFont="1" applyBorder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14" xfId="1" applyFont="1" applyBorder="1" applyAlignment="1">
      <alignment vertical="center"/>
    </xf>
    <xf numFmtId="0" fontId="4" fillId="0" borderId="6" xfId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0" fontId="3" fillId="0" borderId="15" xfId="1" applyFont="1" applyBorder="1" applyAlignment="1">
      <alignment horizontal="center"/>
    </xf>
    <xf numFmtId="0" fontId="3" fillId="0" borderId="13" xfId="1" applyFont="1" applyBorder="1" applyAlignment="1">
      <alignment horizontal="center"/>
    </xf>
    <xf numFmtId="0" fontId="3" fillId="0" borderId="10" xfId="1" applyFont="1" applyBorder="1" applyAlignment="1">
      <alignment horizontal="left" vertical="center"/>
    </xf>
    <xf numFmtId="0" fontId="3" fillId="0" borderId="15" xfId="1" applyFont="1" applyBorder="1" applyAlignment="1">
      <alignment vertical="center"/>
    </xf>
    <xf numFmtId="0" fontId="3" fillId="0" borderId="5" xfId="1" applyFont="1" applyBorder="1" applyAlignment="1">
      <alignment vertical="center"/>
    </xf>
    <xf numFmtId="0" fontId="3" fillId="0" borderId="6" xfId="1" applyFont="1" applyBorder="1" applyAlignment="1">
      <alignment vertical="center"/>
    </xf>
    <xf numFmtId="164" fontId="14" fillId="0" borderId="1" xfId="1" applyNumberFormat="1" applyFont="1" applyBorder="1" applyAlignment="1">
      <alignment vertical="center"/>
    </xf>
    <xf numFmtId="164" fontId="4" fillId="0" borderId="1" xfId="1" applyNumberFormat="1" applyFont="1" applyBorder="1" applyAlignment="1">
      <alignment vertical="center"/>
    </xf>
    <xf numFmtId="164" fontId="3" fillId="0" borderId="1" xfId="1" applyNumberFormat="1" applyFont="1" applyBorder="1" applyAlignment="1">
      <alignment vertical="center"/>
    </xf>
    <xf numFmtId="0" fontId="3" fillId="0" borderId="8" xfId="1" applyFont="1" applyBorder="1" applyAlignment="1">
      <alignment horizontal="right"/>
    </xf>
    <xf numFmtId="164" fontId="3" fillId="0" borderId="3" xfId="1" applyNumberFormat="1" applyFont="1" applyBorder="1" applyAlignment="1">
      <alignment horizontal="center" vertical="center"/>
    </xf>
    <xf numFmtId="164" fontId="3" fillId="0" borderId="13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164" fontId="3" fillId="0" borderId="12" xfId="1" applyNumberFormat="1" applyFont="1" applyBorder="1" applyAlignment="1">
      <alignment horizontal="center" vertical="center"/>
    </xf>
    <xf numFmtId="164" fontId="3" fillId="0" borderId="15" xfId="1" applyNumberFormat="1" applyFont="1" applyBorder="1" applyAlignment="1">
      <alignment horizontal="center" vertical="center"/>
    </xf>
    <xf numFmtId="164" fontId="3" fillId="0" borderId="5" xfId="1" applyNumberFormat="1" applyFont="1" applyBorder="1" applyAlignment="1">
      <alignment horizontal="center" vertical="center"/>
    </xf>
    <xf numFmtId="164" fontId="3" fillId="0" borderId="6" xfId="1" applyNumberFormat="1" applyFont="1" applyBorder="1" applyAlignment="1">
      <alignment horizontal="center" vertical="center"/>
    </xf>
    <xf numFmtId="164" fontId="3" fillId="0" borderId="4" xfId="1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/>
    </xf>
    <xf numFmtId="164" fontId="3" fillId="0" borderId="14" xfId="1" applyNumberFormat="1" applyFont="1" applyBorder="1" applyAlignment="1">
      <alignment horizontal="center" vertical="center"/>
    </xf>
    <xf numFmtId="164" fontId="3" fillId="0" borderId="7" xfId="1" applyNumberFormat="1" applyFont="1" applyBorder="1" applyAlignment="1">
      <alignment horizontal="center" vertical="center"/>
    </xf>
    <xf numFmtId="164" fontId="3" fillId="0" borderId="8" xfId="1" applyNumberFormat="1" applyFont="1" applyBorder="1" applyAlignment="1">
      <alignment horizontal="center" vertical="center"/>
    </xf>
    <xf numFmtId="164" fontId="3" fillId="0" borderId="9" xfId="1" applyNumberFormat="1" applyFont="1" applyBorder="1" applyAlignment="1">
      <alignment horizontal="center" vertical="center"/>
    </xf>
    <xf numFmtId="164" fontId="4" fillId="0" borderId="3" xfId="1" applyNumberFormat="1" applyFont="1" applyBorder="1" applyAlignment="1">
      <alignment vertical="center"/>
    </xf>
    <xf numFmtId="164" fontId="3" fillId="0" borderId="11" xfId="1" applyNumberFormat="1" applyFont="1" applyBorder="1" applyAlignment="1">
      <alignment horizontal="center" vertical="center"/>
    </xf>
    <xf numFmtId="164" fontId="3" fillId="0" borderId="10" xfId="1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164" fontId="14" fillId="0" borderId="21" xfId="0" applyNumberFormat="1" applyFont="1" applyBorder="1" applyAlignment="1"/>
    <xf numFmtId="164" fontId="14" fillId="0" borderId="1" xfId="0" applyNumberFormat="1" applyFont="1" applyBorder="1" applyAlignment="1"/>
    <xf numFmtId="164" fontId="14" fillId="0" borderId="24" xfId="0" applyNumberFormat="1" applyFont="1" applyBorder="1" applyAlignment="1"/>
    <xf numFmtId="0" fontId="16" fillId="0" borderId="34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6" fillId="0" borderId="3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5" fillId="0" borderId="21" xfId="0" applyFont="1" applyBorder="1" applyAlignment="1"/>
    <xf numFmtId="0" fontId="15" fillId="0" borderId="1" xfId="0" applyFont="1" applyBorder="1" applyAlignment="1"/>
    <xf numFmtId="0" fontId="15" fillId="0" borderId="24" xfId="0" applyFont="1" applyBorder="1" applyAlignment="1"/>
    <xf numFmtId="0" fontId="19" fillId="2" borderId="17" xfId="4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166" fontId="8" fillId="0" borderId="1" xfId="5" applyNumberFormat="1" applyFont="1" applyBorder="1" applyAlignment="1">
      <alignment horizontal="center" vertical="center"/>
    </xf>
    <xf numFmtId="0" fontId="8" fillId="0" borderId="1" xfId="4" applyFont="1" applyBorder="1" applyAlignment="1">
      <alignment horizontal="left" vertical="center"/>
    </xf>
    <xf numFmtId="164" fontId="5" fillId="0" borderId="1" xfId="4" applyNumberFormat="1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0" fontId="4" fillId="0" borderId="15" xfId="4" applyFont="1" applyBorder="1" applyAlignment="1">
      <alignment horizontal="center" vertical="center"/>
    </xf>
    <xf numFmtId="0" fontId="4" fillId="0" borderId="5" xfId="4" applyFont="1" applyBorder="1" applyAlignment="1">
      <alignment horizontal="center" vertical="center"/>
    </xf>
    <xf numFmtId="0" fontId="5" fillId="0" borderId="5" xfId="0" applyFont="1" applyBorder="1" applyAlignment="1"/>
    <xf numFmtId="0" fontId="5" fillId="0" borderId="6" xfId="0" applyFont="1" applyBorder="1" applyAlignment="1"/>
    <xf numFmtId="49" fontId="11" fillId="0" borderId="42" xfId="0" applyNumberFormat="1" applyFont="1" applyBorder="1" applyAlignment="1"/>
    <xf numFmtId="0" fontId="11" fillId="0" borderId="43" xfId="0" applyFont="1" applyBorder="1" applyAlignment="1"/>
    <xf numFmtId="0" fontId="31" fillId="0" borderId="37" xfId="1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" fontId="19" fillId="4" borderId="25" xfId="4" applyNumberFormat="1" applyFont="1" applyFill="1" applyBorder="1" applyAlignment="1">
      <alignment horizontal="center" vertical="center" wrapText="1"/>
    </xf>
    <xf numFmtId="3" fontId="19" fillId="4" borderId="25" xfId="4" applyNumberFormat="1" applyFont="1" applyFill="1" applyBorder="1" applyAlignment="1">
      <alignment horizontal="center"/>
    </xf>
  </cellXfs>
  <cellStyles count="13">
    <cellStyle name="Ezres 2" xfId="2"/>
    <cellStyle name="Ezres 3" xfId="5"/>
    <cellStyle name="Ezres 4" xfId="6"/>
    <cellStyle name="Ezres 5" xfId="12"/>
    <cellStyle name="Hiperhivatkozás" xfId="7"/>
    <cellStyle name="Már látott hiperhivatkozás" xfId="8"/>
    <cellStyle name="Normál" xfId="0" builtinId="0"/>
    <cellStyle name="Normál 2" xfId="1"/>
    <cellStyle name="Normál 3" xfId="4"/>
    <cellStyle name="Normál 4" xfId="9"/>
    <cellStyle name="Normál 6" xfId="11"/>
    <cellStyle name="Százalék" xfId="3" builtinId="5"/>
    <cellStyle name="Százalék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L28"/>
  <sheetViews>
    <sheetView tabSelected="1" view="pageLayout" topLeftCell="B1" zoomScaleNormal="100" workbookViewId="0">
      <selection activeCell="I5" sqref="I5"/>
    </sheetView>
  </sheetViews>
  <sheetFormatPr defaultRowHeight="15" x14ac:dyDescent="0.25"/>
  <cols>
    <col min="1" max="1" width="5.7109375" customWidth="1"/>
    <col min="2" max="2" width="44" customWidth="1"/>
    <col min="3" max="4" width="17.140625" customWidth="1"/>
    <col min="5" max="5" width="18.7109375" customWidth="1"/>
    <col min="6" max="6" width="10.7109375" customWidth="1"/>
    <col min="7" max="7" width="5.7109375" customWidth="1"/>
    <col min="8" max="8" width="50.7109375" customWidth="1"/>
    <col min="9" max="9" width="22.28515625" customWidth="1"/>
    <col min="10" max="10" width="23.5703125" customWidth="1"/>
    <col min="11" max="11" width="23.28515625" customWidth="1"/>
    <col min="12" max="12" width="10.7109375" customWidth="1"/>
  </cols>
  <sheetData>
    <row r="1" spans="1:12" ht="48" customHeight="1" x14ac:dyDescent="0.25">
      <c r="A1" s="3" t="s">
        <v>0</v>
      </c>
      <c r="B1" s="4" t="s">
        <v>1</v>
      </c>
      <c r="C1" s="3" t="s">
        <v>2</v>
      </c>
      <c r="D1" s="3" t="s">
        <v>78</v>
      </c>
      <c r="E1" s="3" t="s">
        <v>79</v>
      </c>
      <c r="F1" s="3" t="s">
        <v>84</v>
      </c>
      <c r="G1" s="3" t="s">
        <v>0</v>
      </c>
      <c r="H1" s="3" t="s">
        <v>3</v>
      </c>
      <c r="I1" s="3" t="s">
        <v>2</v>
      </c>
      <c r="J1" s="268" t="s">
        <v>78</v>
      </c>
      <c r="K1" s="268" t="s">
        <v>79</v>
      </c>
      <c r="L1" s="268" t="s">
        <v>84</v>
      </c>
    </row>
    <row r="2" spans="1:12" x14ac:dyDescent="0.25">
      <c r="A2" s="73" t="s">
        <v>4</v>
      </c>
      <c r="B2" s="11" t="s">
        <v>5</v>
      </c>
      <c r="C2" s="12">
        <v>261200000</v>
      </c>
      <c r="D2" s="12">
        <f>D3+D4+D5</f>
        <v>277420889</v>
      </c>
      <c r="E2" s="12">
        <f>E3+E4+E5</f>
        <v>277420889</v>
      </c>
      <c r="F2" s="61">
        <f>E2/D2</f>
        <v>1</v>
      </c>
      <c r="G2" s="9" t="s">
        <v>4</v>
      </c>
      <c r="H2" s="9" t="s">
        <v>6</v>
      </c>
      <c r="I2" s="96">
        <f>'1.1 Önkormányzat 2019'!K2+'1.2 Hivatal 2019'!K3</f>
        <v>218133176</v>
      </c>
      <c r="J2" s="96">
        <f>'1.1 Önkormányzat 2019'!L2+'1.2 Hivatal 2019'!L3</f>
        <v>239492712</v>
      </c>
      <c r="K2" s="96">
        <f>'1.1 Önkormányzat 2019'!M2+'1.2 Hivatal 2019'!M3</f>
        <v>236859221</v>
      </c>
      <c r="L2" s="98">
        <f>K2/J2</f>
        <v>0.98900387833096148</v>
      </c>
    </row>
    <row r="3" spans="1:12" x14ac:dyDescent="0.25">
      <c r="A3" s="25"/>
      <c r="B3" s="11" t="s">
        <v>7</v>
      </c>
      <c r="C3" s="12">
        <v>261200000</v>
      </c>
      <c r="D3" s="12">
        <f>'1.1 Önkormányzat 2019'!F3</f>
        <v>261302889</v>
      </c>
      <c r="E3" s="12">
        <f>'1.1 Önkormányzat 2019'!G3</f>
        <v>261302889</v>
      </c>
      <c r="F3" s="95">
        <f>E3/D3</f>
        <v>1</v>
      </c>
      <c r="G3" s="9" t="s">
        <v>8</v>
      </c>
      <c r="H3" s="9" t="s">
        <v>9</v>
      </c>
      <c r="I3" s="96">
        <f>'1.1 Önkormányzat 2019'!K8+'1.2 Hivatal 2019'!K9</f>
        <v>41620727</v>
      </c>
      <c r="J3" s="96">
        <f>'1.1 Önkormányzat 2019'!L8+'1.2 Hivatal 2019'!L9</f>
        <v>42907266</v>
      </c>
      <c r="K3" s="96">
        <f>'1.1 Önkormányzat 2019'!M8+'1.2 Hivatal 2019'!M9</f>
        <v>42907266</v>
      </c>
      <c r="L3" s="98">
        <f t="shared" ref="L3:L7" si="0">K3/J3</f>
        <v>1</v>
      </c>
    </row>
    <row r="4" spans="1:12" x14ac:dyDescent="0.25">
      <c r="A4" s="25"/>
      <c r="B4" s="58" t="s">
        <v>10</v>
      </c>
      <c r="C4" s="12"/>
      <c r="D4" s="12"/>
      <c r="E4" s="12"/>
      <c r="F4" s="61"/>
      <c r="G4" s="9" t="s">
        <v>11</v>
      </c>
      <c r="H4" s="9" t="s">
        <v>12</v>
      </c>
      <c r="I4" s="96">
        <f>'1.1 Önkormányzat 2019'!K10+'1.2 Hivatal 2019'!K10</f>
        <v>235073721</v>
      </c>
      <c r="J4" s="96">
        <f>'1.1 Önkormányzat 2019'!L10+'1.2 Hivatal 2019'!L10</f>
        <v>112685854</v>
      </c>
      <c r="K4" s="96">
        <f>'1.1 Önkormányzat 2019'!M10+'1.2 Hivatal 2019'!M10</f>
        <v>112251468</v>
      </c>
      <c r="L4" s="98">
        <f t="shared" si="0"/>
        <v>0.99614515944476933</v>
      </c>
    </row>
    <row r="5" spans="1:12" x14ac:dyDescent="0.25">
      <c r="A5" s="25"/>
      <c r="B5" s="58" t="s">
        <v>13</v>
      </c>
      <c r="C5" s="12">
        <f>'1.1 Önkormányzat 2019'!E5</f>
        <v>0</v>
      </c>
      <c r="D5" s="12">
        <f>'1.1 Önkormányzat 2019'!F5</f>
        <v>16118000</v>
      </c>
      <c r="E5" s="12">
        <f>'1.1 Önkormányzat 2019'!G5</f>
        <v>16118000</v>
      </c>
      <c r="F5" s="61">
        <f>E5/D5</f>
        <v>1</v>
      </c>
      <c r="G5" s="9" t="s">
        <v>14</v>
      </c>
      <c r="H5" s="9" t="s">
        <v>15</v>
      </c>
      <c r="I5" s="96">
        <f>'1.1 Önkormányzat 2019'!K15+'1.2 Hivatal 2019'!K17</f>
        <v>1500000</v>
      </c>
      <c r="J5" s="96">
        <f>'1.1 Önkormányzat 2019'!L15+'1.2 Hivatal 2019'!L17</f>
        <v>9423891</v>
      </c>
      <c r="K5" s="96">
        <f>'1.1 Önkormányzat 2019'!M15+'1.2 Hivatal 2019'!M17</f>
        <v>9423891</v>
      </c>
      <c r="L5" s="98">
        <f t="shared" si="0"/>
        <v>1</v>
      </c>
    </row>
    <row r="6" spans="1:12" x14ac:dyDescent="0.25">
      <c r="A6" s="9" t="s">
        <v>8</v>
      </c>
      <c r="B6" s="11" t="s">
        <v>16</v>
      </c>
      <c r="C6" s="12">
        <v>0</v>
      </c>
      <c r="D6" s="12">
        <f>'1.1 Önkormányzat 2019'!F10+'1.2 Hivatal 2019'!F4</f>
        <v>55919603</v>
      </c>
      <c r="E6" s="12">
        <f>'1.1 Önkormányzat 2019'!G10+'1.2 Hivatal 2019'!G4</f>
        <v>55919603</v>
      </c>
      <c r="F6" s="61">
        <f t="shared" ref="F6" si="1">E6/D6</f>
        <v>1</v>
      </c>
      <c r="G6" s="9" t="s">
        <v>17</v>
      </c>
      <c r="H6" s="9" t="s">
        <v>18</v>
      </c>
      <c r="I6" s="96">
        <f>'1.1 Önkormányzat 2019'!K16</f>
        <v>4000000</v>
      </c>
      <c r="J6" s="96">
        <f>'1.1 Önkormányzat 2019'!L16</f>
        <v>4677276</v>
      </c>
      <c r="K6" s="96">
        <f>'1.1 Önkormányzat 2019'!M16</f>
        <v>4677276</v>
      </c>
      <c r="L6" s="98">
        <f t="shared" si="0"/>
        <v>1</v>
      </c>
    </row>
    <row r="7" spans="1:12" x14ac:dyDescent="0.25">
      <c r="A7" s="9" t="s">
        <v>11</v>
      </c>
      <c r="B7" s="11" t="s">
        <v>19</v>
      </c>
      <c r="C7" s="265">
        <f>'1.1 Önkormányzat 2019'!E14+'1.2 Hivatal 2019'!E9</f>
        <v>14382000</v>
      </c>
      <c r="D7" s="265">
        <f>'1.1 Önkormányzat 2019'!F14+'1.2 Hivatal 2019'!F9</f>
        <v>23399814</v>
      </c>
      <c r="E7" s="265">
        <f>'1.1 Önkormányzat 2019'!G14+'1.2 Hivatal 2019'!G9</f>
        <v>21966170</v>
      </c>
      <c r="F7" s="61">
        <f>E7/D7</f>
        <v>0.93873267539647964</v>
      </c>
      <c r="G7" s="9" t="s">
        <v>28</v>
      </c>
      <c r="H7" s="9" t="s">
        <v>458</v>
      </c>
      <c r="I7" s="96">
        <f>SUM('1.1 Önkormányzat 2019'!K14)</f>
        <v>1100000</v>
      </c>
      <c r="J7" s="96">
        <f>SUM('1.1 Önkormányzat 2019'!L14)</f>
        <v>1127560</v>
      </c>
      <c r="K7" s="96">
        <f>SUM('1.1 Önkormányzat 2019'!M14)</f>
        <v>1127560</v>
      </c>
      <c r="L7" s="98">
        <f t="shared" si="0"/>
        <v>1</v>
      </c>
    </row>
    <row r="8" spans="1:12" x14ac:dyDescent="0.25">
      <c r="A8" s="9" t="s">
        <v>14</v>
      </c>
      <c r="B8" s="11" t="s">
        <v>137</v>
      </c>
      <c r="C8" s="88">
        <f>'1.1 Önkormányzat 2019'!E15</f>
        <v>32938875</v>
      </c>
      <c r="D8" s="88">
        <f>'1.1 Önkormányzat 2019'!F15</f>
        <v>6132928</v>
      </c>
      <c r="E8" s="88">
        <f>'1.1 Önkormányzat 2019'!G15</f>
        <v>6132928</v>
      </c>
      <c r="F8" s="61">
        <f>E8/D8</f>
        <v>1</v>
      </c>
      <c r="G8" s="9"/>
      <c r="H8" s="9"/>
      <c r="I8" s="12"/>
      <c r="J8" s="96"/>
      <c r="K8" s="96"/>
      <c r="L8" s="87"/>
    </row>
    <row r="9" spans="1:12" x14ac:dyDescent="0.25">
      <c r="A9" s="9" t="s">
        <v>21</v>
      </c>
      <c r="B9" s="11"/>
      <c r="C9" s="12">
        <f>C2+C6+C7+C8</f>
        <v>308520875</v>
      </c>
      <c r="D9" s="12">
        <f>D2+D6+D7+D8</f>
        <v>362873234</v>
      </c>
      <c r="E9" s="12">
        <f t="shared" ref="E9" si="2">E2+E6+E7+E8</f>
        <v>361439590</v>
      </c>
      <c r="F9" s="94">
        <f>E9/D9</f>
        <v>0.99604918779983642</v>
      </c>
      <c r="G9" s="440" t="s">
        <v>22</v>
      </c>
      <c r="H9" s="441"/>
      <c r="I9" s="265">
        <f>I2+I3+I4+I5+I6+I8+I7</f>
        <v>501427624</v>
      </c>
      <c r="J9" s="12">
        <f>J2+J3+J4+J5+J6+J8+J7</f>
        <v>410314559</v>
      </c>
      <c r="K9" s="265">
        <f>K2+K3+K4+K5+K6+K8+K7</f>
        <v>407246682</v>
      </c>
      <c r="L9" s="99">
        <f>K9/J9</f>
        <v>0.9925231095687248</v>
      </c>
    </row>
    <row r="10" spans="1:12" x14ac:dyDescent="0.25">
      <c r="A10" s="443" t="s">
        <v>23</v>
      </c>
      <c r="B10" s="444"/>
      <c r="C10" s="26">
        <f>C9</f>
        <v>308520875</v>
      </c>
      <c r="D10" s="26">
        <f>D9</f>
        <v>362873234</v>
      </c>
      <c r="E10" s="26">
        <f t="shared" ref="E10" si="3">E9</f>
        <v>361439590</v>
      </c>
      <c r="F10" s="94">
        <f>E10/D10</f>
        <v>0.99604918779983642</v>
      </c>
      <c r="G10" s="443" t="s">
        <v>24</v>
      </c>
      <c r="H10" s="444"/>
      <c r="I10" s="74">
        <f t="shared" ref="I10:K10" si="4">I9</f>
        <v>501427624</v>
      </c>
      <c r="J10" s="74">
        <f t="shared" si="4"/>
        <v>410314559</v>
      </c>
      <c r="K10" s="74">
        <f t="shared" si="4"/>
        <v>407246682</v>
      </c>
      <c r="L10" s="99">
        <f>K10/J10</f>
        <v>0.9925231095687248</v>
      </c>
    </row>
    <row r="11" spans="1:12" x14ac:dyDescent="0.25">
      <c r="A11" s="440"/>
      <c r="B11" s="445"/>
      <c r="C11" s="445"/>
      <c r="D11" s="24"/>
      <c r="E11" s="24"/>
      <c r="F11" s="89"/>
      <c r="G11" s="446"/>
      <c r="H11" s="447"/>
      <c r="I11" s="448"/>
      <c r="J11" s="96"/>
      <c r="K11" s="96"/>
      <c r="L11" s="87"/>
    </row>
    <row r="12" spans="1:12" x14ac:dyDescent="0.25">
      <c r="A12" s="440" t="s">
        <v>25</v>
      </c>
      <c r="B12" s="441"/>
      <c r="C12" s="15">
        <f>SUM(C14+C13)</f>
        <v>0</v>
      </c>
      <c r="D12" s="15"/>
      <c r="E12" s="15"/>
      <c r="F12" s="42"/>
      <c r="G12" s="442" t="s">
        <v>26</v>
      </c>
      <c r="H12" s="440"/>
      <c r="I12" s="336"/>
      <c r="J12" s="96"/>
      <c r="K12" s="96"/>
      <c r="L12" s="436"/>
    </row>
    <row r="13" spans="1:12" x14ac:dyDescent="0.25">
      <c r="A13" s="9" t="s">
        <v>17</v>
      </c>
      <c r="B13" s="9" t="s">
        <v>27</v>
      </c>
      <c r="C13" s="15">
        <v>0</v>
      </c>
      <c r="D13" s="15">
        <f>'1.1 Önkormányzat 2019'!F22</f>
        <v>314607</v>
      </c>
      <c r="E13" s="15">
        <f>'1.1 Önkormányzat 2019'!G22</f>
        <v>314607</v>
      </c>
      <c r="F13" s="42">
        <f>E13/D13</f>
        <v>1</v>
      </c>
      <c r="G13" s="9" t="s">
        <v>28</v>
      </c>
      <c r="H13" s="335" t="s">
        <v>29</v>
      </c>
      <c r="I13" s="96">
        <f>'1.1 Önkormányzat 2019'!K20+'1.2 Hivatal 2019'!K20</f>
        <v>109487217</v>
      </c>
      <c r="J13" s="96">
        <f>'1.1 Önkormányzat 2019'!L20+'1.2 Hivatal 2019'!L20</f>
        <v>18472256</v>
      </c>
      <c r="K13" s="96">
        <f>'1.1 Önkormányzat 2019'!M20+'1.2 Hivatal 2019'!M20</f>
        <v>18472256</v>
      </c>
      <c r="L13" s="437">
        <f>K13/J13</f>
        <v>1</v>
      </c>
    </row>
    <row r="14" spans="1:12" x14ac:dyDescent="0.25">
      <c r="A14" s="9" t="s">
        <v>28</v>
      </c>
      <c r="B14" s="9" t="s">
        <v>30</v>
      </c>
      <c r="C14" s="15">
        <v>0</v>
      </c>
      <c r="D14" s="15">
        <f>'1.1 Önkormányzat 2019'!F23+'1.2 Hivatal 2019'!F21</f>
        <v>0</v>
      </c>
      <c r="E14" s="15"/>
      <c r="F14" s="42"/>
      <c r="G14" s="9" t="s">
        <v>31</v>
      </c>
      <c r="H14" s="335" t="s">
        <v>32</v>
      </c>
      <c r="I14" s="435">
        <f>SUM('1.1 Önkormányzat 2019'!K22+'1.2 Hivatal 2019'!K21)</f>
        <v>30000000</v>
      </c>
      <c r="J14" s="435">
        <f>SUM('1.1 Önkormányzat 2019'!L22+'1.2 Hivatal 2019'!L21)</f>
        <v>36191449</v>
      </c>
      <c r="K14" s="435">
        <f>SUM('1.1 Önkormányzat 2019'!M22+'1.2 Hivatal 2019'!M21)</f>
        <v>36191449</v>
      </c>
      <c r="L14" s="437">
        <f>K14/J14</f>
        <v>1</v>
      </c>
    </row>
    <row r="15" spans="1:12" x14ac:dyDescent="0.25">
      <c r="A15" s="449" t="s">
        <v>33</v>
      </c>
      <c r="B15" s="449"/>
      <c r="C15" s="7">
        <f>C12+C13+C14</f>
        <v>0</v>
      </c>
      <c r="D15" s="7">
        <f t="shared" ref="D15:E15" si="5">D12+D13+D14</f>
        <v>314607</v>
      </c>
      <c r="E15" s="7">
        <f t="shared" si="5"/>
        <v>314607</v>
      </c>
      <c r="F15" s="42">
        <f t="shared" ref="F15" si="6">E15/D15</f>
        <v>1</v>
      </c>
      <c r="G15" t="s">
        <v>35</v>
      </c>
      <c r="H15" s="152" t="s">
        <v>446</v>
      </c>
      <c r="I15" s="438">
        <f>SUM('1.1 Önkormányzat 2019'!K23+'1.2 Hivatal 2019'!K22)</f>
        <v>0</v>
      </c>
      <c r="J15" s="439">
        <f>SUM('1.1 Önkormányzat 2019'!L23+'1.2 Hivatal 2019'!L22)</f>
        <v>1485518</v>
      </c>
      <c r="K15" s="439">
        <f>SUM('1.1 Önkormányzat 2019'!M23+'1.2 Hivatal 2019'!M22)</f>
        <v>1485518</v>
      </c>
    </row>
    <row r="16" spans="1:12" x14ac:dyDescent="0.25">
      <c r="A16" s="76"/>
      <c r="B16" s="77"/>
      <c r="C16" s="41"/>
      <c r="D16" s="41"/>
      <c r="E16" s="41"/>
      <c r="F16" s="90"/>
      <c r="G16" s="449" t="s">
        <v>34</v>
      </c>
      <c r="H16" s="443"/>
      <c r="I16" s="433">
        <f>SUM(I13:I14)</f>
        <v>139487217</v>
      </c>
      <c r="J16" s="433">
        <f>SUM(J13:J15)</f>
        <v>56149223</v>
      </c>
      <c r="K16" s="433">
        <f>SUM(K13:K15)</f>
        <v>56149223</v>
      </c>
      <c r="L16" s="437">
        <f>K16/J16</f>
        <v>1</v>
      </c>
    </row>
    <row r="17" spans="1:12" x14ac:dyDescent="0.25">
      <c r="A17" s="25"/>
      <c r="B17" s="24"/>
      <c r="C17" s="24"/>
      <c r="D17" s="24"/>
      <c r="E17" s="24"/>
      <c r="F17" s="89"/>
      <c r="G17" s="9" t="s">
        <v>48</v>
      </c>
      <c r="H17" s="318" t="s">
        <v>36</v>
      </c>
      <c r="I17" s="434">
        <f>SUM(I18+I19)</f>
        <v>101568756</v>
      </c>
      <c r="J17" s="270">
        <f>'1.1 Önkormányzat 2019'!L26</f>
        <v>342510781</v>
      </c>
      <c r="K17" s="270">
        <f>'1.1 Önkormányzat 2019'!M26</f>
        <v>0</v>
      </c>
      <c r="L17" s="436"/>
    </row>
    <row r="18" spans="1:12" x14ac:dyDescent="0.25">
      <c r="A18" s="9" t="s">
        <v>31</v>
      </c>
      <c r="B18" s="9" t="s">
        <v>37</v>
      </c>
      <c r="C18" s="15">
        <f>'1.1 Önkormányzat 2019'!E27+'1.2 Hivatal 2019'!E25</f>
        <v>444410722</v>
      </c>
      <c r="D18" s="15">
        <f>'1.1 Önkormányzat 2019'!F27+'1.2 Hivatal 2019'!F25</f>
        <v>444410722</v>
      </c>
      <c r="E18" s="15">
        <f>'1.1 Önkormányzat 2019'!G27+'1.2 Hivatal 2019'!G25</f>
        <v>444410722</v>
      </c>
      <c r="F18" s="42">
        <f>E18/D18</f>
        <v>1</v>
      </c>
      <c r="G18" s="78"/>
      <c r="H18" s="318" t="s">
        <v>38</v>
      </c>
      <c r="I18" s="336">
        <v>5000000</v>
      </c>
      <c r="J18" s="96">
        <f>SUM('1.1 Önkormányzat 2019'!L27)</f>
        <v>5000000</v>
      </c>
      <c r="K18" s="96">
        <f>'1.1 Önkormányzat 2019'!M27</f>
        <v>0</v>
      </c>
      <c r="L18" s="436"/>
    </row>
    <row r="19" spans="1:12" x14ac:dyDescent="0.25">
      <c r="A19" s="73"/>
      <c r="B19" s="313" t="s">
        <v>39</v>
      </c>
      <c r="C19" s="245">
        <v>335923505</v>
      </c>
      <c r="D19" s="245">
        <v>335923505</v>
      </c>
      <c r="E19" s="245">
        <v>335923505</v>
      </c>
      <c r="F19" s="42">
        <f t="shared" ref="F19:F21" si="7">E19/D19</f>
        <v>1</v>
      </c>
      <c r="G19" s="79"/>
      <c r="H19" s="318" t="s">
        <v>40</v>
      </c>
      <c r="I19" s="96">
        <f>SUM('1.1 Önkormányzat 2019'!K28)</f>
        <v>96568756</v>
      </c>
      <c r="J19" s="96">
        <f>SUM('1.1 Önkormányzat 2019'!L28)</f>
        <v>337510781</v>
      </c>
      <c r="K19" s="96">
        <f>'1.1 Önkormányzat 2019'!M28</f>
        <v>0</v>
      </c>
      <c r="L19" s="436"/>
    </row>
    <row r="20" spans="1:12" x14ac:dyDescent="0.25">
      <c r="A20" s="80"/>
      <c r="B20" s="313" t="s">
        <v>41</v>
      </c>
      <c r="C20" s="15">
        <v>108487217</v>
      </c>
      <c r="D20" s="15">
        <v>108487217</v>
      </c>
      <c r="E20" s="15">
        <v>108487217</v>
      </c>
      <c r="F20" s="42">
        <v>0</v>
      </c>
      <c r="G20" s="81"/>
      <c r="H20" s="319" t="s">
        <v>42</v>
      </c>
      <c r="I20" s="265">
        <v>5000000</v>
      </c>
      <c r="J20" s="96">
        <f>'1.1 Önkormányzat 2019'!L29</f>
        <v>80527995</v>
      </c>
      <c r="K20" s="96">
        <f>'1.1 Önkormányzat 2019'!M29</f>
        <v>0</v>
      </c>
      <c r="L20" s="87"/>
    </row>
    <row r="21" spans="1:12" x14ac:dyDescent="0.25">
      <c r="A21" s="82"/>
      <c r="B21" s="9" t="s">
        <v>43</v>
      </c>
      <c r="C21" s="15"/>
      <c r="D21" s="88">
        <f>'1.1 Önkormányzat 2019'!F30</f>
        <v>11824000</v>
      </c>
      <c r="E21" s="88">
        <f>'1.1 Önkormányzat 2019'!G30</f>
        <v>11824000</v>
      </c>
      <c r="F21" s="42">
        <f t="shared" si="7"/>
        <v>1</v>
      </c>
      <c r="G21" s="83"/>
      <c r="H21" s="319" t="s">
        <v>44</v>
      </c>
      <c r="I21" s="265">
        <v>8230000</v>
      </c>
      <c r="J21" s="96">
        <f>'1.1 Önkormányzat 2019'!L30</f>
        <v>0</v>
      </c>
      <c r="K21" s="96">
        <f>'1.1 Önkormányzat 2019'!M30</f>
        <v>0</v>
      </c>
      <c r="L21" s="87"/>
    </row>
    <row r="22" spans="1:12" x14ac:dyDescent="0.25">
      <c r="A22" s="38" t="s">
        <v>45</v>
      </c>
      <c r="B22" s="38"/>
      <c r="C22" s="7">
        <f>SUM(C18+C21)</f>
        <v>444410722</v>
      </c>
      <c r="D22" s="7">
        <f t="shared" ref="D22:E22" si="8">SUM(D18+D21)</f>
        <v>456234722</v>
      </c>
      <c r="E22" s="7">
        <f t="shared" si="8"/>
        <v>456234722</v>
      </c>
      <c r="F22" s="42"/>
      <c r="G22" s="84"/>
      <c r="H22" s="319" t="s">
        <v>477</v>
      </c>
      <c r="I22" s="265"/>
      <c r="J22" s="96">
        <f>'1.1 Önkormányzat 2019'!L31</f>
        <v>8692193</v>
      </c>
      <c r="K22" s="96">
        <f>'1.1 Önkormányzat 2019'!M31</f>
        <v>0</v>
      </c>
      <c r="L22" s="87"/>
    </row>
    <row r="23" spans="1:12" x14ac:dyDescent="0.25">
      <c r="A23" s="75"/>
      <c r="B23" s="85"/>
      <c r="C23" s="23"/>
      <c r="D23" s="23"/>
      <c r="E23" s="23"/>
      <c r="F23" s="91"/>
      <c r="G23" s="84"/>
      <c r="H23" s="320" t="s">
        <v>46</v>
      </c>
      <c r="I23" s="265">
        <v>88551595</v>
      </c>
      <c r="J23" s="96">
        <f>'1.1 Önkormányzat 2019'!L32</f>
        <v>248290593</v>
      </c>
      <c r="K23" s="96">
        <f>'1.1 Önkormányzat 2019'!M32</f>
        <v>0</v>
      </c>
      <c r="L23" s="87"/>
    </row>
    <row r="24" spans="1:12" x14ac:dyDescent="0.25">
      <c r="A24" s="11"/>
      <c r="B24" s="21"/>
      <c r="C24" s="22"/>
      <c r="D24" s="23"/>
      <c r="E24" s="23"/>
      <c r="F24" s="91"/>
      <c r="G24" s="443" t="s">
        <v>47</v>
      </c>
      <c r="H24" s="444"/>
      <c r="I24" s="251">
        <f>SUM(I18+I19)</f>
        <v>101568756</v>
      </c>
      <c r="J24" s="251">
        <f>SUM(J18+J19)</f>
        <v>342510781</v>
      </c>
      <c r="K24" s="96"/>
      <c r="L24" s="87"/>
    </row>
    <row r="25" spans="1:12" x14ac:dyDescent="0.25">
      <c r="A25" s="11"/>
      <c r="B25" s="21"/>
      <c r="C25" s="22"/>
      <c r="D25" s="22"/>
      <c r="E25" s="22"/>
      <c r="F25" s="92"/>
      <c r="G25" s="9" t="s">
        <v>76</v>
      </c>
      <c r="H25" s="21" t="s">
        <v>49</v>
      </c>
      <c r="I25" s="265">
        <v>10448000</v>
      </c>
      <c r="J25" s="265">
        <v>10448000</v>
      </c>
      <c r="K25" s="265">
        <v>10448000</v>
      </c>
      <c r="L25" s="97">
        <f>K25/J25</f>
        <v>1</v>
      </c>
    </row>
    <row r="26" spans="1:12" x14ac:dyDescent="0.25">
      <c r="A26" s="11"/>
      <c r="B26" s="21"/>
      <c r="C26" s="22"/>
      <c r="D26" s="23"/>
      <c r="E26" s="23"/>
      <c r="F26" s="91"/>
      <c r="G26" s="450" t="s">
        <v>50</v>
      </c>
      <c r="H26" s="451"/>
      <c r="I26" s="251">
        <f>SUM(I25)</f>
        <v>10448000</v>
      </c>
      <c r="J26" s="251">
        <f t="shared" ref="J26:K26" si="9">SUM(J25)</f>
        <v>10448000</v>
      </c>
      <c r="K26" s="251">
        <f t="shared" si="9"/>
        <v>10448000</v>
      </c>
      <c r="L26" s="87"/>
    </row>
    <row r="27" spans="1:12" x14ac:dyDescent="0.25">
      <c r="A27" s="11"/>
      <c r="B27" s="21"/>
      <c r="C27" s="22"/>
      <c r="D27" s="23"/>
      <c r="E27" s="23"/>
      <c r="F27" s="91"/>
      <c r="G27" s="28"/>
      <c r="H27" s="86"/>
      <c r="I27" s="271"/>
      <c r="J27" s="96"/>
      <c r="K27" s="96"/>
      <c r="L27" s="87"/>
    </row>
    <row r="28" spans="1:12" s="127" customFormat="1" ht="15.75" x14ac:dyDescent="0.25">
      <c r="A28" s="128" t="s">
        <v>51</v>
      </c>
      <c r="B28" s="53"/>
      <c r="C28" s="51">
        <f>SUM(C10+C15+C22)</f>
        <v>752931597</v>
      </c>
      <c r="D28" s="252">
        <f t="shared" ref="D28:E28" si="10">SUM(D10+D15+D22)</f>
        <v>819422563</v>
      </c>
      <c r="E28" s="252">
        <f t="shared" si="10"/>
        <v>817988919</v>
      </c>
      <c r="F28" s="180">
        <f>E28/D28</f>
        <v>0.99825042162037703</v>
      </c>
      <c r="G28" s="452" t="s">
        <v>52</v>
      </c>
      <c r="H28" s="453"/>
      <c r="I28" s="252">
        <f>SUM(I10+I16+I24+I26)</f>
        <v>752931597</v>
      </c>
      <c r="J28" s="252">
        <f>SUM(J10+J16+J24+J26)</f>
        <v>819422563</v>
      </c>
      <c r="K28" s="252">
        <f>SUM(K10+K16+K24+K26)</f>
        <v>473843905</v>
      </c>
      <c r="L28" s="228">
        <f>K28/J28</f>
        <v>0.57826563045225787</v>
      </c>
    </row>
  </sheetData>
  <mergeCells count="12">
    <mergeCell ref="A15:B15"/>
    <mergeCell ref="G16:H16"/>
    <mergeCell ref="G24:H24"/>
    <mergeCell ref="G26:H26"/>
    <mergeCell ref="G28:H28"/>
    <mergeCell ref="A12:B12"/>
    <mergeCell ref="G12:H12"/>
    <mergeCell ref="G9:H9"/>
    <mergeCell ref="A10:B10"/>
    <mergeCell ref="G10:H10"/>
    <mergeCell ref="A11:C11"/>
    <mergeCell ref="G11:I11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Header>&amp;C&amp;"Times New Roman,Félkövér"&amp;12Győr-Moson-Sopron Megyei Önkormányzat,
 Győr-Moson-Sopron Megyei Önkormányzati Hivatal
2019. évi összevont mérlege&amp;R&amp;"Times New Roman,Normál"&amp;10 1. számú melléklet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H8"/>
  <sheetViews>
    <sheetView view="pageLayout" zoomScaleNormal="100" workbookViewId="0">
      <selection activeCell="I3" sqref="I3"/>
    </sheetView>
  </sheetViews>
  <sheetFormatPr defaultRowHeight="15" x14ac:dyDescent="0.25"/>
  <cols>
    <col min="1" max="1" width="50.7109375" customWidth="1"/>
    <col min="2" max="8" width="15.7109375" customWidth="1"/>
  </cols>
  <sheetData>
    <row r="1" spans="1:8" ht="72.599999999999994" customHeight="1" thickBot="1" x14ac:dyDescent="0.3">
      <c r="A1" s="100" t="s">
        <v>99</v>
      </c>
      <c r="B1" s="507" t="s">
        <v>100</v>
      </c>
      <c r="C1" s="508"/>
      <c r="D1" s="507" t="s">
        <v>101</v>
      </c>
      <c r="E1" s="508"/>
      <c r="F1" s="507" t="s">
        <v>102</v>
      </c>
      <c r="G1" s="508"/>
      <c r="H1" s="101" t="s">
        <v>157</v>
      </c>
    </row>
    <row r="2" spans="1:8" ht="15.6" customHeight="1" thickTop="1" x14ac:dyDescent="0.25">
      <c r="A2" s="146"/>
      <c r="B2" s="147" t="s">
        <v>149</v>
      </c>
      <c r="C2" s="147" t="s">
        <v>150</v>
      </c>
      <c r="D2" s="147" t="s">
        <v>149</v>
      </c>
      <c r="E2" s="147" t="s">
        <v>150</v>
      </c>
      <c r="F2" s="148" t="s">
        <v>149</v>
      </c>
      <c r="G2" s="148" t="s">
        <v>150</v>
      </c>
      <c r="H2" s="149" t="s">
        <v>158</v>
      </c>
    </row>
    <row r="3" spans="1:8" ht="40.15" customHeight="1" x14ac:dyDescent="0.25">
      <c r="A3" s="322" t="s">
        <v>478</v>
      </c>
      <c r="B3" s="102">
        <v>3</v>
      </c>
      <c r="C3" s="102">
        <v>4</v>
      </c>
      <c r="D3" s="103" t="s">
        <v>103</v>
      </c>
      <c r="E3" s="103">
        <v>0</v>
      </c>
      <c r="F3" s="104">
        <v>3</v>
      </c>
      <c r="G3" s="104">
        <v>4</v>
      </c>
      <c r="H3" s="105">
        <v>4</v>
      </c>
    </row>
    <row r="4" spans="1:8" ht="40.15" customHeight="1" x14ac:dyDescent="0.25">
      <c r="A4" s="106" t="s">
        <v>104</v>
      </c>
      <c r="B4" s="107">
        <v>25</v>
      </c>
      <c r="C4" s="107">
        <f>C5+C6</f>
        <v>21</v>
      </c>
      <c r="D4" s="107">
        <v>6</v>
      </c>
      <c r="E4" s="107">
        <f>E5+E6</f>
        <v>3</v>
      </c>
      <c r="F4" s="108">
        <v>31</v>
      </c>
      <c r="G4" s="107">
        <f>C4+E4</f>
        <v>24</v>
      </c>
      <c r="H4" s="109">
        <v>29.5</v>
      </c>
    </row>
    <row r="5" spans="1:8" ht="40.15" customHeight="1" x14ac:dyDescent="0.25">
      <c r="A5" s="110" t="s">
        <v>105</v>
      </c>
      <c r="B5" s="111">
        <v>23</v>
      </c>
      <c r="C5" s="111">
        <v>19</v>
      </c>
      <c r="D5" s="111">
        <v>2</v>
      </c>
      <c r="E5" s="111"/>
      <c r="F5" s="112">
        <v>25</v>
      </c>
      <c r="G5" s="107">
        <f t="shared" ref="G5" si="0">C5+E5</f>
        <v>19</v>
      </c>
      <c r="H5" s="113">
        <v>24.5</v>
      </c>
    </row>
    <row r="6" spans="1:8" ht="40.15" customHeight="1" x14ac:dyDescent="0.25">
      <c r="A6" s="110" t="s">
        <v>106</v>
      </c>
      <c r="B6" s="111">
        <v>2</v>
      </c>
      <c r="C6" s="111">
        <v>2</v>
      </c>
      <c r="D6" s="111">
        <v>4</v>
      </c>
      <c r="E6" s="111">
        <v>3</v>
      </c>
      <c r="F6" s="112">
        <v>6</v>
      </c>
      <c r="G6" s="107">
        <f>C6+E6</f>
        <v>5</v>
      </c>
      <c r="H6" s="113">
        <v>5</v>
      </c>
    </row>
    <row r="7" spans="1:8" ht="40.15" customHeight="1" x14ac:dyDescent="0.25">
      <c r="A7" s="114" t="s">
        <v>107</v>
      </c>
      <c r="B7" s="115">
        <f>SUM(B3:B4)</f>
        <v>28</v>
      </c>
      <c r="C7" s="115">
        <f>C4+C3</f>
        <v>25</v>
      </c>
      <c r="D7" s="115">
        <v>6</v>
      </c>
      <c r="E7" s="217">
        <f>E3+E4</f>
        <v>3</v>
      </c>
      <c r="F7" s="116">
        <f>B7+D7</f>
        <v>34</v>
      </c>
      <c r="G7" s="150">
        <f>C7+E7</f>
        <v>28</v>
      </c>
      <c r="H7" s="117">
        <v>32.5</v>
      </c>
    </row>
    <row r="8" spans="1:8" ht="40.15" customHeight="1" x14ac:dyDescent="0.25">
      <c r="A8" s="118" t="s">
        <v>108</v>
      </c>
      <c r="B8" s="119">
        <v>0</v>
      </c>
      <c r="C8" s="119"/>
      <c r="D8" s="119">
        <v>0</v>
      </c>
      <c r="E8" s="119"/>
      <c r="F8" s="119">
        <v>0</v>
      </c>
      <c r="G8" s="119"/>
      <c r="H8" s="120">
        <v>0</v>
      </c>
    </row>
  </sheetData>
  <mergeCells count="3">
    <mergeCell ref="B1:C1"/>
    <mergeCell ref="D1:E1"/>
    <mergeCell ref="F1:G1"/>
  </mergeCells>
  <pageMargins left="0.7" right="0.7" top="0.75" bottom="0.75" header="0.3" footer="0.3"/>
  <pageSetup paperSize="9" scale="54" orientation="landscape" r:id="rId1"/>
  <headerFooter>
    <oddHeader>&amp;C&amp;"Times New Roman,Félkövér"&amp;12Győr-Moson-Sopron Megye Önkormányzata
2019. évi látszámának alakulása&amp;R&amp;"Times New Roman,Normál"&amp;10 6. számú melléklet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J48"/>
  <sheetViews>
    <sheetView view="pageLayout" zoomScaleNormal="100" zoomScaleSheetLayoutView="100" workbookViewId="0">
      <selection activeCell="A26" sqref="A26:G26"/>
    </sheetView>
  </sheetViews>
  <sheetFormatPr defaultColWidth="8.85546875" defaultRowHeight="12.75" x14ac:dyDescent="0.2"/>
  <cols>
    <col min="1" max="1" width="25.7109375" style="152" customWidth="1"/>
    <col min="2" max="2" width="50.7109375" style="152" customWidth="1"/>
    <col min="3" max="5" width="20.7109375" style="152" customWidth="1"/>
    <col min="6" max="6" width="50.7109375" style="152" customWidth="1"/>
    <col min="7" max="9" width="20.7109375" style="152" customWidth="1"/>
    <col min="10" max="10" width="14" style="152" bestFit="1" customWidth="1"/>
    <col min="11" max="16384" width="8.85546875" style="152"/>
  </cols>
  <sheetData>
    <row r="1" spans="1:10" x14ac:dyDescent="0.2">
      <c r="A1" s="410"/>
      <c r="B1" s="411" t="s">
        <v>159</v>
      </c>
      <c r="C1" s="411"/>
      <c r="D1" s="412"/>
      <c r="E1" s="413"/>
      <c r="F1" s="513" t="s">
        <v>160</v>
      </c>
      <c r="G1" s="514"/>
      <c r="H1" s="515"/>
      <c r="I1" s="516"/>
    </row>
    <row r="2" spans="1:10" x14ac:dyDescent="0.2">
      <c r="A2" s="414"/>
      <c r="B2" s="415"/>
      <c r="C2" s="415"/>
      <c r="D2" s="415"/>
      <c r="E2" s="416"/>
      <c r="F2" s="337"/>
      <c r="G2" s="338"/>
      <c r="H2" s="339"/>
      <c r="I2" s="406"/>
    </row>
    <row r="3" spans="1:10" x14ac:dyDescent="0.2">
      <c r="A3" s="407"/>
      <c r="B3" s="408"/>
      <c r="C3" s="409" t="s">
        <v>2</v>
      </c>
      <c r="D3" s="409" t="s">
        <v>195</v>
      </c>
      <c r="E3" s="409" t="s">
        <v>79</v>
      </c>
      <c r="F3" s="163"/>
      <c r="G3" s="164" t="s">
        <v>2</v>
      </c>
      <c r="H3" s="164" t="s">
        <v>195</v>
      </c>
      <c r="I3" s="164" t="s">
        <v>79</v>
      </c>
    </row>
    <row r="4" spans="1:10" x14ac:dyDescent="0.2">
      <c r="A4" s="343" t="s">
        <v>161</v>
      </c>
      <c r="B4" s="344" t="s">
        <v>162</v>
      </c>
      <c r="C4" s="340">
        <f>'1. melléklet össz. 2019'!C2</f>
        <v>261200000</v>
      </c>
      <c r="D4" s="340">
        <v>277420889</v>
      </c>
      <c r="E4" s="340">
        <f>'1. melléklet össz. 2019'!E2</f>
        <v>277420889</v>
      </c>
      <c r="F4" s="344" t="s">
        <v>163</v>
      </c>
      <c r="G4" s="345">
        <f>SUM(G5:G7)</f>
        <v>305672546</v>
      </c>
      <c r="H4" s="345">
        <f>SUM(H5:H7)</f>
        <v>183792745</v>
      </c>
      <c r="I4" s="345">
        <f t="shared" ref="I4" si="0">SUM(I5:I7)</f>
        <v>183509179</v>
      </c>
    </row>
    <row r="5" spans="1:10" x14ac:dyDescent="0.2">
      <c r="A5" s="344"/>
      <c r="B5" s="344" t="s">
        <v>196</v>
      </c>
      <c r="C5" s="340">
        <f>'1.1 Önkormányzat 2019'!E10</f>
        <v>0</v>
      </c>
      <c r="D5" s="340">
        <f>'1.1 Önkormányzat 2019'!F10</f>
        <v>28305704</v>
      </c>
      <c r="E5" s="340">
        <f>'1.1 Önkormányzat 2019'!G10</f>
        <v>28305704</v>
      </c>
      <c r="F5" s="344" t="s">
        <v>164</v>
      </c>
      <c r="G5" s="345">
        <v>81126656</v>
      </c>
      <c r="H5" s="165">
        <v>79841037</v>
      </c>
      <c r="I5" s="165">
        <v>79841037</v>
      </c>
    </row>
    <row r="6" spans="1:10" x14ac:dyDescent="0.2">
      <c r="A6" s="344"/>
      <c r="B6" s="320"/>
      <c r="C6" s="340">
        <f>'1. melléklet össz. 2019'!C6</f>
        <v>0</v>
      </c>
      <c r="D6" s="340"/>
      <c r="E6" s="340"/>
      <c r="F6" s="344" t="s">
        <v>165</v>
      </c>
      <c r="G6" s="345">
        <v>15537369</v>
      </c>
      <c r="H6" s="342">
        <v>14283832</v>
      </c>
      <c r="I6" s="342">
        <v>14283832</v>
      </c>
    </row>
    <row r="7" spans="1:10" x14ac:dyDescent="0.2">
      <c r="A7" s="344"/>
      <c r="B7" s="344"/>
      <c r="C7" s="340"/>
      <c r="D7" s="340"/>
      <c r="E7" s="340"/>
      <c r="F7" s="344" t="s">
        <v>166</v>
      </c>
      <c r="G7" s="345">
        <v>209008521</v>
      </c>
      <c r="H7" s="342">
        <v>89667876</v>
      </c>
      <c r="I7" s="342">
        <v>89384310</v>
      </c>
    </row>
    <row r="8" spans="1:10" x14ac:dyDescent="0.2">
      <c r="A8" s="344"/>
      <c r="B8" s="312" t="s">
        <v>37</v>
      </c>
      <c r="C8" s="340">
        <v>355383013</v>
      </c>
      <c r="D8" s="340">
        <f>'1.1 Önkormányzat 2019'!F27-'7.sz. m. köt. és önk. v. fel.'!C22</f>
        <v>355383013</v>
      </c>
      <c r="E8" s="340">
        <f>'1.1 Önkormányzat 2019'!G27-C22</f>
        <v>355383013</v>
      </c>
      <c r="F8" s="344"/>
      <c r="G8" s="345"/>
      <c r="H8" s="342"/>
      <c r="I8" s="342"/>
    </row>
    <row r="9" spans="1:10" x14ac:dyDescent="0.2">
      <c r="A9" s="344"/>
      <c r="B9" s="344" t="s">
        <v>445</v>
      </c>
      <c r="C9" s="340"/>
      <c r="D9" s="340">
        <v>11824000</v>
      </c>
      <c r="E9" s="340">
        <v>11824000</v>
      </c>
      <c r="F9" s="344" t="s">
        <v>167</v>
      </c>
      <c r="G9" s="345">
        <v>109487217</v>
      </c>
      <c r="H9" s="342">
        <v>18221761</v>
      </c>
      <c r="I9" s="342">
        <f>'1.1 Önkormányzat 2019'!M20</f>
        <v>18221761</v>
      </c>
    </row>
    <row r="10" spans="1:10" x14ac:dyDescent="0.2">
      <c r="A10" s="344"/>
      <c r="B10" s="344" t="s">
        <v>19</v>
      </c>
      <c r="C10" s="340">
        <v>7382000</v>
      </c>
      <c r="D10" s="340">
        <v>14027099</v>
      </c>
      <c r="E10" s="340">
        <v>13310440</v>
      </c>
      <c r="F10" s="344" t="s">
        <v>168</v>
      </c>
      <c r="G10" s="345">
        <v>30000000</v>
      </c>
      <c r="H10" s="342">
        <f>'1.1 Önkormányzat 2019'!L22</f>
        <v>36191449</v>
      </c>
      <c r="I10" s="342">
        <f>'1.1 Önkormányzat 2019'!M22</f>
        <v>36191449</v>
      </c>
    </row>
    <row r="11" spans="1:10" x14ac:dyDescent="0.2">
      <c r="A11" s="344"/>
      <c r="B11" s="318" t="s">
        <v>64</v>
      </c>
      <c r="C11" s="340">
        <f>'1.1 Önkormányzat 2019'!E15</f>
        <v>32938875</v>
      </c>
      <c r="D11" s="340">
        <f>'1.1 Önkormányzat 2019'!F15</f>
        <v>6132928</v>
      </c>
      <c r="E11" s="340">
        <f>'1.1 Önkormányzat 2019'!G15</f>
        <v>6132928</v>
      </c>
      <c r="F11" s="344"/>
      <c r="G11" s="345"/>
      <c r="H11" s="342"/>
      <c r="I11" s="342"/>
    </row>
    <row r="12" spans="1:10" x14ac:dyDescent="0.2">
      <c r="A12" s="344"/>
      <c r="B12" s="344" t="s">
        <v>169</v>
      </c>
      <c r="C12" s="340">
        <v>0</v>
      </c>
      <c r="D12" s="340"/>
      <c r="E12" s="340"/>
      <c r="F12" s="344" t="s">
        <v>69</v>
      </c>
      <c r="G12" s="345">
        <f>SUM(G13:G14)</f>
        <v>96568756</v>
      </c>
      <c r="H12" s="346">
        <f>SUM(H13:H14)</f>
        <v>337510781</v>
      </c>
      <c r="I12" s="346">
        <f t="shared" ref="I12" si="1">SUM(I13:I14)</f>
        <v>0</v>
      </c>
    </row>
    <row r="13" spans="1:10" x14ac:dyDescent="0.2">
      <c r="A13" s="344"/>
      <c r="B13" s="312" t="s">
        <v>27</v>
      </c>
      <c r="C13" s="340">
        <f>'1.1 Önkormányzat 2019'!E22</f>
        <v>0</v>
      </c>
      <c r="D13" s="340">
        <f>'1.1 Önkormányzat 2019'!F22</f>
        <v>314607</v>
      </c>
      <c r="E13" s="340">
        <f>'1.1 Önkormányzat 2019'!G22</f>
        <v>314607</v>
      </c>
      <c r="F13" s="344" t="s">
        <v>170</v>
      </c>
      <c r="G13" s="345">
        <v>5000000</v>
      </c>
      <c r="H13" s="342">
        <v>5000000</v>
      </c>
      <c r="I13" s="342"/>
    </row>
    <row r="14" spans="1:10" x14ac:dyDescent="0.2">
      <c r="A14" s="344"/>
      <c r="B14" s="344"/>
      <c r="C14" s="340"/>
      <c r="D14" s="340"/>
      <c r="E14" s="340"/>
      <c r="F14" s="344" t="s">
        <v>171</v>
      </c>
      <c r="G14" s="345">
        <v>91568756</v>
      </c>
      <c r="H14" s="342">
        <v>332510781</v>
      </c>
      <c r="I14" s="342"/>
      <c r="J14" s="216"/>
    </row>
    <row r="15" spans="1:10" x14ac:dyDescent="0.2">
      <c r="A15" s="344"/>
      <c r="B15" s="344"/>
      <c r="C15" s="340"/>
      <c r="D15" s="340"/>
      <c r="E15" s="340"/>
      <c r="F15" s="344" t="s">
        <v>131</v>
      </c>
      <c r="G15" s="345">
        <f>SUM(G16:G17)</f>
        <v>115175369</v>
      </c>
      <c r="H15" s="346">
        <f>SUM(H16:H17)</f>
        <v>119291297</v>
      </c>
      <c r="I15" s="346">
        <f>SUM(I16:I17)</f>
        <v>119291297</v>
      </c>
    </row>
    <row r="16" spans="1:10" x14ac:dyDescent="0.2">
      <c r="A16" s="344"/>
      <c r="B16" s="344"/>
      <c r="C16" s="340"/>
      <c r="D16" s="340"/>
      <c r="E16" s="340"/>
      <c r="F16" s="344" t="s">
        <v>172</v>
      </c>
      <c r="G16" s="345">
        <v>104727369</v>
      </c>
      <c r="H16" s="342">
        <v>108843297</v>
      </c>
      <c r="I16" s="342">
        <v>108843297</v>
      </c>
    </row>
    <row r="17" spans="1:10" x14ac:dyDescent="0.2">
      <c r="A17" s="344"/>
      <c r="B17" s="344"/>
      <c r="C17" s="340"/>
      <c r="D17" s="340"/>
      <c r="E17" s="340"/>
      <c r="F17" s="344" t="s">
        <v>173</v>
      </c>
      <c r="G17" s="345">
        <v>10448000</v>
      </c>
      <c r="H17" s="342">
        <f>'1.1 Önkormányzat 2019'!L35</f>
        <v>10448000</v>
      </c>
      <c r="I17" s="342">
        <f>'1.1 Önkormányzat 2019'!M35</f>
        <v>10448000</v>
      </c>
    </row>
    <row r="18" spans="1:10" x14ac:dyDescent="0.2">
      <c r="A18" s="343" t="s">
        <v>174</v>
      </c>
      <c r="B18" s="343" t="s">
        <v>280</v>
      </c>
      <c r="C18" s="341">
        <f>SUM(C4:C13)</f>
        <v>656903888</v>
      </c>
      <c r="D18" s="341">
        <f t="shared" ref="D18:E18" si="2">SUM(D4:D13)</f>
        <v>693408240</v>
      </c>
      <c r="E18" s="341">
        <f t="shared" si="2"/>
        <v>692691581</v>
      </c>
      <c r="F18" s="343" t="s">
        <v>282</v>
      </c>
      <c r="G18" s="347">
        <f>G4+G9+G10+G12+G15</f>
        <v>656903888</v>
      </c>
      <c r="H18" s="347">
        <f>SUM(H4+H9+H10+H12+H15)</f>
        <v>695008033</v>
      </c>
      <c r="I18" s="347">
        <f>SUM(I4+I9+I10+I12+I15)</f>
        <v>357213686</v>
      </c>
    </row>
    <row r="19" spans="1:10" x14ac:dyDescent="0.2">
      <c r="A19" s="343" t="s">
        <v>175</v>
      </c>
      <c r="B19" s="344"/>
      <c r="C19" s="340"/>
      <c r="D19" s="340"/>
      <c r="E19" s="340"/>
      <c r="F19" s="344"/>
      <c r="G19" s="345"/>
      <c r="H19" s="165"/>
      <c r="I19" s="165"/>
    </row>
    <row r="20" spans="1:10" x14ac:dyDescent="0.2">
      <c r="A20" s="343"/>
      <c r="B20" s="344" t="s">
        <v>19</v>
      </c>
      <c r="C20" s="340">
        <v>5000000</v>
      </c>
      <c r="D20" s="340">
        <v>5000000</v>
      </c>
      <c r="E20" s="340">
        <v>5000000</v>
      </c>
      <c r="F20" s="344" t="s">
        <v>176</v>
      </c>
      <c r="G20" s="345">
        <v>2925375</v>
      </c>
      <c r="H20" s="165">
        <v>1567500</v>
      </c>
      <c r="I20" s="165">
        <v>1567500</v>
      </c>
    </row>
    <row r="21" spans="1:10" x14ac:dyDescent="0.2">
      <c r="A21" s="344"/>
      <c r="B21" s="344"/>
      <c r="C21" s="340"/>
      <c r="D21" s="340"/>
      <c r="E21" s="340"/>
      <c r="F21" s="344" t="s">
        <v>177</v>
      </c>
      <c r="G21" s="345">
        <v>2500000</v>
      </c>
      <c r="H21" s="165">
        <v>2258082</v>
      </c>
      <c r="I21" s="165">
        <v>2258082</v>
      </c>
    </row>
    <row r="22" spans="1:10" x14ac:dyDescent="0.2">
      <c r="A22" s="344"/>
      <c r="B22" s="312" t="s">
        <v>37</v>
      </c>
      <c r="C22" s="340">
        <v>5425375</v>
      </c>
      <c r="D22" s="340">
        <v>5425375</v>
      </c>
      <c r="E22" s="340">
        <v>5425375</v>
      </c>
      <c r="F22" s="344" t="s">
        <v>178</v>
      </c>
      <c r="G22" s="345"/>
      <c r="H22" s="165"/>
      <c r="I22" s="165"/>
    </row>
    <row r="23" spans="1:10" x14ac:dyDescent="0.2">
      <c r="A23" s="344"/>
      <c r="B23" s="344"/>
      <c r="C23" s="340"/>
      <c r="D23" s="340"/>
      <c r="E23" s="340"/>
      <c r="F23" s="344" t="s">
        <v>179</v>
      </c>
      <c r="G23" s="345">
        <v>5000000</v>
      </c>
      <c r="H23" s="165">
        <v>5000000</v>
      </c>
      <c r="I23" s="165"/>
    </row>
    <row r="24" spans="1:10" x14ac:dyDescent="0.2">
      <c r="A24" s="343" t="s">
        <v>175</v>
      </c>
      <c r="B24" s="343" t="s">
        <v>280</v>
      </c>
      <c r="C24" s="341">
        <f>C20+C22</f>
        <v>10425375</v>
      </c>
      <c r="D24" s="341">
        <f t="shared" ref="D24:E24" si="3">D20+D22</f>
        <v>10425375</v>
      </c>
      <c r="E24" s="341">
        <f t="shared" si="3"/>
        <v>10425375</v>
      </c>
      <c r="F24" s="343" t="s">
        <v>282</v>
      </c>
      <c r="G24" s="347">
        <f>G20+G21+G23</f>
        <v>10425375</v>
      </c>
      <c r="H24" s="347">
        <f>SUM(H20:H23)</f>
        <v>8825582</v>
      </c>
      <c r="I24" s="347">
        <f t="shared" ref="I24" si="4">I20+I21+I23</f>
        <v>3825582</v>
      </c>
    </row>
    <row r="25" spans="1:10" x14ac:dyDescent="0.2">
      <c r="A25" s="510" t="s">
        <v>180</v>
      </c>
      <c r="B25" s="510"/>
      <c r="C25" s="341">
        <f>C18+C24</f>
        <v>667329263</v>
      </c>
      <c r="D25" s="341">
        <f t="shared" ref="D25:E25" si="5">D18+D24</f>
        <v>703833615</v>
      </c>
      <c r="E25" s="341">
        <f t="shared" si="5"/>
        <v>703116956</v>
      </c>
      <c r="F25" s="341" t="s">
        <v>180</v>
      </c>
      <c r="G25" s="347">
        <f>SUM(G18+G24)</f>
        <v>667329263</v>
      </c>
      <c r="H25" s="347">
        <f>SUM(H18+H24)</f>
        <v>703833615</v>
      </c>
      <c r="I25" s="348">
        <f>I18+I24</f>
        <v>361039268</v>
      </c>
      <c r="J25" s="216"/>
    </row>
    <row r="26" spans="1:10" x14ac:dyDescent="0.2">
      <c r="A26" s="511"/>
      <c r="B26" s="512"/>
      <c r="C26" s="512"/>
      <c r="D26" s="512"/>
      <c r="E26" s="512"/>
      <c r="F26" s="512"/>
      <c r="G26" s="512"/>
      <c r="H26" s="166"/>
      <c r="I26" s="165"/>
    </row>
    <row r="27" spans="1:10" x14ac:dyDescent="0.2">
      <c r="A27" s="510" t="s">
        <v>181</v>
      </c>
      <c r="B27" s="510"/>
      <c r="C27" s="510"/>
      <c r="D27" s="510"/>
      <c r="E27" s="510"/>
      <c r="F27" s="510"/>
      <c r="G27" s="510"/>
      <c r="H27" s="166"/>
      <c r="I27" s="166"/>
    </row>
    <row r="28" spans="1:10" x14ac:dyDescent="0.2">
      <c r="A28" s="344" t="s">
        <v>161</v>
      </c>
      <c r="B28" s="344" t="s">
        <v>19</v>
      </c>
      <c r="C28" s="340">
        <v>2000000</v>
      </c>
      <c r="D28" s="340">
        <f>'1.2 Hivatal 2019'!F9</f>
        <v>4372715</v>
      </c>
      <c r="E28" s="340">
        <f>'1.2 Hivatal 2019'!G9</f>
        <v>3655730</v>
      </c>
      <c r="F28" s="344" t="s">
        <v>163</v>
      </c>
      <c r="G28" s="340">
        <f>SUM(G29:G31)</f>
        <v>190329703</v>
      </c>
      <c r="H28" s="340">
        <f t="shared" ref="H28:I28" si="6">SUM(H29:H31)</f>
        <v>222661800</v>
      </c>
      <c r="I28" s="340">
        <f t="shared" si="6"/>
        <v>219877489</v>
      </c>
    </row>
    <row r="29" spans="1:10" x14ac:dyDescent="0.2">
      <c r="A29" s="344"/>
      <c r="B29" s="344" t="s">
        <v>281</v>
      </c>
      <c r="C29" s="340"/>
      <c r="D29" s="340">
        <f>'1.2 Hivatal 2019'!F4</f>
        <v>27613899</v>
      </c>
      <c r="E29" s="340">
        <f>'1.2 Hivatal 2019'!G4</f>
        <v>27613899</v>
      </c>
      <c r="F29" s="344" t="s">
        <v>182</v>
      </c>
      <c r="G29" s="340">
        <v>134681520</v>
      </c>
      <c r="H29" s="165">
        <f>'1.2 Hivatal 2019'!L3</f>
        <v>158551675</v>
      </c>
      <c r="I29" s="165">
        <f>'1.2 Hivatal 2019'!M3</f>
        <v>155918184</v>
      </c>
    </row>
    <row r="30" spans="1:10" x14ac:dyDescent="0.2">
      <c r="A30" s="344"/>
      <c r="B30" s="344" t="s">
        <v>66</v>
      </c>
      <c r="C30" s="340">
        <v>0</v>
      </c>
      <c r="D30" s="340"/>
      <c r="E30" s="340"/>
      <c r="F30" s="344" t="s">
        <v>183</v>
      </c>
      <c r="G30" s="340">
        <v>25482983</v>
      </c>
      <c r="H30" s="165">
        <v>28430934</v>
      </c>
      <c r="I30" s="165">
        <f>'1.2 Hivatal 2019'!M9</f>
        <v>28430934</v>
      </c>
    </row>
    <row r="31" spans="1:10" x14ac:dyDescent="0.2">
      <c r="A31" s="344"/>
      <c r="B31" s="344" t="s">
        <v>45</v>
      </c>
      <c r="C31" s="340">
        <f>SUM(C32:C33)</f>
        <v>188329703</v>
      </c>
      <c r="D31" s="340">
        <f t="shared" ref="D31:E31" si="7">SUM(D32:D33)</f>
        <v>192445631</v>
      </c>
      <c r="E31" s="340">
        <f t="shared" si="7"/>
        <v>192445631</v>
      </c>
      <c r="F31" s="344" t="s">
        <v>185</v>
      </c>
      <c r="G31" s="340">
        <v>30165200</v>
      </c>
      <c r="H31" s="165">
        <f>'1.2 Hivatal 2019'!L10</f>
        <v>35679191</v>
      </c>
      <c r="I31" s="165">
        <f>'1.2 Hivatal 2019'!M10</f>
        <v>35528371</v>
      </c>
    </row>
    <row r="32" spans="1:10" x14ac:dyDescent="0.2">
      <c r="A32" s="344"/>
      <c r="B32" s="312" t="s">
        <v>184</v>
      </c>
      <c r="C32" s="340">
        <v>83602334</v>
      </c>
      <c r="D32" s="340">
        <f>'1.2 Hivatal 2019'!F25</f>
        <v>83602334</v>
      </c>
      <c r="E32" s="340">
        <f>'1.2 Hivatal 2019'!G25</f>
        <v>83602334</v>
      </c>
      <c r="F32" s="344" t="s">
        <v>98</v>
      </c>
      <c r="G32" s="340">
        <f>'1.2 Hivatal 2019'!K17</f>
        <v>0</v>
      </c>
      <c r="H32" s="340">
        <f>'1.2 Hivatal 2019'!L17</f>
        <v>55050</v>
      </c>
      <c r="I32" s="340">
        <f>'1.2 Hivatal 2019'!M17</f>
        <v>55050</v>
      </c>
    </row>
    <row r="33" spans="1:9" x14ac:dyDescent="0.2">
      <c r="A33" s="344"/>
      <c r="B33" s="344" t="s">
        <v>186</v>
      </c>
      <c r="C33" s="340">
        <v>104727369</v>
      </c>
      <c r="D33" s="340">
        <f>'1.2 Hivatal 2019'!F28</f>
        <v>108843297</v>
      </c>
      <c r="E33" s="340">
        <f>'1.2 Hivatal 2019'!G28</f>
        <v>108843297</v>
      </c>
      <c r="F33" s="344" t="s">
        <v>187</v>
      </c>
      <c r="G33" s="340"/>
      <c r="H33" s="165">
        <v>1715395</v>
      </c>
      <c r="I33" s="165">
        <v>1715395</v>
      </c>
    </row>
    <row r="34" spans="1:9" x14ac:dyDescent="0.2">
      <c r="A34" s="343" t="s">
        <v>174</v>
      </c>
      <c r="B34" s="343" t="s">
        <v>280</v>
      </c>
      <c r="C34" s="341">
        <f>SUM(C28+C29+C31)</f>
        <v>190329703</v>
      </c>
      <c r="D34" s="341">
        <f t="shared" ref="D34:E34" si="8">SUM(D28+D29+D31)</f>
        <v>224432245</v>
      </c>
      <c r="E34" s="341">
        <f t="shared" si="8"/>
        <v>223715260</v>
      </c>
      <c r="F34" s="343" t="s">
        <v>282</v>
      </c>
      <c r="G34" s="165">
        <f>G28+G32+G33</f>
        <v>190329703</v>
      </c>
      <c r="H34" s="165">
        <f>H28+H32+H33</f>
        <v>224432245</v>
      </c>
      <c r="I34" s="165">
        <f>I28+I32+I33</f>
        <v>221647934</v>
      </c>
    </row>
    <row r="35" spans="1:9" x14ac:dyDescent="0.2">
      <c r="A35" s="343" t="s">
        <v>175</v>
      </c>
      <c r="B35" s="343"/>
      <c r="C35" s="341">
        <v>0</v>
      </c>
      <c r="D35" s="341"/>
      <c r="E35" s="341"/>
      <c r="F35" s="343"/>
      <c r="G35" s="341">
        <v>0</v>
      </c>
      <c r="H35" s="166"/>
      <c r="I35" s="166"/>
    </row>
    <row r="36" spans="1:9" x14ac:dyDescent="0.2">
      <c r="A36" s="510" t="s">
        <v>189</v>
      </c>
      <c r="B36" s="510"/>
      <c r="C36" s="341">
        <f>SUM(C34+C35)</f>
        <v>190329703</v>
      </c>
      <c r="D36" s="341">
        <f t="shared" ref="D36:E36" si="9">SUM(D34+D35)</f>
        <v>224432245</v>
      </c>
      <c r="E36" s="341">
        <f t="shared" si="9"/>
        <v>223715260</v>
      </c>
      <c r="F36" s="349" t="s">
        <v>189</v>
      </c>
      <c r="G36" s="350">
        <f>G34+G35</f>
        <v>190329703</v>
      </c>
      <c r="H36" s="350">
        <f t="shared" ref="H36:I36" si="10">H34+H35</f>
        <v>224432245</v>
      </c>
      <c r="I36" s="350">
        <f t="shared" si="10"/>
        <v>221647934</v>
      </c>
    </row>
    <row r="37" spans="1:9" x14ac:dyDescent="0.2">
      <c r="A37" s="349"/>
      <c r="B37" s="349"/>
      <c r="C37" s="341"/>
      <c r="D37" s="341"/>
      <c r="E37" s="341"/>
      <c r="F37" s="341"/>
      <c r="G37" s="341"/>
      <c r="H37" s="166"/>
      <c r="I37" s="166"/>
    </row>
    <row r="38" spans="1:9" x14ac:dyDescent="0.2">
      <c r="A38" s="510" t="s">
        <v>190</v>
      </c>
      <c r="B38" s="510"/>
      <c r="C38" s="341">
        <v>-104727369</v>
      </c>
      <c r="D38" s="341">
        <v>-108843297</v>
      </c>
      <c r="E38" s="341">
        <v>-108843297</v>
      </c>
      <c r="F38" s="343"/>
      <c r="G38" s="347">
        <v>-104727369</v>
      </c>
      <c r="H38" s="351">
        <v>108843297</v>
      </c>
      <c r="I38" s="351">
        <v>108843297</v>
      </c>
    </row>
    <row r="39" spans="1:9" x14ac:dyDescent="0.2">
      <c r="A39" s="344"/>
      <c r="B39" s="344"/>
      <c r="C39" s="340"/>
      <c r="D39" s="340"/>
      <c r="E39" s="340"/>
      <c r="F39" s="344"/>
      <c r="G39" s="340"/>
      <c r="H39" s="166"/>
      <c r="I39" s="166"/>
    </row>
    <row r="40" spans="1:9" x14ac:dyDescent="0.2">
      <c r="A40" s="510" t="s">
        <v>191</v>
      </c>
      <c r="B40" s="510"/>
      <c r="C40" s="509">
        <f>SUM(C42:C43)</f>
        <v>752931597</v>
      </c>
      <c r="D40" s="509">
        <f t="shared" ref="D40:E40" si="11">SUM(D42:D43)</f>
        <v>819422563</v>
      </c>
      <c r="E40" s="509">
        <f t="shared" si="11"/>
        <v>817988919</v>
      </c>
      <c r="F40" s="344"/>
      <c r="G40" s="509">
        <f>G25+G36+G38</f>
        <v>752931597</v>
      </c>
      <c r="H40" s="509">
        <f>SUM(H25+H36-H38)</f>
        <v>819422563</v>
      </c>
      <c r="I40" s="509">
        <f>SUM(I25+I36-I38)</f>
        <v>473843905</v>
      </c>
    </row>
    <row r="41" spans="1:9" x14ac:dyDescent="0.2">
      <c r="A41" s="343"/>
      <c r="B41" s="349" t="s">
        <v>192</v>
      </c>
      <c r="C41" s="509"/>
      <c r="D41" s="509"/>
      <c r="E41" s="509"/>
      <c r="F41" s="341"/>
      <c r="G41" s="509"/>
      <c r="H41" s="509"/>
      <c r="I41" s="509"/>
    </row>
    <row r="42" spans="1:9" x14ac:dyDescent="0.2">
      <c r="A42" s="352" t="s">
        <v>193</v>
      </c>
      <c r="B42" s="353" t="s">
        <v>194</v>
      </c>
      <c r="C42" s="354">
        <f>SUM(C18+C34+C38)</f>
        <v>742506222</v>
      </c>
      <c r="D42" s="354">
        <f>SUM(D18+D34+D38)</f>
        <v>808997188</v>
      </c>
      <c r="E42" s="354">
        <f>SUM(E18+E34+E38)</f>
        <v>807563544</v>
      </c>
      <c r="F42" s="353"/>
      <c r="G42" s="354">
        <f>SUM(G18+G34+G38)</f>
        <v>742506222</v>
      </c>
      <c r="H42" s="354">
        <f>SUM(H18+H36-H38)</f>
        <v>810596981</v>
      </c>
      <c r="I42" s="354">
        <f>SUM(I18+I36-I38)</f>
        <v>470018323</v>
      </c>
    </row>
    <row r="43" spans="1:9" x14ac:dyDescent="0.2">
      <c r="A43" s="353"/>
      <c r="B43" s="353" t="s">
        <v>188</v>
      </c>
      <c r="C43" s="354">
        <f>SUM(C24)</f>
        <v>10425375</v>
      </c>
      <c r="D43" s="354">
        <f>SUM(D24)</f>
        <v>10425375</v>
      </c>
      <c r="E43" s="354">
        <f>SUM(E24)</f>
        <v>10425375</v>
      </c>
      <c r="F43" s="353"/>
      <c r="G43" s="354">
        <f>SUM(G24)</f>
        <v>10425375</v>
      </c>
      <c r="H43" s="165">
        <f>SUM(H24)</f>
        <v>8825582</v>
      </c>
      <c r="I43" s="165">
        <f>SUM(I24)</f>
        <v>3825582</v>
      </c>
    </row>
    <row r="44" spans="1:9" x14ac:dyDescent="0.2">
      <c r="A44" s="60"/>
      <c r="B44" s="60"/>
      <c r="C44" s="60"/>
      <c r="D44" s="167"/>
      <c r="E44" s="60"/>
      <c r="F44" s="60"/>
      <c r="G44" s="60"/>
      <c r="H44" s="60"/>
      <c r="I44" s="60"/>
    </row>
    <row r="45" spans="1:9" x14ac:dyDescent="0.2">
      <c r="A45" s="60"/>
      <c r="B45" s="60"/>
      <c r="C45" s="60"/>
      <c r="D45" s="167"/>
      <c r="E45" s="60"/>
      <c r="F45" s="60"/>
      <c r="G45" s="60"/>
      <c r="H45" s="215"/>
      <c r="I45" s="60"/>
    </row>
    <row r="46" spans="1:9" x14ac:dyDescent="0.2">
      <c r="A46" s="60"/>
      <c r="B46" s="60"/>
      <c r="C46" s="167"/>
      <c r="D46" s="60"/>
      <c r="E46" s="60"/>
      <c r="F46" s="60"/>
      <c r="G46" s="167"/>
      <c r="H46" s="167"/>
      <c r="I46" s="167"/>
    </row>
    <row r="47" spans="1:9" x14ac:dyDescent="0.2">
      <c r="A47" s="60"/>
      <c r="B47" s="60"/>
      <c r="C47" s="60"/>
      <c r="D47" s="60"/>
      <c r="E47" s="60"/>
      <c r="F47" s="60"/>
      <c r="G47" s="60"/>
      <c r="H47" s="215"/>
      <c r="I47" s="60"/>
    </row>
    <row r="48" spans="1:9" x14ac:dyDescent="0.2">
      <c r="A48" s="60"/>
      <c r="B48" s="60"/>
      <c r="C48" s="60"/>
      <c r="D48" s="60"/>
      <c r="E48" s="60"/>
      <c r="F48" s="60"/>
      <c r="G48" s="60"/>
      <c r="H48" s="60"/>
      <c r="I48" s="60"/>
    </row>
  </sheetData>
  <mergeCells count="13">
    <mergeCell ref="A25:B25"/>
    <mergeCell ref="A26:G26"/>
    <mergeCell ref="A27:G27"/>
    <mergeCell ref="F1:I1"/>
    <mergeCell ref="H40:H41"/>
    <mergeCell ref="I40:I41"/>
    <mergeCell ref="D40:D41"/>
    <mergeCell ref="E40:E41"/>
    <mergeCell ref="A36:B36"/>
    <mergeCell ref="A38:B38"/>
    <mergeCell ref="A40:B40"/>
    <mergeCell ref="C40:C41"/>
    <mergeCell ref="G40:G41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Header>&amp;C&amp;"Times New Roman,Félkövér"&amp;12Győr-Moson-Sopron Megyei Önkormányzat és Győr Moson-Sopron Megyei Önkormányzati Hivatal 
2019. évi bevételei és kiadásai kötelező és önként vállalt feladatok szerinti bontásban&amp;R
7. számú melléklet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H22"/>
  <sheetViews>
    <sheetView view="pageLayout" zoomScaleNormal="100" workbookViewId="0">
      <selection activeCell="F9" sqref="F9"/>
    </sheetView>
  </sheetViews>
  <sheetFormatPr defaultRowHeight="15" x14ac:dyDescent="0.25"/>
  <cols>
    <col min="2" max="2" width="46.28515625" customWidth="1"/>
    <col min="3" max="3" width="18.7109375" customWidth="1"/>
    <col min="4" max="4" width="18.7109375" style="151" customWidth="1"/>
    <col min="5" max="5" width="18.7109375" customWidth="1"/>
    <col min="6" max="6" width="16.5703125" bestFit="1" customWidth="1"/>
  </cols>
  <sheetData>
    <row r="1" spans="1:8" ht="34.9" customHeight="1" x14ac:dyDescent="0.25">
      <c r="A1" s="517"/>
      <c r="B1" s="417" t="s">
        <v>99</v>
      </c>
      <c r="C1" s="418" t="s">
        <v>216</v>
      </c>
      <c r="D1" s="418" t="s">
        <v>217</v>
      </c>
      <c r="E1" s="419" t="s">
        <v>107</v>
      </c>
    </row>
    <row r="2" spans="1:8" ht="34.9" customHeight="1" x14ac:dyDescent="0.25">
      <c r="A2" s="518"/>
      <c r="B2" s="155" t="s">
        <v>197</v>
      </c>
      <c r="C2" s="96"/>
      <c r="D2" s="96"/>
      <c r="E2" s="420"/>
    </row>
    <row r="3" spans="1:8" ht="30" x14ac:dyDescent="0.25">
      <c r="A3" s="426" t="s">
        <v>203</v>
      </c>
      <c r="B3" s="427" t="s">
        <v>198</v>
      </c>
      <c r="C3" s="428">
        <v>345022310</v>
      </c>
      <c r="D3" s="428">
        <v>83441083</v>
      </c>
      <c r="E3" s="429">
        <f>SUM(C3:D3)</f>
        <v>428463393</v>
      </c>
    </row>
    <row r="4" spans="1:8" x14ac:dyDescent="0.25">
      <c r="A4" s="421" t="s">
        <v>204</v>
      </c>
      <c r="B4" s="154" t="s">
        <v>199</v>
      </c>
      <c r="C4" s="96">
        <v>15534103</v>
      </c>
      <c r="D4" s="96"/>
      <c r="E4" s="420">
        <f t="shared" ref="E4:E15" si="0">SUM(C4:D4)</f>
        <v>15534103</v>
      </c>
    </row>
    <row r="5" spans="1:8" x14ac:dyDescent="0.25">
      <c r="A5" s="421" t="s">
        <v>205</v>
      </c>
      <c r="B5" s="154" t="s">
        <v>200</v>
      </c>
      <c r="C5" s="96">
        <v>150590</v>
      </c>
      <c r="D5" s="96">
        <v>42600</v>
      </c>
      <c r="E5" s="420">
        <f t="shared" si="0"/>
        <v>193190</v>
      </c>
    </row>
    <row r="6" spans="1:8" x14ac:dyDescent="0.25">
      <c r="A6" s="421" t="s">
        <v>206</v>
      </c>
      <c r="B6" s="154" t="s">
        <v>201</v>
      </c>
      <c r="C6" s="96">
        <v>1559</v>
      </c>
      <c r="D6" s="96"/>
      <c r="E6" s="420">
        <f t="shared" si="0"/>
        <v>1559</v>
      </c>
    </row>
    <row r="7" spans="1:8" x14ac:dyDescent="0.25">
      <c r="A7" s="422" t="s">
        <v>207</v>
      </c>
      <c r="B7" s="155" t="s">
        <v>202</v>
      </c>
      <c r="C7" s="156">
        <f>C3+C4+C5+C6</f>
        <v>360708562</v>
      </c>
      <c r="D7" s="156">
        <f>D3+D4+D5+D6</f>
        <v>83483683</v>
      </c>
      <c r="E7" s="431">
        <f t="shared" si="0"/>
        <v>444192245</v>
      </c>
      <c r="F7" s="153"/>
    </row>
    <row r="8" spans="1:8" x14ac:dyDescent="0.25">
      <c r="A8" s="422" t="s">
        <v>208</v>
      </c>
      <c r="B8" s="154" t="s">
        <v>214</v>
      </c>
      <c r="C8" s="432">
        <v>703116956</v>
      </c>
      <c r="D8" s="96">
        <v>223715260</v>
      </c>
      <c r="E8" s="420">
        <f t="shared" si="0"/>
        <v>926832216</v>
      </c>
      <c r="F8" s="153"/>
    </row>
    <row r="9" spans="1:8" ht="30" x14ac:dyDescent="0.25">
      <c r="A9" s="422" t="s">
        <v>209</v>
      </c>
      <c r="B9" s="154" t="s">
        <v>215</v>
      </c>
      <c r="C9" s="96">
        <v>361039268</v>
      </c>
      <c r="D9" s="96">
        <v>221647934</v>
      </c>
      <c r="E9" s="420">
        <f t="shared" si="0"/>
        <v>582687202</v>
      </c>
      <c r="F9" s="153"/>
    </row>
    <row r="10" spans="1:8" ht="29.25" x14ac:dyDescent="0.25">
      <c r="A10" s="422"/>
      <c r="B10" s="155" t="s">
        <v>219</v>
      </c>
      <c r="C10" s="156">
        <f>C11+C12+C13+C14</f>
        <v>341950341</v>
      </c>
      <c r="D10" s="156">
        <f>D11+D12+D13+D14</f>
        <v>2068675</v>
      </c>
      <c r="E10" s="431">
        <f t="shared" si="0"/>
        <v>344019016</v>
      </c>
      <c r="F10" s="153"/>
    </row>
    <row r="11" spans="1:8" ht="30" x14ac:dyDescent="0.25">
      <c r="A11" s="421" t="s">
        <v>210</v>
      </c>
      <c r="B11" s="154" t="s">
        <v>198</v>
      </c>
      <c r="C11" s="96">
        <v>317783640</v>
      </c>
      <c r="D11" s="96">
        <v>1997195</v>
      </c>
      <c r="E11" s="420">
        <f t="shared" si="0"/>
        <v>319780835</v>
      </c>
      <c r="F11" s="151"/>
      <c r="G11" s="151"/>
      <c r="H11" s="151"/>
    </row>
    <row r="12" spans="1:8" x14ac:dyDescent="0.25">
      <c r="A12" s="421" t="s">
        <v>211</v>
      </c>
      <c r="B12" s="154" t="s">
        <v>199</v>
      </c>
      <c r="C12" s="96">
        <v>24058974</v>
      </c>
      <c r="D12" s="96"/>
      <c r="E12" s="420">
        <f t="shared" si="0"/>
        <v>24058974</v>
      </c>
      <c r="F12" s="151"/>
      <c r="G12" s="151"/>
      <c r="H12" s="151"/>
    </row>
    <row r="13" spans="1:8" x14ac:dyDescent="0.25">
      <c r="A13" s="421" t="s">
        <v>76</v>
      </c>
      <c r="B13" s="154" t="s">
        <v>200</v>
      </c>
      <c r="C13" s="96">
        <v>66220</v>
      </c>
      <c r="D13" s="96">
        <v>71480</v>
      </c>
      <c r="E13" s="420">
        <f t="shared" si="0"/>
        <v>137700</v>
      </c>
      <c r="F13" s="151"/>
      <c r="G13" s="151"/>
      <c r="H13" s="151"/>
    </row>
    <row r="14" spans="1:8" x14ac:dyDescent="0.25">
      <c r="A14" s="421" t="s">
        <v>212</v>
      </c>
      <c r="B14" s="154" t="s">
        <v>201</v>
      </c>
      <c r="C14" s="96">
        <v>41507</v>
      </c>
      <c r="D14" s="96"/>
      <c r="E14" s="420">
        <f t="shared" si="0"/>
        <v>41507</v>
      </c>
      <c r="F14" s="151"/>
      <c r="G14" s="151"/>
      <c r="H14" s="151"/>
    </row>
    <row r="15" spans="1:8" ht="15.75" thickBot="1" x14ac:dyDescent="0.3">
      <c r="A15" s="423" t="s">
        <v>213</v>
      </c>
      <c r="B15" s="424" t="s">
        <v>218</v>
      </c>
      <c r="C15" s="425">
        <f>C8-C9</f>
        <v>342077688</v>
      </c>
      <c r="D15" s="425">
        <f>D8-D9</f>
        <v>2067326</v>
      </c>
      <c r="E15" s="430">
        <f t="shared" si="0"/>
        <v>344145014</v>
      </c>
      <c r="F15" s="183"/>
    </row>
    <row r="16" spans="1:8" x14ac:dyDescent="0.25">
      <c r="A16" s="321"/>
      <c r="B16" s="162"/>
      <c r="C16" s="321"/>
      <c r="D16" s="321"/>
      <c r="E16" s="321"/>
    </row>
    <row r="17" spans="1:5" x14ac:dyDescent="0.25">
      <c r="D17" s="182"/>
    </row>
    <row r="18" spans="1:5" x14ac:dyDescent="0.25">
      <c r="B18" s="162"/>
      <c r="C18" s="182"/>
      <c r="D18" s="182"/>
    </row>
    <row r="19" spans="1:5" x14ac:dyDescent="0.25">
      <c r="A19" s="321"/>
      <c r="B19" s="162"/>
      <c r="C19" s="321"/>
      <c r="D19" s="321"/>
      <c r="E19" s="321"/>
    </row>
    <row r="20" spans="1:5" x14ac:dyDescent="0.25">
      <c r="A20" s="321"/>
      <c r="B20" s="321"/>
      <c r="C20" s="321"/>
      <c r="D20" s="321"/>
      <c r="E20" s="321"/>
    </row>
    <row r="21" spans="1:5" x14ac:dyDescent="0.25">
      <c r="E21" s="182"/>
    </row>
    <row r="22" spans="1:5" x14ac:dyDescent="0.25">
      <c r="D22" s="182"/>
    </row>
  </sheetData>
  <mergeCells count="1">
    <mergeCell ref="A1:A2"/>
  </mergeCells>
  <pageMargins left="0.7" right="0.7" top="0.75" bottom="0.75" header="0.3" footer="0.3"/>
  <pageSetup paperSize="9" scale="78" orientation="portrait" r:id="rId1"/>
  <headerFooter>
    <oddHeader>&amp;C&amp;"Times New Roman,Félkövér"&amp;12Győr-Moson-Sopron Megyei Önkormányzat
2019. évi pénzeszközeinek alakulásáról&amp;R&amp;"Times New Roman,Normál"&amp;10 8. számú melléklet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J74"/>
  <sheetViews>
    <sheetView view="pageLayout" topLeftCell="A44" zoomScaleNormal="100" workbookViewId="0">
      <selection activeCell="F68" sqref="F68"/>
    </sheetView>
  </sheetViews>
  <sheetFormatPr defaultRowHeight="15" x14ac:dyDescent="0.25"/>
  <cols>
    <col min="1" max="1" width="10.7109375" customWidth="1"/>
    <col min="2" max="2" width="50.7109375" customWidth="1"/>
    <col min="3" max="5" width="20.7109375" customWidth="1"/>
    <col min="6" max="6" width="14.5703125" bestFit="1" customWidth="1"/>
  </cols>
  <sheetData>
    <row r="1" spans="1:10" ht="24.95" customHeight="1" x14ac:dyDescent="0.25">
      <c r="A1" s="372" t="s">
        <v>318</v>
      </c>
      <c r="B1" s="373" t="s">
        <v>319</v>
      </c>
      <c r="C1" s="373" t="s">
        <v>320</v>
      </c>
      <c r="D1" s="373" t="s">
        <v>321</v>
      </c>
      <c r="E1" s="374" t="s">
        <v>322</v>
      </c>
    </row>
    <row r="2" spans="1:10" ht="24.95" customHeight="1" x14ac:dyDescent="0.25">
      <c r="A2" s="375" t="s">
        <v>323</v>
      </c>
      <c r="B2" s="184" t="s">
        <v>283</v>
      </c>
      <c r="C2" s="185">
        <v>15742407</v>
      </c>
      <c r="D2" s="185">
        <v>3277407</v>
      </c>
      <c r="E2" s="376">
        <f>SUM(C2-D2)</f>
        <v>12465000</v>
      </c>
    </row>
    <row r="3" spans="1:10" ht="24.95" customHeight="1" x14ac:dyDescent="0.25">
      <c r="A3" s="375"/>
      <c r="B3" s="186" t="s">
        <v>324</v>
      </c>
      <c r="C3" s="187">
        <v>275980</v>
      </c>
      <c r="D3" s="185"/>
      <c r="E3" s="376"/>
    </row>
    <row r="4" spans="1:10" ht="24.95" customHeight="1" x14ac:dyDescent="0.25">
      <c r="A4" s="375" t="s">
        <v>325</v>
      </c>
      <c r="B4" s="184" t="s">
        <v>284</v>
      </c>
      <c r="C4" s="185"/>
      <c r="D4" s="185"/>
      <c r="E4" s="376">
        <v>0</v>
      </c>
    </row>
    <row r="5" spans="1:10" ht="24.95" customHeight="1" x14ac:dyDescent="0.25">
      <c r="A5" s="375"/>
      <c r="B5" s="186" t="s">
        <v>326</v>
      </c>
      <c r="C5" s="187"/>
      <c r="D5" s="185"/>
      <c r="E5" s="376"/>
    </row>
    <row r="6" spans="1:10" ht="24.95" customHeight="1" x14ac:dyDescent="0.25">
      <c r="A6" s="375" t="s">
        <v>327</v>
      </c>
      <c r="B6" s="184" t="s">
        <v>328</v>
      </c>
      <c r="C6" s="185"/>
      <c r="D6" s="185"/>
      <c r="E6" s="376"/>
    </row>
    <row r="7" spans="1:10" ht="24.95" customHeight="1" x14ac:dyDescent="0.25">
      <c r="A7" s="377" t="s">
        <v>329</v>
      </c>
      <c r="B7" s="325" t="s">
        <v>285</v>
      </c>
      <c r="C7" s="188">
        <f>SUM(C4,C2)</f>
        <v>15742407</v>
      </c>
      <c r="D7" s="188">
        <f>SUM(D2,D4)</f>
        <v>3277407</v>
      </c>
      <c r="E7" s="378">
        <f>SUM(E2,E4)</f>
        <v>12465000</v>
      </c>
      <c r="J7" t="s">
        <v>109</v>
      </c>
    </row>
    <row r="8" spans="1:10" s="151" customFormat="1" ht="24.95" customHeight="1" x14ac:dyDescent="0.25">
      <c r="A8" s="379" t="s">
        <v>330</v>
      </c>
      <c r="B8" s="326" t="s">
        <v>331</v>
      </c>
      <c r="C8" s="189">
        <f>SUM(C12+C9)</f>
        <v>299057165</v>
      </c>
      <c r="D8" s="189">
        <f>SUM(D12+D9)</f>
        <v>40380112</v>
      </c>
      <c r="E8" s="380">
        <f>SUM(C8-D8)</f>
        <v>258677053</v>
      </c>
    </row>
    <row r="9" spans="1:10" ht="24.95" customHeight="1" x14ac:dyDescent="0.25">
      <c r="A9" s="375" t="s">
        <v>332</v>
      </c>
      <c r="B9" s="328" t="s">
        <v>333</v>
      </c>
      <c r="C9" s="330">
        <f>SUM(C10:C11)</f>
        <v>5396000</v>
      </c>
      <c r="D9" s="330">
        <f t="shared" ref="D9:E9" si="0">SUM(D10:D11)</f>
        <v>1207283</v>
      </c>
      <c r="E9" s="381">
        <f t="shared" si="0"/>
        <v>4188717</v>
      </c>
    </row>
    <row r="10" spans="1:10" ht="24.95" customHeight="1" x14ac:dyDescent="0.25">
      <c r="A10" s="382"/>
      <c r="B10" s="331" t="s">
        <v>334</v>
      </c>
      <c r="C10" s="329">
        <v>396000</v>
      </c>
      <c r="D10" s="329">
        <v>198401</v>
      </c>
      <c r="E10" s="383">
        <f>SUM(C10-D10)</f>
        <v>197599</v>
      </c>
    </row>
    <row r="11" spans="1:10" ht="24.95" customHeight="1" x14ac:dyDescent="0.25">
      <c r="A11" s="382"/>
      <c r="B11" s="331" t="s">
        <v>335</v>
      </c>
      <c r="C11" s="329">
        <v>5000000</v>
      </c>
      <c r="D11" s="329">
        <v>1008882</v>
      </c>
      <c r="E11" s="383">
        <f>SUM(C11-D11)</f>
        <v>3991118</v>
      </c>
      <c r="F11" s="332"/>
    </row>
    <row r="12" spans="1:10" s="151" customFormat="1" ht="24.95" customHeight="1" x14ac:dyDescent="0.25">
      <c r="A12" s="375" t="s">
        <v>336</v>
      </c>
      <c r="B12" s="328" t="s">
        <v>337</v>
      </c>
      <c r="C12" s="330">
        <v>293661165</v>
      </c>
      <c r="D12" s="330">
        <f>SUM(D13)</f>
        <v>39172829</v>
      </c>
      <c r="E12" s="381">
        <f>SUM(E13)</f>
        <v>254488336</v>
      </c>
      <c r="F12" s="332"/>
    </row>
    <row r="13" spans="1:10" s="151" customFormat="1" ht="24.95" customHeight="1" x14ac:dyDescent="0.25">
      <c r="A13" s="382"/>
      <c r="B13" s="331" t="s">
        <v>338</v>
      </c>
      <c r="C13" s="329">
        <v>293661165</v>
      </c>
      <c r="D13" s="329">
        <v>39172829</v>
      </c>
      <c r="E13" s="384">
        <f>SUM(C13-D13)</f>
        <v>254488336</v>
      </c>
    </row>
    <row r="14" spans="1:10" ht="24.95" customHeight="1" x14ac:dyDescent="0.25">
      <c r="A14" s="375" t="s">
        <v>339</v>
      </c>
      <c r="B14" s="328" t="s">
        <v>340</v>
      </c>
      <c r="C14" s="323"/>
      <c r="D14" s="323"/>
      <c r="E14" s="385"/>
    </row>
    <row r="15" spans="1:10" ht="24.95" customHeight="1" x14ac:dyDescent="0.25">
      <c r="A15" s="382"/>
      <c r="B15" s="331" t="s">
        <v>341</v>
      </c>
      <c r="C15" s="324"/>
      <c r="D15" s="324"/>
      <c r="E15" s="386"/>
    </row>
    <row r="16" spans="1:10" ht="24.95" customHeight="1" x14ac:dyDescent="0.25">
      <c r="A16" s="379" t="s">
        <v>342</v>
      </c>
      <c r="B16" s="326" t="s">
        <v>343</v>
      </c>
      <c r="C16" s="189">
        <f>SUM(C17,C19,C21,C22)</f>
        <v>42493392</v>
      </c>
      <c r="D16" s="189">
        <f t="shared" ref="D16:E16" si="1">SUM(D17,D19,D21,D22)</f>
        <v>22978755</v>
      </c>
      <c r="E16" s="380">
        <f t="shared" si="1"/>
        <v>19514637</v>
      </c>
    </row>
    <row r="17" spans="1:5" ht="24.95" customHeight="1" x14ac:dyDescent="0.25">
      <c r="A17" s="382"/>
      <c r="B17" s="327" t="s">
        <v>344</v>
      </c>
      <c r="C17" s="191">
        <v>319882</v>
      </c>
      <c r="D17" s="191">
        <v>702590</v>
      </c>
      <c r="E17" s="387">
        <f>SUM(C17-D17)</f>
        <v>-382708</v>
      </c>
    </row>
    <row r="18" spans="1:5" ht="24.95" customHeight="1" x14ac:dyDescent="0.25">
      <c r="A18" s="382"/>
      <c r="B18" s="327" t="s">
        <v>345</v>
      </c>
      <c r="C18" s="191"/>
      <c r="D18" s="191"/>
      <c r="E18" s="387"/>
    </row>
    <row r="19" spans="1:5" ht="24.95" customHeight="1" x14ac:dyDescent="0.25">
      <c r="A19" s="382"/>
      <c r="B19" s="327" t="s">
        <v>346</v>
      </c>
      <c r="C19" s="191">
        <v>15052802</v>
      </c>
      <c r="D19" s="191">
        <v>6293356</v>
      </c>
      <c r="E19" s="387">
        <f>SUM(C19-D19)</f>
        <v>8759446</v>
      </c>
    </row>
    <row r="20" spans="1:5" ht="24.95" customHeight="1" x14ac:dyDescent="0.25">
      <c r="A20" s="382"/>
      <c r="B20" s="327" t="s">
        <v>347</v>
      </c>
      <c r="C20" s="191"/>
      <c r="D20" s="191"/>
      <c r="E20" s="387"/>
    </row>
    <row r="21" spans="1:5" ht="24.95" customHeight="1" x14ac:dyDescent="0.25">
      <c r="A21" s="382"/>
      <c r="B21" s="327" t="s">
        <v>348</v>
      </c>
      <c r="C21" s="191"/>
      <c r="D21" s="191"/>
      <c r="E21" s="387"/>
    </row>
    <row r="22" spans="1:5" ht="24.95" customHeight="1" x14ac:dyDescent="0.25">
      <c r="A22" s="382"/>
      <c r="B22" s="327" t="s">
        <v>349</v>
      </c>
      <c r="C22" s="191">
        <v>27120708</v>
      </c>
      <c r="D22" s="191">
        <v>15982809</v>
      </c>
      <c r="E22" s="387">
        <f>SUM(C22-D22)</f>
        <v>11137899</v>
      </c>
    </row>
    <row r="23" spans="1:5" ht="24.95" customHeight="1" x14ac:dyDescent="0.25">
      <c r="A23" s="375" t="s">
        <v>350</v>
      </c>
      <c r="B23" s="328" t="s">
        <v>351</v>
      </c>
      <c r="C23" s="190"/>
      <c r="D23" s="190"/>
      <c r="E23" s="388"/>
    </row>
    <row r="24" spans="1:5" ht="24.95" customHeight="1" x14ac:dyDescent="0.25">
      <c r="A24" s="389" t="s">
        <v>352</v>
      </c>
      <c r="B24" s="328" t="s">
        <v>353</v>
      </c>
      <c r="C24" s="192">
        <v>29981425</v>
      </c>
      <c r="D24" s="192"/>
      <c r="E24" s="390">
        <f>SUM(C24-D24)</f>
        <v>29981425</v>
      </c>
    </row>
    <row r="25" spans="1:5" ht="24.95" customHeight="1" x14ac:dyDescent="0.25">
      <c r="A25" s="375" t="s">
        <v>354</v>
      </c>
      <c r="B25" s="328" t="s">
        <v>355</v>
      </c>
      <c r="C25" s="190"/>
      <c r="D25" s="190"/>
      <c r="E25" s="388"/>
    </row>
    <row r="26" spans="1:5" ht="24.95" customHeight="1" x14ac:dyDescent="0.25">
      <c r="A26" s="377" t="s">
        <v>356</v>
      </c>
      <c r="B26" s="325" t="s">
        <v>357</v>
      </c>
      <c r="C26" s="188">
        <f>SUM(C8+C16+C23+C24+C25)</f>
        <v>371531982</v>
      </c>
      <c r="D26" s="188">
        <f t="shared" ref="D26:E26" si="2">SUM(D8+D16+D23+D24+D25)</f>
        <v>63358867</v>
      </c>
      <c r="E26" s="378">
        <f t="shared" si="2"/>
        <v>308173115</v>
      </c>
    </row>
    <row r="27" spans="1:5" ht="24.95" customHeight="1" x14ac:dyDescent="0.25">
      <c r="A27" s="375" t="s">
        <v>358</v>
      </c>
      <c r="B27" s="184" t="s">
        <v>359</v>
      </c>
      <c r="C27" s="190">
        <v>4000000</v>
      </c>
      <c r="D27" s="190"/>
      <c r="E27" s="388">
        <v>4000000</v>
      </c>
    </row>
    <row r="28" spans="1:5" ht="24.95" customHeight="1" x14ac:dyDescent="0.25">
      <c r="A28" s="375" t="s">
        <v>360</v>
      </c>
      <c r="B28" s="184" t="s">
        <v>361</v>
      </c>
      <c r="C28" s="190"/>
      <c r="D28" s="190"/>
      <c r="E28" s="388"/>
    </row>
    <row r="29" spans="1:5" ht="24.95" customHeight="1" x14ac:dyDescent="0.25">
      <c r="A29" s="375" t="s">
        <v>362</v>
      </c>
      <c r="B29" s="184" t="s">
        <v>363</v>
      </c>
      <c r="C29" s="190"/>
      <c r="D29" s="190"/>
      <c r="E29" s="388"/>
    </row>
    <row r="30" spans="1:5" ht="24.95" customHeight="1" x14ac:dyDescent="0.25">
      <c r="A30" s="391" t="s">
        <v>364</v>
      </c>
      <c r="B30" s="193" t="s">
        <v>365</v>
      </c>
      <c r="C30" s="194">
        <f>SUM(C27,C29)</f>
        <v>4000000</v>
      </c>
      <c r="D30" s="194"/>
      <c r="E30" s="392">
        <f>SUM(E27,E29)</f>
        <v>4000000</v>
      </c>
    </row>
    <row r="31" spans="1:5" ht="24.95" customHeight="1" x14ac:dyDescent="0.25">
      <c r="A31" s="375" t="s">
        <v>366</v>
      </c>
      <c r="B31" s="184" t="s">
        <v>367</v>
      </c>
      <c r="C31" s="190"/>
      <c r="D31" s="190"/>
      <c r="E31" s="388"/>
    </row>
    <row r="32" spans="1:5" ht="24.95" customHeight="1" x14ac:dyDescent="0.25">
      <c r="A32" s="393" t="s">
        <v>368</v>
      </c>
      <c r="B32" s="196" t="s">
        <v>369</v>
      </c>
      <c r="C32" s="197">
        <f>SUM(C7,C26,C30)</f>
        <v>391274389</v>
      </c>
      <c r="D32" s="197">
        <f>SUM(D7,D26,D30)</f>
        <v>66636274</v>
      </c>
      <c r="E32" s="394">
        <f>SUM(E7,E26,E30)</f>
        <v>324638115</v>
      </c>
    </row>
    <row r="33" spans="1:5" ht="24.95" customHeight="1" x14ac:dyDescent="0.25">
      <c r="A33" s="393" t="s">
        <v>370</v>
      </c>
      <c r="B33" s="195" t="s">
        <v>371</v>
      </c>
      <c r="C33" s="198"/>
      <c r="D33" s="198"/>
      <c r="E33" s="395">
        <v>0</v>
      </c>
    </row>
    <row r="34" spans="1:5" ht="24.95" customHeight="1" x14ac:dyDescent="0.25">
      <c r="A34" s="375" t="s">
        <v>372</v>
      </c>
      <c r="B34" s="184" t="s">
        <v>373</v>
      </c>
      <c r="C34" s="190"/>
      <c r="D34" s="190"/>
      <c r="E34" s="388">
        <f>SUM(E38+E35)</f>
        <v>179207</v>
      </c>
    </row>
    <row r="35" spans="1:5" ht="24.95" customHeight="1" x14ac:dyDescent="0.25">
      <c r="A35" s="375" t="s">
        <v>374</v>
      </c>
      <c r="B35" s="199" t="s">
        <v>375</v>
      </c>
      <c r="C35" s="190"/>
      <c r="D35" s="190"/>
      <c r="E35" s="388">
        <f>SUM(E36:E37)</f>
        <v>137700</v>
      </c>
    </row>
    <row r="36" spans="1:5" s="151" customFormat="1" ht="24.95" customHeight="1" x14ac:dyDescent="0.25">
      <c r="A36" s="375"/>
      <c r="B36" s="186" t="s">
        <v>461</v>
      </c>
      <c r="C36" s="190"/>
      <c r="D36" s="190"/>
      <c r="E36" s="388">
        <v>66220</v>
      </c>
    </row>
    <row r="37" spans="1:5" s="151" customFormat="1" ht="24.95" customHeight="1" x14ac:dyDescent="0.25">
      <c r="A37" s="375"/>
      <c r="B37" s="186" t="s">
        <v>460</v>
      </c>
      <c r="C37" s="190"/>
      <c r="D37" s="190"/>
      <c r="E37" s="388">
        <v>71480</v>
      </c>
    </row>
    <row r="38" spans="1:5" ht="24.95" customHeight="1" x14ac:dyDescent="0.25">
      <c r="A38" s="375" t="s">
        <v>376</v>
      </c>
      <c r="B38" s="199" t="s">
        <v>377</v>
      </c>
      <c r="C38" s="190"/>
      <c r="D38" s="190"/>
      <c r="E38" s="388">
        <v>41507</v>
      </c>
    </row>
    <row r="39" spans="1:5" ht="24.95" customHeight="1" x14ac:dyDescent="0.25">
      <c r="A39" s="375" t="s">
        <v>378</v>
      </c>
      <c r="B39" s="184" t="s">
        <v>379</v>
      </c>
      <c r="C39" s="190"/>
      <c r="D39" s="190"/>
      <c r="E39" s="388">
        <f>SUM(E40:E41)</f>
        <v>319780835</v>
      </c>
    </row>
    <row r="40" spans="1:5" ht="24.95" customHeight="1" x14ac:dyDescent="0.25">
      <c r="A40" s="375"/>
      <c r="B40" s="186" t="s">
        <v>380</v>
      </c>
      <c r="C40" s="191"/>
      <c r="D40" s="200"/>
      <c r="E40" s="387">
        <v>317783640</v>
      </c>
    </row>
    <row r="41" spans="1:5" ht="24.95" customHeight="1" x14ac:dyDescent="0.25">
      <c r="A41" s="375"/>
      <c r="B41" s="186" t="s">
        <v>381</v>
      </c>
      <c r="C41" s="191"/>
      <c r="D41" s="191"/>
      <c r="E41" s="387">
        <v>1997195</v>
      </c>
    </row>
    <row r="42" spans="1:5" ht="24.95" customHeight="1" x14ac:dyDescent="0.25">
      <c r="A42" s="375"/>
      <c r="B42" s="199" t="s">
        <v>382</v>
      </c>
      <c r="C42" s="190"/>
      <c r="D42" s="190"/>
      <c r="E42" s="388">
        <v>15534103</v>
      </c>
    </row>
    <row r="43" spans="1:5" ht="24.95" customHeight="1" x14ac:dyDescent="0.25">
      <c r="A43" s="375"/>
      <c r="B43" s="186" t="s">
        <v>383</v>
      </c>
      <c r="C43" s="191"/>
      <c r="D43" s="200"/>
      <c r="E43" s="387">
        <v>24058974</v>
      </c>
    </row>
    <row r="44" spans="1:5" ht="24.95" customHeight="1" x14ac:dyDescent="0.25">
      <c r="A44" s="393" t="s">
        <v>384</v>
      </c>
      <c r="B44" s="201" t="s">
        <v>385</v>
      </c>
      <c r="C44" s="191"/>
      <c r="D44" s="191"/>
      <c r="E44" s="394">
        <f>SUM(E34,E39,E43)</f>
        <v>344019016</v>
      </c>
    </row>
    <row r="45" spans="1:5" ht="24.95" customHeight="1" x14ac:dyDescent="0.25">
      <c r="A45" s="375" t="s">
        <v>386</v>
      </c>
      <c r="B45" s="199" t="s">
        <v>387</v>
      </c>
      <c r="C45" s="191"/>
      <c r="D45" s="191"/>
      <c r="E45" s="388">
        <v>1580303</v>
      </c>
    </row>
    <row r="46" spans="1:5" ht="24.95" customHeight="1" x14ac:dyDescent="0.25">
      <c r="A46" s="375" t="s">
        <v>388</v>
      </c>
      <c r="B46" s="199" t="s">
        <v>389</v>
      </c>
      <c r="C46" s="190"/>
      <c r="D46" s="190"/>
      <c r="E46" s="388"/>
    </row>
    <row r="47" spans="1:5" ht="24.95" customHeight="1" x14ac:dyDescent="0.25">
      <c r="A47" s="375" t="s">
        <v>390</v>
      </c>
      <c r="B47" s="199" t="s">
        <v>391</v>
      </c>
      <c r="C47" s="202"/>
      <c r="D47" s="202"/>
      <c r="E47" s="388">
        <v>27521</v>
      </c>
    </row>
    <row r="48" spans="1:5" ht="24.95" customHeight="1" x14ac:dyDescent="0.25">
      <c r="A48" s="375" t="s">
        <v>392</v>
      </c>
      <c r="B48" s="184" t="s">
        <v>393</v>
      </c>
      <c r="C48" s="197"/>
      <c r="D48" s="197"/>
      <c r="E48" s="388">
        <v>100000</v>
      </c>
    </row>
    <row r="49" spans="1:5" ht="24.95" customHeight="1" x14ac:dyDescent="0.25">
      <c r="A49" s="393" t="s">
        <v>394</v>
      </c>
      <c r="B49" s="195" t="s">
        <v>395</v>
      </c>
      <c r="C49" s="197"/>
      <c r="D49" s="197"/>
      <c r="E49" s="396">
        <f>SUM(E45:E48)</f>
        <v>1707824</v>
      </c>
    </row>
    <row r="50" spans="1:5" ht="24.95" customHeight="1" x14ac:dyDescent="0.25">
      <c r="A50" s="393" t="s">
        <v>396</v>
      </c>
      <c r="B50" s="195" t="s">
        <v>397</v>
      </c>
      <c r="C50" s="197"/>
      <c r="D50" s="197"/>
      <c r="E50" s="396"/>
    </row>
    <row r="51" spans="1:5" ht="24.95" customHeight="1" x14ac:dyDescent="0.25">
      <c r="A51" s="375" t="s">
        <v>398</v>
      </c>
      <c r="B51" s="203" t="s">
        <v>399</v>
      </c>
      <c r="C51" s="192"/>
      <c r="D51" s="192"/>
      <c r="E51" s="376"/>
    </row>
    <row r="52" spans="1:5" ht="24.95" customHeight="1" x14ac:dyDescent="0.25">
      <c r="A52" s="375" t="s">
        <v>400</v>
      </c>
      <c r="B52" s="184" t="s">
        <v>401</v>
      </c>
      <c r="C52" s="192"/>
      <c r="D52" s="192"/>
      <c r="E52" s="376">
        <v>89421929</v>
      </c>
    </row>
    <row r="53" spans="1:5" ht="24.95" customHeight="1" x14ac:dyDescent="0.25">
      <c r="A53" s="393" t="s">
        <v>402</v>
      </c>
      <c r="B53" s="195" t="s">
        <v>403</v>
      </c>
      <c r="C53" s="197"/>
      <c r="D53" s="197"/>
      <c r="E53" s="396">
        <f>SUM(E51:E52)</f>
        <v>89421929</v>
      </c>
    </row>
    <row r="54" spans="1:5" ht="24.95" customHeight="1" thickBot="1" x14ac:dyDescent="0.3">
      <c r="A54" s="204"/>
      <c r="B54" s="205" t="s">
        <v>404</v>
      </c>
      <c r="C54" s="206"/>
      <c r="D54" s="206"/>
      <c r="E54" s="207">
        <f>SUM(E32,E44,E49,E53)</f>
        <v>759786884</v>
      </c>
    </row>
    <row r="55" spans="1:5" ht="24.95" customHeight="1" thickBot="1" x14ac:dyDescent="0.3">
      <c r="A55" s="519"/>
      <c r="B55" s="519"/>
      <c r="C55" s="519"/>
      <c r="D55" s="519"/>
      <c r="E55" s="519"/>
    </row>
    <row r="56" spans="1:5" ht="24.95" customHeight="1" x14ac:dyDescent="0.25">
      <c r="A56" s="397" t="s">
        <v>405</v>
      </c>
      <c r="B56" s="398" t="s">
        <v>406</v>
      </c>
      <c r="C56" s="398"/>
      <c r="D56" s="398"/>
      <c r="E56" s="399">
        <v>333092732</v>
      </c>
    </row>
    <row r="57" spans="1:5" ht="24.95" customHeight="1" x14ac:dyDescent="0.25">
      <c r="A57" s="375" t="s">
        <v>407</v>
      </c>
      <c r="B57" s="199" t="s">
        <v>408</v>
      </c>
      <c r="C57" s="184"/>
      <c r="D57" s="184"/>
      <c r="E57" s="376">
        <v>87603102</v>
      </c>
    </row>
    <row r="58" spans="1:5" ht="24.95" customHeight="1" x14ac:dyDescent="0.25">
      <c r="A58" s="375" t="s">
        <v>409</v>
      </c>
      <c r="B58" s="199" t="s">
        <v>410</v>
      </c>
      <c r="C58" s="184"/>
      <c r="D58" s="184"/>
      <c r="E58" s="376">
        <v>253406555</v>
      </c>
    </row>
    <row r="59" spans="1:5" ht="24.95" customHeight="1" x14ac:dyDescent="0.25">
      <c r="A59" s="375" t="s">
        <v>411</v>
      </c>
      <c r="B59" s="199" t="s">
        <v>412</v>
      </c>
      <c r="C59" s="184"/>
      <c r="D59" s="184"/>
      <c r="E59" s="376">
        <v>-79934549</v>
      </c>
    </row>
    <row r="60" spans="1:5" ht="24.95" customHeight="1" x14ac:dyDescent="0.25">
      <c r="A60" s="393" t="s">
        <v>413</v>
      </c>
      <c r="B60" s="195" t="s">
        <v>414</v>
      </c>
      <c r="C60" s="195"/>
      <c r="D60" s="195"/>
      <c r="E60" s="396">
        <f>SUM(E56:E59)</f>
        <v>594167840</v>
      </c>
    </row>
    <row r="61" spans="1:5" ht="24.95" customHeight="1" x14ac:dyDescent="0.25">
      <c r="A61" s="375" t="s">
        <v>415</v>
      </c>
      <c r="B61" s="184" t="s">
        <v>416</v>
      </c>
      <c r="C61" s="184"/>
      <c r="D61" s="184"/>
      <c r="E61" s="376"/>
    </row>
    <row r="62" spans="1:5" ht="24.95" customHeight="1" x14ac:dyDescent="0.25">
      <c r="A62" s="375" t="s">
        <v>417</v>
      </c>
      <c r="B62" s="203" t="s">
        <v>418</v>
      </c>
      <c r="C62" s="184"/>
      <c r="D62" s="184"/>
      <c r="E62" s="376">
        <v>433566</v>
      </c>
    </row>
    <row r="63" spans="1:5" ht="24.95" customHeight="1" x14ac:dyDescent="0.25">
      <c r="A63" s="400" t="s">
        <v>419</v>
      </c>
      <c r="B63" s="208" t="s">
        <v>420</v>
      </c>
      <c r="C63" s="208"/>
      <c r="D63" s="208"/>
      <c r="E63" s="401">
        <f>SUM(E61:E62)</f>
        <v>433566</v>
      </c>
    </row>
    <row r="64" spans="1:5" ht="24.95" customHeight="1" x14ac:dyDescent="0.25">
      <c r="A64" s="375" t="s">
        <v>421</v>
      </c>
      <c r="B64" s="203" t="s">
        <v>422</v>
      </c>
      <c r="C64" s="184"/>
      <c r="D64" s="184"/>
      <c r="E64" s="376"/>
    </row>
    <row r="65" spans="1:5" ht="24.95" customHeight="1" x14ac:dyDescent="0.25">
      <c r="A65" s="375" t="s">
        <v>423</v>
      </c>
      <c r="B65" s="203" t="s">
        <v>424</v>
      </c>
      <c r="C65" s="184"/>
      <c r="D65" s="184"/>
      <c r="E65" s="376">
        <v>11824000</v>
      </c>
    </row>
    <row r="66" spans="1:5" ht="24.95" customHeight="1" x14ac:dyDescent="0.25">
      <c r="A66" s="400" t="s">
        <v>425</v>
      </c>
      <c r="B66" s="208" t="s">
        <v>426</v>
      </c>
      <c r="C66" s="208"/>
      <c r="D66" s="208"/>
      <c r="E66" s="401">
        <f>SUM(E64:E65)</f>
        <v>11824000</v>
      </c>
    </row>
    <row r="67" spans="1:5" ht="24.95" customHeight="1" x14ac:dyDescent="0.25">
      <c r="A67" s="400" t="s">
        <v>427</v>
      </c>
      <c r="B67" s="208" t="s">
        <v>428</v>
      </c>
      <c r="C67" s="208"/>
      <c r="D67" s="208"/>
      <c r="E67" s="401"/>
    </row>
    <row r="68" spans="1:5" ht="24.95" customHeight="1" x14ac:dyDescent="0.25">
      <c r="A68" s="393" t="s">
        <v>429</v>
      </c>
      <c r="B68" s="195" t="s">
        <v>430</v>
      </c>
      <c r="C68" s="195"/>
      <c r="D68" s="195"/>
      <c r="E68" s="396">
        <f>SUM(E63,E66,E67)</f>
        <v>12257566</v>
      </c>
    </row>
    <row r="69" spans="1:5" ht="24.95" customHeight="1" x14ac:dyDescent="0.25">
      <c r="A69" s="393" t="s">
        <v>431</v>
      </c>
      <c r="B69" s="201" t="s">
        <v>432</v>
      </c>
      <c r="C69" s="195"/>
      <c r="D69" s="195"/>
      <c r="E69" s="396">
        <v>0</v>
      </c>
    </row>
    <row r="70" spans="1:5" ht="24.95" customHeight="1" x14ac:dyDescent="0.25">
      <c r="A70" s="393" t="s">
        <v>433</v>
      </c>
      <c r="B70" s="196" t="s">
        <v>434</v>
      </c>
      <c r="C70" s="195"/>
      <c r="D70" s="195"/>
      <c r="E70" s="396">
        <v>0</v>
      </c>
    </row>
    <row r="71" spans="1:5" ht="24.95" customHeight="1" x14ac:dyDescent="0.25">
      <c r="A71" s="375" t="s">
        <v>435</v>
      </c>
      <c r="B71" s="184" t="s">
        <v>436</v>
      </c>
      <c r="C71" s="184"/>
      <c r="D71" s="184"/>
      <c r="E71" s="376">
        <v>18989357</v>
      </c>
    </row>
    <row r="72" spans="1:5" ht="24.95" customHeight="1" x14ac:dyDescent="0.25">
      <c r="A72" s="402" t="s">
        <v>437</v>
      </c>
      <c r="B72" s="209" t="s">
        <v>438</v>
      </c>
      <c r="C72" s="209"/>
      <c r="D72" s="209"/>
      <c r="E72" s="403">
        <v>134372121</v>
      </c>
    </row>
    <row r="73" spans="1:5" ht="24.95" customHeight="1" thickBot="1" x14ac:dyDescent="0.3">
      <c r="A73" s="404" t="s">
        <v>439</v>
      </c>
      <c r="B73" s="210" t="s">
        <v>440</v>
      </c>
      <c r="C73" s="210"/>
      <c r="D73" s="210"/>
      <c r="E73" s="405">
        <f>SUM(E71:E72)</f>
        <v>153361478</v>
      </c>
    </row>
    <row r="74" spans="1:5" ht="24.95" customHeight="1" thickBot="1" x14ac:dyDescent="0.3">
      <c r="A74" s="211"/>
      <c r="B74" s="212" t="s">
        <v>441</v>
      </c>
      <c r="C74" s="212"/>
      <c r="D74" s="212"/>
      <c r="E74" s="213">
        <f>SUM(E60,E68,E73)</f>
        <v>759786884</v>
      </c>
    </row>
  </sheetData>
  <mergeCells count="1">
    <mergeCell ref="A55:E55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&amp;C&amp;"Times New Roman,Félkövér"&amp;12Győr-Moson-Sopron Megyei Önkormányzat
Vagyonkimutatás 2019. december 31.&amp;R&amp;"Times New Roman,Normál"&amp;10 9. számú melléklet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H4"/>
  <sheetViews>
    <sheetView view="pageLayout" zoomScaleNormal="100" workbookViewId="0">
      <selection activeCell="H9" sqref="H9"/>
    </sheetView>
  </sheetViews>
  <sheetFormatPr defaultRowHeight="15" x14ac:dyDescent="0.25"/>
  <cols>
    <col min="1" max="1" width="9.140625" style="168"/>
    <col min="2" max="2" width="40.7109375" style="168" customWidth="1"/>
    <col min="3" max="3" width="20.7109375" style="168" customWidth="1"/>
    <col min="4" max="4" width="26.85546875" style="168" customWidth="1"/>
    <col min="5" max="8" width="15.7109375" style="168" customWidth="1"/>
  </cols>
  <sheetData>
    <row r="1" spans="1:8" ht="31.5" x14ac:dyDescent="0.25">
      <c r="A1" s="171" t="s">
        <v>286</v>
      </c>
      <c r="B1" s="171" t="s">
        <v>287</v>
      </c>
      <c r="C1" s="171" t="s">
        <v>288</v>
      </c>
      <c r="D1" s="171" t="s">
        <v>298</v>
      </c>
      <c r="E1" s="171" t="s">
        <v>289</v>
      </c>
      <c r="F1" s="171" t="s">
        <v>290</v>
      </c>
      <c r="G1" s="171" t="s">
        <v>291</v>
      </c>
      <c r="H1" s="171" t="s">
        <v>292</v>
      </c>
    </row>
    <row r="2" spans="1:8" x14ac:dyDescent="0.25">
      <c r="A2" s="172" t="s">
        <v>4</v>
      </c>
      <c r="B2" s="520" t="s">
        <v>293</v>
      </c>
      <c r="C2" s="169" t="s">
        <v>294</v>
      </c>
      <c r="D2" s="169" t="s">
        <v>296</v>
      </c>
      <c r="E2" s="169">
        <v>7034</v>
      </c>
      <c r="F2" s="169">
        <v>1183</v>
      </c>
      <c r="G2" s="169" t="s">
        <v>301</v>
      </c>
      <c r="H2" s="169" t="s">
        <v>304</v>
      </c>
    </row>
    <row r="3" spans="1:8" x14ac:dyDescent="0.25">
      <c r="A3" s="172" t="s">
        <v>8</v>
      </c>
      <c r="B3" s="520"/>
      <c r="C3" s="169" t="s">
        <v>295</v>
      </c>
      <c r="D3" s="169" t="s">
        <v>297</v>
      </c>
      <c r="E3" s="169" t="s">
        <v>299</v>
      </c>
      <c r="F3" s="169">
        <v>32</v>
      </c>
      <c r="G3" s="173" t="s">
        <v>303</v>
      </c>
      <c r="H3" s="172"/>
    </row>
    <row r="4" spans="1:8" x14ac:dyDescent="0.25">
      <c r="A4" s="172" t="s">
        <v>11</v>
      </c>
      <c r="B4" s="520"/>
      <c r="C4" s="169" t="s">
        <v>295</v>
      </c>
      <c r="D4" s="169" t="s">
        <v>297</v>
      </c>
      <c r="E4" s="169" t="s">
        <v>300</v>
      </c>
      <c r="F4" s="169">
        <v>44</v>
      </c>
      <c r="G4" s="169" t="s">
        <v>302</v>
      </c>
      <c r="H4" s="172"/>
    </row>
  </sheetData>
  <mergeCells count="1">
    <mergeCell ref="B2:B4"/>
  </mergeCells>
  <pageMargins left="0.7" right="0.7" top="0.75" bottom="0.75" header="0.3" footer="0.3"/>
  <pageSetup paperSize="9" scale="54" orientation="portrait" r:id="rId1"/>
  <headerFooter>
    <oddHeader>&amp;C&amp;"Times New Roman,Félkövér"&amp;12Győr-Moson-Sopron Megyei Önkormányzat 
Korlátozottan forgalomképes ingatlanvagyon
2019. december 31.&amp;R&amp;"Times New Roman,Normál"&amp;10 10. számú melléklet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K39"/>
  <sheetViews>
    <sheetView view="pageLayout" zoomScaleNormal="100" workbookViewId="0">
      <selection activeCell="K32" sqref="K32"/>
    </sheetView>
  </sheetViews>
  <sheetFormatPr defaultRowHeight="15" x14ac:dyDescent="0.25"/>
  <cols>
    <col min="1" max="1" width="42.7109375" customWidth="1"/>
    <col min="2" max="4" width="18.7109375" customWidth="1"/>
    <col min="5" max="5" width="18.85546875" customWidth="1"/>
    <col min="6" max="7" width="18.7109375" customWidth="1"/>
    <col min="8" max="8" width="18.85546875" style="151" customWidth="1"/>
    <col min="9" max="11" width="18.7109375" customWidth="1"/>
  </cols>
  <sheetData>
    <row r="1" spans="1:11" ht="16.5" thickBot="1" x14ac:dyDescent="0.3">
      <c r="A1" s="521" t="s">
        <v>305</v>
      </c>
      <c r="B1" s="522" t="s">
        <v>462</v>
      </c>
      <c r="C1" s="522"/>
      <c r="D1" s="522"/>
      <c r="E1" s="522"/>
      <c r="F1" s="522"/>
      <c r="G1" s="522"/>
      <c r="H1" s="522"/>
      <c r="I1" s="522"/>
      <c r="J1" s="522"/>
      <c r="K1" s="174"/>
    </row>
    <row r="2" spans="1:11" ht="16.5" thickBot="1" x14ac:dyDescent="0.3">
      <c r="A2" s="521"/>
      <c r="B2" s="522" t="s">
        <v>306</v>
      </c>
      <c r="C2" s="522"/>
      <c r="D2" s="522"/>
      <c r="E2" s="522" t="s">
        <v>3</v>
      </c>
      <c r="F2" s="522"/>
      <c r="G2" s="522"/>
      <c r="H2" s="522"/>
      <c r="I2" s="522"/>
      <c r="J2" s="522"/>
      <c r="K2" s="174"/>
    </row>
    <row r="3" spans="1:11" ht="32.25" thickBot="1" x14ac:dyDescent="0.3">
      <c r="A3" s="521"/>
      <c r="B3" s="175" t="s">
        <v>307</v>
      </c>
      <c r="C3" s="175" t="s">
        <v>308</v>
      </c>
      <c r="D3" s="175" t="s">
        <v>309</v>
      </c>
      <c r="E3" s="175" t="s">
        <v>310</v>
      </c>
      <c r="F3" s="175" t="s">
        <v>311</v>
      </c>
      <c r="G3" s="175" t="s">
        <v>312</v>
      </c>
      <c r="H3" s="273" t="s">
        <v>463</v>
      </c>
      <c r="I3" s="175" t="s">
        <v>313</v>
      </c>
      <c r="J3" s="175" t="s">
        <v>69</v>
      </c>
      <c r="K3" s="175" t="s">
        <v>314</v>
      </c>
    </row>
    <row r="4" spans="1:11" ht="30" customHeight="1" thickBot="1" x14ac:dyDescent="0.3">
      <c r="A4" s="279" t="s">
        <v>467</v>
      </c>
      <c r="B4" s="176"/>
      <c r="C4" s="176"/>
      <c r="D4" s="176">
        <f>SUM(B4:C4)</f>
        <v>0</v>
      </c>
      <c r="E4" s="176">
        <f>SUM(E5:E6)</f>
        <v>12115581</v>
      </c>
      <c r="F4" s="176">
        <f t="shared" ref="F4:I4" si="0">SUM(F5:F6)</f>
        <v>1914180</v>
      </c>
      <c r="G4" s="176">
        <f t="shared" si="0"/>
        <v>17272528</v>
      </c>
      <c r="H4" s="176">
        <f t="shared" si="0"/>
        <v>4758325</v>
      </c>
      <c r="I4" s="176">
        <f t="shared" si="0"/>
        <v>250495</v>
      </c>
      <c r="J4" s="176"/>
      <c r="K4" s="176">
        <f>SUM(E4:J4)</f>
        <v>36311109</v>
      </c>
    </row>
    <row r="5" spans="1:11" ht="30" customHeight="1" thickBot="1" x14ac:dyDescent="0.3">
      <c r="A5" s="277" t="s">
        <v>315</v>
      </c>
      <c r="B5" s="177"/>
      <c r="C5" s="177"/>
      <c r="D5" s="176">
        <f t="shared" ref="D5:D29" si="1">SUM(B5:C5)</f>
        <v>0</v>
      </c>
      <c r="E5" s="177"/>
      <c r="F5" s="177"/>
      <c r="G5" s="177">
        <v>12965850</v>
      </c>
      <c r="H5" s="177">
        <v>4758325</v>
      </c>
      <c r="I5" s="177"/>
      <c r="J5" s="177"/>
      <c r="K5" s="177">
        <f t="shared" ref="K5:K29" si="2">SUM(E5:J5)</f>
        <v>17724175</v>
      </c>
    </row>
    <row r="6" spans="1:11" ht="30" customHeight="1" thickBot="1" x14ac:dyDescent="0.3">
      <c r="A6" s="278" t="s">
        <v>316</v>
      </c>
      <c r="B6" s="177"/>
      <c r="C6" s="177"/>
      <c r="D6" s="176">
        <f t="shared" si="1"/>
        <v>0</v>
      </c>
      <c r="E6" s="177">
        <v>12115581</v>
      </c>
      <c r="F6" s="177">
        <v>1914180</v>
      </c>
      <c r="G6" s="177">
        <v>4306678</v>
      </c>
      <c r="H6" s="177"/>
      <c r="I6" s="177">
        <v>250495</v>
      </c>
      <c r="J6" s="177"/>
      <c r="K6" s="177">
        <f t="shared" si="2"/>
        <v>18586934</v>
      </c>
    </row>
    <row r="7" spans="1:11" ht="30" customHeight="1" thickBot="1" x14ac:dyDescent="0.3">
      <c r="A7" s="279" t="s">
        <v>464</v>
      </c>
      <c r="B7" s="176">
        <f>SUM(B8:B9)</f>
        <v>6132928</v>
      </c>
      <c r="C7" s="176"/>
      <c r="D7" s="176">
        <f t="shared" si="1"/>
        <v>6132928</v>
      </c>
      <c r="E7" s="176">
        <f>SUM(E8:E9)</f>
        <v>57643</v>
      </c>
      <c r="F7" s="176">
        <f t="shared" ref="F7:I7" si="3">SUM(F8:F9)</f>
        <v>40792</v>
      </c>
      <c r="G7" s="176">
        <f t="shared" si="3"/>
        <v>4564935</v>
      </c>
      <c r="H7" s="176"/>
      <c r="I7" s="176">
        <f t="shared" si="3"/>
        <v>593900</v>
      </c>
      <c r="J7" s="176"/>
      <c r="K7" s="176">
        <f t="shared" si="2"/>
        <v>5257270</v>
      </c>
    </row>
    <row r="8" spans="1:11" s="151" customFormat="1" ht="30" customHeight="1" thickBot="1" x14ac:dyDescent="0.3">
      <c r="A8" s="277" t="s">
        <v>315</v>
      </c>
      <c r="B8" s="177">
        <v>6132928</v>
      </c>
      <c r="C8" s="177"/>
      <c r="D8" s="176">
        <f t="shared" si="1"/>
        <v>6132928</v>
      </c>
      <c r="E8" s="177">
        <v>57643</v>
      </c>
      <c r="F8" s="177">
        <v>40792</v>
      </c>
      <c r="G8" s="177">
        <v>4538821</v>
      </c>
      <c r="H8" s="177"/>
      <c r="I8" s="177">
        <v>593900</v>
      </c>
      <c r="J8" s="177"/>
      <c r="K8" s="177">
        <f t="shared" si="2"/>
        <v>5231156</v>
      </c>
    </row>
    <row r="9" spans="1:11" ht="30" customHeight="1" thickBot="1" x14ac:dyDescent="0.3">
      <c r="A9" s="278" t="s">
        <v>316</v>
      </c>
      <c r="B9" s="177"/>
      <c r="C9" s="177"/>
      <c r="D9" s="176">
        <f t="shared" si="1"/>
        <v>0</v>
      </c>
      <c r="E9" s="177"/>
      <c r="F9" s="177"/>
      <c r="G9" s="177">
        <v>26114</v>
      </c>
      <c r="H9" s="177"/>
      <c r="I9" s="177"/>
      <c r="J9" s="177"/>
      <c r="K9" s="177">
        <f t="shared" si="2"/>
        <v>26114</v>
      </c>
    </row>
    <row r="10" spans="1:11" ht="30" customHeight="1" thickBot="1" x14ac:dyDescent="0.3">
      <c r="A10" s="279" t="s">
        <v>465</v>
      </c>
      <c r="B10" s="176"/>
      <c r="C10" s="176"/>
      <c r="D10" s="176">
        <f t="shared" si="1"/>
        <v>0</v>
      </c>
      <c r="E10" s="176">
        <f t="shared" ref="E10:G10" si="4">SUM(E11:E12)</f>
        <v>3022492</v>
      </c>
      <c r="F10" s="176">
        <f t="shared" si="4"/>
        <v>563960</v>
      </c>
      <c r="G10" s="176">
        <f t="shared" si="4"/>
        <v>8964000</v>
      </c>
      <c r="H10" s="176"/>
      <c r="I10" s="176"/>
      <c r="J10" s="176"/>
      <c r="K10" s="176">
        <f t="shared" si="2"/>
        <v>12550452</v>
      </c>
    </row>
    <row r="11" spans="1:11" s="151" customFormat="1" ht="30" customHeight="1" thickBot="1" x14ac:dyDescent="0.3">
      <c r="A11" s="277" t="s">
        <v>466</v>
      </c>
      <c r="B11" s="177"/>
      <c r="C11" s="177"/>
      <c r="D11" s="176">
        <f t="shared" si="1"/>
        <v>0</v>
      </c>
      <c r="E11" s="177"/>
      <c r="F11" s="177"/>
      <c r="G11" s="177">
        <v>8964000</v>
      </c>
      <c r="H11" s="177"/>
      <c r="I11" s="177"/>
      <c r="J11" s="177"/>
      <c r="K11" s="177">
        <f t="shared" si="2"/>
        <v>8964000</v>
      </c>
    </row>
    <row r="12" spans="1:11" s="151" customFormat="1" ht="30" customHeight="1" thickBot="1" x14ac:dyDescent="0.3">
      <c r="A12" s="278" t="s">
        <v>316</v>
      </c>
      <c r="B12" s="177"/>
      <c r="C12" s="177"/>
      <c r="D12" s="176">
        <f t="shared" si="1"/>
        <v>0</v>
      </c>
      <c r="E12" s="177">
        <v>3022492</v>
      </c>
      <c r="F12" s="177">
        <v>563960</v>
      </c>
      <c r="G12" s="177"/>
      <c r="H12" s="177"/>
      <c r="I12" s="177"/>
      <c r="J12" s="177"/>
      <c r="K12" s="177">
        <f t="shared" si="2"/>
        <v>3586452</v>
      </c>
    </row>
    <row r="13" spans="1:11" ht="30" customHeight="1" thickBot="1" x14ac:dyDescent="0.3">
      <c r="A13" s="279" t="s">
        <v>471</v>
      </c>
      <c r="B13" s="176">
        <f>SUM(B14)</f>
        <v>1071791</v>
      </c>
      <c r="C13" s="176"/>
      <c r="D13" s="176">
        <f t="shared" si="1"/>
        <v>1071791</v>
      </c>
      <c r="E13" s="176">
        <f t="shared" ref="E13:H13" si="5">SUM(E14)</f>
        <v>39176059</v>
      </c>
      <c r="F13" s="176">
        <f t="shared" si="5"/>
        <v>7385864</v>
      </c>
      <c r="G13" s="176">
        <f t="shared" si="5"/>
        <v>1597000</v>
      </c>
      <c r="H13" s="176">
        <f t="shared" si="5"/>
        <v>1519950</v>
      </c>
      <c r="I13" s="176"/>
      <c r="J13" s="176"/>
      <c r="K13" s="176">
        <f t="shared" si="2"/>
        <v>49678873</v>
      </c>
    </row>
    <row r="14" spans="1:11" s="151" customFormat="1" ht="30" customHeight="1" thickBot="1" x14ac:dyDescent="0.3">
      <c r="A14" s="278" t="s">
        <v>316</v>
      </c>
      <c r="B14" s="177">
        <v>1071791</v>
      </c>
      <c r="C14" s="177"/>
      <c r="D14" s="177">
        <f t="shared" si="1"/>
        <v>1071791</v>
      </c>
      <c r="E14" s="177">
        <v>39176059</v>
      </c>
      <c r="F14" s="177">
        <v>7385864</v>
      </c>
      <c r="G14" s="177">
        <v>1597000</v>
      </c>
      <c r="H14" s="177">
        <v>1519950</v>
      </c>
      <c r="I14" s="177"/>
      <c r="J14" s="177"/>
      <c r="K14" s="177">
        <f t="shared" si="2"/>
        <v>49678873</v>
      </c>
    </row>
    <row r="15" spans="1:11" s="151" customFormat="1" ht="30" customHeight="1" thickBot="1" x14ac:dyDescent="0.3">
      <c r="A15" s="279" t="s">
        <v>442</v>
      </c>
      <c r="B15" s="176">
        <f>SUM(B16:B17)</f>
        <v>2805704</v>
      </c>
      <c r="C15" s="176"/>
      <c r="D15" s="176">
        <f t="shared" si="1"/>
        <v>2805704</v>
      </c>
      <c r="E15" s="176">
        <f t="shared" ref="E15:I15" si="6">SUM(E16:E17)</f>
        <v>519660</v>
      </c>
      <c r="F15" s="176">
        <f t="shared" si="6"/>
        <v>96960</v>
      </c>
      <c r="G15" s="176">
        <f t="shared" si="6"/>
        <v>572569</v>
      </c>
      <c r="H15" s="176"/>
      <c r="I15" s="176">
        <f t="shared" si="6"/>
        <v>422000</v>
      </c>
      <c r="J15" s="176"/>
      <c r="K15" s="176">
        <f t="shared" si="2"/>
        <v>1611189</v>
      </c>
    </row>
    <row r="16" spans="1:11" s="151" customFormat="1" ht="30" customHeight="1" thickBot="1" x14ac:dyDescent="0.3">
      <c r="A16" s="277" t="s">
        <v>315</v>
      </c>
      <c r="B16" s="177">
        <v>2805704</v>
      </c>
      <c r="C16" s="177"/>
      <c r="D16" s="177">
        <f t="shared" si="1"/>
        <v>2805704</v>
      </c>
      <c r="E16" s="177"/>
      <c r="F16" s="177"/>
      <c r="G16" s="177">
        <v>572569</v>
      </c>
      <c r="H16" s="177"/>
      <c r="I16" s="177">
        <v>422000</v>
      </c>
      <c r="J16" s="177"/>
      <c r="K16" s="177">
        <f t="shared" si="2"/>
        <v>994569</v>
      </c>
    </row>
    <row r="17" spans="1:11" s="151" customFormat="1" ht="30" customHeight="1" thickBot="1" x14ac:dyDescent="0.3">
      <c r="A17" s="278" t="s">
        <v>316</v>
      </c>
      <c r="B17" s="177"/>
      <c r="C17" s="177"/>
      <c r="D17" s="176">
        <f t="shared" si="1"/>
        <v>0</v>
      </c>
      <c r="E17" s="177">
        <v>519660</v>
      </c>
      <c r="F17" s="177">
        <v>96960</v>
      </c>
      <c r="G17" s="177"/>
      <c r="H17" s="177"/>
      <c r="I17" s="177"/>
      <c r="J17" s="177"/>
      <c r="K17" s="177">
        <f t="shared" si="2"/>
        <v>616620</v>
      </c>
    </row>
    <row r="18" spans="1:11" s="151" customFormat="1" ht="30" customHeight="1" thickBot="1" x14ac:dyDescent="0.3">
      <c r="A18" s="279" t="s">
        <v>443</v>
      </c>
      <c r="B18" s="176"/>
      <c r="C18" s="176"/>
      <c r="D18" s="176">
        <f t="shared" si="1"/>
        <v>0</v>
      </c>
      <c r="E18" s="176">
        <f t="shared" ref="E18:G18" si="7">SUM(E19:E20)</f>
        <v>8757924</v>
      </c>
      <c r="F18" s="176">
        <f t="shared" si="7"/>
        <v>1580802</v>
      </c>
      <c r="G18" s="176">
        <f t="shared" si="7"/>
        <v>6850000</v>
      </c>
      <c r="H18" s="176"/>
      <c r="I18" s="176"/>
      <c r="J18" s="176"/>
      <c r="K18" s="176">
        <f t="shared" si="2"/>
        <v>17188726</v>
      </c>
    </row>
    <row r="19" spans="1:11" s="151" customFormat="1" ht="30" customHeight="1" thickBot="1" x14ac:dyDescent="0.3">
      <c r="A19" s="277" t="s">
        <v>315</v>
      </c>
      <c r="B19" s="177"/>
      <c r="C19" s="177"/>
      <c r="D19" s="176">
        <f t="shared" si="1"/>
        <v>0</v>
      </c>
      <c r="E19" s="177">
        <v>5310910</v>
      </c>
      <c r="F19" s="177">
        <v>957940</v>
      </c>
      <c r="G19" s="177">
        <v>6850000</v>
      </c>
      <c r="H19" s="177"/>
      <c r="I19" s="177"/>
      <c r="J19" s="177"/>
      <c r="K19" s="177">
        <f t="shared" si="2"/>
        <v>13118850</v>
      </c>
    </row>
    <row r="20" spans="1:11" s="151" customFormat="1" ht="30" customHeight="1" thickBot="1" x14ac:dyDescent="0.3">
      <c r="A20" s="278" t="s">
        <v>316</v>
      </c>
      <c r="B20" s="177"/>
      <c r="C20" s="177"/>
      <c r="D20" s="176">
        <f t="shared" si="1"/>
        <v>0</v>
      </c>
      <c r="E20" s="177">
        <v>3447014</v>
      </c>
      <c r="F20" s="177">
        <v>622862</v>
      </c>
      <c r="G20" s="177"/>
      <c r="H20" s="177"/>
      <c r="I20" s="177"/>
      <c r="J20" s="177"/>
      <c r="K20" s="177">
        <f t="shared" si="2"/>
        <v>4069876</v>
      </c>
    </row>
    <row r="21" spans="1:11" s="151" customFormat="1" ht="30" customHeight="1" thickBot="1" x14ac:dyDescent="0.3">
      <c r="A21" s="279" t="s">
        <v>444</v>
      </c>
      <c r="B21" s="176"/>
      <c r="C21" s="176">
        <f t="shared" ref="C21:I21" si="8">SUM(C22:C23)</f>
        <v>2648136</v>
      </c>
      <c r="D21" s="176">
        <f t="shared" si="1"/>
        <v>2648136</v>
      </c>
      <c r="E21" s="176">
        <f t="shared" si="8"/>
        <v>2192882</v>
      </c>
      <c r="F21" s="176">
        <f t="shared" si="8"/>
        <v>320756</v>
      </c>
      <c r="G21" s="176">
        <f t="shared" si="8"/>
        <v>5088850</v>
      </c>
      <c r="H21" s="176">
        <f t="shared" si="8"/>
        <v>2541516</v>
      </c>
      <c r="I21" s="176">
        <f t="shared" si="8"/>
        <v>16535781</v>
      </c>
      <c r="J21" s="176"/>
      <c r="K21" s="176">
        <f t="shared" si="2"/>
        <v>26679785</v>
      </c>
    </row>
    <row r="22" spans="1:11" s="151" customFormat="1" ht="30" customHeight="1" thickBot="1" x14ac:dyDescent="0.3">
      <c r="A22" s="277" t="s">
        <v>315</v>
      </c>
      <c r="B22" s="177"/>
      <c r="C22" s="177">
        <v>2648136</v>
      </c>
      <c r="D22" s="177">
        <f t="shared" si="1"/>
        <v>2648136</v>
      </c>
      <c r="E22" s="177"/>
      <c r="F22" s="177"/>
      <c r="G22" s="177">
        <v>5088850</v>
      </c>
      <c r="H22" s="177">
        <v>2541516</v>
      </c>
      <c r="I22" s="177">
        <v>16535781</v>
      </c>
      <c r="J22" s="177"/>
      <c r="K22" s="177">
        <f t="shared" si="2"/>
        <v>24166147</v>
      </c>
    </row>
    <row r="23" spans="1:11" s="151" customFormat="1" ht="30" customHeight="1" thickBot="1" x14ac:dyDescent="0.3">
      <c r="A23" s="278" t="s">
        <v>316</v>
      </c>
      <c r="B23" s="177"/>
      <c r="C23" s="177"/>
      <c r="D23" s="177">
        <f t="shared" si="1"/>
        <v>0</v>
      </c>
      <c r="E23" s="177">
        <v>2192882</v>
      </c>
      <c r="F23" s="177">
        <v>320756</v>
      </c>
      <c r="G23" s="177"/>
      <c r="H23" s="177"/>
      <c r="I23" s="177"/>
      <c r="J23" s="177"/>
      <c r="K23" s="177">
        <f t="shared" si="2"/>
        <v>2513638</v>
      </c>
    </row>
    <row r="24" spans="1:11" s="151" customFormat="1" ht="30" customHeight="1" thickBot="1" x14ac:dyDescent="0.3">
      <c r="A24" s="279" t="s">
        <v>468</v>
      </c>
      <c r="B24" s="176">
        <f>SUM(B25)</f>
        <v>3500000</v>
      </c>
      <c r="C24" s="176"/>
      <c r="D24" s="176">
        <f t="shared" si="1"/>
        <v>3500000</v>
      </c>
      <c r="E24" s="176"/>
      <c r="F24" s="176"/>
      <c r="G24" s="176">
        <f t="shared" ref="G24" si="9">SUM(G25)</f>
        <v>1000000</v>
      </c>
      <c r="H24" s="176"/>
      <c r="I24" s="176"/>
      <c r="J24" s="176"/>
      <c r="K24" s="176">
        <f t="shared" si="2"/>
        <v>1000000</v>
      </c>
    </row>
    <row r="25" spans="1:11" s="151" customFormat="1" ht="30" customHeight="1" thickBot="1" x14ac:dyDescent="0.3">
      <c r="A25" s="277" t="s">
        <v>315</v>
      </c>
      <c r="B25" s="177">
        <v>3500000</v>
      </c>
      <c r="C25" s="177"/>
      <c r="D25" s="177">
        <f t="shared" si="1"/>
        <v>3500000</v>
      </c>
      <c r="E25" s="177"/>
      <c r="F25" s="177"/>
      <c r="G25" s="177">
        <v>1000000</v>
      </c>
      <c r="H25" s="177"/>
      <c r="I25" s="177"/>
      <c r="J25" s="177"/>
      <c r="K25" s="177">
        <f t="shared" si="2"/>
        <v>1000000</v>
      </c>
    </row>
    <row r="26" spans="1:11" s="151" customFormat="1" ht="30" customHeight="1" thickBot="1" x14ac:dyDescent="0.3">
      <c r="A26" s="281" t="s">
        <v>469</v>
      </c>
      <c r="B26" s="176">
        <f>SUM(B27)</f>
        <v>20000000</v>
      </c>
      <c r="C26" s="176"/>
      <c r="D26" s="176">
        <f t="shared" si="1"/>
        <v>20000000</v>
      </c>
      <c r="E26" s="176"/>
      <c r="F26" s="176"/>
      <c r="G26" s="176"/>
      <c r="H26" s="176"/>
      <c r="I26" s="176"/>
      <c r="J26" s="176"/>
      <c r="K26" s="176">
        <f t="shared" si="2"/>
        <v>0</v>
      </c>
    </row>
    <row r="27" spans="1:11" s="151" customFormat="1" ht="30" customHeight="1" thickBot="1" x14ac:dyDescent="0.3">
      <c r="A27" s="277" t="s">
        <v>315</v>
      </c>
      <c r="B27" s="177">
        <v>20000000</v>
      </c>
      <c r="C27" s="177"/>
      <c r="D27" s="177">
        <f t="shared" si="1"/>
        <v>20000000</v>
      </c>
      <c r="E27" s="177"/>
      <c r="F27" s="177"/>
      <c r="G27" s="177"/>
      <c r="H27" s="177"/>
      <c r="I27" s="177"/>
      <c r="J27" s="177"/>
      <c r="K27" s="177">
        <f t="shared" si="2"/>
        <v>0</v>
      </c>
    </row>
    <row r="28" spans="1:11" s="151" customFormat="1" ht="30" customHeight="1" thickBot="1" x14ac:dyDescent="0.3">
      <c r="A28" s="281" t="s">
        <v>470</v>
      </c>
      <c r="B28" s="176"/>
      <c r="C28" s="176"/>
      <c r="D28" s="176">
        <f t="shared" si="1"/>
        <v>0</v>
      </c>
      <c r="E28" s="176"/>
      <c r="F28" s="176"/>
      <c r="G28" s="176">
        <f t="shared" ref="G28" si="10">SUM(G29)</f>
        <v>698500</v>
      </c>
      <c r="H28" s="176"/>
      <c r="I28" s="176"/>
      <c r="J28" s="176"/>
      <c r="K28" s="176">
        <f t="shared" si="2"/>
        <v>698500</v>
      </c>
    </row>
    <row r="29" spans="1:11" s="151" customFormat="1" ht="30" customHeight="1" thickBot="1" x14ac:dyDescent="0.3">
      <c r="A29" s="277" t="s">
        <v>315</v>
      </c>
      <c r="B29" s="177"/>
      <c r="C29" s="177"/>
      <c r="D29" s="177">
        <f t="shared" si="1"/>
        <v>0</v>
      </c>
      <c r="E29" s="177"/>
      <c r="F29" s="177"/>
      <c r="G29" s="177">
        <v>698500</v>
      </c>
      <c r="H29" s="177"/>
      <c r="I29" s="177"/>
      <c r="J29" s="177"/>
      <c r="K29" s="177">
        <f t="shared" si="2"/>
        <v>698500</v>
      </c>
    </row>
    <row r="30" spans="1:11" ht="30" customHeight="1" thickBot="1" x14ac:dyDescent="0.3">
      <c r="A30" s="178" t="s">
        <v>107</v>
      </c>
      <c r="B30" s="179">
        <f>SUM(B7+B13+B15+B24+B26)</f>
        <v>33510423</v>
      </c>
      <c r="C30" s="179">
        <f>SUM(C4+C7+C10+C13+C15+C18+C21+C24+C26+C28)</f>
        <v>2648136</v>
      </c>
      <c r="D30" s="176">
        <f>SUM(D7+D13+D15+D21+D24+D26)</f>
        <v>36158559</v>
      </c>
      <c r="E30" s="176">
        <f>SUM(E4+E7+E10+E13+E15+E18+E21+E24+E26+E28)</f>
        <v>65842241</v>
      </c>
      <c r="F30" s="176">
        <f t="shared" ref="F30:J30" si="11">SUM(F4+F7+F10+F13+F15+F18+F21+F24+F26+F28)</f>
        <v>11903314</v>
      </c>
      <c r="G30" s="176">
        <f t="shared" si="11"/>
        <v>46608382</v>
      </c>
      <c r="H30" s="176">
        <f t="shared" si="11"/>
        <v>8819791</v>
      </c>
      <c r="I30" s="176">
        <f t="shared" si="11"/>
        <v>17802176</v>
      </c>
      <c r="J30" s="176">
        <f t="shared" si="11"/>
        <v>0</v>
      </c>
      <c r="K30" s="176">
        <f>SUM(K4+K7+K10+K13+K15+K18+K21+K24+K28)</f>
        <v>150975904</v>
      </c>
    </row>
    <row r="32" spans="1:11" x14ac:dyDescent="0.25">
      <c r="D32" s="280"/>
      <c r="K32" s="280"/>
    </row>
    <row r="39" spans="7:8" ht="15.75" x14ac:dyDescent="0.25">
      <c r="G39" s="214"/>
      <c r="H39" s="214"/>
    </row>
  </sheetData>
  <mergeCells count="4">
    <mergeCell ref="A1:A3"/>
    <mergeCell ref="B1:J1"/>
    <mergeCell ref="B2:D2"/>
    <mergeCell ref="E2:J2"/>
  </mergeCells>
  <pageMargins left="0.7" right="0.7" top="0.75" bottom="0.75" header="0.3" footer="0.3"/>
  <pageSetup paperSize="9" scale="47" orientation="landscape" r:id="rId1"/>
  <headerFooter>
    <oddHeader>&amp;C&amp;"Times New Roman,Félkövér"&amp;12Győr-Moson-Sopron Megyei Önkormányzat és Önkormányzati Hivatal
Európai Uniós támogatással megvalósuló 2019. évi bevételei és kiadásai&amp;R&amp;"Times New Roman,Normál"&amp;10 11. számú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N41"/>
  <sheetViews>
    <sheetView view="pageLayout" topLeftCell="B13" zoomScaleNormal="100" workbookViewId="0">
      <selection activeCell="D33" sqref="D33"/>
    </sheetView>
  </sheetViews>
  <sheetFormatPr defaultRowHeight="15" x14ac:dyDescent="0.25"/>
  <cols>
    <col min="1" max="2" width="4.7109375" customWidth="1"/>
    <col min="3" max="3" width="5.7109375" customWidth="1"/>
    <col min="4" max="4" width="47.28515625" customWidth="1"/>
    <col min="5" max="5" width="16.140625" customWidth="1"/>
    <col min="6" max="6" width="18.5703125" customWidth="1"/>
    <col min="7" max="7" width="16.42578125" customWidth="1"/>
    <col min="8" max="8" width="8.42578125" style="44" customWidth="1"/>
    <col min="9" max="9" width="5.7109375" customWidth="1"/>
    <col min="10" max="10" width="41" customWidth="1"/>
    <col min="11" max="11" width="18.140625" customWidth="1"/>
    <col min="12" max="12" width="16.7109375" customWidth="1"/>
    <col min="13" max="13" width="17.28515625" customWidth="1"/>
    <col min="14" max="14" width="7.5703125" style="44" customWidth="1"/>
  </cols>
  <sheetData>
    <row r="1" spans="1:14" ht="28.5" x14ac:dyDescent="0.25">
      <c r="A1" s="1" t="s">
        <v>53</v>
      </c>
      <c r="B1" s="2" t="s">
        <v>54</v>
      </c>
      <c r="C1" s="3" t="s">
        <v>0</v>
      </c>
      <c r="D1" s="3" t="s">
        <v>1</v>
      </c>
      <c r="E1" s="4" t="s">
        <v>2</v>
      </c>
      <c r="F1" s="4" t="s">
        <v>78</v>
      </c>
      <c r="G1" s="4" t="s">
        <v>79</v>
      </c>
      <c r="H1" s="4" t="s">
        <v>84</v>
      </c>
      <c r="I1" s="5" t="s">
        <v>0</v>
      </c>
      <c r="J1" s="3" t="s">
        <v>3</v>
      </c>
      <c r="K1" s="3" t="s">
        <v>2</v>
      </c>
      <c r="L1" s="6" t="s">
        <v>78</v>
      </c>
      <c r="M1" s="6" t="s">
        <v>79</v>
      </c>
      <c r="N1" s="6" t="s">
        <v>84</v>
      </c>
    </row>
    <row r="2" spans="1:14" ht="15" customHeight="1" x14ac:dyDescent="0.25">
      <c r="A2" s="455" t="s">
        <v>4</v>
      </c>
      <c r="B2" s="459" t="s">
        <v>4</v>
      </c>
      <c r="C2" s="219" t="s">
        <v>4</v>
      </c>
      <c r="D2" s="218" t="s">
        <v>5</v>
      </c>
      <c r="E2" s="15">
        <v>261200000</v>
      </c>
      <c r="F2" s="15">
        <f>F3+F4+F5</f>
        <v>277420889</v>
      </c>
      <c r="G2" s="15">
        <f>G3+G4+G5</f>
        <v>277420889</v>
      </c>
      <c r="H2" s="42">
        <f>G2/F2</f>
        <v>1</v>
      </c>
      <c r="I2" s="8" t="s">
        <v>4</v>
      </c>
      <c r="J2" s="220" t="s">
        <v>6</v>
      </c>
      <c r="K2" s="229">
        <f>SUM(K3:K7)</f>
        <v>83451656</v>
      </c>
      <c r="L2" s="229">
        <f t="shared" ref="L2:M2" si="0">SUM(L3:L7)</f>
        <v>80941037</v>
      </c>
      <c r="M2" s="229">
        <f t="shared" si="0"/>
        <v>80941037</v>
      </c>
      <c r="N2" s="138">
        <f>M2/L2</f>
        <v>1</v>
      </c>
    </row>
    <row r="3" spans="1:14" ht="15" customHeight="1" x14ac:dyDescent="0.25">
      <c r="A3" s="456"/>
      <c r="B3" s="459"/>
      <c r="C3" s="222"/>
      <c r="D3" s="39" t="s">
        <v>7</v>
      </c>
      <c r="E3" s="55">
        <v>261200000</v>
      </c>
      <c r="F3" s="55">
        <v>261302889</v>
      </c>
      <c r="G3" s="55">
        <v>261302889</v>
      </c>
      <c r="H3" s="56">
        <f t="shared" ref="H3:H38" si="1">G3/F3</f>
        <v>1</v>
      </c>
      <c r="I3" s="8"/>
      <c r="J3" s="13" t="s">
        <v>55</v>
      </c>
      <c r="K3" s="231">
        <v>72702072</v>
      </c>
      <c r="L3" s="232">
        <v>73040351</v>
      </c>
      <c r="M3" s="232">
        <v>73040351</v>
      </c>
      <c r="N3" s="233">
        <f t="shared" ref="N3:N38" si="2">M3/L3</f>
        <v>1</v>
      </c>
    </row>
    <row r="4" spans="1:14" ht="15" customHeight="1" x14ac:dyDescent="0.25">
      <c r="A4" s="456"/>
      <c r="B4" s="459"/>
      <c r="C4" s="222"/>
      <c r="D4" s="40" t="s">
        <v>10</v>
      </c>
      <c r="E4" s="55">
        <v>0</v>
      </c>
      <c r="F4" s="55"/>
      <c r="G4" s="55"/>
      <c r="H4" s="56"/>
      <c r="I4" s="8"/>
      <c r="J4" s="13" t="s">
        <v>56</v>
      </c>
      <c r="K4" s="231">
        <v>4725584</v>
      </c>
      <c r="L4" s="249">
        <v>3235352</v>
      </c>
      <c r="M4" s="232">
        <v>3235352</v>
      </c>
      <c r="N4" s="138">
        <f t="shared" si="2"/>
        <v>1</v>
      </c>
    </row>
    <row r="5" spans="1:14" ht="15" customHeight="1" x14ac:dyDescent="0.25">
      <c r="A5" s="456"/>
      <c r="B5" s="459"/>
      <c r="C5" s="222"/>
      <c r="D5" s="32" t="s">
        <v>13</v>
      </c>
      <c r="E5" s="55">
        <v>0</v>
      </c>
      <c r="F5" s="55">
        <v>16118000</v>
      </c>
      <c r="G5" s="55">
        <v>16118000</v>
      </c>
      <c r="H5" s="294">
        <f t="shared" si="1"/>
        <v>1</v>
      </c>
      <c r="I5" s="8"/>
      <c r="J5" s="13" t="s">
        <v>57</v>
      </c>
      <c r="K5" s="234"/>
      <c r="L5" s="248">
        <v>1120000</v>
      </c>
      <c r="M5" s="232">
        <v>1120000</v>
      </c>
      <c r="N5" s="138">
        <f t="shared" si="2"/>
        <v>1</v>
      </c>
    </row>
    <row r="6" spans="1:14" ht="15" customHeight="1" x14ac:dyDescent="0.25">
      <c r="A6" s="456"/>
      <c r="B6" s="459"/>
      <c r="C6" s="222"/>
      <c r="D6" s="16"/>
      <c r="E6" s="226"/>
      <c r="F6" s="226"/>
      <c r="G6" s="226"/>
      <c r="H6" s="89"/>
      <c r="I6" s="8"/>
      <c r="J6" s="295" t="s">
        <v>82</v>
      </c>
      <c r="K6" s="234">
        <v>6024000</v>
      </c>
      <c r="L6" s="232">
        <v>3545334</v>
      </c>
      <c r="M6" s="232">
        <v>3545334</v>
      </c>
      <c r="N6" s="138">
        <f t="shared" si="2"/>
        <v>1</v>
      </c>
    </row>
    <row r="7" spans="1:14" ht="15" customHeight="1" x14ac:dyDescent="0.25">
      <c r="A7" s="456"/>
      <c r="B7" s="459"/>
      <c r="C7" s="222"/>
      <c r="D7" s="16"/>
      <c r="E7" s="226"/>
      <c r="F7" s="226"/>
      <c r="G7" s="226"/>
      <c r="H7" s="89"/>
      <c r="I7" s="8"/>
      <c r="J7" s="296" t="s">
        <v>83</v>
      </c>
      <c r="K7" s="234">
        <v>0</v>
      </c>
      <c r="L7" s="230"/>
      <c r="M7" s="230"/>
      <c r="N7" s="138"/>
    </row>
    <row r="8" spans="1:14" ht="15" customHeight="1" x14ac:dyDescent="0.25">
      <c r="A8" s="456"/>
      <c r="B8" s="459"/>
      <c r="C8" s="17"/>
      <c r="D8" s="223"/>
      <c r="E8" s="226"/>
      <c r="F8" s="226"/>
      <c r="G8" s="226"/>
      <c r="H8" s="89"/>
      <c r="I8" s="8" t="s">
        <v>8</v>
      </c>
      <c r="J8" s="297" t="s">
        <v>9</v>
      </c>
      <c r="K8" s="229">
        <v>16137744</v>
      </c>
      <c r="L8" s="230">
        <v>14476332</v>
      </c>
      <c r="M8" s="230">
        <v>14476332</v>
      </c>
      <c r="N8" s="138">
        <f t="shared" si="2"/>
        <v>1</v>
      </c>
    </row>
    <row r="9" spans="1:14" ht="15" customHeight="1" x14ac:dyDescent="0.25">
      <c r="A9" s="456"/>
      <c r="B9" s="459"/>
      <c r="C9" s="17"/>
      <c r="D9" s="223"/>
      <c r="E9" s="226"/>
      <c r="F9" s="226"/>
      <c r="G9" s="226"/>
      <c r="H9" s="89"/>
      <c r="I9" s="8"/>
      <c r="J9" s="19"/>
      <c r="K9" s="235"/>
      <c r="L9" s="230"/>
      <c r="M9" s="230"/>
      <c r="N9" s="138"/>
    </row>
    <row r="10" spans="1:14" ht="15" customHeight="1" x14ac:dyDescent="0.25">
      <c r="A10" s="456"/>
      <c r="B10" s="459"/>
      <c r="C10" s="219" t="s">
        <v>8</v>
      </c>
      <c r="D10" s="218" t="s">
        <v>16</v>
      </c>
      <c r="E10" s="276">
        <f>SUM(E11+E12)</f>
        <v>0</v>
      </c>
      <c r="F10" s="276">
        <f>F11+F12</f>
        <v>28305704</v>
      </c>
      <c r="G10" s="276">
        <f>G11+G12</f>
        <v>28305704</v>
      </c>
      <c r="H10" s="61">
        <f t="shared" si="1"/>
        <v>1</v>
      </c>
      <c r="I10" s="8" t="s">
        <v>11</v>
      </c>
      <c r="J10" s="220" t="s">
        <v>12</v>
      </c>
      <c r="K10" s="229">
        <f>K11+K12+K13</f>
        <v>204908521</v>
      </c>
      <c r="L10" s="229">
        <f t="shared" ref="L10:M10" si="3">L11+L12+L13</f>
        <v>77006663</v>
      </c>
      <c r="M10" s="229">
        <f t="shared" si="3"/>
        <v>76723097</v>
      </c>
      <c r="N10" s="138">
        <f t="shared" si="2"/>
        <v>0.99631764331873462</v>
      </c>
    </row>
    <row r="11" spans="1:14" ht="15" customHeight="1" x14ac:dyDescent="0.25">
      <c r="A11" s="456"/>
      <c r="B11" s="459"/>
      <c r="C11" s="223"/>
      <c r="D11" s="301" t="s">
        <v>58</v>
      </c>
      <c r="E11" s="55"/>
      <c r="F11" s="55">
        <v>2000000</v>
      </c>
      <c r="G11" s="55">
        <v>2000000</v>
      </c>
      <c r="H11" s="56">
        <f t="shared" si="1"/>
        <v>1</v>
      </c>
      <c r="I11" s="8"/>
      <c r="J11" s="317" t="s">
        <v>59</v>
      </c>
      <c r="K11" s="237">
        <v>204908521</v>
      </c>
      <c r="L11" s="230">
        <v>77006663</v>
      </c>
      <c r="M11" s="230">
        <v>36044507</v>
      </c>
      <c r="N11" s="138">
        <f t="shared" si="2"/>
        <v>0.46806997726936955</v>
      </c>
    </row>
    <row r="12" spans="1:14" ht="23.25" customHeight="1" x14ac:dyDescent="0.25">
      <c r="A12" s="456"/>
      <c r="B12" s="459"/>
      <c r="C12" s="223"/>
      <c r="D12" s="301" t="s">
        <v>81</v>
      </c>
      <c r="E12" s="55">
        <v>0</v>
      </c>
      <c r="F12" s="55">
        <v>26305704</v>
      </c>
      <c r="G12" s="55">
        <v>26305704</v>
      </c>
      <c r="H12" s="56">
        <f t="shared" si="1"/>
        <v>1</v>
      </c>
      <c r="I12" s="8"/>
      <c r="J12" s="316" t="s">
        <v>60</v>
      </c>
      <c r="K12" s="237"/>
      <c r="L12" s="230"/>
      <c r="M12" s="230"/>
      <c r="N12" s="138">
        <v>0</v>
      </c>
    </row>
    <row r="13" spans="1:14" ht="15" customHeight="1" x14ac:dyDescent="0.25">
      <c r="A13" s="456"/>
      <c r="B13" s="459"/>
      <c r="C13" s="223"/>
      <c r="D13" s="20"/>
      <c r="E13" s="14"/>
      <c r="F13" s="14"/>
      <c r="G13" s="14"/>
      <c r="H13" s="42"/>
      <c r="I13" s="8"/>
      <c r="J13" s="316" t="s">
        <v>61</v>
      </c>
      <c r="K13" s="236"/>
      <c r="L13" s="232"/>
      <c r="M13" s="232">
        <v>40678590</v>
      </c>
      <c r="N13" s="138">
        <v>0</v>
      </c>
    </row>
    <row r="14" spans="1:14" ht="15" customHeight="1" x14ac:dyDescent="0.25">
      <c r="A14" s="456"/>
      <c r="B14" s="459"/>
      <c r="C14" s="219" t="s">
        <v>11</v>
      </c>
      <c r="D14" s="220" t="s">
        <v>62</v>
      </c>
      <c r="E14" s="12">
        <v>12382000</v>
      </c>
      <c r="F14" s="12">
        <v>19027099</v>
      </c>
      <c r="G14" s="12">
        <v>18310440</v>
      </c>
      <c r="H14" s="42">
        <f t="shared" si="1"/>
        <v>0.96233482571357831</v>
      </c>
      <c r="I14" s="8" t="s">
        <v>14</v>
      </c>
      <c r="J14" s="250" t="s">
        <v>447</v>
      </c>
      <c r="K14" s="237">
        <v>1100000</v>
      </c>
      <c r="L14" s="230">
        <v>1127560</v>
      </c>
      <c r="M14" s="230">
        <v>1127560</v>
      </c>
      <c r="N14" s="138">
        <f t="shared" si="2"/>
        <v>1</v>
      </c>
    </row>
    <row r="15" spans="1:14" ht="15" customHeight="1" x14ac:dyDescent="0.25">
      <c r="A15" s="456"/>
      <c r="B15" s="459"/>
      <c r="C15" s="219" t="s">
        <v>14</v>
      </c>
      <c r="D15" s="218" t="s">
        <v>64</v>
      </c>
      <c r="E15" s="12">
        <v>32938875</v>
      </c>
      <c r="F15" s="12">
        <v>6132928</v>
      </c>
      <c r="G15" s="12">
        <v>6132928</v>
      </c>
      <c r="H15" s="42">
        <f t="shared" si="1"/>
        <v>1</v>
      </c>
      <c r="I15" s="8" t="s">
        <v>17</v>
      </c>
      <c r="J15" s="220" t="s">
        <v>63</v>
      </c>
      <c r="K15" s="237">
        <v>1500000</v>
      </c>
      <c r="L15" s="230">
        <v>9368841</v>
      </c>
      <c r="M15" s="230">
        <v>9368841</v>
      </c>
      <c r="N15" s="138">
        <f>M15/L15</f>
        <v>1</v>
      </c>
    </row>
    <row r="16" spans="1:14" ht="15" customHeight="1" x14ac:dyDescent="0.25">
      <c r="A16" s="456"/>
      <c r="B16" s="459"/>
      <c r="C16" s="221"/>
      <c r="D16" s="221"/>
      <c r="E16" s="22"/>
      <c r="F16" s="23"/>
      <c r="G16" s="23"/>
      <c r="H16" s="42"/>
      <c r="I16" s="8" t="s">
        <v>28</v>
      </c>
      <c r="J16" s="220" t="s">
        <v>65</v>
      </c>
      <c r="K16" s="237">
        <v>4000000</v>
      </c>
      <c r="L16" s="230">
        <v>4677276</v>
      </c>
      <c r="M16" s="230">
        <v>4677276</v>
      </c>
      <c r="N16" s="138">
        <f>M16/L16</f>
        <v>1</v>
      </c>
    </row>
    <row r="17" spans="1:14" ht="15" customHeight="1" x14ac:dyDescent="0.25">
      <c r="A17" s="456"/>
      <c r="B17" s="459"/>
      <c r="C17" s="460"/>
      <c r="D17" s="460"/>
      <c r="E17" s="460"/>
      <c r="F17" s="222"/>
      <c r="G17" s="222"/>
      <c r="H17" s="42"/>
      <c r="I17" s="461"/>
      <c r="J17" s="460"/>
      <c r="K17" s="462"/>
      <c r="L17" s="230"/>
      <c r="M17" s="230"/>
      <c r="N17" s="138"/>
    </row>
    <row r="18" spans="1:14" ht="15" customHeight="1" x14ac:dyDescent="0.25">
      <c r="A18" s="456"/>
      <c r="B18" s="459"/>
      <c r="C18" s="463" t="s">
        <v>23</v>
      </c>
      <c r="D18" s="464"/>
      <c r="E18" s="303">
        <f>SUM(E2+E10+E14+E15)</f>
        <v>306520875</v>
      </c>
      <c r="F18" s="303">
        <f>SUM(F2+F10+F14+F15)</f>
        <v>330886620</v>
      </c>
      <c r="G18" s="303">
        <f>SUM(G2+G10+G14+G15)</f>
        <v>330169961</v>
      </c>
      <c r="H18" s="304">
        <f t="shared" si="1"/>
        <v>0.99783412517556613</v>
      </c>
      <c r="I18" s="449" t="s">
        <v>24</v>
      </c>
      <c r="J18" s="449"/>
      <c r="K18" s="227">
        <f>SUM(K2+K8+K10+K14+K15+K16)</f>
        <v>311097921</v>
      </c>
      <c r="L18" s="242">
        <f>SUM(L2+L8+L10+L14+L15+L16)</f>
        <v>187597709</v>
      </c>
      <c r="M18" s="242">
        <f>SUM(M2+M8+M10+M14+M15+M16)</f>
        <v>187314143</v>
      </c>
      <c r="N18" s="138">
        <f t="shared" si="2"/>
        <v>0.99848843569832724</v>
      </c>
    </row>
    <row r="19" spans="1:14" ht="15" customHeight="1" x14ac:dyDescent="0.25">
      <c r="A19" s="456"/>
      <c r="B19" s="465" t="s">
        <v>8</v>
      </c>
      <c r="C19" s="307"/>
      <c r="D19" s="300"/>
      <c r="E19" s="133"/>
      <c r="F19" s="133"/>
      <c r="G19" s="133"/>
      <c r="H19" s="308"/>
      <c r="I19" s="460"/>
      <c r="J19" s="460"/>
      <c r="K19" s="462"/>
      <c r="L19" s="230"/>
      <c r="M19" s="230"/>
      <c r="N19" s="138"/>
    </row>
    <row r="20" spans="1:14" ht="15" customHeight="1" x14ac:dyDescent="0.25">
      <c r="A20" s="456"/>
      <c r="B20" s="457"/>
      <c r="C20" s="283"/>
      <c r="D20" s="282"/>
      <c r="E20" s="282"/>
      <c r="F20" s="282"/>
      <c r="G20" s="282"/>
      <c r="H20" s="315"/>
      <c r="I20" s="302" t="s">
        <v>31</v>
      </c>
      <c r="J20" s="220" t="s">
        <v>29</v>
      </c>
      <c r="K20" s="27">
        <v>109487217</v>
      </c>
      <c r="L20" s="230">
        <v>18221761</v>
      </c>
      <c r="M20" s="230">
        <v>18221761</v>
      </c>
      <c r="N20" s="138">
        <f t="shared" si="2"/>
        <v>1</v>
      </c>
    </row>
    <row r="21" spans="1:14" s="151" customFormat="1" ht="15" customHeight="1" x14ac:dyDescent="0.25">
      <c r="A21" s="456"/>
      <c r="B21" s="457"/>
      <c r="C21" s="309"/>
      <c r="D21" s="310"/>
      <c r="E21" s="310"/>
      <c r="F21" s="310"/>
      <c r="G21" s="310"/>
      <c r="H21" s="311"/>
      <c r="I21" s="302"/>
      <c r="J21" s="316" t="s">
        <v>61</v>
      </c>
      <c r="K21" s="27"/>
      <c r="L21" s="230"/>
      <c r="M21" s="230">
        <v>17551681</v>
      </c>
      <c r="N21" s="138"/>
    </row>
    <row r="22" spans="1:14" ht="15" customHeight="1" x14ac:dyDescent="0.25">
      <c r="A22" s="456"/>
      <c r="B22" s="456"/>
      <c r="C22" s="82" t="s">
        <v>17</v>
      </c>
      <c r="D22" s="82" t="s">
        <v>27</v>
      </c>
      <c r="E22" s="305">
        <v>0</v>
      </c>
      <c r="F22" s="88">
        <v>314607</v>
      </c>
      <c r="G22" s="88">
        <v>314607</v>
      </c>
      <c r="H22" s="306">
        <f t="shared" si="1"/>
        <v>1</v>
      </c>
      <c r="I22" s="8" t="s">
        <v>35</v>
      </c>
      <c r="J22" s="220" t="s">
        <v>32</v>
      </c>
      <c r="K22" s="27">
        <v>30000000</v>
      </c>
      <c r="L22" s="230">
        <v>36191449</v>
      </c>
      <c r="M22" s="230">
        <v>36191449</v>
      </c>
      <c r="N22" s="138">
        <f t="shared" si="2"/>
        <v>1</v>
      </c>
    </row>
    <row r="23" spans="1:14" ht="15" customHeight="1" x14ac:dyDescent="0.25">
      <c r="A23" s="456"/>
      <c r="B23" s="466"/>
      <c r="C23" s="219" t="s">
        <v>28</v>
      </c>
      <c r="D23" s="220" t="s">
        <v>66</v>
      </c>
      <c r="E23" s="238">
        <v>0</v>
      </c>
      <c r="F23" s="238"/>
      <c r="G23" s="238"/>
      <c r="H23" s="42"/>
      <c r="I23" s="8" t="s">
        <v>48</v>
      </c>
      <c r="J23" s="241" t="s">
        <v>446</v>
      </c>
      <c r="K23" s="269">
        <v>0</v>
      </c>
      <c r="L23" s="230">
        <v>20618</v>
      </c>
      <c r="M23" s="230">
        <v>20618</v>
      </c>
      <c r="N23" s="138">
        <f t="shared" si="2"/>
        <v>1</v>
      </c>
    </row>
    <row r="24" spans="1:14" ht="15" customHeight="1" x14ac:dyDescent="0.25">
      <c r="A24" s="456"/>
      <c r="B24" s="459" t="s">
        <v>11</v>
      </c>
      <c r="C24" s="450" t="s">
        <v>67</v>
      </c>
      <c r="D24" s="451"/>
      <c r="E24" s="7">
        <f>SUM(E22:E23)</f>
        <v>0</v>
      </c>
      <c r="F24" s="7">
        <f>SUM(F22:F23)</f>
        <v>314607</v>
      </c>
      <c r="G24" s="7">
        <f>SUM(G22:G23)</f>
        <v>314607</v>
      </c>
      <c r="H24" s="42">
        <f t="shared" si="1"/>
        <v>1</v>
      </c>
      <c r="I24" s="450" t="s">
        <v>68</v>
      </c>
      <c r="J24" s="467"/>
      <c r="K24" s="29">
        <f>SUM(K20:K22)</f>
        <v>139487217</v>
      </c>
      <c r="L24" s="29">
        <f>SUM(L20:L23)</f>
        <v>54433828</v>
      </c>
      <c r="M24" s="29">
        <f>SUM(M20+M22+M23)</f>
        <v>54433828</v>
      </c>
      <c r="N24" s="138">
        <f t="shared" si="2"/>
        <v>1</v>
      </c>
    </row>
    <row r="25" spans="1:14" ht="15" customHeight="1" x14ac:dyDescent="0.25">
      <c r="A25" s="456"/>
      <c r="B25" s="459"/>
      <c r="C25" s="222"/>
      <c r="D25" s="222"/>
      <c r="E25" s="222"/>
      <c r="F25" s="222"/>
      <c r="G25" s="222"/>
      <c r="H25" s="42"/>
      <c r="I25" s="30"/>
      <c r="J25" s="222"/>
      <c r="K25" s="224"/>
      <c r="L25" s="230"/>
      <c r="M25" s="230"/>
      <c r="N25" s="138"/>
    </row>
    <row r="26" spans="1:14" ht="15" customHeight="1" x14ac:dyDescent="0.25">
      <c r="A26" s="456"/>
      <c r="B26" s="459"/>
      <c r="C26" s="222"/>
      <c r="D26" s="222"/>
      <c r="E26" s="222"/>
      <c r="F26" s="222"/>
      <c r="G26" s="222"/>
      <c r="H26" s="42"/>
      <c r="I26" s="8" t="s">
        <v>76</v>
      </c>
      <c r="J26" s="220" t="s">
        <v>69</v>
      </c>
      <c r="K26" s="12">
        <f>K27+K28</f>
        <v>101568756</v>
      </c>
      <c r="L26" s="12">
        <f t="shared" ref="L26:M26" si="4">L27+L28</f>
        <v>342510781</v>
      </c>
      <c r="M26" s="12">
        <f t="shared" si="4"/>
        <v>0</v>
      </c>
      <c r="N26" s="138"/>
    </row>
    <row r="27" spans="1:14" ht="15" customHeight="1" x14ac:dyDescent="0.25">
      <c r="A27" s="456"/>
      <c r="B27" s="455"/>
      <c r="C27" s="220" t="s">
        <v>31</v>
      </c>
      <c r="D27" s="220" t="s">
        <v>37</v>
      </c>
      <c r="E27" s="15">
        <f>E28+E29</f>
        <v>360808388</v>
      </c>
      <c r="F27" s="15">
        <f>F28+F29</f>
        <v>360808388</v>
      </c>
      <c r="G27" s="15">
        <f>G28+G29</f>
        <v>360808388</v>
      </c>
      <c r="H27" s="42">
        <f t="shared" si="1"/>
        <v>1</v>
      </c>
      <c r="I27" s="31" t="s">
        <v>452</v>
      </c>
      <c r="J27" s="312" t="s">
        <v>70</v>
      </c>
      <c r="K27" s="12">
        <v>5000000</v>
      </c>
      <c r="L27" s="230">
        <v>5000000</v>
      </c>
      <c r="M27" s="230"/>
      <c r="N27" s="138"/>
    </row>
    <row r="28" spans="1:14" ht="15" customHeight="1" x14ac:dyDescent="0.25">
      <c r="A28" s="456"/>
      <c r="B28" s="455"/>
      <c r="C28" s="220"/>
      <c r="D28" s="14" t="s">
        <v>39</v>
      </c>
      <c r="E28" s="266">
        <v>360808388</v>
      </c>
      <c r="F28" s="266">
        <v>360808388</v>
      </c>
      <c r="G28" s="266">
        <v>360808388</v>
      </c>
      <c r="H28" s="56">
        <f t="shared" si="1"/>
        <v>1</v>
      </c>
      <c r="I28" s="31" t="s">
        <v>453</v>
      </c>
      <c r="J28" s="313" t="s">
        <v>71</v>
      </c>
      <c r="K28" s="12">
        <v>96568756</v>
      </c>
      <c r="L28" s="12">
        <f>SUM(L29:L32)</f>
        <v>337510781</v>
      </c>
      <c r="M28" s="12">
        <f t="shared" ref="M28" si="5">M29+M30+M32</f>
        <v>0</v>
      </c>
      <c r="N28" s="138"/>
    </row>
    <row r="29" spans="1:14" ht="15" customHeight="1" x14ac:dyDescent="0.25">
      <c r="A29" s="456"/>
      <c r="B29" s="455"/>
      <c r="C29" s="220"/>
      <c r="D29" s="14" t="s">
        <v>41</v>
      </c>
      <c r="E29" s="55"/>
      <c r="F29" s="55"/>
      <c r="G29" s="55"/>
      <c r="H29" s="56">
        <v>0</v>
      </c>
      <c r="I29" s="31" t="s">
        <v>454</v>
      </c>
      <c r="J29" s="314" t="s">
        <v>72</v>
      </c>
      <c r="K29" s="55"/>
      <c r="L29" s="232">
        <v>80527995</v>
      </c>
      <c r="M29" s="232"/>
      <c r="N29" s="239"/>
    </row>
    <row r="30" spans="1:14" ht="15" customHeight="1" x14ac:dyDescent="0.25">
      <c r="A30" s="456"/>
      <c r="B30" s="455"/>
      <c r="C30" s="218" t="s">
        <v>35</v>
      </c>
      <c r="D30" s="14" t="s">
        <v>475</v>
      </c>
      <c r="E30" s="57"/>
      <c r="F30" s="15">
        <v>11824000</v>
      </c>
      <c r="G30" s="15">
        <v>11824000</v>
      </c>
      <c r="H30" s="56"/>
      <c r="I30" s="31" t="s">
        <v>455</v>
      </c>
      <c r="J30" s="314" t="s">
        <v>73</v>
      </c>
      <c r="K30" s="55"/>
      <c r="L30" s="232"/>
      <c r="M30" s="232"/>
      <c r="N30" s="239"/>
    </row>
    <row r="31" spans="1:14" ht="15" customHeight="1" x14ac:dyDescent="0.25">
      <c r="A31" s="456"/>
      <c r="B31" s="455"/>
      <c r="C31" s="218"/>
      <c r="D31" s="33"/>
      <c r="E31" s="15"/>
      <c r="F31" s="15"/>
      <c r="G31" s="15"/>
      <c r="H31" s="42"/>
      <c r="I31" s="31" t="s">
        <v>456</v>
      </c>
      <c r="J31" s="314" t="s">
        <v>476</v>
      </c>
      <c r="K31" s="55"/>
      <c r="L31" s="232">
        <v>8692193</v>
      </c>
      <c r="M31" s="232"/>
      <c r="N31" s="239"/>
    </row>
    <row r="32" spans="1:14" ht="15" customHeight="1" x14ac:dyDescent="0.25">
      <c r="A32" s="456"/>
      <c r="B32" s="455"/>
      <c r="C32" s="218"/>
      <c r="D32" s="33"/>
      <c r="E32" s="15"/>
      <c r="F32" s="15"/>
      <c r="G32" s="15"/>
      <c r="H32" s="42"/>
      <c r="I32" s="31" t="s">
        <v>457</v>
      </c>
      <c r="J32" s="314" t="s">
        <v>74</v>
      </c>
      <c r="K32" s="55"/>
      <c r="L32" s="232">
        <v>248290593</v>
      </c>
      <c r="M32" s="232"/>
      <c r="N32" s="239"/>
    </row>
    <row r="33" spans="1:14" ht="15" customHeight="1" x14ac:dyDescent="0.25">
      <c r="A33" s="456"/>
      <c r="B33" s="455"/>
      <c r="C33" s="218"/>
      <c r="D33" s="33"/>
      <c r="E33" s="15"/>
      <c r="F33" s="15"/>
      <c r="G33" s="15"/>
      <c r="H33" s="42"/>
      <c r="I33" s="34" t="s">
        <v>47</v>
      </c>
      <c r="J33" s="35"/>
      <c r="K33" s="227">
        <f>SUM(K26)</f>
        <v>101568756</v>
      </c>
      <c r="L33" s="242">
        <f t="shared" ref="L33:N33" si="6">SUM(L26)</f>
        <v>342510781</v>
      </c>
      <c r="M33" s="242">
        <f t="shared" si="6"/>
        <v>0</v>
      </c>
      <c r="N33" s="242">
        <f t="shared" si="6"/>
        <v>0</v>
      </c>
    </row>
    <row r="34" spans="1:14" ht="15" customHeight="1" x14ac:dyDescent="0.25">
      <c r="A34" s="456"/>
      <c r="B34" s="455"/>
      <c r="C34" s="218"/>
      <c r="D34" s="33"/>
      <c r="E34" s="15"/>
      <c r="F34" s="15"/>
      <c r="G34" s="15"/>
      <c r="H34" s="42"/>
      <c r="I34" s="31" t="s">
        <v>212</v>
      </c>
      <c r="J34" s="14" t="s">
        <v>75</v>
      </c>
      <c r="K34" s="12">
        <v>104727369</v>
      </c>
      <c r="L34" s="230">
        <v>108843297</v>
      </c>
      <c r="M34" s="230">
        <v>108843297</v>
      </c>
      <c r="N34" s="138">
        <f t="shared" si="2"/>
        <v>1</v>
      </c>
    </row>
    <row r="35" spans="1:14" ht="15" customHeight="1" x14ac:dyDescent="0.25">
      <c r="A35" s="456"/>
      <c r="B35" s="455"/>
      <c r="C35" s="218"/>
      <c r="D35" s="33"/>
      <c r="E35" s="15"/>
      <c r="F35" s="15"/>
      <c r="G35" s="15"/>
      <c r="H35" s="42"/>
      <c r="I35" s="31" t="s">
        <v>213</v>
      </c>
      <c r="J35" s="14" t="s">
        <v>77</v>
      </c>
      <c r="K35" s="12">
        <v>10448000</v>
      </c>
      <c r="L35" s="230">
        <v>10448000</v>
      </c>
      <c r="M35" s="230">
        <v>10448000</v>
      </c>
      <c r="N35" s="138">
        <f t="shared" si="2"/>
        <v>1</v>
      </c>
    </row>
    <row r="36" spans="1:14" ht="15" customHeight="1" x14ac:dyDescent="0.25">
      <c r="A36" s="457"/>
      <c r="B36" s="36"/>
      <c r="C36" s="450" t="s">
        <v>45</v>
      </c>
      <c r="D36" s="451"/>
      <c r="E36" s="240">
        <f>SUM(E27)</f>
        <v>360808388</v>
      </c>
      <c r="F36" s="240">
        <f>SUM(F27+F30)</f>
        <v>372632388</v>
      </c>
      <c r="G36" s="240">
        <f>SUM(G27+G30)</f>
        <v>372632388</v>
      </c>
      <c r="H36" s="42">
        <f t="shared" si="1"/>
        <v>1</v>
      </c>
      <c r="I36" s="31" t="s">
        <v>80</v>
      </c>
      <c r="J36" s="14"/>
      <c r="K36" s="227">
        <f>SUM(K34:K35)</f>
        <v>115175369</v>
      </c>
      <c r="L36" s="227">
        <f>SUM(L34:L35)</f>
        <v>119291297</v>
      </c>
      <c r="M36" s="227">
        <f>SUM(M34:M35)</f>
        <v>119291297</v>
      </c>
      <c r="N36" s="138">
        <f t="shared" si="2"/>
        <v>1</v>
      </c>
    </row>
    <row r="37" spans="1:14" s="127" customFormat="1" ht="15" customHeight="1" x14ac:dyDescent="0.25">
      <c r="A37" s="458"/>
      <c r="B37" s="125"/>
      <c r="C37" s="468"/>
      <c r="D37" s="469"/>
      <c r="E37" s="470"/>
      <c r="F37" s="225"/>
      <c r="G37" s="225"/>
      <c r="H37" s="42"/>
      <c r="I37" s="37"/>
      <c r="J37" s="221"/>
      <c r="K37" s="22"/>
      <c r="L37" s="230"/>
      <c r="M37" s="230"/>
      <c r="N37" s="138"/>
    </row>
    <row r="38" spans="1:14" ht="15.75" x14ac:dyDescent="0.25">
      <c r="B38" s="356"/>
      <c r="C38" s="454" t="s">
        <v>51</v>
      </c>
      <c r="D38" s="452"/>
      <c r="E38" s="52">
        <f>SUM(E18+E24+E36)</f>
        <v>667329263</v>
      </c>
      <c r="F38" s="52">
        <f>SUM(F18+F24+F36)</f>
        <v>703833615</v>
      </c>
      <c r="G38" s="52">
        <f>SUM(G18+G24+G36)</f>
        <v>703116956</v>
      </c>
      <c r="H38" s="181">
        <f t="shared" si="1"/>
        <v>0.99898177781690634</v>
      </c>
      <c r="I38" s="126" t="s">
        <v>52</v>
      </c>
      <c r="J38" s="333"/>
      <c r="K38" s="334">
        <f>SUM(K18+K24+K33+K36)</f>
        <v>667329263</v>
      </c>
      <c r="L38" s="334">
        <f>SUM(L18+L24+L26+L36)</f>
        <v>703833615</v>
      </c>
      <c r="M38" s="334">
        <f>SUM(M18+M24+M36)</f>
        <v>361039268</v>
      </c>
      <c r="N38" s="142">
        <f t="shared" si="2"/>
        <v>0.51296110374040604</v>
      </c>
    </row>
    <row r="41" spans="1:14" x14ac:dyDescent="0.25">
      <c r="J41" s="355"/>
    </row>
  </sheetData>
  <mergeCells count="14">
    <mergeCell ref="C38:D38"/>
    <mergeCell ref="A2:A37"/>
    <mergeCell ref="B2:B18"/>
    <mergeCell ref="C17:E17"/>
    <mergeCell ref="I17:K17"/>
    <mergeCell ref="C18:D18"/>
    <mergeCell ref="I18:J18"/>
    <mergeCell ref="B19:B23"/>
    <mergeCell ref="I19:K19"/>
    <mergeCell ref="C24:D24"/>
    <mergeCell ref="I24:J24"/>
    <mergeCell ref="B24:B35"/>
    <mergeCell ref="C36:D36"/>
    <mergeCell ref="C37:E37"/>
  </mergeCells>
  <pageMargins left="0.23622047244094491" right="0.23622047244094491" top="0.74803149606299213" bottom="0.74803149606299213" header="0.31496062992125984" footer="0.31496062992125984"/>
  <pageSetup paperSize="9" scale="60" orientation="landscape" r:id="rId1"/>
  <headerFooter>
    <oddHeader>&amp;C&amp;"Times New Roman,Félkövér"&amp;12Győr-Moson-Sopron Megyei Önkormányzat
2019. évi költségvetési mérlege&amp;R&amp;"Times New Roman,Normál"&amp;10 1.1 számú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N33"/>
  <sheetViews>
    <sheetView view="pageLayout" zoomScaleNormal="100" workbookViewId="0">
      <selection activeCell="D34" sqref="D34"/>
    </sheetView>
  </sheetViews>
  <sheetFormatPr defaultColWidth="8.85546875" defaultRowHeight="12.75" x14ac:dyDescent="0.2"/>
  <cols>
    <col min="1" max="2" width="4.7109375" style="60" customWidth="1"/>
    <col min="3" max="3" width="5.7109375" style="60" customWidth="1"/>
    <col min="4" max="4" width="39.42578125" style="60" customWidth="1"/>
    <col min="5" max="5" width="16.85546875" style="60" customWidth="1"/>
    <col min="6" max="6" width="16.7109375" style="60" customWidth="1"/>
    <col min="7" max="7" width="16.140625" style="60" customWidth="1"/>
    <col min="8" max="8" width="9.140625" style="60" customWidth="1"/>
    <col min="9" max="9" width="4.42578125" style="60" customWidth="1"/>
    <col min="10" max="10" width="43.140625" style="60" customWidth="1"/>
    <col min="11" max="11" width="16.5703125" style="60" customWidth="1"/>
    <col min="12" max="12" width="17.140625" style="60" customWidth="1"/>
    <col min="13" max="13" width="16.7109375" style="60" customWidth="1"/>
    <col min="14" max="14" width="6.42578125" style="71" customWidth="1"/>
    <col min="15" max="16384" width="8.85546875" style="60"/>
  </cols>
  <sheetData>
    <row r="1" spans="1:14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M1" s="474" t="s">
        <v>85</v>
      </c>
      <c r="N1" s="474"/>
    </row>
    <row r="2" spans="1:14" ht="28.5" x14ac:dyDescent="0.2">
      <c r="A2" s="46" t="s">
        <v>53</v>
      </c>
      <c r="B2" s="1" t="s">
        <v>54</v>
      </c>
      <c r="C2" s="3" t="s">
        <v>0</v>
      </c>
      <c r="D2" s="3" t="s">
        <v>1</v>
      </c>
      <c r="E2" s="3" t="s">
        <v>2</v>
      </c>
      <c r="F2" s="4" t="s">
        <v>78</v>
      </c>
      <c r="G2" s="4" t="s">
        <v>79</v>
      </c>
      <c r="H2" s="4" t="s">
        <v>84</v>
      </c>
      <c r="I2" s="4" t="s">
        <v>0</v>
      </c>
      <c r="J2" s="3" t="s">
        <v>3</v>
      </c>
      <c r="K2" s="3" t="s">
        <v>2</v>
      </c>
      <c r="L2" s="4" t="s">
        <v>78</v>
      </c>
      <c r="M2" s="4" t="s">
        <v>79</v>
      </c>
      <c r="N2" s="70" t="s">
        <v>84</v>
      </c>
    </row>
    <row r="3" spans="1:14" x14ac:dyDescent="0.2">
      <c r="A3" s="455" t="s">
        <v>8</v>
      </c>
      <c r="B3" s="455" t="s">
        <v>4</v>
      </c>
      <c r="C3" s="12"/>
      <c r="D3" s="12"/>
      <c r="E3" s="12"/>
      <c r="F3" s="15"/>
      <c r="G3" s="15"/>
      <c r="H3" s="15"/>
      <c r="I3" s="15" t="s">
        <v>4</v>
      </c>
      <c r="J3" s="12" t="s">
        <v>6</v>
      </c>
      <c r="K3" s="284">
        <f>SUM(K4:K8)</f>
        <v>134681520</v>
      </c>
      <c r="L3" s="12">
        <f>SUM(L4:L8)</f>
        <v>158551675</v>
      </c>
      <c r="M3" s="12">
        <f t="shared" ref="M3" si="0">SUM(M4:M8)</f>
        <v>155918184</v>
      </c>
      <c r="N3" s="45">
        <f>M3/L3</f>
        <v>0.98339032999809051</v>
      </c>
    </row>
    <row r="4" spans="1:14" x14ac:dyDescent="0.2">
      <c r="A4" s="456"/>
      <c r="B4" s="456"/>
      <c r="C4" s="62" t="s">
        <v>4</v>
      </c>
      <c r="D4" s="62" t="s">
        <v>16</v>
      </c>
      <c r="E4" s="43"/>
      <c r="F4" s="43">
        <v>27613899</v>
      </c>
      <c r="G4" s="43">
        <v>27613899</v>
      </c>
      <c r="H4" s="61">
        <f>G4/F4</f>
        <v>1</v>
      </c>
      <c r="I4" s="475"/>
      <c r="J4" s="55" t="s">
        <v>86</v>
      </c>
      <c r="K4" s="266">
        <v>134681520</v>
      </c>
      <c r="L4" s="67">
        <v>139903168</v>
      </c>
      <c r="M4" s="67">
        <v>76795989</v>
      </c>
      <c r="N4" s="45">
        <f t="shared" ref="N4:N30" si="1">M4/L4</f>
        <v>0.54892244470118079</v>
      </c>
    </row>
    <row r="5" spans="1:14" x14ac:dyDescent="0.2">
      <c r="A5" s="456"/>
      <c r="B5" s="456"/>
      <c r="C5" s="62"/>
      <c r="D5" s="62"/>
      <c r="E5" s="43"/>
      <c r="F5" s="43"/>
      <c r="G5" s="43"/>
      <c r="H5" s="43"/>
      <c r="I5" s="476"/>
      <c r="J5" s="55" t="s">
        <v>87</v>
      </c>
      <c r="K5" s="59"/>
      <c r="L5" s="67">
        <v>18648507</v>
      </c>
      <c r="M5" s="67">
        <v>18648507</v>
      </c>
      <c r="N5" s="45">
        <f t="shared" si="1"/>
        <v>1</v>
      </c>
    </row>
    <row r="6" spans="1:14" x14ac:dyDescent="0.2">
      <c r="A6" s="456"/>
      <c r="B6" s="456"/>
      <c r="C6" s="63"/>
      <c r="D6" s="63"/>
      <c r="E6" s="47"/>
      <c r="F6" s="48"/>
      <c r="G6" s="48"/>
      <c r="H6" s="48"/>
      <c r="I6" s="48"/>
      <c r="J6" s="55" t="s">
        <v>88</v>
      </c>
      <c r="K6" s="59"/>
      <c r="L6" s="66"/>
      <c r="M6" s="66"/>
      <c r="N6" s="45"/>
    </row>
    <row r="7" spans="1:14" x14ac:dyDescent="0.2">
      <c r="A7" s="456"/>
      <c r="B7" s="456"/>
      <c r="C7" s="63"/>
      <c r="D7" s="63"/>
      <c r="E7" s="47"/>
      <c r="F7" s="48"/>
      <c r="G7" s="48"/>
      <c r="H7" s="48"/>
      <c r="I7" s="48"/>
      <c r="J7" s="298" t="s">
        <v>61</v>
      </c>
      <c r="K7" s="59">
        <v>0</v>
      </c>
      <c r="L7" s="66">
        <v>0</v>
      </c>
      <c r="M7" s="67">
        <v>60473688</v>
      </c>
      <c r="N7" s="45">
        <v>1</v>
      </c>
    </row>
    <row r="8" spans="1:14" x14ac:dyDescent="0.2">
      <c r="A8" s="456"/>
      <c r="B8" s="456"/>
      <c r="C8" s="63"/>
      <c r="D8" s="63"/>
      <c r="E8" s="47"/>
      <c r="F8" s="48"/>
      <c r="G8" s="48"/>
      <c r="H8" s="48"/>
      <c r="I8" s="48"/>
      <c r="J8" s="275" t="s">
        <v>83</v>
      </c>
      <c r="K8" s="59"/>
      <c r="L8" s="66"/>
      <c r="M8" s="66"/>
      <c r="N8" s="45"/>
    </row>
    <row r="9" spans="1:14" x14ac:dyDescent="0.2">
      <c r="A9" s="456"/>
      <c r="B9" s="456"/>
      <c r="C9" s="12" t="s">
        <v>8</v>
      </c>
      <c r="D9" s="12" t="s">
        <v>62</v>
      </c>
      <c r="E9" s="12">
        <v>2000000</v>
      </c>
      <c r="F9" s="15">
        <v>4372715</v>
      </c>
      <c r="G9" s="15">
        <v>3655730</v>
      </c>
      <c r="H9" s="42">
        <f>G9/F9</f>
        <v>0.83603207618150277</v>
      </c>
      <c r="I9" s="15" t="s">
        <v>8</v>
      </c>
      <c r="J9" s="12" t="s">
        <v>9</v>
      </c>
      <c r="K9" s="12">
        <v>25482983</v>
      </c>
      <c r="L9" s="67">
        <v>28430934</v>
      </c>
      <c r="M9" s="67">
        <v>28430934</v>
      </c>
      <c r="N9" s="45">
        <f t="shared" si="1"/>
        <v>1</v>
      </c>
    </row>
    <row r="10" spans="1:14" x14ac:dyDescent="0.2">
      <c r="A10" s="456"/>
      <c r="B10" s="456"/>
      <c r="C10" s="12" t="s">
        <v>11</v>
      </c>
      <c r="D10" s="15" t="s">
        <v>20</v>
      </c>
      <c r="E10" s="12">
        <v>0</v>
      </c>
      <c r="F10" s="15"/>
      <c r="G10" s="15"/>
      <c r="H10" s="15"/>
      <c r="I10" s="15" t="s">
        <v>11</v>
      </c>
      <c r="J10" s="12" t="s">
        <v>12</v>
      </c>
      <c r="K10" s="12">
        <f>SUM(K11:K16)</f>
        <v>30165200</v>
      </c>
      <c r="L10" s="12">
        <f>SUM(L11:L16)</f>
        <v>35679191</v>
      </c>
      <c r="M10" s="12">
        <f>SUM(M11:M16)</f>
        <v>35528371</v>
      </c>
      <c r="N10" s="45">
        <f t="shared" si="1"/>
        <v>0.99577288621818805</v>
      </c>
    </row>
    <row r="11" spans="1:14" x14ac:dyDescent="0.2">
      <c r="A11" s="456"/>
      <c r="B11" s="456"/>
      <c r="C11" s="477"/>
      <c r="D11" s="477"/>
      <c r="E11" s="477"/>
      <c r="F11" s="43"/>
      <c r="G11" s="43"/>
      <c r="H11" s="264"/>
      <c r="I11" s="475"/>
      <c r="J11" s="55" t="s">
        <v>94</v>
      </c>
      <c r="K11" s="266"/>
      <c r="L11" s="67">
        <v>4447032</v>
      </c>
      <c r="M11" s="67">
        <v>4447032</v>
      </c>
      <c r="N11" s="45">
        <f t="shared" si="1"/>
        <v>1</v>
      </c>
    </row>
    <row r="12" spans="1:14" x14ac:dyDescent="0.2">
      <c r="A12" s="456"/>
      <c r="B12" s="456"/>
      <c r="C12" s="477"/>
      <c r="D12" s="477"/>
      <c r="E12" s="477"/>
      <c r="F12" s="43"/>
      <c r="G12" s="43"/>
      <c r="H12" s="264"/>
      <c r="I12" s="478"/>
      <c r="J12" s="55" t="s">
        <v>95</v>
      </c>
      <c r="K12" s="266">
        <v>24921417</v>
      </c>
      <c r="L12" s="67">
        <v>18548468</v>
      </c>
      <c r="M12" s="67">
        <v>18398468</v>
      </c>
      <c r="N12" s="45">
        <f t="shared" si="1"/>
        <v>0.99191307875130175</v>
      </c>
    </row>
    <row r="13" spans="1:14" x14ac:dyDescent="0.2">
      <c r="A13" s="456"/>
      <c r="B13" s="456"/>
      <c r="C13" s="477"/>
      <c r="D13" s="477"/>
      <c r="E13" s="477"/>
      <c r="F13" s="43"/>
      <c r="G13" s="43"/>
      <c r="H13" s="264"/>
      <c r="I13" s="478"/>
      <c r="J13" s="55" t="s">
        <v>96</v>
      </c>
      <c r="K13" s="266"/>
      <c r="L13" s="67">
        <v>85135</v>
      </c>
      <c r="M13" s="67">
        <v>85135</v>
      </c>
      <c r="N13" s="45">
        <f t="shared" si="1"/>
        <v>1</v>
      </c>
    </row>
    <row r="14" spans="1:14" x14ac:dyDescent="0.2">
      <c r="A14" s="456"/>
      <c r="B14" s="456"/>
      <c r="C14" s="477"/>
      <c r="D14" s="477"/>
      <c r="E14" s="477"/>
      <c r="F14" s="43"/>
      <c r="G14" s="43"/>
      <c r="H14" s="264"/>
      <c r="I14" s="478"/>
      <c r="J14" s="68" t="s">
        <v>451</v>
      </c>
      <c r="K14" s="266">
        <v>5243783</v>
      </c>
      <c r="L14" s="67">
        <v>5787258</v>
      </c>
      <c r="M14" s="67">
        <v>5787258</v>
      </c>
      <c r="N14" s="45">
        <f>M14/L14</f>
        <v>1</v>
      </c>
    </row>
    <row r="15" spans="1:14" x14ac:dyDescent="0.2">
      <c r="A15" s="456"/>
      <c r="B15" s="456"/>
      <c r="C15" s="477"/>
      <c r="D15" s="477"/>
      <c r="E15" s="477"/>
      <c r="F15" s="43"/>
      <c r="G15" s="43"/>
      <c r="H15" s="264"/>
      <c r="I15" s="476"/>
      <c r="J15" s="267" t="s">
        <v>97</v>
      </c>
      <c r="K15" s="267"/>
      <c r="L15" s="67">
        <v>5903678</v>
      </c>
      <c r="M15" s="67">
        <v>5903678</v>
      </c>
      <c r="N15" s="45">
        <f t="shared" ref="N15:N16" si="2">M15/L15</f>
        <v>1</v>
      </c>
    </row>
    <row r="16" spans="1:14" x14ac:dyDescent="0.2">
      <c r="A16" s="456"/>
      <c r="B16" s="456"/>
      <c r="C16" s="43"/>
      <c r="D16" s="43"/>
      <c r="E16" s="43"/>
      <c r="F16" s="43"/>
      <c r="G16" s="43"/>
      <c r="H16" s="264"/>
      <c r="I16" s="244"/>
      <c r="J16" s="69" t="s">
        <v>450</v>
      </c>
      <c r="K16" s="267"/>
      <c r="L16" s="67">
        <v>907620</v>
      </c>
      <c r="M16" s="67">
        <v>906800</v>
      </c>
      <c r="N16" s="45">
        <f t="shared" si="2"/>
        <v>0.99909653819880562</v>
      </c>
    </row>
    <row r="17" spans="1:14" x14ac:dyDescent="0.2">
      <c r="A17" s="456"/>
      <c r="B17" s="466"/>
      <c r="C17" s="12"/>
      <c r="D17" s="12"/>
      <c r="E17" s="12"/>
      <c r="F17" s="12"/>
      <c r="G17" s="12"/>
      <c r="H17" s="243"/>
      <c r="I17" s="12" t="s">
        <v>14</v>
      </c>
      <c r="J17" s="62" t="s">
        <v>317</v>
      </c>
      <c r="K17" s="62">
        <v>0</v>
      </c>
      <c r="L17" s="67">
        <v>55050</v>
      </c>
      <c r="M17" s="67">
        <v>55050</v>
      </c>
      <c r="N17" s="45">
        <f>M17/L17</f>
        <v>1</v>
      </c>
    </row>
    <row r="18" spans="1:14" x14ac:dyDescent="0.2">
      <c r="A18" s="456"/>
      <c r="B18" s="455" t="s">
        <v>8</v>
      </c>
      <c r="C18" s="472" t="s">
        <v>23</v>
      </c>
      <c r="D18" s="472"/>
      <c r="E18" s="246">
        <f>SUM(E3:E10)</f>
        <v>2000000</v>
      </c>
      <c r="F18" s="246">
        <f>SUM(F3:F10)</f>
        <v>31986614</v>
      </c>
      <c r="G18" s="246">
        <f>SUM(G3:G10)</f>
        <v>31269629</v>
      </c>
      <c r="H18" s="93">
        <f>G18/F18</f>
        <v>0.97758484220930664</v>
      </c>
      <c r="I18" s="7" t="s">
        <v>24</v>
      </c>
      <c r="J18" s="26"/>
      <c r="K18" s="26">
        <f>SUM(K3+K9+K10)</f>
        <v>190329703</v>
      </c>
      <c r="L18" s="26">
        <f>SUM(L3+L9+L10+L17)</f>
        <v>222716850</v>
      </c>
      <c r="M18" s="26">
        <f>SUM(M3+M9+M10+M17)</f>
        <v>219932539</v>
      </c>
      <c r="N18" s="45">
        <f t="shared" si="1"/>
        <v>0.98749842681413647</v>
      </c>
    </row>
    <row r="19" spans="1:14" x14ac:dyDescent="0.2">
      <c r="A19" s="456"/>
      <c r="B19" s="456"/>
      <c r="C19" s="473"/>
      <c r="D19" s="473"/>
      <c r="E19" s="473"/>
      <c r="F19" s="12"/>
      <c r="G19" s="12"/>
      <c r="H19" s="243"/>
      <c r="I19" s="64"/>
      <c r="J19" s="489"/>
      <c r="K19" s="490"/>
      <c r="L19" s="67"/>
      <c r="M19" s="67"/>
      <c r="N19" s="45"/>
    </row>
    <row r="20" spans="1:14" x14ac:dyDescent="0.2">
      <c r="A20" s="456"/>
      <c r="B20" s="456"/>
      <c r="C20" s="473"/>
      <c r="D20" s="473"/>
      <c r="E20" s="473"/>
      <c r="F20" s="12"/>
      <c r="G20" s="12"/>
      <c r="H20" s="243"/>
      <c r="I20" s="12" t="s">
        <v>17</v>
      </c>
      <c r="J20" s="12" t="s">
        <v>29</v>
      </c>
      <c r="K20" s="12"/>
      <c r="L20" s="67">
        <v>250495</v>
      </c>
      <c r="M20" s="67">
        <v>250495</v>
      </c>
      <c r="N20" s="45">
        <f t="shared" si="1"/>
        <v>1</v>
      </c>
    </row>
    <row r="21" spans="1:14" x14ac:dyDescent="0.2">
      <c r="A21" s="456"/>
      <c r="B21" s="456"/>
      <c r="C21" s="12" t="s">
        <v>14</v>
      </c>
      <c r="D21" s="12" t="s">
        <v>30</v>
      </c>
      <c r="E21" s="12">
        <v>0</v>
      </c>
      <c r="F21" s="12"/>
      <c r="G21" s="12"/>
      <c r="H21" s="12"/>
      <c r="I21" s="12" t="s">
        <v>28</v>
      </c>
      <c r="J21" s="12" t="s">
        <v>32</v>
      </c>
      <c r="K21" s="12">
        <v>0</v>
      </c>
      <c r="L21" s="67">
        <v>0</v>
      </c>
      <c r="M21" s="67">
        <v>0</v>
      </c>
      <c r="N21" s="45"/>
    </row>
    <row r="22" spans="1:14" x14ac:dyDescent="0.2">
      <c r="A22" s="456"/>
      <c r="B22" s="466"/>
      <c r="C22" s="473"/>
      <c r="D22" s="473"/>
      <c r="E22" s="473"/>
      <c r="F22" s="12"/>
      <c r="G22" s="12"/>
      <c r="H22" s="243"/>
      <c r="I22" s="284" t="s">
        <v>31</v>
      </c>
      <c r="J22" s="23" t="s">
        <v>446</v>
      </c>
      <c r="K22" s="22">
        <v>0</v>
      </c>
      <c r="L22" s="67">
        <v>1464900</v>
      </c>
      <c r="M22" s="67">
        <v>1464900</v>
      </c>
      <c r="N22" s="45"/>
    </row>
    <row r="23" spans="1:14" x14ac:dyDescent="0.2">
      <c r="A23" s="456"/>
      <c r="B23" s="10"/>
      <c r="C23" s="472" t="s">
        <v>89</v>
      </c>
      <c r="D23" s="472"/>
      <c r="E23" s="246">
        <v>0</v>
      </c>
      <c r="F23" s="246"/>
      <c r="G23" s="246"/>
      <c r="H23" s="246"/>
      <c r="I23" s="64"/>
      <c r="J23" s="489"/>
      <c r="K23" s="490"/>
      <c r="L23" s="67"/>
      <c r="M23" s="67"/>
      <c r="N23" s="45"/>
    </row>
    <row r="24" spans="1:14" x14ac:dyDescent="0.2">
      <c r="A24" s="457"/>
      <c r="B24" s="10"/>
      <c r="C24" s="473"/>
      <c r="D24" s="473"/>
      <c r="E24" s="473"/>
      <c r="F24" s="12"/>
      <c r="G24" s="12"/>
      <c r="H24" s="243"/>
      <c r="I24" s="472" t="s">
        <v>68</v>
      </c>
      <c r="J24" s="472"/>
      <c r="K24" s="26">
        <f>SUM(K20+K21)</f>
        <v>0</v>
      </c>
      <c r="L24" s="26">
        <f>SUM(L20:L22)</f>
        <v>1715395</v>
      </c>
      <c r="M24" s="246">
        <f>SUM(M20:M22)</f>
        <v>1715395</v>
      </c>
      <c r="N24" s="45">
        <f t="shared" si="1"/>
        <v>1</v>
      </c>
    </row>
    <row r="25" spans="1:14" x14ac:dyDescent="0.2">
      <c r="A25" s="456"/>
      <c r="B25" s="49"/>
      <c r="C25" s="12" t="s">
        <v>17</v>
      </c>
      <c r="D25" s="12" t="s">
        <v>37</v>
      </c>
      <c r="E25" s="12">
        <v>83602334</v>
      </c>
      <c r="F25" s="12">
        <v>83602334</v>
      </c>
      <c r="G25" s="12">
        <v>83602334</v>
      </c>
      <c r="H25" s="61">
        <f>G25/F25</f>
        <v>1</v>
      </c>
      <c r="I25" s="479"/>
      <c r="J25" s="480"/>
      <c r="K25" s="481"/>
      <c r="L25" s="67"/>
      <c r="M25" s="67"/>
      <c r="N25" s="45"/>
    </row>
    <row r="26" spans="1:14" x14ac:dyDescent="0.2">
      <c r="A26" s="456"/>
      <c r="B26" s="49"/>
      <c r="C26" s="12"/>
      <c r="D26" s="299" t="s">
        <v>92</v>
      </c>
      <c r="E26" s="55"/>
      <c r="F26" s="55"/>
      <c r="G26" s="55"/>
      <c r="H26" s="61"/>
      <c r="I26" s="482"/>
      <c r="J26" s="483"/>
      <c r="K26" s="484"/>
      <c r="L26" s="67"/>
      <c r="M26" s="67"/>
      <c r="N26" s="45"/>
    </row>
    <row r="27" spans="1:14" x14ac:dyDescent="0.2">
      <c r="A27" s="456"/>
      <c r="B27" s="49"/>
      <c r="C27" s="12"/>
      <c r="D27" s="299" t="s">
        <v>93</v>
      </c>
      <c r="E27" s="55"/>
      <c r="F27" s="55"/>
      <c r="G27" s="55"/>
      <c r="H27" s="61"/>
      <c r="I27" s="482"/>
      <c r="J27" s="483"/>
      <c r="K27" s="484"/>
      <c r="L27" s="67"/>
      <c r="M27" s="67"/>
      <c r="N27" s="45"/>
    </row>
    <row r="28" spans="1:14" x14ac:dyDescent="0.2">
      <c r="A28" s="456"/>
      <c r="B28" s="10" t="s">
        <v>11</v>
      </c>
      <c r="C28" s="12" t="s">
        <v>28</v>
      </c>
      <c r="D28" s="65" t="s">
        <v>90</v>
      </c>
      <c r="E28" s="12">
        <v>104727369</v>
      </c>
      <c r="F28" s="12">
        <v>108843297</v>
      </c>
      <c r="G28" s="12">
        <v>108843297</v>
      </c>
      <c r="H28" s="61">
        <f t="shared" ref="H28:H30" si="3">G28/F28</f>
        <v>1</v>
      </c>
      <c r="I28" s="482"/>
      <c r="J28" s="483"/>
      <c r="K28" s="484"/>
      <c r="L28" s="67"/>
      <c r="M28" s="67"/>
      <c r="N28" s="45"/>
    </row>
    <row r="29" spans="1:14" s="50" customFormat="1" ht="15.75" x14ac:dyDescent="0.25">
      <c r="A29" s="456"/>
      <c r="B29" s="358"/>
      <c r="C29" s="488" t="s">
        <v>91</v>
      </c>
      <c r="D29" s="488"/>
      <c r="E29" s="246">
        <f>SUM(E25+E28)</f>
        <v>188329703</v>
      </c>
      <c r="F29" s="246">
        <f t="shared" ref="F29:G29" si="4">SUM(F25+F28)</f>
        <v>192445631</v>
      </c>
      <c r="G29" s="246">
        <f t="shared" si="4"/>
        <v>192445631</v>
      </c>
      <c r="H29" s="61">
        <f t="shared" si="3"/>
        <v>1</v>
      </c>
      <c r="I29" s="485"/>
      <c r="J29" s="486"/>
      <c r="K29" s="487"/>
      <c r="L29" s="67"/>
      <c r="M29" s="67"/>
      <c r="N29" s="45"/>
    </row>
    <row r="30" spans="1:14" ht="15.75" x14ac:dyDescent="0.25">
      <c r="A30" s="359"/>
      <c r="B30" s="360"/>
      <c r="C30" s="361" t="s">
        <v>51</v>
      </c>
      <c r="D30" s="357"/>
      <c r="E30" s="357">
        <f>SUM(E18+E23+E29)</f>
        <v>190329703</v>
      </c>
      <c r="F30" s="247">
        <f t="shared" ref="F30" si="5">SUM(F18+F23+F29)</f>
        <v>224432245</v>
      </c>
      <c r="G30" s="247">
        <f>SUM(G18+G29)</f>
        <v>223715260</v>
      </c>
      <c r="H30" s="54">
        <f t="shared" si="3"/>
        <v>0.99680533873374566</v>
      </c>
      <c r="I30" s="471" t="s">
        <v>52</v>
      </c>
      <c r="J30" s="471"/>
      <c r="K30" s="51">
        <f>SUM(K18+K24)</f>
        <v>190329703</v>
      </c>
      <c r="L30" s="51">
        <f>SUM(L18+L24)</f>
        <v>224432245</v>
      </c>
      <c r="M30" s="51">
        <f>SUM(M18+M24)</f>
        <v>221647934</v>
      </c>
      <c r="N30" s="124">
        <f t="shared" si="1"/>
        <v>0.98759397964405693</v>
      </c>
    </row>
    <row r="31" spans="1:14" x14ac:dyDescent="0.2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</row>
    <row r="32" spans="1:14" x14ac:dyDescent="0.2">
      <c r="C32" s="17"/>
      <c r="D32" s="17"/>
      <c r="E32" s="17"/>
      <c r="F32" s="17"/>
      <c r="G32" s="17"/>
      <c r="H32" s="17"/>
      <c r="I32" s="17"/>
      <c r="J32" s="17"/>
      <c r="K32" s="17"/>
    </row>
    <row r="33" spans="11:11" x14ac:dyDescent="0.2">
      <c r="K33" s="215"/>
    </row>
  </sheetData>
  <mergeCells count="19">
    <mergeCell ref="M1:N1"/>
    <mergeCell ref="A3:A29"/>
    <mergeCell ref="B3:B17"/>
    <mergeCell ref="I4:I5"/>
    <mergeCell ref="C11:E15"/>
    <mergeCell ref="I11:I15"/>
    <mergeCell ref="C24:E24"/>
    <mergeCell ref="I25:K29"/>
    <mergeCell ref="C29:D29"/>
    <mergeCell ref="J19:K19"/>
    <mergeCell ref="C20:E20"/>
    <mergeCell ref="C22:E22"/>
    <mergeCell ref="J23:K23"/>
    <mergeCell ref="C23:D23"/>
    <mergeCell ref="I30:J30"/>
    <mergeCell ref="C18:D18"/>
    <mergeCell ref="B18:B22"/>
    <mergeCell ref="C19:E19"/>
    <mergeCell ref="I24:J24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Header>&amp;C&amp;"Times New Roman,Félkövér"&amp;12Győr-Moson-Sopron Megyei Önkormányzati Hivatal
2019. évi költségvetési mérlege&amp;R&amp;"Times New Roman,Normál"&amp;10 1.2 számú melléklet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J47"/>
  <sheetViews>
    <sheetView view="pageLayout" zoomScaleNormal="100" workbookViewId="0">
      <selection activeCell="B28" sqref="B28"/>
    </sheetView>
  </sheetViews>
  <sheetFormatPr defaultRowHeight="15" x14ac:dyDescent="0.25"/>
  <cols>
    <col min="1" max="1" width="50.7109375" customWidth="1"/>
    <col min="2" max="4" width="18.7109375" customWidth="1"/>
    <col min="5" max="5" width="10.7109375" customWidth="1"/>
    <col min="6" max="6" width="50.7109375" customWidth="1"/>
    <col min="7" max="9" width="18.7109375" customWidth="1"/>
    <col min="10" max="10" width="10.7109375" customWidth="1"/>
  </cols>
  <sheetData>
    <row r="1" spans="1:10" x14ac:dyDescent="0.25">
      <c r="A1" s="3" t="s">
        <v>1</v>
      </c>
      <c r="B1" s="3" t="s">
        <v>2</v>
      </c>
      <c r="C1" s="3" t="s">
        <v>78</v>
      </c>
      <c r="D1" s="3" t="s">
        <v>79</v>
      </c>
      <c r="E1" s="3" t="s">
        <v>84</v>
      </c>
      <c r="F1" s="3" t="s">
        <v>3</v>
      </c>
      <c r="G1" s="3" t="s">
        <v>2</v>
      </c>
      <c r="H1" s="3" t="s">
        <v>78</v>
      </c>
      <c r="I1" s="3" t="s">
        <v>79</v>
      </c>
      <c r="J1" s="93" t="s">
        <v>84</v>
      </c>
    </row>
    <row r="2" spans="1:10" x14ac:dyDescent="0.25">
      <c r="A2" s="12" t="s">
        <v>19</v>
      </c>
      <c r="B2" s="12">
        <f>B3+B4+B5+B6+B7+B8</f>
        <v>308520875</v>
      </c>
      <c r="C2" s="12">
        <f t="shared" ref="C2:D2" si="0">C3+C4+C5+C6+C7+C8</f>
        <v>362873234</v>
      </c>
      <c r="D2" s="12">
        <f t="shared" si="0"/>
        <v>361439590</v>
      </c>
      <c r="E2" s="61">
        <f>D2/C2</f>
        <v>0.99604918779983642</v>
      </c>
      <c r="F2" s="12" t="s">
        <v>122</v>
      </c>
      <c r="G2" s="12">
        <f>SUM(G3:G8)</f>
        <v>501427624</v>
      </c>
      <c r="H2" s="265">
        <f t="shared" ref="H2:I2" si="1">SUM(H3:H8)</f>
        <v>410314559</v>
      </c>
      <c r="I2" s="265">
        <f t="shared" si="1"/>
        <v>407246682</v>
      </c>
      <c r="J2" s="138">
        <f>I2/H2</f>
        <v>0.9925231095687248</v>
      </c>
    </row>
    <row r="3" spans="1:10" x14ac:dyDescent="0.25">
      <c r="A3" s="62" t="s">
        <v>110</v>
      </c>
      <c r="B3" s="43">
        <f>'1.1 Önkormányzat 2019'!E3</f>
        <v>261200000</v>
      </c>
      <c r="C3" s="43">
        <f>'1.1 Önkormányzat 2019'!F3</f>
        <v>261302889</v>
      </c>
      <c r="D3" s="43">
        <f>'1.1 Önkormányzat 2019'!G3</f>
        <v>261302889</v>
      </c>
      <c r="E3" s="61">
        <f t="shared" ref="E3:E21" si="2">D3/C3</f>
        <v>1</v>
      </c>
      <c r="F3" s="12" t="s">
        <v>123</v>
      </c>
      <c r="G3" s="12">
        <f>'1. melléklet össz. 2019'!I2</f>
        <v>218133176</v>
      </c>
      <c r="H3" s="12">
        <f>'1. melléklet össz. 2019'!J2</f>
        <v>239492712</v>
      </c>
      <c r="I3" s="12">
        <f>'1. melléklet össz. 2019'!K2</f>
        <v>236859221</v>
      </c>
      <c r="J3" s="138">
        <f t="shared" ref="J3:J21" si="3">I3/H3</f>
        <v>0.98900387833096148</v>
      </c>
    </row>
    <row r="4" spans="1:10" x14ac:dyDescent="0.25">
      <c r="A4" s="62" t="s">
        <v>111</v>
      </c>
      <c r="B4" s="43"/>
      <c r="C4" s="43"/>
      <c r="D4" s="43"/>
      <c r="E4" s="61"/>
      <c r="F4" s="12" t="s">
        <v>124</v>
      </c>
      <c r="G4" s="12">
        <f>'1. melléklet össz. 2019'!I3</f>
        <v>41620727</v>
      </c>
      <c r="H4" s="12">
        <f>'1. melléklet össz. 2019'!J3</f>
        <v>42907266</v>
      </c>
      <c r="I4" s="12">
        <f>'1. melléklet össz. 2019'!K3</f>
        <v>42907266</v>
      </c>
      <c r="J4" s="138">
        <f t="shared" si="3"/>
        <v>1</v>
      </c>
    </row>
    <row r="5" spans="1:10" x14ac:dyDescent="0.25">
      <c r="A5" s="62" t="s">
        <v>112</v>
      </c>
      <c r="B5" s="43">
        <f>'1. melléklet össz. 2019'!C5</f>
        <v>0</v>
      </c>
      <c r="C5" s="43">
        <f>'1. melléklet össz. 2019'!D5</f>
        <v>16118000</v>
      </c>
      <c r="D5" s="43">
        <f>'1. melléklet össz. 2019'!E5</f>
        <v>16118000</v>
      </c>
      <c r="E5" s="61">
        <f t="shared" si="2"/>
        <v>1</v>
      </c>
      <c r="F5" s="12" t="s">
        <v>125</v>
      </c>
      <c r="G5" s="12">
        <f>'1. melléklet össz. 2019'!I4</f>
        <v>235073721</v>
      </c>
      <c r="H5" s="12">
        <f>'1. melléklet össz. 2019'!J4</f>
        <v>112685854</v>
      </c>
      <c r="I5" s="12">
        <f>'1. melléklet össz. 2019'!K4</f>
        <v>112251468</v>
      </c>
      <c r="J5" s="138">
        <f t="shared" si="3"/>
        <v>0.99614515944476933</v>
      </c>
    </row>
    <row r="6" spans="1:10" x14ac:dyDescent="0.25">
      <c r="A6" s="62" t="s">
        <v>113</v>
      </c>
      <c r="B6" s="43">
        <f>'1. melléklet össz. 2019'!C6</f>
        <v>0</v>
      </c>
      <c r="C6" s="43">
        <v>55919603</v>
      </c>
      <c r="D6" s="43">
        <v>55919603</v>
      </c>
      <c r="E6" s="61">
        <f t="shared" si="2"/>
        <v>1</v>
      </c>
      <c r="F6" s="272" t="s">
        <v>459</v>
      </c>
      <c r="G6" s="270">
        <f>SUM('1. melléklet össz. 2019'!I7)</f>
        <v>1100000</v>
      </c>
      <c r="H6" s="270">
        <f>SUM('1. melléklet össz. 2019'!J7)</f>
        <v>1127560</v>
      </c>
      <c r="I6" s="270">
        <f>SUM('1. melléklet össz. 2019'!K7)</f>
        <v>1127560</v>
      </c>
      <c r="J6" s="138">
        <f t="shared" si="3"/>
        <v>1</v>
      </c>
    </row>
    <row r="7" spans="1:10" x14ac:dyDescent="0.25">
      <c r="A7" s="62" t="s">
        <v>473</v>
      </c>
      <c r="B7" s="43">
        <v>32938875</v>
      </c>
      <c r="C7" s="43">
        <v>6132928</v>
      </c>
      <c r="D7" s="43">
        <v>6132928</v>
      </c>
      <c r="E7" s="61">
        <f t="shared" si="2"/>
        <v>1</v>
      </c>
      <c r="F7" s="12" t="s">
        <v>126</v>
      </c>
      <c r="G7" s="12">
        <f>'1. melléklet össz. 2019'!I5</f>
        <v>1500000</v>
      </c>
      <c r="H7" s="12">
        <f>'1. melléklet össz. 2019'!J5</f>
        <v>9423891</v>
      </c>
      <c r="I7" s="12">
        <f>'1. melléklet össz. 2019'!K5</f>
        <v>9423891</v>
      </c>
      <c r="J7" s="138">
        <f>I7/H7</f>
        <v>1</v>
      </c>
    </row>
    <row r="8" spans="1:10" x14ac:dyDescent="0.25">
      <c r="A8" s="12" t="s">
        <v>114</v>
      </c>
      <c r="B8" s="12">
        <f>'1. melléklet össz. 2019'!C7</f>
        <v>14382000</v>
      </c>
      <c r="C8" s="12">
        <f>'1. melléklet össz. 2019'!D7</f>
        <v>23399814</v>
      </c>
      <c r="D8" s="12">
        <f>'1. melléklet össz. 2019'!E7</f>
        <v>21966170</v>
      </c>
      <c r="E8" s="61">
        <f t="shared" si="2"/>
        <v>0.93873267539647964</v>
      </c>
      <c r="F8" s="12" t="s">
        <v>127</v>
      </c>
      <c r="G8" s="12">
        <f>'1. melléklet össz. 2019'!I6</f>
        <v>4000000</v>
      </c>
      <c r="H8" s="12">
        <f>'1. melléklet össz. 2019'!J6</f>
        <v>4677276</v>
      </c>
      <c r="I8" s="12">
        <f>'1. melléklet össz. 2019'!K6</f>
        <v>4677276</v>
      </c>
      <c r="J8" s="138">
        <f>I8/H8</f>
        <v>1</v>
      </c>
    </row>
    <row r="9" spans="1:10" s="151" customFormat="1" x14ac:dyDescent="0.25">
      <c r="A9" s="265"/>
      <c r="B9" s="265"/>
      <c r="C9" s="265"/>
      <c r="D9" s="265"/>
      <c r="E9" s="61"/>
      <c r="F9" s="274" t="s">
        <v>128</v>
      </c>
      <c r="G9" s="12">
        <f>'1. melléklet össz. 2019'!I18</f>
        <v>5000000</v>
      </c>
      <c r="H9" s="12">
        <f>'1. melléklet össz. 2019'!J18</f>
        <v>5000000</v>
      </c>
      <c r="I9" s="12">
        <f>'1. melléklet össz. 2019'!K18</f>
        <v>0</v>
      </c>
      <c r="J9" s="138"/>
    </row>
    <row r="10" spans="1:10" x14ac:dyDescent="0.25">
      <c r="A10" s="62"/>
      <c r="B10" s="12"/>
      <c r="C10" s="12"/>
      <c r="D10" s="12"/>
      <c r="E10" s="61"/>
      <c r="F10" s="274" t="s">
        <v>129</v>
      </c>
      <c r="G10" s="12">
        <f>'1. melléklet össz. 2019'!I19</f>
        <v>96568756</v>
      </c>
      <c r="H10" s="12">
        <f>'1. melléklet össz. 2019'!J19</f>
        <v>337510781</v>
      </c>
      <c r="I10" s="12">
        <f>'1. melléklet össz. 2019'!K19</f>
        <v>0</v>
      </c>
      <c r="J10" s="138"/>
    </row>
    <row r="11" spans="1:10" x14ac:dyDescent="0.25">
      <c r="A11" s="72" t="s">
        <v>115</v>
      </c>
      <c r="B11" s="26">
        <f>B2</f>
        <v>308520875</v>
      </c>
      <c r="C11" s="26">
        <f t="shared" ref="C11:D11" si="4">C2</f>
        <v>362873234</v>
      </c>
      <c r="D11" s="26">
        <f t="shared" si="4"/>
        <v>361439590</v>
      </c>
      <c r="E11" s="93">
        <f t="shared" si="2"/>
        <v>0.99604918779983642</v>
      </c>
      <c r="F11" s="26" t="s">
        <v>130</v>
      </c>
      <c r="G11" s="26">
        <f>G2+G9+G10</f>
        <v>602996380</v>
      </c>
      <c r="H11" s="251">
        <f t="shared" ref="H11:I11" si="5">H2+H9+H10</f>
        <v>752825340</v>
      </c>
      <c r="I11" s="251">
        <f t="shared" si="5"/>
        <v>407246682</v>
      </c>
      <c r="J11" s="140">
        <f t="shared" si="3"/>
        <v>0.5409577233412467</v>
      </c>
    </row>
    <row r="12" spans="1:10" x14ac:dyDescent="0.25">
      <c r="A12" s="62" t="s">
        <v>45</v>
      </c>
      <c r="B12" s="43">
        <f>B13+B14</f>
        <v>444410722</v>
      </c>
      <c r="C12" s="43">
        <f t="shared" ref="C12:D12" si="6">C13+C14</f>
        <v>456234722</v>
      </c>
      <c r="D12" s="263">
        <f t="shared" si="6"/>
        <v>456234722</v>
      </c>
      <c r="E12" s="61">
        <f t="shared" si="2"/>
        <v>1</v>
      </c>
      <c r="F12" s="12" t="s">
        <v>131</v>
      </c>
      <c r="G12" s="12">
        <f>G13</f>
        <v>10448000</v>
      </c>
      <c r="H12" s="12">
        <f t="shared" ref="H12:I12" si="7">H13</f>
        <v>10448000</v>
      </c>
      <c r="I12" s="12">
        <f t="shared" si="7"/>
        <v>10448000</v>
      </c>
      <c r="J12" s="138">
        <f t="shared" si="3"/>
        <v>1</v>
      </c>
    </row>
    <row r="13" spans="1:10" x14ac:dyDescent="0.25">
      <c r="A13" s="62" t="s">
        <v>116</v>
      </c>
      <c r="B13" s="62">
        <f>'1. melléklet össz. 2019'!C18</f>
        <v>444410722</v>
      </c>
      <c r="C13" s="62">
        <f>'1. melléklet össz. 2019'!D18</f>
        <v>444410722</v>
      </c>
      <c r="D13" s="62">
        <f>'1. melléklet össz. 2019'!E18</f>
        <v>444410722</v>
      </c>
      <c r="E13" s="61">
        <f t="shared" si="2"/>
        <v>1</v>
      </c>
      <c r="F13" s="12" t="s">
        <v>132</v>
      </c>
      <c r="G13" s="12">
        <f>'1. melléklet össz. 2019'!I25</f>
        <v>10448000</v>
      </c>
      <c r="H13" s="12">
        <f>'1. melléklet össz. 2019'!J25</f>
        <v>10448000</v>
      </c>
      <c r="I13" s="12">
        <f>'1. melléklet össz. 2019'!K25</f>
        <v>10448000</v>
      </c>
      <c r="J13" s="138">
        <f t="shared" si="3"/>
        <v>1</v>
      </c>
    </row>
    <row r="14" spans="1:10" x14ac:dyDescent="0.25">
      <c r="A14" s="62" t="s">
        <v>117</v>
      </c>
      <c r="B14" s="62"/>
      <c r="C14" s="263">
        <f>'1. melléklet össz. 2019'!D21</f>
        <v>11824000</v>
      </c>
      <c r="D14" s="43">
        <f>'1. melléklet össz. 2019'!E21</f>
        <v>11824000</v>
      </c>
      <c r="E14" s="61"/>
      <c r="F14" s="137"/>
      <c r="G14" s="12"/>
      <c r="H14" s="139"/>
      <c r="I14" s="139"/>
      <c r="J14" s="138"/>
    </row>
    <row r="15" spans="1:10" x14ac:dyDescent="0.25">
      <c r="A15" s="72" t="s">
        <v>118</v>
      </c>
      <c r="B15" s="72">
        <f>B12</f>
        <v>444410722</v>
      </c>
      <c r="C15" s="72">
        <f t="shared" ref="C15:D15" si="8">C12</f>
        <v>456234722</v>
      </c>
      <c r="D15" s="72">
        <f t="shared" si="8"/>
        <v>456234722</v>
      </c>
      <c r="E15" s="93">
        <f t="shared" si="2"/>
        <v>1</v>
      </c>
      <c r="F15" s="26" t="s">
        <v>131</v>
      </c>
      <c r="G15" s="26">
        <f>G12</f>
        <v>10448000</v>
      </c>
      <c r="H15" s="26">
        <f t="shared" ref="H15:I15" si="9">H12</f>
        <v>10448000</v>
      </c>
      <c r="I15" s="26">
        <f t="shared" si="9"/>
        <v>10448000</v>
      </c>
      <c r="J15" s="140">
        <f t="shared" si="3"/>
        <v>1</v>
      </c>
    </row>
    <row r="16" spans="1:10" x14ac:dyDescent="0.25">
      <c r="A16" s="62" t="s">
        <v>119</v>
      </c>
      <c r="B16" s="62">
        <f>B17+B18+B19</f>
        <v>0</v>
      </c>
      <c r="C16" s="62">
        <f t="shared" ref="C16:D16" si="10">C17+C18+C19</f>
        <v>314607</v>
      </c>
      <c r="D16" s="62">
        <f t="shared" si="10"/>
        <v>314607</v>
      </c>
      <c r="E16" s="61">
        <f t="shared" si="2"/>
        <v>1</v>
      </c>
      <c r="F16" s="62" t="s">
        <v>133</v>
      </c>
      <c r="G16" s="62">
        <f>SUM(G17:G19)</f>
        <v>139487217</v>
      </c>
      <c r="H16" s="62">
        <f t="shared" ref="H16:I16" si="11">SUM(H17:H19)</f>
        <v>56149223</v>
      </c>
      <c r="I16" s="62">
        <f t="shared" si="11"/>
        <v>56149223</v>
      </c>
      <c r="J16" s="138">
        <f t="shared" si="3"/>
        <v>1</v>
      </c>
    </row>
    <row r="17" spans="1:10" x14ac:dyDescent="0.25">
      <c r="A17" s="62" t="s">
        <v>136</v>
      </c>
      <c r="B17" s="62"/>
      <c r="C17" s="26"/>
      <c r="D17" s="26"/>
      <c r="E17" s="61"/>
      <c r="F17" s="12" t="s">
        <v>138</v>
      </c>
      <c r="G17" s="12">
        <f>'1. melléklet össz. 2019'!I13</f>
        <v>109487217</v>
      </c>
      <c r="H17" s="12">
        <f>'1. melléklet össz. 2019'!J13</f>
        <v>18472256</v>
      </c>
      <c r="I17" s="12">
        <f>'1. melléklet össz. 2019'!K13</f>
        <v>18472256</v>
      </c>
      <c r="J17" s="138">
        <f t="shared" si="3"/>
        <v>1</v>
      </c>
    </row>
    <row r="18" spans="1:10" x14ac:dyDescent="0.25">
      <c r="A18" s="62" t="s">
        <v>120</v>
      </c>
      <c r="B18" s="72"/>
      <c r="C18" s="12"/>
      <c r="D18" s="12"/>
      <c r="E18" s="61"/>
      <c r="F18" s="62" t="s">
        <v>134</v>
      </c>
      <c r="G18" s="62">
        <f>'1. melléklet össz. 2019'!I14</f>
        <v>30000000</v>
      </c>
      <c r="H18" s="62">
        <f>'1. melléklet össz. 2019'!J14</f>
        <v>36191449</v>
      </c>
      <c r="I18" s="62">
        <f>'1. melléklet össz. 2019'!K14</f>
        <v>36191449</v>
      </c>
      <c r="J18" s="138">
        <f t="shared" si="3"/>
        <v>1</v>
      </c>
    </row>
    <row r="19" spans="1:10" x14ac:dyDescent="0.25">
      <c r="A19" s="62" t="s">
        <v>474</v>
      </c>
      <c r="B19" s="62">
        <f>'1. melléklet össz. 2019'!C13</f>
        <v>0</v>
      </c>
      <c r="C19" s="62">
        <f>'1. melléklet össz. 2019'!D13</f>
        <v>314607</v>
      </c>
      <c r="D19" s="62">
        <f>'1. melléklet össz. 2019'!E13</f>
        <v>314607</v>
      </c>
      <c r="E19" s="61">
        <f t="shared" si="2"/>
        <v>1</v>
      </c>
      <c r="F19" s="152" t="s">
        <v>446</v>
      </c>
      <c r="G19" s="12">
        <f>SUM('1. melléklet össz. 2019'!I15)</f>
        <v>0</v>
      </c>
      <c r="H19" s="265">
        <f>SUM('1. melléklet össz. 2019'!J15)</f>
        <v>1485518</v>
      </c>
      <c r="I19" s="265">
        <f>SUM('1. melléklet össz. 2019'!K15)</f>
        <v>1485518</v>
      </c>
      <c r="J19" s="138"/>
    </row>
    <row r="20" spans="1:10" x14ac:dyDescent="0.25">
      <c r="A20" s="72" t="s">
        <v>121</v>
      </c>
      <c r="B20" s="72">
        <f>B16</f>
        <v>0</v>
      </c>
      <c r="C20" s="72">
        <f t="shared" ref="C20:D20" si="12">C16</f>
        <v>314607</v>
      </c>
      <c r="D20" s="72">
        <f t="shared" si="12"/>
        <v>314607</v>
      </c>
      <c r="E20" s="93">
        <f t="shared" si="2"/>
        <v>1</v>
      </c>
      <c r="F20" s="26" t="s">
        <v>135</v>
      </c>
      <c r="G20" s="26">
        <f>G16</f>
        <v>139487217</v>
      </c>
      <c r="H20" s="26">
        <f t="shared" ref="H20:I20" si="13">H16</f>
        <v>56149223</v>
      </c>
      <c r="I20" s="26">
        <f t="shared" si="13"/>
        <v>56149223</v>
      </c>
      <c r="J20" s="140">
        <f t="shared" si="3"/>
        <v>1</v>
      </c>
    </row>
    <row r="21" spans="1:10" ht="15.75" x14ac:dyDescent="0.25">
      <c r="A21" s="123" t="s">
        <v>51</v>
      </c>
      <c r="B21" s="123">
        <f>B11+B15+B20</f>
        <v>752931597</v>
      </c>
      <c r="C21" s="123">
        <f>C11+C15+C20</f>
        <v>819422563</v>
      </c>
      <c r="D21" s="123">
        <f t="shared" ref="D21" si="14">D11+D15+D20</f>
        <v>817988919</v>
      </c>
      <c r="E21" s="141">
        <f t="shared" si="2"/>
        <v>0.99825042162037703</v>
      </c>
      <c r="F21" s="123" t="s">
        <v>52</v>
      </c>
      <c r="G21" s="123">
        <f>G11+G15+G20</f>
        <v>752931597</v>
      </c>
      <c r="H21" s="123">
        <f t="shared" ref="H21:I21" si="15">H11+H15+H20</f>
        <v>819422563</v>
      </c>
      <c r="I21" s="123">
        <f t="shared" si="15"/>
        <v>473843905</v>
      </c>
      <c r="J21" s="142">
        <f t="shared" si="3"/>
        <v>0.57826563045225787</v>
      </c>
    </row>
    <row r="22" spans="1:10" x14ac:dyDescent="0.25">
      <c r="A22" s="129"/>
      <c r="B22" s="129"/>
      <c r="C22" s="41"/>
      <c r="D22" s="41"/>
      <c r="E22" s="41"/>
      <c r="F22" s="133"/>
      <c r="G22" s="133"/>
      <c r="H22" s="133"/>
      <c r="I22" s="133"/>
      <c r="J22" s="134"/>
    </row>
    <row r="23" spans="1:10" x14ac:dyDescent="0.25">
      <c r="A23" s="491"/>
      <c r="B23" s="491"/>
      <c r="C23" s="18"/>
      <c r="D23" s="18"/>
      <c r="E23" s="18"/>
      <c r="F23" s="41"/>
      <c r="G23" s="41"/>
      <c r="H23" s="135"/>
      <c r="I23" s="135"/>
      <c r="J23" s="136"/>
    </row>
    <row r="24" spans="1:10" x14ac:dyDescent="0.25">
      <c r="A24" s="122"/>
      <c r="B24" s="122"/>
      <c r="C24" s="18"/>
      <c r="D24" s="18"/>
      <c r="E24" s="18"/>
      <c r="F24" s="483"/>
      <c r="G24" s="483"/>
      <c r="H24" s="135"/>
      <c r="I24" s="135"/>
      <c r="J24" s="136"/>
    </row>
    <row r="25" spans="1:10" x14ac:dyDescent="0.25">
      <c r="A25" s="130"/>
      <c r="B25" s="131"/>
      <c r="C25" s="121"/>
      <c r="D25" s="121"/>
      <c r="E25" s="121"/>
      <c r="F25" s="483"/>
      <c r="G25" s="483"/>
      <c r="H25" s="135"/>
      <c r="I25" s="135"/>
      <c r="J25" s="136"/>
    </row>
    <row r="26" spans="1:10" x14ac:dyDescent="0.25">
      <c r="A26" s="130"/>
      <c r="B26" s="131"/>
      <c r="C26" s="121"/>
      <c r="D26" s="121"/>
      <c r="E26" s="121"/>
      <c r="F26" s="483"/>
      <c r="G26" s="483"/>
      <c r="H26" s="135"/>
      <c r="I26" s="135"/>
      <c r="J26" s="136"/>
    </row>
    <row r="27" spans="1:10" x14ac:dyDescent="0.25">
      <c r="A27" s="132"/>
      <c r="B27" s="122"/>
      <c r="C27" s="18"/>
      <c r="D27" s="18"/>
      <c r="E27" s="18"/>
      <c r="F27" s="483"/>
      <c r="G27" s="483"/>
      <c r="H27" s="135"/>
      <c r="I27" s="135"/>
      <c r="J27" s="136"/>
    </row>
    <row r="28" spans="1:10" x14ac:dyDescent="0.25">
      <c r="A28" s="129"/>
      <c r="B28" s="129"/>
      <c r="C28" s="41"/>
      <c r="D28" s="41"/>
      <c r="E28" s="41"/>
      <c r="F28" s="483"/>
      <c r="G28" s="483"/>
      <c r="H28" s="135"/>
      <c r="I28" s="135"/>
      <c r="J28" s="136"/>
    </row>
    <row r="29" spans="1:10" x14ac:dyDescent="0.25">
      <c r="A29" s="129"/>
      <c r="B29" s="129"/>
      <c r="C29" s="41"/>
      <c r="D29" s="41"/>
      <c r="E29" s="41"/>
      <c r="F29" s="41"/>
      <c r="G29" s="41"/>
      <c r="H29" s="41"/>
      <c r="I29" s="41"/>
      <c r="J29" s="136"/>
    </row>
    <row r="47" spans="6:6" x14ac:dyDescent="0.25">
      <c r="F47" t="s">
        <v>109</v>
      </c>
    </row>
  </sheetData>
  <mergeCells count="2">
    <mergeCell ref="F24:G28"/>
    <mergeCell ref="A23:B23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Header>&amp;C&amp;"Times New Roman,Félkövér"&amp;12Győr-Moson-Sopron Megyei Önkormányzat,
Győr-Moson-Sopron Megyei Önkormányzati Hivatal
2019. évi működési és felhalmozái bevételeinek és kiadásainak alakulása&amp;R&amp;"Times New Roman,Normál"&amp;10 2. számú melléklet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K39"/>
  <sheetViews>
    <sheetView view="pageLayout" zoomScaleNormal="100" workbookViewId="0">
      <selection activeCell="F5" sqref="F5"/>
    </sheetView>
  </sheetViews>
  <sheetFormatPr defaultRowHeight="15" x14ac:dyDescent="0.25"/>
  <cols>
    <col min="1" max="1" width="53" customWidth="1"/>
    <col min="2" max="4" width="18.7109375" customWidth="1"/>
    <col min="5" max="5" width="15.7109375" customWidth="1"/>
    <col min="6" max="6" width="50.7109375" customWidth="1"/>
    <col min="7" max="7" width="16.85546875" customWidth="1"/>
    <col min="8" max="10" width="15.7109375" customWidth="1"/>
  </cols>
  <sheetData>
    <row r="1" spans="1:11" ht="20.100000000000001" customHeight="1" x14ac:dyDescent="0.25">
      <c r="A1" s="497" t="s">
        <v>99</v>
      </c>
      <c r="B1" s="362" t="s">
        <v>149</v>
      </c>
      <c r="C1" s="362" t="s">
        <v>150</v>
      </c>
      <c r="D1" s="500" t="s">
        <v>79</v>
      </c>
      <c r="E1" s="502" t="s">
        <v>152</v>
      </c>
      <c r="F1" s="492"/>
      <c r="G1" s="285"/>
      <c r="H1" s="285"/>
      <c r="I1" s="285"/>
      <c r="J1" s="286"/>
    </row>
    <row r="2" spans="1:11" ht="20.100000000000001" customHeight="1" x14ac:dyDescent="0.25">
      <c r="A2" s="498"/>
      <c r="B2" s="499" t="s">
        <v>151</v>
      </c>
      <c r="C2" s="499"/>
      <c r="D2" s="501"/>
      <c r="E2" s="503"/>
      <c r="F2" s="492"/>
      <c r="G2" s="493"/>
      <c r="H2" s="493"/>
      <c r="I2" s="285"/>
      <c r="J2" s="287"/>
    </row>
    <row r="3" spans="1:11" ht="15.75" x14ac:dyDescent="0.25">
      <c r="A3" s="504" t="s">
        <v>139</v>
      </c>
      <c r="B3" s="505"/>
      <c r="C3" s="505"/>
      <c r="D3" s="505"/>
      <c r="E3" s="506"/>
      <c r="F3" s="287"/>
      <c r="G3" s="288"/>
      <c r="H3" s="288"/>
      <c r="I3" s="288"/>
      <c r="J3" s="288"/>
    </row>
    <row r="4" spans="1:11" ht="15.75" x14ac:dyDescent="0.25">
      <c r="A4" s="363" t="s">
        <v>140</v>
      </c>
      <c r="B4" s="67">
        <f>B5+B6+B7+B8</f>
        <v>109487217</v>
      </c>
      <c r="C4" s="67">
        <f t="shared" ref="C4:D4" si="0">C5+C6+C7+C8</f>
        <v>18221761</v>
      </c>
      <c r="D4" s="67">
        <f t="shared" si="0"/>
        <v>18221761</v>
      </c>
      <c r="E4" s="364">
        <f>D4/C4</f>
        <v>1</v>
      </c>
      <c r="F4" s="289"/>
      <c r="G4" s="290"/>
      <c r="H4" s="290"/>
      <c r="I4" s="290"/>
      <c r="J4" s="291"/>
    </row>
    <row r="5" spans="1:11" ht="15.75" x14ac:dyDescent="0.25">
      <c r="A5" s="363" t="s">
        <v>141</v>
      </c>
      <c r="B5" s="67"/>
      <c r="C5" s="67">
        <v>12543740</v>
      </c>
      <c r="D5" s="67">
        <v>12543740</v>
      </c>
      <c r="E5" s="364">
        <f t="shared" ref="E5:E12" si="1">D5/C5</f>
        <v>1</v>
      </c>
      <c r="F5" s="288"/>
      <c r="G5" s="292"/>
      <c r="H5" s="292"/>
      <c r="I5" s="292"/>
      <c r="J5" s="293"/>
    </row>
    <row r="6" spans="1:11" ht="15.75" x14ac:dyDescent="0.25">
      <c r="A6" s="363" t="s">
        <v>142</v>
      </c>
      <c r="B6" s="67">
        <v>70431304</v>
      </c>
      <c r="C6" s="67">
        <v>875182</v>
      </c>
      <c r="D6" s="67">
        <v>875182</v>
      </c>
      <c r="E6" s="364">
        <f t="shared" si="1"/>
        <v>1</v>
      </c>
      <c r="F6" s="288"/>
      <c r="G6" s="292"/>
      <c r="H6" s="292"/>
      <c r="I6" s="292"/>
      <c r="J6" s="293"/>
    </row>
    <row r="7" spans="1:11" ht="15.75" x14ac:dyDescent="0.25">
      <c r="A7" s="363" t="s">
        <v>143</v>
      </c>
      <c r="B7" s="67">
        <v>15779101</v>
      </c>
      <c r="C7" s="67">
        <v>928921</v>
      </c>
      <c r="D7" s="67">
        <v>928921</v>
      </c>
      <c r="E7" s="364">
        <f t="shared" si="1"/>
        <v>1</v>
      </c>
      <c r="F7" s="288"/>
      <c r="G7" s="292"/>
      <c r="H7" s="292"/>
      <c r="I7" s="292"/>
      <c r="J7" s="293"/>
    </row>
    <row r="8" spans="1:11" ht="15.75" x14ac:dyDescent="0.25">
      <c r="A8" s="363" t="s">
        <v>153</v>
      </c>
      <c r="B8" s="67">
        <v>23276812</v>
      </c>
      <c r="C8" s="67">
        <v>3873918</v>
      </c>
      <c r="D8" s="67">
        <v>3873918</v>
      </c>
      <c r="E8" s="364">
        <f t="shared" si="1"/>
        <v>1</v>
      </c>
      <c r="F8" s="288"/>
      <c r="G8" s="292"/>
      <c r="H8" s="292"/>
      <c r="I8" s="292"/>
      <c r="J8" s="293"/>
    </row>
    <row r="9" spans="1:11" ht="15.75" x14ac:dyDescent="0.25">
      <c r="A9" s="363" t="s">
        <v>144</v>
      </c>
      <c r="B9" s="67">
        <f>B10+B11</f>
        <v>30000000</v>
      </c>
      <c r="C9" s="67">
        <f t="shared" ref="C9:D9" si="2">C10+C11</f>
        <v>36191449</v>
      </c>
      <c r="D9" s="67">
        <f t="shared" si="2"/>
        <v>36191449</v>
      </c>
      <c r="E9" s="364">
        <f t="shared" si="1"/>
        <v>1</v>
      </c>
      <c r="F9" s="289"/>
      <c r="G9" s="290"/>
      <c r="H9" s="290"/>
      <c r="I9" s="290"/>
      <c r="J9" s="291"/>
    </row>
    <row r="10" spans="1:11" ht="15.75" x14ac:dyDescent="0.25">
      <c r="A10" s="363" t="s">
        <v>155</v>
      </c>
      <c r="B10" s="67">
        <v>23622047</v>
      </c>
      <c r="C10" s="67">
        <v>28497204</v>
      </c>
      <c r="D10" s="67">
        <v>28497204</v>
      </c>
      <c r="E10" s="364">
        <f t="shared" si="1"/>
        <v>1</v>
      </c>
      <c r="F10" s="288"/>
      <c r="G10" s="292"/>
      <c r="H10" s="292"/>
      <c r="I10" s="292"/>
      <c r="J10" s="293"/>
    </row>
    <row r="11" spans="1:11" ht="15.75" x14ac:dyDescent="0.25">
      <c r="A11" s="363" t="s">
        <v>156</v>
      </c>
      <c r="B11" s="67">
        <v>6377953</v>
      </c>
      <c r="C11" s="67">
        <v>7694245</v>
      </c>
      <c r="D11" s="67">
        <v>7694245</v>
      </c>
      <c r="E11" s="364">
        <f t="shared" si="1"/>
        <v>1</v>
      </c>
      <c r="F11" s="288"/>
      <c r="G11" s="292"/>
      <c r="H11" s="292"/>
      <c r="I11" s="292"/>
      <c r="J11" s="293"/>
    </row>
    <row r="12" spans="1:11" ht="15.75" x14ac:dyDescent="0.25">
      <c r="A12" s="365" t="s">
        <v>146</v>
      </c>
      <c r="B12" s="143">
        <f>B4+B9</f>
        <v>139487217</v>
      </c>
      <c r="C12" s="143">
        <f t="shared" ref="C12:D12" si="3">C4+C9</f>
        <v>54413210</v>
      </c>
      <c r="D12" s="143">
        <f t="shared" si="3"/>
        <v>54413210</v>
      </c>
      <c r="E12" s="366">
        <f t="shared" si="1"/>
        <v>1</v>
      </c>
      <c r="F12" s="287"/>
      <c r="G12" s="290"/>
      <c r="H12" s="290"/>
      <c r="I12" s="290"/>
      <c r="J12" s="291"/>
    </row>
    <row r="13" spans="1:11" ht="15.75" x14ac:dyDescent="0.25">
      <c r="A13" s="367"/>
      <c r="B13" s="96"/>
      <c r="C13" s="96"/>
      <c r="D13" s="96"/>
      <c r="E13" s="368"/>
      <c r="F13" s="288"/>
      <c r="G13" s="292"/>
      <c r="H13" s="292"/>
      <c r="I13" s="292"/>
      <c r="J13" s="293"/>
    </row>
    <row r="14" spans="1:11" ht="15.75" x14ac:dyDescent="0.25">
      <c r="A14" s="494" t="s">
        <v>145</v>
      </c>
      <c r="B14" s="495"/>
      <c r="C14" s="495"/>
      <c r="D14" s="495"/>
      <c r="E14" s="496"/>
      <c r="F14" s="287"/>
      <c r="G14" s="292"/>
      <c r="H14" s="292"/>
      <c r="I14" s="292"/>
      <c r="J14" s="293"/>
    </row>
    <row r="15" spans="1:11" ht="15.75" x14ac:dyDescent="0.25">
      <c r="A15" s="363" t="s">
        <v>140</v>
      </c>
      <c r="B15" s="67">
        <f>B16+B17+B18</f>
        <v>0</v>
      </c>
      <c r="C15" s="67">
        <f>C16+C17+C18</f>
        <v>250495</v>
      </c>
      <c r="D15" s="67">
        <f>D16+D17+D18</f>
        <v>250495</v>
      </c>
      <c r="E15" s="364">
        <f>D15/C15</f>
        <v>1</v>
      </c>
      <c r="F15" s="289"/>
      <c r="G15" s="290"/>
      <c r="H15" s="290"/>
      <c r="I15" s="290"/>
      <c r="J15" s="291"/>
      <c r="K15" s="170"/>
    </row>
    <row r="16" spans="1:11" ht="15.75" x14ac:dyDescent="0.25">
      <c r="A16" s="363" t="s">
        <v>472</v>
      </c>
      <c r="B16" s="67"/>
      <c r="C16" s="67">
        <v>197240</v>
      </c>
      <c r="D16" s="67">
        <v>197240</v>
      </c>
      <c r="E16" s="364">
        <f t="shared" ref="E16:E20" si="4">D16/C16</f>
        <v>1</v>
      </c>
      <c r="F16" s="288"/>
      <c r="G16" s="292"/>
      <c r="H16" s="292"/>
      <c r="I16" s="292"/>
      <c r="J16" s="293"/>
    </row>
    <row r="17" spans="1:10" ht="15.75" x14ac:dyDescent="0.25">
      <c r="A17" s="363" t="s">
        <v>143</v>
      </c>
      <c r="B17" s="67"/>
      <c r="C17" s="67"/>
      <c r="D17" s="67"/>
      <c r="E17" s="364"/>
      <c r="F17" s="288"/>
      <c r="G17" s="292"/>
      <c r="H17" s="292"/>
      <c r="I17" s="292"/>
      <c r="J17" s="293"/>
    </row>
    <row r="18" spans="1:10" ht="15.75" x14ac:dyDescent="0.25">
      <c r="A18" s="363" t="s">
        <v>153</v>
      </c>
      <c r="B18" s="67"/>
      <c r="C18" s="67">
        <v>53255</v>
      </c>
      <c r="D18" s="67">
        <v>53255</v>
      </c>
      <c r="E18" s="364">
        <f t="shared" si="4"/>
        <v>1</v>
      </c>
      <c r="F18" s="288"/>
      <c r="G18" s="292"/>
      <c r="H18" s="292"/>
      <c r="I18" s="292"/>
      <c r="J18" s="293"/>
    </row>
    <row r="19" spans="1:10" ht="15.75" x14ac:dyDescent="0.25">
      <c r="A19" s="363" t="s">
        <v>154</v>
      </c>
      <c r="B19" s="67"/>
      <c r="C19" s="67"/>
      <c r="D19" s="67"/>
      <c r="E19" s="369"/>
      <c r="F19" s="287"/>
      <c r="G19" s="290"/>
      <c r="H19" s="290"/>
      <c r="I19" s="290"/>
      <c r="J19" s="291"/>
    </row>
    <row r="20" spans="1:10" ht="16.5" thickBot="1" x14ac:dyDescent="0.3">
      <c r="A20" s="370" t="s">
        <v>147</v>
      </c>
      <c r="B20" s="144">
        <f>B15+B19</f>
        <v>0</v>
      </c>
      <c r="C20" s="144">
        <f>C15+C19</f>
        <v>250495</v>
      </c>
      <c r="D20" s="144">
        <f>D15+D19</f>
        <v>250495</v>
      </c>
      <c r="E20" s="366">
        <f t="shared" si="4"/>
        <v>1</v>
      </c>
      <c r="F20" s="288"/>
      <c r="G20" s="292"/>
      <c r="H20" s="292"/>
      <c r="I20" s="292"/>
      <c r="J20" s="293"/>
    </row>
    <row r="21" spans="1:10" ht="16.5" thickBot="1" x14ac:dyDescent="0.3">
      <c r="A21" s="145" t="s">
        <v>148</v>
      </c>
      <c r="B21" s="145">
        <f>B12+B20</f>
        <v>139487217</v>
      </c>
      <c r="C21" s="145">
        <f>C12+C20</f>
        <v>54663705</v>
      </c>
      <c r="D21" s="145">
        <f>D12+D20</f>
        <v>54663705</v>
      </c>
      <c r="E21" s="371">
        <f>E12+E20</f>
        <v>2</v>
      </c>
      <c r="F21" s="287"/>
      <c r="G21" s="290"/>
      <c r="H21" s="290"/>
      <c r="I21" s="290"/>
      <c r="J21" s="291"/>
    </row>
    <row r="39" spans="1:1" x14ac:dyDescent="0.25">
      <c r="A39" t="s">
        <v>109</v>
      </c>
    </row>
  </sheetData>
  <mergeCells count="8">
    <mergeCell ref="F1:F2"/>
    <mergeCell ref="G2:H2"/>
    <mergeCell ref="A14:E14"/>
    <mergeCell ref="A1:A2"/>
    <mergeCell ref="B2:C2"/>
    <mergeCell ref="D1:D2"/>
    <mergeCell ref="E1:E2"/>
    <mergeCell ref="A3:E3"/>
  </mergeCells>
  <pageMargins left="0.7" right="0.7" top="0.75" bottom="0.75" header="0.3" footer="0.3"/>
  <pageSetup paperSize="9" scale="69" orientation="landscape" r:id="rId1"/>
  <headerFooter>
    <oddHeader>&amp;C&amp;"Times New Roman,Félkövér"&amp;12Győr-Moson-Sopron Megyei Önkormányzt,
Győr-Moson-Sopron Megyei Hivatal
2019. évi felhalmozási és tőkejellegű kiadásai&amp;R&amp;"Times New Roman,Normál"&amp;10 3. számú melléklet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Q48"/>
  <sheetViews>
    <sheetView view="pageLayout" topLeftCell="A16" zoomScaleNormal="100" workbookViewId="0">
      <selection activeCell="G41" sqref="G41"/>
    </sheetView>
  </sheetViews>
  <sheetFormatPr defaultRowHeight="15" x14ac:dyDescent="0.25"/>
  <cols>
    <col min="1" max="1" width="50.7109375" customWidth="1"/>
    <col min="2" max="3" width="20.7109375" customWidth="1"/>
  </cols>
  <sheetData>
    <row r="1" spans="1:3" ht="24.95" customHeight="1" x14ac:dyDescent="0.25">
      <c r="A1" s="157" t="s">
        <v>99</v>
      </c>
      <c r="B1" s="157" t="s">
        <v>220</v>
      </c>
      <c r="C1" s="157" t="s">
        <v>221</v>
      </c>
    </row>
    <row r="2" spans="1:3" s="151" customFormat="1" ht="24.95" customHeight="1" x14ac:dyDescent="0.25">
      <c r="A2" s="253" t="s">
        <v>266</v>
      </c>
      <c r="B2" s="254">
        <v>0</v>
      </c>
      <c r="C2" s="254">
        <v>12465000</v>
      </c>
    </row>
    <row r="3" spans="1:3" s="151" customFormat="1" ht="24.95" customHeight="1" x14ac:dyDescent="0.25">
      <c r="A3" s="255" t="s">
        <v>448</v>
      </c>
      <c r="B3" s="254">
        <f>SUM(B2)</f>
        <v>0</v>
      </c>
      <c r="C3" s="254">
        <f>SUM(C2)</f>
        <v>12465000</v>
      </c>
    </row>
    <row r="4" spans="1:3" ht="30" customHeight="1" x14ac:dyDescent="0.25">
      <c r="A4" s="253" t="s">
        <v>222</v>
      </c>
      <c r="B4" s="256">
        <v>264663356</v>
      </c>
      <c r="C4" s="256">
        <v>258677053</v>
      </c>
    </row>
    <row r="5" spans="1:3" ht="28.5" customHeight="1" x14ac:dyDescent="0.25">
      <c r="A5" s="253" t="s">
        <v>223</v>
      </c>
      <c r="B5" s="256">
        <v>15306825</v>
      </c>
      <c r="C5" s="256">
        <v>10755191</v>
      </c>
    </row>
    <row r="6" spans="1:3" s="151" customFormat="1" ht="28.5" customHeight="1" x14ac:dyDescent="0.25">
      <c r="A6" s="259" t="s">
        <v>449</v>
      </c>
      <c r="B6" s="256">
        <v>0</v>
      </c>
      <c r="C6" s="256">
        <v>29981425</v>
      </c>
    </row>
    <row r="7" spans="1:3" ht="24.95" customHeight="1" x14ac:dyDescent="0.25">
      <c r="A7" s="257" t="s">
        <v>224</v>
      </c>
      <c r="B7" s="258">
        <f>SUM(B4:B6)</f>
        <v>279970181</v>
      </c>
      <c r="C7" s="258">
        <f>SUM(C4:C6)</f>
        <v>299413669</v>
      </c>
    </row>
    <row r="8" spans="1:3" ht="32.25" customHeight="1" x14ac:dyDescent="0.25">
      <c r="A8" s="253" t="s">
        <v>225</v>
      </c>
      <c r="B8" s="256">
        <v>4000000</v>
      </c>
      <c r="C8" s="256">
        <v>4000000</v>
      </c>
    </row>
    <row r="9" spans="1:3" ht="24.95" customHeight="1" x14ac:dyDescent="0.25">
      <c r="A9" s="253" t="s">
        <v>226</v>
      </c>
      <c r="B9" s="256">
        <v>4000000</v>
      </c>
      <c r="C9" s="256">
        <v>4000000</v>
      </c>
    </row>
    <row r="10" spans="1:3" ht="30.75" customHeight="1" x14ac:dyDescent="0.25">
      <c r="A10" s="257" t="s">
        <v>227</v>
      </c>
      <c r="B10" s="258">
        <v>4000000</v>
      </c>
      <c r="C10" s="258">
        <v>4000000</v>
      </c>
    </row>
    <row r="11" spans="1:3" ht="38.25" customHeight="1" x14ac:dyDescent="0.25">
      <c r="A11" s="257" t="s">
        <v>228</v>
      </c>
      <c r="B11" s="258">
        <f>SUM(B3+B7+B10)</f>
        <v>283970181</v>
      </c>
      <c r="C11" s="258">
        <f>SUM(C3+C7+C10)</f>
        <v>315878669</v>
      </c>
    </row>
    <row r="12" spans="1:3" ht="24.95" customHeight="1" x14ac:dyDescent="0.25">
      <c r="A12" s="253" t="s">
        <v>229</v>
      </c>
      <c r="B12" s="256">
        <v>150590</v>
      </c>
      <c r="C12" s="256">
        <v>66220</v>
      </c>
    </row>
    <row r="13" spans="1:3" ht="24.95" customHeight="1" x14ac:dyDescent="0.25">
      <c r="A13" s="253" t="s">
        <v>230</v>
      </c>
      <c r="B13" s="256">
        <v>1559</v>
      </c>
      <c r="C13" s="256">
        <v>41507</v>
      </c>
    </row>
    <row r="14" spans="1:3" ht="32.25" customHeight="1" x14ac:dyDescent="0.25">
      <c r="A14" s="257" t="s">
        <v>231</v>
      </c>
      <c r="B14" s="258">
        <f>SUM(B12:B13)</f>
        <v>152149</v>
      </c>
      <c r="C14" s="258">
        <f>SUM(C12:C13)</f>
        <v>107727</v>
      </c>
    </row>
    <row r="15" spans="1:3" ht="24.95" customHeight="1" x14ac:dyDescent="0.25">
      <c r="A15" s="253" t="s">
        <v>232</v>
      </c>
      <c r="B15" s="256">
        <v>345022310</v>
      </c>
      <c r="C15" s="256">
        <v>317783640</v>
      </c>
    </row>
    <row r="16" spans="1:3" ht="24.95" customHeight="1" x14ac:dyDescent="0.25">
      <c r="A16" s="257" t="s">
        <v>233</v>
      </c>
      <c r="B16" s="258">
        <f>SUM(B15)</f>
        <v>345022310</v>
      </c>
      <c r="C16" s="258">
        <f>SUM(C15)</f>
        <v>317783640</v>
      </c>
    </row>
    <row r="17" spans="1:17" ht="24.95" customHeight="1" x14ac:dyDescent="0.25">
      <c r="A17" s="253" t="s">
        <v>234</v>
      </c>
      <c r="B17" s="256">
        <v>15534103</v>
      </c>
      <c r="C17" s="256">
        <v>24058974</v>
      </c>
    </row>
    <row r="18" spans="1:17" ht="24.95" customHeight="1" x14ac:dyDescent="0.25">
      <c r="A18" s="257" t="s">
        <v>235</v>
      </c>
      <c r="B18" s="258">
        <f>SUM(B17)</f>
        <v>15534103</v>
      </c>
      <c r="C18" s="258">
        <f>SUM(C17)</f>
        <v>24058974</v>
      </c>
    </row>
    <row r="19" spans="1:17" ht="24.95" customHeight="1" x14ac:dyDescent="0.25">
      <c r="A19" s="257" t="s">
        <v>236</v>
      </c>
      <c r="B19" s="258">
        <f>SUM(B14+B16+B18)</f>
        <v>360708562</v>
      </c>
      <c r="C19" s="258">
        <f>SUM(C14+C16+C18)</f>
        <v>341950341</v>
      </c>
    </row>
    <row r="20" spans="1:17" ht="30.75" customHeight="1" x14ac:dyDescent="0.25">
      <c r="A20" s="253" t="s">
        <v>237</v>
      </c>
      <c r="B20" s="256">
        <v>0</v>
      </c>
      <c r="C20" s="256">
        <v>863318</v>
      </c>
    </row>
    <row r="21" spans="1:17" ht="30.75" customHeight="1" x14ac:dyDescent="0.25">
      <c r="A21" s="253" t="s">
        <v>238</v>
      </c>
      <c r="B21" s="256">
        <v>0</v>
      </c>
      <c r="C21" s="256">
        <v>863318</v>
      </c>
    </row>
    <row r="22" spans="1:17" ht="36" customHeight="1" x14ac:dyDescent="0.25">
      <c r="A22" s="257" t="s">
        <v>239</v>
      </c>
      <c r="B22" s="258">
        <f>SUM(B20)</f>
        <v>0</v>
      </c>
      <c r="C22" s="258">
        <f>SUM(C20)</f>
        <v>863318</v>
      </c>
      <c r="Q22" s="50"/>
    </row>
    <row r="23" spans="1:17" ht="24.95" customHeight="1" x14ac:dyDescent="0.25">
      <c r="A23" s="253" t="s">
        <v>240</v>
      </c>
      <c r="B23" s="256">
        <v>0</v>
      </c>
      <c r="C23" s="256">
        <v>27521</v>
      </c>
    </row>
    <row r="24" spans="1:17" ht="24.95" customHeight="1" x14ac:dyDescent="0.25">
      <c r="A24" s="253" t="s">
        <v>241</v>
      </c>
      <c r="B24" s="256">
        <v>0</v>
      </c>
      <c r="C24" s="256">
        <v>27521</v>
      </c>
    </row>
    <row r="25" spans="1:17" ht="24.95" customHeight="1" x14ac:dyDescent="0.25">
      <c r="A25" s="253" t="s">
        <v>242</v>
      </c>
      <c r="B25" s="256">
        <v>100000</v>
      </c>
      <c r="C25" s="256">
        <v>100000</v>
      </c>
    </row>
    <row r="26" spans="1:17" ht="30.75" customHeight="1" x14ac:dyDescent="0.25">
      <c r="A26" s="257" t="s">
        <v>243</v>
      </c>
      <c r="B26" s="258">
        <f>SUM(B23+B25)</f>
        <v>100000</v>
      </c>
      <c r="C26" s="258">
        <f>SUM(C23+C25)</f>
        <v>127521</v>
      </c>
    </row>
    <row r="27" spans="1:17" ht="24.95" customHeight="1" x14ac:dyDescent="0.25">
      <c r="A27" s="257" t="s">
        <v>244</v>
      </c>
      <c r="B27" s="258">
        <f>SUM(B22+B26)</f>
        <v>100000</v>
      </c>
      <c r="C27" s="258">
        <f>SUM(C22+C26)</f>
        <v>990839</v>
      </c>
    </row>
    <row r="28" spans="1:17" ht="36" customHeight="1" x14ac:dyDescent="0.25">
      <c r="A28" s="253" t="s">
        <v>245</v>
      </c>
      <c r="B28" s="256">
        <v>95822729</v>
      </c>
      <c r="C28" s="260">
        <v>89421929</v>
      </c>
    </row>
    <row r="29" spans="1:17" ht="33.75" customHeight="1" x14ac:dyDescent="0.25">
      <c r="A29" s="257" t="s">
        <v>246</v>
      </c>
      <c r="B29" s="258">
        <f>SUM(B28)</f>
        <v>95822729</v>
      </c>
      <c r="C29" s="258">
        <f>SUM(C28)</f>
        <v>89421929</v>
      </c>
    </row>
    <row r="30" spans="1:17" ht="24.95" customHeight="1" x14ac:dyDescent="0.25">
      <c r="A30" s="257" t="s">
        <v>247</v>
      </c>
      <c r="B30" s="258">
        <f>SUM(B11+B19+B27+B29)</f>
        <v>740601472</v>
      </c>
      <c r="C30" s="258">
        <f>SUM(C11+C19+C27+C29)</f>
        <v>748241778</v>
      </c>
    </row>
    <row r="31" spans="1:17" ht="24.95" customHeight="1" x14ac:dyDescent="0.25">
      <c r="A31" s="253" t="s">
        <v>248</v>
      </c>
      <c r="B31" s="256">
        <v>132242154</v>
      </c>
      <c r="C31" s="256">
        <v>132242154</v>
      </c>
    </row>
    <row r="32" spans="1:17" ht="24.95" customHeight="1" x14ac:dyDescent="0.25">
      <c r="A32" s="253" t="s">
        <v>249</v>
      </c>
      <c r="B32" s="256">
        <v>59969774</v>
      </c>
      <c r="C32" s="256">
        <v>59969774</v>
      </c>
    </row>
    <row r="33" spans="1:3" ht="24.95" customHeight="1" x14ac:dyDescent="0.25">
      <c r="A33" s="253" t="s">
        <v>250</v>
      </c>
      <c r="B33" s="256">
        <v>202838716</v>
      </c>
      <c r="C33" s="256">
        <v>392804231</v>
      </c>
    </row>
    <row r="34" spans="1:3" ht="24.95" customHeight="1" x14ac:dyDescent="0.25">
      <c r="A34" s="253" t="s">
        <v>251</v>
      </c>
      <c r="B34" s="256">
        <v>189965515</v>
      </c>
      <c r="C34" s="256">
        <v>9124356</v>
      </c>
    </row>
    <row r="35" spans="1:3" ht="24.95" customHeight="1" x14ac:dyDescent="0.25">
      <c r="A35" s="257" t="s">
        <v>252</v>
      </c>
      <c r="B35" s="258">
        <f>SUM(B31:B34)</f>
        <v>585016159</v>
      </c>
      <c r="C35" s="258">
        <f>SUM(C31:C34)</f>
        <v>594140515</v>
      </c>
    </row>
    <row r="36" spans="1:3" ht="34.5" customHeight="1" x14ac:dyDescent="0.25">
      <c r="A36" s="253" t="s">
        <v>253</v>
      </c>
      <c r="B36" s="261">
        <v>2124488</v>
      </c>
      <c r="C36" s="262">
        <v>283566</v>
      </c>
    </row>
    <row r="37" spans="1:3" ht="30" customHeight="1" x14ac:dyDescent="0.25">
      <c r="A37" s="253" t="s">
        <v>254</v>
      </c>
      <c r="B37" s="256"/>
      <c r="C37" s="256">
        <v>0</v>
      </c>
    </row>
    <row r="38" spans="1:3" ht="32.25" customHeight="1" x14ac:dyDescent="0.25">
      <c r="A38" s="257" t="s">
        <v>255</v>
      </c>
      <c r="B38" s="258">
        <f>SUM(B36)</f>
        <v>2124488</v>
      </c>
      <c r="C38" s="258">
        <f>SUM(C36)</f>
        <v>283566</v>
      </c>
    </row>
    <row r="39" spans="1:3" ht="24.95" customHeight="1" x14ac:dyDescent="0.25">
      <c r="A39" s="253" t="s">
        <v>256</v>
      </c>
      <c r="B39" s="256">
        <v>10448000</v>
      </c>
      <c r="C39" s="256">
        <v>11824000</v>
      </c>
    </row>
    <row r="40" spans="1:3" ht="33.75" customHeight="1" x14ac:dyDescent="0.25">
      <c r="A40" s="253" t="s">
        <v>257</v>
      </c>
      <c r="B40" s="256">
        <v>10448000</v>
      </c>
      <c r="C40" s="256">
        <v>11824000</v>
      </c>
    </row>
    <row r="41" spans="1:3" ht="32.25" customHeight="1" x14ac:dyDescent="0.25">
      <c r="A41" s="257" t="s">
        <v>258</v>
      </c>
      <c r="B41" s="258">
        <f>SUM(B39)</f>
        <v>10448000</v>
      </c>
      <c r="C41" s="258">
        <f>SUM(C39)</f>
        <v>11824000</v>
      </c>
    </row>
    <row r="42" spans="1:3" ht="24.95" customHeight="1" x14ac:dyDescent="0.25">
      <c r="A42" s="253" t="s">
        <v>259</v>
      </c>
      <c r="B42" s="256"/>
      <c r="C42" s="256">
        <v>0</v>
      </c>
    </row>
    <row r="43" spans="1:3" ht="33.75" customHeight="1" x14ac:dyDescent="0.25">
      <c r="A43" s="257" t="s">
        <v>260</v>
      </c>
      <c r="B43" s="258">
        <v>0</v>
      </c>
      <c r="C43" s="258">
        <v>0</v>
      </c>
    </row>
    <row r="44" spans="1:3" ht="24.95" customHeight="1" x14ac:dyDescent="0.25">
      <c r="A44" s="257" t="s">
        <v>261</v>
      </c>
      <c r="B44" s="258">
        <f>SUM(B38+B41+B43)</f>
        <v>12572488</v>
      </c>
      <c r="C44" s="258">
        <f>SUM(C38+C41+C43)</f>
        <v>12107566</v>
      </c>
    </row>
    <row r="45" spans="1:3" ht="34.5" customHeight="1" x14ac:dyDescent="0.25">
      <c r="A45" s="253" t="s">
        <v>262</v>
      </c>
      <c r="B45" s="256">
        <v>7158903</v>
      </c>
      <c r="C45" s="256">
        <v>7621576</v>
      </c>
    </row>
    <row r="46" spans="1:3" ht="24.95" customHeight="1" x14ac:dyDescent="0.25">
      <c r="A46" s="253" t="s">
        <v>263</v>
      </c>
      <c r="B46" s="256">
        <v>135853922</v>
      </c>
      <c r="C46" s="256">
        <v>134372121</v>
      </c>
    </row>
    <row r="47" spans="1:3" ht="36" customHeight="1" x14ac:dyDescent="0.25">
      <c r="A47" s="257" t="s">
        <v>264</v>
      </c>
      <c r="B47" s="258">
        <f>SUM(B45:B46)</f>
        <v>143012825</v>
      </c>
      <c r="C47" s="258">
        <f>SUM(C45:C46)</f>
        <v>141993697</v>
      </c>
    </row>
    <row r="48" spans="1:3" ht="24.95" customHeight="1" x14ac:dyDescent="0.25">
      <c r="A48" s="257" t="s">
        <v>265</v>
      </c>
      <c r="B48" s="258">
        <f>SUM(B35+B44+B47)</f>
        <v>740601472</v>
      </c>
      <c r="C48" s="258">
        <f>SUM(C35+C44+C47)</f>
        <v>748241778</v>
      </c>
    </row>
  </sheetData>
  <pageMargins left="0.7" right="0.7" top="0.75" bottom="0.75" header="0.3" footer="0.3"/>
  <pageSetup paperSize="9" scale="67" orientation="portrait" r:id="rId1"/>
  <headerFooter>
    <oddHeader>&amp;C&amp;"Times New Roman,Félkövér"&amp;12Győr-Moson-Sopron Megyei Önkormányzat
2019. évi vagyonmérlege&amp;R&amp;"Times New Roman,Normál"&amp;10 4/a számú melléklet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J1:L43"/>
  <sheetViews>
    <sheetView view="pageLayout" topLeftCell="I25" zoomScaleNormal="100" workbookViewId="0">
      <selection activeCell="K34" sqref="K34:L34"/>
    </sheetView>
  </sheetViews>
  <sheetFormatPr defaultRowHeight="15" x14ac:dyDescent="0.25"/>
  <cols>
    <col min="10" max="10" width="50.7109375" customWidth="1"/>
    <col min="11" max="12" width="20.7109375" customWidth="1"/>
  </cols>
  <sheetData>
    <row r="1" spans="10:12" ht="30" customHeight="1" x14ac:dyDescent="0.25">
      <c r="J1" s="157" t="s">
        <v>99</v>
      </c>
      <c r="K1" s="157" t="s">
        <v>220</v>
      </c>
      <c r="L1" s="157" t="s">
        <v>221</v>
      </c>
    </row>
    <row r="2" spans="10:12" ht="30" customHeight="1" x14ac:dyDescent="0.25">
      <c r="J2" s="158" t="s">
        <v>266</v>
      </c>
      <c r="K2" s="159">
        <v>2036</v>
      </c>
      <c r="L2" s="159"/>
    </row>
    <row r="3" spans="10:12" ht="30" customHeight="1" x14ac:dyDescent="0.25">
      <c r="J3" s="160" t="s">
        <v>267</v>
      </c>
      <c r="K3" s="161">
        <f>SUM(K2)</f>
        <v>2036</v>
      </c>
      <c r="L3" s="161">
        <f>SUM(L2)</f>
        <v>0</v>
      </c>
    </row>
    <row r="4" spans="10:12" ht="30" customHeight="1" x14ac:dyDescent="0.25">
      <c r="J4" s="158" t="s">
        <v>223</v>
      </c>
      <c r="K4" s="159">
        <v>15052802</v>
      </c>
      <c r="L4" s="159">
        <v>8759446</v>
      </c>
    </row>
    <row r="5" spans="10:12" ht="30" customHeight="1" x14ac:dyDescent="0.25">
      <c r="J5" s="160" t="s">
        <v>224</v>
      </c>
      <c r="K5" s="161">
        <f>SUM(K4)</f>
        <v>15052802</v>
      </c>
      <c r="L5" s="161">
        <f>SUM(L4)</f>
        <v>8759446</v>
      </c>
    </row>
    <row r="6" spans="10:12" ht="30" customHeight="1" x14ac:dyDescent="0.25">
      <c r="J6" s="160" t="s">
        <v>228</v>
      </c>
      <c r="K6" s="161">
        <f>SUM(K5,K3)</f>
        <v>15054838</v>
      </c>
      <c r="L6" s="161">
        <f>SUM(L5,L3)</f>
        <v>8759446</v>
      </c>
    </row>
    <row r="7" spans="10:12" ht="30" customHeight="1" x14ac:dyDescent="0.25">
      <c r="J7" s="158" t="s">
        <v>229</v>
      </c>
      <c r="K7" s="159">
        <v>42600</v>
      </c>
      <c r="L7" s="159">
        <v>71480</v>
      </c>
    </row>
    <row r="8" spans="10:12" ht="30" customHeight="1" x14ac:dyDescent="0.25">
      <c r="J8" s="160" t="s">
        <v>231</v>
      </c>
      <c r="K8" s="161">
        <f>SUM(K7)</f>
        <v>42600</v>
      </c>
      <c r="L8" s="161">
        <f>SUM(L7)</f>
        <v>71480</v>
      </c>
    </row>
    <row r="9" spans="10:12" ht="30" customHeight="1" x14ac:dyDescent="0.25">
      <c r="J9" s="158" t="s">
        <v>232</v>
      </c>
      <c r="K9" s="159">
        <v>83441083</v>
      </c>
      <c r="L9" s="159">
        <v>1997195</v>
      </c>
    </row>
    <row r="10" spans="10:12" ht="30" customHeight="1" x14ac:dyDescent="0.25">
      <c r="J10" s="160" t="s">
        <v>233</v>
      </c>
      <c r="K10" s="161">
        <f>SUM(K9)</f>
        <v>83441083</v>
      </c>
      <c r="L10" s="161">
        <f>SUM(L9)</f>
        <v>1997195</v>
      </c>
    </row>
    <row r="11" spans="10:12" ht="30" customHeight="1" x14ac:dyDescent="0.25">
      <c r="J11" s="160" t="s">
        <v>236</v>
      </c>
      <c r="K11" s="161">
        <f>SUM(K10,K8)</f>
        <v>83483683</v>
      </c>
      <c r="L11" s="161">
        <f>SUM(L10,L8)</f>
        <v>2068675</v>
      </c>
    </row>
    <row r="12" spans="10:12" ht="30" customHeight="1" x14ac:dyDescent="0.25">
      <c r="J12" s="158" t="s">
        <v>237</v>
      </c>
      <c r="K12" s="159">
        <v>0</v>
      </c>
      <c r="L12" s="159">
        <v>716985</v>
      </c>
    </row>
    <row r="13" spans="10:12" ht="30" customHeight="1" x14ac:dyDescent="0.25">
      <c r="J13" s="158" t="s">
        <v>238</v>
      </c>
      <c r="K13" s="159">
        <v>0</v>
      </c>
      <c r="L13" s="159">
        <v>0</v>
      </c>
    </row>
    <row r="14" spans="10:12" ht="30" customHeight="1" x14ac:dyDescent="0.25">
      <c r="J14" s="160" t="s">
        <v>239</v>
      </c>
      <c r="K14" s="161">
        <v>0</v>
      </c>
      <c r="L14" s="161">
        <f>SUM(L12)</f>
        <v>716985</v>
      </c>
    </row>
    <row r="15" spans="10:12" ht="30" customHeight="1" x14ac:dyDescent="0.25">
      <c r="J15" s="158" t="s">
        <v>240</v>
      </c>
      <c r="K15" s="159">
        <v>120000</v>
      </c>
      <c r="L15" s="159"/>
    </row>
    <row r="16" spans="10:12" ht="30" customHeight="1" x14ac:dyDescent="0.25">
      <c r="J16" s="158" t="s">
        <v>268</v>
      </c>
      <c r="K16" s="159">
        <v>120000</v>
      </c>
      <c r="L16" s="159"/>
    </row>
    <row r="17" spans="10:12" ht="30" customHeight="1" x14ac:dyDescent="0.25">
      <c r="J17" s="160" t="s">
        <v>243</v>
      </c>
      <c r="K17" s="161">
        <f>SUM(K15)</f>
        <v>120000</v>
      </c>
      <c r="L17" s="161">
        <f>SUM(L15)</f>
        <v>0</v>
      </c>
    </row>
    <row r="18" spans="10:12" ht="30" customHeight="1" x14ac:dyDescent="0.25">
      <c r="J18" s="160" t="s">
        <v>244</v>
      </c>
      <c r="K18" s="161">
        <f>SUM(K17)</f>
        <v>120000</v>
      </c>
      <c r="L18" s="161">
        <f>SUM(L17,L14)</f>
        <v>716985</v>
      </c>
    </row>
    <row r="19" spans="10:12" ht="30" customHeight="1" x14ac:dyDescent="0.25">
      <c r="J19" s="158" t="s">
        <v>245</v>
      </c>
      <c r="K19" s="159">
        <v>2511841</v>
      </c>
      <c r="L19" s="159">
        <v>0</v>
      </c>
    </row>
    <row r="20" spans="10:12" ht="30" customHeight="1" x14ac:dyDescent="0.25">
      <c r="J20" s="160" t="s">
        <v>246</v>
      </c>
      <c r="K20" s="161">
        <f>SUM(K19)</f>
        <v>2511841</v>
      </c>
      <c r="L20" s="161">
        <f>SUM(L19)</f>
        <v>0</v>
      </c>
    </row>
    <row r="21" spans="10:12" ht="30" customHeight="1" x14ac:dyDescent="0.25">
      <c r="J21" s="160" t="s">
        <v>247</v>
      </c>
      <c r="K21" s="161">
        <f>SUM(K6+K11+K18+K20)</f>
        <v>101170362</v>
      </c>
      <c r="L21" s="161">
        <f>SUM(L6+L11+L18+L20)</f>
        <v>11545106</v>
      </c>
    </row>
    <row r="22" spans="10:12" ht="30" customHeight="1" x14ac:dyDescent="0.25">
      <c r="J22" s="158" t="s">
        <v>248</v>
      </c>
      <c r="K22" s="159">
        <v>200850578</v>
      </c>
      <c r="L22" s="159">
        <v>200850578</v>
      </c>
    </row>
    <row r="23" spans="10:12" ht="30" customHeight="1" x14ac:dyDescent="0.25">
      <c r="J23" s="158" t="s">
        <v>249</v>
      </c>
      <c r="K23" s="159">
        <v>27633328</v>
      </c>
      <c r="L23" s="159">
        <v>27633328</v>
      </c>
    </row>
    <row r="24" spans="10:12" ht="30" customHeight="1" x14ac:dyDescent="0.25">
      <c r="J24" s="158" t="s">
        <v>250</v>
      </c>
      <c r="K24" s="159">
        <v>-49112029</v>
      </c>
      <c r="L24" s="159">
        <v>-139397676</v>
      </c>
    </row>
    <row r="25" spans="10:12" ht="30" customHeight="1" x14ac:dyDescent="0.25">
      <c r="J25" s="158" t="s">
        <v>251</v>
      </c>
      <c r="K25" s="159">
        <v>-90285647</v>
      </c>
      <c r="L25" s="159">
        <v>-89058905</v>
      </c>
    </row>
    <row r="26" spans="10:12" ht="30" customHeight="1" x14ac:dyDescent="0.25">
      <c r="J26" s="160" t="s">
        <v>252</v>
      </c>
      <c r="K26" s="161">
        <f>SUM(K22:K25)</f>
        <v>89086230</v>
      </c>
      <c r="L26" s="161">
        <f>SUM(L22:L25)</f>
        <v>27325</v>
      </c>
    </row>
    <row r="27" spans="10:12" ht="30" customHeight="1" x14ac:dyDescent="0.25">
      <c r="J27" s="158" t="s">
        <v>253</v>
      </c>
      <c r="K27" s="159">
        <v>287687</v>
      </c>
      <c r="L27" s="159">
        <v>150000</v>
      </c>
    </row>
    <row r="28" spans="10:12" ht="30" customHeight="1" x14ac:dyDescent="0.25">
      <c r="J28" s="160" t="s">
        <v>255</v>
      </c>
      <c r="K28" s="161">
        <f>SUM(K27)</f>
        <v>287687</v>
      </c>
      <c r="L28" s="161">
        <f>SUM(L27)</f>
        <v>150000</v>
      </c>
    </row>
    <row r="29" spans="10:12" ht="30" customHeight="1" x14ac:dyDescent="0.25">
      <c r="J29" s="158" t="s">
        <v>269</v>
      </c>
      <c r="K29" s="159">
        <v>585737</v>
      </c>
      <c r="L29" s="159"/>
    </row>
    <row r="30" spans="10:12" ht="30" customHeight="1" x14ac:dyDescent="0.25">
      <c r="J30" s="160" t="s">
        <v>258</v>
      </c>
      <c r="K30" s="161">
        <f>SUM(K29)</f>
        <v>585737</v>
      </c>
      <c r="L30" s="161">
        <f>SUM(L29)</f>
        <v>0</v>
      </c>
    </row>
    <row r="31" spans="10:12" ht="30" customHeight="1" x14ac:dyDescent="0.25">
      <c r="J31" s="160" t="s">
        <v>261</v>
      </c>
      <c r="K31" s="161">
        <f>SUM(K28+K30)</f>
        <v>873424</v>
      </c>
      <c r="L31" s="161">
        <f>SUM(L28+L30)</f>
        <v>150000</v>
      </c>
    </row>
    <row r="32" spans="10:12" ht="30" customHeight="1" x14ac:dyDescent="0.25">
      <c r="J32" s="158" t="s">
        <v>262</v>
      </c>
      <c r="K32" s="159">
        <v>11210708</v>
      </c>
      <c r="L32" s="159">
        <v>11367781</v>
      </c>
    </row>
    <row r="33" spans="10:12" ht="30" customHeight="1" x14ac:dyDescent="0.25">
      <c r="J33" s="160" t="s">
        <v>264</v>
      </c>
      <c r="K33" s="161">
        <f>SUM(K32)</f>
        <v>11210708</v>
      </c>
      <c r="L33" s="161">
        <f>SUM(L32)</f>
        <v>11367781</v>
      </c>
    </row>
    <row r="34" spans="10:12" ht="30" customHeight="1" x14ac:dyDescent="0.25">
      <c r="J34" s="160" t="s">
        <v>265</v>
      </c>
      <c r="K34" s="161">
        <f>SUM(K26+K31+K33)</f>
        <v>101170362</v>
      </c>
      <c r="L34" s="161">
        <f>SUM(L26+L31+L33)</f>
        <v>11545106</v>
      </c>
    </row>
    <row r="35" spans="10:12" ht="30" customHeight="1" x14ac:dyDescent="0.25"/>
    <row r="36" spans="10:12" ht="30" customHeight="1" x14ac:dyDescent="0.25"/>
    <row r="37" spans="10:12" ht="30" customHeight="1" x14ac:dyDescent="0.25"/>
    <row r="38" spans="10:12" ht="30" customHeight="1" x14ac:dyDescent="0.25"/>
    <row r="39" spans="10:12" ht="30" customHeight="1" x14ac:dyDescent="0.25"/>
    <row r="40" spans="10:12" ht="30" customHeight="1" x14ac:dyDescent="0.25"/>
    <row r="41" spans="10:12" ht="30" customHeight="1" x14ac:dyDescent="0.25"/>
    <row r="42" spans="10:12" ht="30" customHeight="1" x14ac:dyDescent="0.25"/>
    <row r="43" spans="10:12" ht="30" customHeight="1" x14ac:dyDescent="0.25"/>
  </sheetData>
  <pageMargins left="0.7" right="0.7" top="0.75" bottom="0.75" header="0.3" footer="0.3"/>
  <pageSetup paperSize="9" scale="74" orientation="portrait" r:id="rId1"/>
  <headerFooter>
    <oddHeader>&amp;C&amp;"Times New Roman,Félkövér"&amp;12Győr-Moson-Sopron Megyei Önkormányzati Hivatal
2019. évi vagyonmérlege&amp;R&amp;"Times New Roman,Normál"&amp;10 4/b számú melléklet</oddHeader>
  </headerFooter>
  <colBreaks count="1" manualBreakCount="1">
    <brk id="9" max="33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B10"/>
  <sheetViews>
    <sheetView view="pageLayout" topLeftCell="A10" zoomScaleNormal="100" workbookViewId="0">
      <selection activeCell="D23" sqref="D23"/>
    </sheetView>
  </sheetViews>
  <sheetFormatPr defaultRowHeight="15" x14ac:dyDescent="0.25"/>
  <cols>
    <col min="1" max="1" width="50.7109375" customWidth="1"/>
    <col min="2" max="2" width="20.7109375" customWidth="1"/>
  </cols>
  <sheetData>
    <row r="1" spans="1:2" ht="24.95" customHeight="1" x14ac:dyDescent="0.25">
      <c r="A1" s="157" t="s">
        <v>99</v>
      </c>
      <c r="B1" s="157" t="s">
        <v>270</v>
      </c>
    </row>
    <row r="2" spans="1:2" ht="24.95" customHeight="1" x14ac:dyDescent="0.25">
      <c r="A2" s="158" t="s">
        <v>271</v>
      </c>
      <c r="B2" s="159">
        <v>330484568</v>
      </c>
    </row>
    <row r="3" spans="1:2" ht="24.95" customHeight="1" x14ac:dyDescent="0.25">
      <c r="A3" s="158" t="s">
        <v>272</v>
      </c>
      <c r="B3" s="159">
        <v>241747971</v>
      </c>
    </row>
    <row r="4" spans="1:2" ht="24.95" customHeight="1" x14ac:dyDescent="0.25">
      <c r="A4" s="160" t="s">
        <v>273</v>
      </c>
      <c r="B4" s="161">
        <f>SUM(B2-B3)</f>
        <v>88736597</v>
      </c>
    </row>
    <row r="5" spans="1:2" ht="24.95" customHeight="1" x14ac:dyDescent="0.25">
      <c r="A5" s="158" t="s">
        <v>274</v>
      </c>
      <c r="B5" s="159">
        <v>372632388</v>
      </c>
    </row>
    <row r="6" spans="1:2" ht="24.95" customHeight="1" x14ac:dyDescent="0.25">
      <c r="A6" s="158" t="s">
        <v>279</v>
      </c>
      <c r="B6" s="159">
        <v>119291297</v>
      </c>
    </row>
    <row r="7" spans="1:2" ht="24.95" customHeight="1" x14ac:dyDescent="0.25">
      <c r="A7" s="160" t="s">
        <v>275</v>
      </c>
      <c r="B7" s="161">
        <f>SUM(B5-B6)</f>
        <v>253341091</v>
      </c>
    </row>
    <row r="8" spans="1:2" x14ac:dyDescent="0.25">
      <c r="A8" s="160" t="s">
        <v>276</v>
      </c>
      <c r="B8" s="161">
        <f>SUM(B7,B4)</f>
        <v>342077688</v>
      </c>
    </row>
    <row r="9" spans="1:2" x14ac:dyDescent="0.25">
      <c r="A9" s="160" t="s">
        <v>277</v>
      </c>
      <c r="B9" s="161">
        <f>SUM(B8)</f>
        <v>342077688</v>
      </c>
    </row>
    <row r="10" spans="1:2" x14ac:dyDescent="0.25">
      <c r="A10" s="160" t="s">
        <v>278</v>
      </c>
      <c r="B10" s="161">
        <f>SUM(B9)</f>
        <v>342077688</v>
      </c>
    </row>
  </sheetData>
  <pageMargins left="0.7" right="0.7" top="0.75" bottom="0.75" header="0.3" footer="0.3"/>
  <pageSetup paperSize="9" orientation="portrait" r:id="rId1"/>
  <headerFooter>
    <oddHeader>&amp;C&amp;"Times New Roman,Félkövér"Győr-Moson-Sopron Megyei Önkormányzat 
2019. évi költségvetési maradványkimutatása&amp;R&amp;"Times New Roman,Normál"&amp;10 5/a számú melléklet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B9"/>
  <sheetViews>
    <sheetView view="pageLayout" zoomScaleNormal="100" workbookViewId="0">
      <selection activeCell="D23" sqref="D23"/>
    </sheetView>
  </sheetViews>
  <sheetFormatPr defaultRowHeight="15" x14ac:dyDescent="0.25"/>
  <cols>
    <col min="1" max="1" width="50.7109375" customWidth="1"/>
    <col min="2" max="2" width="20.7109375" customWidth="1"/>
  </cols>
  <sheetData>
    <row r="1" spans="1:2" ht="24.95" customHeight="1" x14ac:dyDescent="0.25">
      <c r="A1" s="157" t="s">
        <v>99</v>
      </c>
      <c r="B1" s="157" t="s">
        <v>270</v>
      </c>
    </row>
    <row r="2" spans="1:2" ht="24.95" customHeight="1" x14ac:dyDescent="0.25">
      <c r="A2" s="158" t="s">
        <v>271</v>
      </c>
      <c r="B2" s="159">
        <v>31269629</v>
      </c>
    </row>
    <row r="3" spans="1:2" ht="24.95" customHeight="1" x14ac:dyDescent="0.25">
      <c r="A3" s="158" t="s">
        <v>272</v>
      </c>
      <c r="B3" s="159">
        <v>221647934</v>
      </c>
    </row>
    <row r="4" spans="1:2" ht="24.95" customHeight="1" x14ac:dyDescent="0.25">
      <c r="A4" s="160" t="s">
        <v>273</v>
      </c>
      <c r="B4" s="161">
        <f>SUM(B2-B3)</f>
        <v>-190378305</v>
      </c>
    </row>
    <row r="5" spans="1:2" ht="24.95" customHeight="1" x14ac:dyDescent="0.25">
      <c r="A5" s="158" t="s">
        <v>274</v>
      </c>
      <c r="B5" s="159">
        <v>192445631</v>
      </c>
    </row>
    <row r="6" spans="1:2" ht="24.95" customHeight="1" x14ac:dyDescent="0.25">
      <c r="A6" s="160" t="s">
        <v>275</v>
      </c>
      <c r="B6" s="161">
        <f>SUM(B5)</f>
        <v>192445631</v>
      </c>
    </row>
    <row r="7" spans="1:2" ht="24.95" customHeight="1" x14ac:dyDescent="0.25">
      <c r="A7" s="160" t="s">
        <v>276</v>
      </c>
      <c r="B7" s="161">
        <f>SUM(B6,B4)</f>
        <v>2067326</v>
      </c>
    </row>
    <row r="8" spans="1:2" ht="24.95" customHeight="1" x14ac:dyDescent="0.25">
      <c r="A8" s="160" t="s">
        <v>277</v>
      </c>
      <c r="B8" s="161">
        <f>SUM(B7)</f>
        <v>2067326</v>
      </c>
    </row>
    <row r="9" spans="1:2" ht="24.95" customHeight="1" x14ac:dyDescent="0.25">
      <c r="A9" s="160" t="s">
        <v>278</v>
      </c>
      <c r="B9" s="161">
        <f>SUM(B8)</f>
        <v>2067326</v>
      </c>
    </row>
  </sheetData>
  <pageMargins left="0.7" right="0.7" top="0.75" bottom="0.75" header="0.3" footer="0.3"/>
  <pageSetup paperSize="9" orientation="portrait" r:id="rId1"/>
  <headerFooter>
    <oddHeader>&amp;C&amp;"Times New Roman,Félkövér"&amp;12Győr-Moson-Sopron Megyei Önkormányzati Hivatal
2019. évi maradványkimutatása&amp;R&amp;"Times New Roman,Normál"&amp;10 5/b számú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3</vt:i4>
      </vt:variant>
    </vt:vector>
  </HeadingPairs>
  <TitlesOfParts>
    <vt:vector size="18" baseType="lpstr">
      <vt:lpstr>1. melléklet össz. 2019</vt:lpstr>
      <vt:lpstr>1.1 Önkormányzat 2019</vt:lpstr>
      <vt:lpstr>1.2 Hivatal 2019</vt:lpstr>
      <vt:lpstr>2. számú melléklet</vt:lpstr>
      <vt:lpstr>3 sz. melléklet</vt:lpstr>
      <vt:lpstr>4a sz. m. Vagyonm. önk.</vt:lpstr>
      <vt:lpstr>4b sz. m. Vagyonm. hivat.</vt:lpstr>
      <vt:lpstr>5a sz.m. Maradványkimut. önk.</vt:lpstr>
      <vt:lpstr>5b sz.m. Maradványkimut. hiv.</vt:lpstr>
      <vt:lpstr>6. sz. m. létszám</vt:lpstr>
      <vt:lpstr>7.sz. m. köt. és önk. v. fel.</vt:lpstr>
      <vt:lpstr>8.sz.m. Pénzeszköz alakulása</vt:lpstr>
      <vt:lpstr>Immateriális eszközök, gépek, b</vt:lpstr>
      <vt:lpstr>10. számú melléklet</vt:lpstr>
      <vt:lpstr>11. számú melléklet</vt:lpstr>
      <vt:lpstr>'4b sz. m. Vagyonm. hivat.'!Nyomtatási_terület</vt:lpstr>
      <vt:lpstr>'7.sz. m. köt. és önk. v. fel.'!Nyomtatási_terület</vt:lpstr>
      <vt:lpstr>'8.sz.m. Pénzeszköz alakulása'!Nyomtatási_terület</vt:lpstr>
    </vt:vector>
  </TitlesOfParts>
  <Company>Gy-M-S Megyei Onkormanyzat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Vilagi Ariella</dc:creator>
  <cp:lastModifiedBy>Szanyine dr. Vitinger Monika</cp:lastModifiedBy>
  <cp:lastPrinted>2020-05-20T12:15:45Z</cp:lastPrinted>
  <dcterms:created xsi:type="dcterms:W3CDTF">2019-03-22T12:38:49Z</dcterms:created>
  <dcterms:modified xsi:type="dcterms:W3CDTF">2020-06-30T13:04:55Z</dcterms:modified>
</cp:coreProperties>
</file>