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D14" i="1" s="1"/>
  <c r="J13" i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D11" i="1" s="1"/>
  <c r="J10" i="1"/>
  <c r="J16" i="1" s="1"/>
  <c r="G10" i="1"/>
  <c r="G16" i="1" s="1"/>
  <c r="F10" i="1"/>
  <c r="F16" i="1" s="1"/>
  <c r="E10" i="1"/>
  <c r="E16" i="1" s="1"/>
  <c r="B10" i="1"/>
  <c r="B16" i="1" s="1"/>
  <c r="A1" i="1"/>
  <c r="D12" i="1" l="1"/>
  <c r="D15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<sst xmlns="http://schemas.openxmlformats.org/spreadsheetml/2006/main" count="32" uniqueCount="30">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</sst>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sz val="8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6" fillId="0" borderId="0"/>
    <xf numFmtId="164" fontId="17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Fill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2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1" fillId="0" borderId="5" xfId="4" quotePrefix="1" applyNumberFormat="1" applyFont="1" applyBorder="1" applyAlignment="1">
      <alignment horizontal="right"/>
    </xf>
    <xf numFmtId="3" fontId="14" fillId="2" borderId="5" xfId="4" applyNumberFormat="1" applyFont="1" applyFill="1" applyBorder="1" applyAlignment="1">
      <alignment horizontal="right"/>
    </xf>
    <xf numFmtId="3" fontId="12" fillId="2" borderId="5" xfId="4" applyNumberFormat="1" applyFont="1" applyFill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40"/>
    <cellStyle name="Normál 5" xfId="41"/>
    <cellStyle name="Normál 5 2" xfId="42"/>
    <cellStyle name="Normál 5 3" xfId="43"/>
    <cellStyle name="Normál 6" xfId="44"/>
    <cellStyle name="Normál 6 2" xfId="45"/>
    <cellStyle name="Normál 6 3" xfId="46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10182614</v>
          </cell>
        </row>
        <row r="32">
          <cell r="C32">
            <v>300000</v>
          </cell>
        </row>
        <row r="40">
          <cell r="C40">
            <v>330460</v>
          </cell>
        </row>
        <row r="48">
          <cell r="C48">
            <v>158618530</v>
          </cell>
        </row>
        <row r="49">
          <cell r="C49">
            <v>31100066</v>
          </cell>
        </row>
        <row r="50">
          <cell r="C50">
            <v>38466708</v>
          </cell>
        </row>
        <row r="54">
          <cell r="C54">
            <v>2507400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activeCell="F18" sqref="F18"/>
    </sheetView>
  </sheetViews>
  <sheetFormatPr defaultColWidth="10.7109375" defaultRowHeight="12.75" x14ac:dyDescent="0.2"/>
  <cols>
    <col min="1" max="1" width="30.7109375" style="45" customWidth="1"/>
    <col min="2" max="2" width="10.28515625" style="45" customWidth="1"/>
    <col min="3" max="3" width="13.7109375" style="45" customWidth="1"/>
    <col min="4" max="4" width="12.85546875" style="47" customWidth="1"/>
    <col min="5" max="5" width="12" style="45" customWidth="1"/>
    <col min="6" max="6" width="11.7109375" style="45" customWidth="1"/>
    <col min="7" max="7" width="11.42578125" style="45" customWidth="1"/>
    <col min="8" max="8" width="12.140625" style="45" customWidth="1"/>
    <col min="9" max="10" width="10.28515625" style="45" customWidth="1"/>
    <col min="11" max="11" width="12.7109375" style="47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CONCATENATE("25. melléklet"," ",[1]ALAPADATOK!A7," ",[1]ALAPADATOK!B7," ",[1]ALAPADATOK!C7," ",[1]ALAPADATOK!D7," ",[1]ALAPADATOK!E7," ",[1]ALAPADATOK!F7," ",[1]ALAPADATOK!G7," ",[1]ALAPADATOK!H7)</f>
        <v>25. melléklet a 3 / 2021. ( II.25.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f>68310022-3693448</f>
        <v>64616574</v>
      </c>
      <c r="C10" s="24">
        <f t="shared" ref="C10:C15" si="0">K10-B10</f>
        <v>139356936</v>
      </c>
      <c r="D10" s="25">
        <f t="shared" ref="D10:D15" si="1">SUM(B10:C10)</f>
        <v>203973510</v>
      </c>
      <c r="E10" s="26">
        <f>69090783-119142</f>
        <v>68971641</v>
      </c>
      <c r="F10" s="26">
        <f>12885750-1059967</f>
        <v>11825783</v>
      </c>
      <c r="G10" s="26">
        <f>131052086-8360000</f>
        <v>122692086</v>
      </c>
      <c r="H10" s="26"/>
      <c r="I10" s="26"/>
      <c r="J10" s="26">
        <f>2100000-1016000-600000</f>
        <v>484000</v>
      </c>
      <c r="K10" s="27">
        <f t="shared" ref="K10:K15" si="2">SUM(E10:J10)</f>
        <v>203973510</v>
      </c>
    </row>
    <row r="11" spans="1:11" ht="15.95" customHeight="1" x14ac:dyDescent="0.2">
      <c r="A11" s="22" t="s">
        <v>24</v>
      </c>
      <c r="B11" s="28">
        <v>9264236</v>
      </c>
      <c r="C11" s="28">
        <f t="shared" si="0"/>
        <v>309083968</v>
      </c>
      <c r="D11" s="25">
        <f t="shared" si="1"/>
        <v>318348204</v>
      </c>
      <c r="E11" s="24">
        <f>209679278-6622855</f>
        <v>203056423</v>
      </c>
      <c r="F11" s="26">
        <f>41711492-2833042</f>
        <v>38878450</v>
      </c>
      <c r="G11" s="26">
        <f>83858191-8000000</f>
        <v>75858191</v>
      </c>
      <c r="H11" s="26"/>
      <c r="I11" s="26"/>
      <c r="J11" s="26">
        <f>1422550-295910-571500</f>
        <v>555140</v>
      </c>
      <c r="K11" s="27">
        <f t="shared" si="2"/>
        <v>318348204</v>
      </c>
    </row>
    <row r="12" spans="1:11" ht="15.95" customHeight="1" x14ac:dyDescent="0.2">
      <c r="A12" s="22" t="s">
        <v>25</v>
      </c>
      <c r="B12" s="28">
        <f>25278253+127598+249830-8715000</f>
        <v>16940681</v>
      </c>
      <c r="C12" s="28">
        <f t="shared" si="0"/>
        <v>85448312</v>
      </c>
      <c r="D12" s="25">
        <f t="shared" si="1"/>
        <v>102388993</v>
      </c>
      <c r="E12" s="26">
        <f>55350452-4494337</f>
        <v>50856115</v>
      </c>
      <c r="F12" s="26">
        <f>9898597-1021622</f>
        <v>8876975</v>
      </c>
      <c r="G12" s="24">
        <f>50953820-8715000-3910000</f>
        <v>38328820</v>
      </c>
      <c r="H12" s="26">
        <v>2500</v>
      </c>
      <c r="I12" s="26"/>
      <c r="J12" s="26">
        <f>3254155+249830+335000+127598+358000</f>
        <v>4324583</v>
      </c>
      <c r="K12" s="27">
        <f t="shared" si="2"/>
        <v>102388993</v>
      </c>
    </row>
    <row r="13" spans="1:11" s="31" customFormat="1" ht="18" customHeight="1" x14ac:dyDescent="0.2">
      <c r="A13" s="29" t="s">
        <v>26</v>
      </c>
      <c r="B13" s="30">
        <f>319887298+1570651+5168705+320000+1250000</f>
        <v>328196654</v>
      </c>
      <c r="C13" s="28">
        <f t="shared" si="0"/>
        <v>609030594</v>
      </c>
      <c r="D13" s="25">
        <f t="shared" si="1"/>
        <v>937227248</v>
      </c>
      <c r="E13" s="24">
        <f>591027286-957543-20000</f>
        <v>590049743</v>
      </c>
      <c r="F13" s="24">
        <f>109854346-1418166+20000</f>
        <v>108456180</v>
      </c>
      <c r="G13" s="24">
        <f>217075737+8108571-1861709-2647917</f>
        <v>220674682</v>
      </c>
      <c r="H13" s="26"/>
      <c r="I13" s="26"/>
      <c r="J13" s="24">
        <f>18125051-3976325+1250000+2647917</f>
        <v>18046643</v>
      </c>
      <c r="K13" s="27">
        <f t="shared" si="2"/>
        <v>937227248</v>
      </c>
    </row>
    <row r="14" spans="1:11" s="31" customFormat="1" ht="18" customHeight="1" x14ac:dyDescent="0.2">
      <c r="A14" s="29" t="s">
        <v>27</v>
      </c>
      <c r="B14" s="32">
        <v>2190306</v>
      </c>
      <c r="C14" s="28">
        <f t="shared" si="0"/>
        <v>97197551</v>
      </c>
      <c r="D14" s="25">
        <f t="shared" si="1"/>
        <v>99387857</v>
      </c>
      <c r="E14" s="33">
        <f>73585777-1489061</f>
        <v>72096716</v>
      </c>
      <c r="F14" s="33">
        <f>13122999-412298</f>
        <v>12710701</v>
      </c>
      <c r="G14" s="34">
        <f>14927624-394554</f>
        <v>14533070</v>
      </c>
      <c r="H14" s="35"/>
      <c r="I14" s="35"/>
      <c r="J14" s="35">
        <f>610850-563480</f>
        <v>47370</v>
      </c>
      <c r="K14" s="27">
        <f t="shared" si="2"/>
        <v>99387857</v>
      </c>
    </row>
    <row r="15" spans="1:11" s="31" customFormat="1" ht="18" customHeight="1" x14ac:dyDescent="0.2">
      <c r="A15" s="29" t="s">
        <v>28</v>
      </c>
      <c r="B15" s="32">
        <f>'[1]9.2. sz. mell. '!C9+'[1]9.2. sz. mell. '!C32+'[1]9.2. sz. mell. '!C40</f>
        <v>10813074</v>
      </c>
      <c r="C15" s="28">
        <f t="shared" si="0"/>
        <v>219879630</v>
      </c>
      <c r="D15" s="25">
        <f t="shared" si="1"/>
        <v>230692704</v>
      </c>
      <c r="E15" s="35">
        <f>'[1]9.2. sz. mell. '!C48</f>
        <v>158618530</v>
      </c>
      <c r="F15" s="35">
        <f>'[1]9.2. sz. mell. '!C49</f>
        <v>31100066</v>
      </c>
      <c r="G15" s="35">
        <f>'[1]9.2. sz. mell. '!C50</f>
        <v>38466708</v>
      </c>
      <c r="H15" s="36"/>
      <c r="I15" s="36"/>
      <c r="J15" s="36">
        <f>'[1]9.2. sz. mell. '!C54</f>
        <v>2507400</v>
      </c>
      <c r="K15" s="27">
        <f t="shared" si="2"/>
        <v>230692704</v>
      </c>
    </row>
    <row r="16" spans="1:11" s="41" customFormat="1" ht="18" customHeight="1" thickBot="1" x14ac:dyDescent="0.25">
      <c r="A16" s="37" t="s">
        <v>29</v>
      </c>
      <c r="B16" s="38">
        <f t="shared" ref="B16:J16" si="3">SUM(B10:B15)</f>
        <v>432021525</v>
      </c>
      <c r="C16" s="39">
        <f t="shared" si="3"/>
        <v>1459996991</v>
      </c>
      <c r="D16" s="39">
        <f t="shared" si="3"/>
        <v>1892018516</v>
      </c>
      <c r="E16" s="39">
        <f t="shared" si="3"/>
        <v>1143649168</v>
      </c>
      <c r="F16" s="39">
        <f t="shared" si="3"/>
        <v>211848155</v>
      </c>
      <c r="G16" s="39">
        <f t="shared" si="3"/>
        <v>510553557</v>
      </c>
      <c r="H16" s="38">
        <f t="shared" si="3"/>
        <v>2500</v>
      </c>
      <c r="I16" s="38">
        <f t="shared" si="3"/>
        <v>0</v>
      </c>
      <c r="J16" s="38">
        <f t="shared" si="3"/>
        <v>25965136</v>
      </c>
      <c r="K16" s="40">
        <f>SUM(K10:K15)</f>
        <v>1892018516</v>
      </c>
    </row>
    <row r="17" spans="1:11" s="44" customFormat="1" ht="11.25" x14ac:dyDescent="0.2">
      <c r="A17" s="42"/>
      <c r="B17" s="42"/>
      <c r="C17" s="42"/>
      <c r="D17" s="43"/>
      <c r="E17" s="42"/>
      <c r="F17" s="42"/>
      <c r="G17" s="42"/>
      <c r="H17" s="42"/>
      <c r="I17" s="42"/>
      <c r="J17" s="42"/>
      <c r="K17" s="43"/>
    </row>
    <row r="18" spans="1:11" s="44" customFormat="1" ht="11.25" x14ac:dyDescent="0.2">
      <c r="A18" s="42"/>
      <c r="B18" s="42"/>
      <c r="C18" s="42"/>
      <c r="D18" s="43"/>
      <c r="E18" s="42"/>
      <c r="F18" s="42"/>
      <c r="G18" s="42"/>
      <c r="H18" s="42"/>
      <c r="I18" s="42"/>
      <c r="J18" s="42"/>
      <c r="K18" s="43"/>
    </row>
    <row r="19" spans="1:11" x14ac:dyDescent="0.2">
      <c r="B19" s="46"/>
      <c r="C19" s="46"/>
      <c r="D19" s="46"/>
    </row>
    <row r="20" spans="1:11" x14ac:dyDescent="0.2">
      <c r="C20" s="46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2021-03-03T12:22:54Z</dcterms:created>
  <dcterms:modified xsi:type="dcterms:W3CDTF">2021-03-03T12:22:54Z</dcterms:modified>
</cp:coreProperties>
</file>