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1840" windowHeight="13740" tabRatio="599" activeTab="17"/>
  </bookViews>
  <sheets>
    <sheet name="2-3.mell" sheetId="1" r:id="rId1"/>
    <sheet name="4.mell" sheetId="2" r:id="rId2"/>
    <sheet name="4.1" sheetId="6" r:id="rId3"/>
    <sheet name="4.2" sheetId="25" r:id="rId4"/>
    <sheet name="4.3" sheetId="33" r:id="rId5"/>
    <sheet name="5.mell" sheetId="3" r:id="rId6"/>
    <sheet name="5.1" sheetId="7" r:id="rId7"/>
    <sheet name="5.2" sheetId="26" r:id="rId8"/>
    <sheet name="5.3" sheetId="34" r:id="rId9"/>
    <sheet name="6.mell." sheetId="23" r:id="rId10"/>
    <sheet name="7-8.mell." sheetId="9" r:id="rId11"/>
    <sheet name="9.1-9.2" sheetId="10" r:id="rId12"/>
    <sheet name="9.3. mell." sheetId="11" r:id="rId13"/>
    <sheet name="10 mell" sheetId="29" r:id="rId14"/>
    <sheet name="11-11.2" sheetId="13" r:id="rId15"/>
    <sheet name="12 mell" sheetId="17" r:id="rId16"/>
    <sheet name="13 mell." sheetId="32" r:id="rId17"/>
    <sheet name="14 mell." sheetId="19" r:id="rId18"/>
  </sheets>
  <externalReferences>
    <externalReference r:id="rId19"/>
    <externalReference r:id="rId20"/>
  </externalReferences>
  <definedNames>
    <definedName name="_xlnm.Print_Titles" localSheetId="2">'4.1'!$6:$10</definedName>
    <definedName name="_xlnm.Print_Titles" localSheetId="4">'4.3'!$7:$11</definedName>
    <definedName name="_xlnm.Print_Titles" localSheetId="6">'5.1'!$6:$11</definedName>
    <definedName name="_xlnm.Print_Titles" localSheetId="8">'5.3'!$7:$11</definedName>
    <definedName name="_xlnm.Print_Area" localSheetId="14">'11-11.2'!$A$1:$F$70</definedName>
    <definedName name="_xlnm.Print_Area" localSheetId="15">'12 mell'!$A$1:$N$38</definedName>
    <definedName name="_xlnm.Print_Area" localSheetId="16">'13 mell.'!$A$1:$I$22</definedName>
    <definedName name="_xlnm.Print_Area" localSheetId="17">'14 mell.'!$A$1:$D$18</definedName>
    <definedName name="_xlnm.Print_Area" localSheetId="0">'2-3.mell'!$A$1:$C$51</definedName>
    <definedName name="_xlnm.Print_Area" localSheetId="2">'4.1'!$A$1:$N$105</definedName>
    <definedName name="_xlnm.Print_Area" localSheetId="3">'4.2'!$A$1:$N$25</definedName>
    <definedName name="_xlnm.Print_Area" localSheetId="4">'4.3'!$A$1:$N$106</definedName>
    <definedName name="_xlnm.Print_Area" localSheetId="1">'4.mell'!$A$1:$M$39</definedName>
    <definedName name="_xlnm.Print_Area" localSheetId="6">'5.1'!$A$1:$L$100</definedName>
    <definedName name="_xlnm.Print_Area" localSheetId="7">'5.2'!$A$1:$L$26</definedName>
    <definedName name="_xlnm.Print_Area" localSheetId="8">'5.3'!$A$1:$L$106</definedName>
    <definedName name="_xlnm.Print_Area" localSheetId="5">'5.mell'!$A$1:$K$39</definedName>
    <definedName name="_xlnm.Print_Area" localSheetId="9">'6.mell.'!$A$1:$C$60</definedName>
    <definedName name="_xlnm.Print_Area" localSheetId="10">'7-8.mell.'!$A$1:$C$57</definedName>
    <definedName name="_xlnm.Print_Area" localSheetId="11">'9.1-9.2'!$A$1:$E$76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4" i="6"/>
  <c r="C105"/>
  <c r="O24" i="17" l="1"/>
  <c r="O36"/>
  <c r="O38"/>
  <c r="D28"/>
  <c r="E28"/>
  <c r="F28"/>
  <c r="G28"/>
  <c r="H28"/>
  <c r="I28"/>
  <c r="J28"/>
  <c r="K28"/>
  <c r="L28"/>
  <c r="M28"/>
  <c r="N28"/>
  <c r="C28"/>
  <c r="D27"/>
  <c r="E27"/>
  <c r="F27"/>
  <c r="G27"/>
  <c r="H27"/>
  <c r="I27"/>
  <c r="J27"/>
  <c r="K27"/>
  <c r="L27"/>
  <c r="M27"/>
  <c r="N27"/>
  <c r="C27"/>
  <c r="D26"/>
  <c r="E26"/>
  <c r="F26"/>
  <c r="G26"/>
  <c r="H26"/>
  <c r="I26"/>
  <c r="J26"/>
  <c r="K26"/>
  <c r="L26"/>
  <c r="M26"/>
  <c r="N26"/>
  <c r="C26"/>
  <c r="D36"/>
  <c r="E36"/>
  <c r="F36"/>
  <c r="G36"/>
  <c r="H36"/>
  <c r="I36"/>
  <c r="J36"/>
  <c r="K36"/>
  <c r="L36"/>
  <c r="M36"/>
  <c r="N36"/>
  <c r="C36"/>
  <c r="B36" s="1"/>
  <c r="O16"/>
  <c r="C18" l="1"/>
  <c r="D18"/>
  <c r="E18"/>
  <c r="F18"/>
  <c r="F23" s="1"/>
  <c r="G18"/>
  <c r="H18"/>
  <c r="I18"/>
  <c r="J18"/>
  <c r="J23" s="1"/>
  <c r="K18"/>
  <c r="L18"/>
  <c r="M18"/>
  <c r="N18"/>
  <c r="N23" s="1"/>
  <c r="H9"/>
  <c r="D22"/>
  <c r="E22"/>
  <c r="F22"/>
  <c r="G22"/>
  <c r="H22"/>
  <c r="I22"/>
  <c r="J22"/>
  <c r="K22"/>
  <c r="L22"/>
  <c r="M22"/>
  <c r="N22"/>
  <c r="C22"/>
  <c r="D21"/>
  <c r="E21"/>
  <c r="F21"/>
  <c r="G21"/>
  <c r="H21"/>
  <c r="I21"/>
  <c r="J21"/>
  <c r="K21"/>
  <c r="L21"/>
  <c r="M21"/>
  <c r="N21"/>
  <c r="C21"/>
  <c r="B19"/>
  <c r="B20"/>
  <c r="D10"/>
  <c r="D9" s="1"/>
  <c r="E10"/>
  <c r="E9" s="1"/>
  <c r="F10"/>
  <c r="F9" s="1"/>
  <c r="G10"/>
  <c r="G9" s="1"/>
  <c r="H10"/>
  <c r="I10"/>
  <c r="I9" s="1"/>
  <c r="J10"/>
  <c r="J9" s="1"/>
  <c r="K10"/>
  <c r="K9" s="1"/>
  <c r="L10"/>
  <c r="L9" s="1"/>
  <c r="M10"/>
  <c r="M9" s="1"/>
  <c r="N10"/>
  <c r="N9" s="1"/>
  <c r="C10"/>
  <c r="C9" s="1"/>
  <c r="M23" l="1"/>
  <c r="E23"/>
  <c r="B21"/>
  <c r="L23"/>
  <c r="H23"/>
  <c r="D23"/>
  <c r="I23"/>
  <c r="K23"/>
  <c r="G23"/>
  <c r="C23"/>
  <c r="B18"/>
  <c r="B11"/>
  <c r="B10"/>
  <c r="B9" l="1"/>
  <c r="D46" i="10"/>
  <c r="E46"/>
  <c r="C46"/>
  <c r="E97" i="7" l="1"/>
  <c r="G97"/>
  <c r="J97"/>
  <c r="K97"/>
  <c r="L97"/>
  <c r="D97"/>
  <c r="C96" i="6"/>
  <c r="E96"/>
  <c r="F96"/>
  <c r="G96"/>
  <c r="H96"/>
  <c r="I96"/>
  <c r="J96"/>
  <c r="K96"/>
  <c r="L96"/>
  <c r="M96"/>
  <c r="N96"/>
  <c r="D96"/>
  <c r="D84"/>
  <c r="C84"/>
  <c r="C85" i="7"/>
  <c r="D53" i="33" l="1"/>
  <c r="D104" i="6" l="1"/>
  <c r="E104"/>
  <c r="F104"/>
  <c r="G104"/>
  <c r="H104"/>
  <c r="J104"/>
  <c r="K104"/>
  <c r="L104"/>
  <c r="M104"/>
  <c r="N104"/>
  <c r="D99" i="7"/>
  <c r="E99"/>
  <c r="F99"/>
  <c r="G99"/>
  <c r="H99"/>
  <c r="I99"/>
  <c r="J99"/>
  <c r="K99"/>
  <c r="L99"/>
  <c r="C13" i="13"/>
  <c r="D13"/>
  <c r="E13"/>
  <c r="F13"/>
  <c r="B13"/>
  <c r="E51" i="10" l="1"/>
  <c r="E30"/>
  <c r="M115" i="34"/>
  <c r="N115" s="1"/>
  <c r="M114"/>
  <c r="N114" s="1"/>
  <c r="M113"/>
  <c r="N113" s="1"/>
  <c r="M112"/>
  <c r="N112" s="1"/>
  <c r="M111"/>
  <c r="N111" s="1"/>
  <c r="M110"/>
  <c r="N110" s="1"/>
  <c r="M109"/>
  <c r="N107"/>
  <c r="M107"/>
  <c r="N106"/>
  <c r="M106"/>
  <c r="L105"/>
  <c r="K105"/>
  <c r="J105"/>
  <c r="H105"/>
  <c r="N104"/>
  <c r="M104"/>
  <c r="K103"/>
  <c r="K108" s="1"/>
  <c r="G103"/>
  <c r="G108" s="1"/>
  <c r="N102"/>
  <c r="M102"/>
  <c r="N100"/>
  <c r="M100"/>
  <c r="M99"/>
  <c r="C99"/>
  <c r="N99" s="1"/>
  <c r="N98"/>
  <c r="M98"/>
  <c r="M97"/>
  <c r="N97" s="1"/>
  <c r="C97"/>
  <c r="N96"/>
  <c r="M96"/>
  <c r="N95"/>
  <c r="M95"/>
  <c r="C95"/>
  <c r="M94"/>
  <c r="N94" s="1"/>
  <c r="N93"/>
  <c r="M93"/>
  <c r="C93"/>
  <c r="N92"/>
  <c r="M92"/>
  <c r="M91"/>
  <c r="C91"/>
  <c r="N91" s="1"/>
  <c r="N90"/>
  <c r="M90"/>
  <c r="M89"/>
  <c r="N89" s="1"/>
  <c r="C89"/>
  <c r="N88"/>
  <c r="M88"/>
  <c r="M87"/>
  <c r="N87" s="1"/>
  <c r="C87"/>
  <c r="M86"/>
  <c r="N86" s="1"/>
  <c r="N85"/>
  <c r="M85"/>
  <c r="C85"/>
  <c r="N84"/>
  <c r="M84"/>
  <c r="M83"/>
  <c r="C83"/>
  <c r="N83" s="1"/>
  <c r="N82"/>
  <c r="M82"/>
  <c r="M81"/>
  <c r="C81"/>
  <c r="N80"/>
  <c r="M80"/>
  <c r="N79"/>
  <c r="M79"/>
  <c r="C79"/>
  <c r="M78"/>
  <c r="N78" s="1"/>
  <c r="N77"/>
  <c r="M77"/>
  <c r="C77"/>
  <c r="N76"/>
  <c r="M76"/>
  <c r="M75"/>
  <c r="C75"/>
  <c r="N75" s="1"/>
  <c r="N74"/>
  <c r="M74"/>
  <c r="M73"/>
  <c r="C73"/>
  <c r="N73" s="1"/>
  <c r="P73" s="1"/>
  <c r="Q73" s="1"/>
  <c r="R72"/>
  <c r="M72"/>
  <c r="M71"/>
  <c r="C71"/>
  <c r="N71" s="1"/>
  <c r="N70"/>
  <c r="M70"/>
  <c r="M69"/>
  <c r="N69" s="1"/>
  <c r="C69"/>
  <c r="N68"/>
  <c r="M68"/>
  <c r="M67"/>
  <c r="N67" s="1"/>
  <c r="C67"/>
  <c r="M66"/>
  <c r="N66" s="1"/>
  <c r="N65"/>
  <c r="M65"/>
  <c r="C65"/>
  <c r="M64"/>
  <c r="N64" s="1"/>
  <c r="M63"/>
  <c r="C63"/>
  <c r="N63" s="1"/>
  <c r="N62"/>
  <c r="M62"/>
  <c r="M61"/>
  <c r="N61" s="1"/>
  <c r="C61"/>
  <c r="N60"/>
  <c r="M60"/>
  <c r="M59"/>
  <c r="N59" s="1"/>
  <c r="C59"/>
  <c r="M58"/>
  <c r="N58" s="1"/>
  <c r="N57"/>
  <c r="M57"/>
  <c r="C57"/>
  <c r="M56"/>
  <c r="N56" s="1"/>
  <c r="M55"/>
  <c r="C55"/>
  <c r="N55" s="1"/>
  <c r="N54"/>
  <c r="M54"/>
  <c r="L53"/>
  <c r="K53"/>
  <c r="J53"/>
  <c r="I53"/>
  <c r="I47" s="1"/>
  <c r="H53"/>
  <c r="G53"/>
  <c r="F53"/>
  <c r="F47" s="1"/>
  <c r="E53"/>
  <c r="D53"/>
  <c r="M52"/>
  <c r="N52" s="1"/>
  <c r="Q51"/>
  <c r="M51"/>
  <c r="C51"/>
  <c r="N51" s="1"/>
  <c r="N50"/>
  <c r="M50"/>
  <c r="M49"/>
  <c r="C49"/>
  <c r="N48"/>
  <c r="M48"/>
  <c r="E47"/>
  <c r="D47"/>
  <c r="M46"/>
  <c r="N46" s="1"/>
  <c r="N45"/>
  <c r="M45"/>
  <c r="C45"/>
  <c r="M44"/>
  <c r="N44" s="1"/>
  <c r="M43"/>
  <c r="C43"/>
  <c r="N43" s="1"/>
  <c r="N42"/>
  <c r="M42"/>
  <c r="M41"/>
  <c r="N41" s="1"/>
  <c r="C41"/>
  <c r="N40"/>
  <c r="M40"/>
  <c r="M39"/>
  <c r="N39" s="1"/>
  <c r="C39"/>
  <c r="M38"/>
  <c r="N38" s="1"/>
  <c r="N37"/>
  <c r="M37"/>
  <c r="C37"/>
  <c r="M36"/>
  <c r="N36" s="1"/>
  <c r="M35"/>
  <c r="C35"/>
  <c r="N35" s="1"/>
  <c r="N34"/>
  <c r="M34"/>
  <c r="I33"/>
  <c r="H33"/>
  <c r="F33"/>
  <c r="E33"/>
  <c r="D33"/>
  <c r="M33" s="1"/>
  <c r="M32"/>
  <c r="N32" s="1"/>
  <c r="N31"/>
  <c r="M31"/>
  <c r="C31"/>
  <c r="M30"/>
  <c r="N30" s="1"/>
  <c r="M29"/>
  <c r="C29"/>
  <c r="N29" s="1"/>
  <c r="N28"/>
  <c r="M28"/>
  <c r="M27"/>
  <c r="N27" s="1"/>
  <c r="C27"/>
  <c r="C25" s="1"/>
  <c r="N26"/>
  <c r="M26"/>
  <c r="I25"/>
  <c r="I105" s="1"/>
  <c r="G25"/>
  <c r="G105" s="1"/>
  <c r="F25"/>
  <c r="F105" s="1"/>
  <c r="E25"/>
  <c r="E105" s="1"/>
  <c r="D25"/>
  <c r="D105" s="1"/>
  <c r="M24"/>
  <c r="N24" s="1"/>
  <c r="M23"/>
  <c r="C23"/>
  <c r="N23" s="1"/>
  <c r="N22"/>
  <c r="M22"/>
  <c r="M21"/>
  <c r="N21" s="1"/>
  <c r="C21"/>
  <c r="C19" s="1"/>
  <c r="N20"/>
  <c r="M20"/>
  <c r="L19"/>
  <c r="L101" s="1"/>
  <c r="K19"/>
  <c r="K101" s="1"/>
  <c r="J19"/>
  <c r="J103" s="1"/>
  <c r="J108" s="1"/>
  <c r="I19"/>
  <c r="H19"/>
  <c r="H101" s="1"/>
  <c r="G19"/>
  <c r="G101" s="1"/>
  <c r="F19"/>
  <c r="F103" s="1"/>
  <c r="E19"/>
  <c r="D19"/>
  <c r="M18"/>
  <c r="N18" s="1"/>
  <c r="M17"/>
  <c r="C17"/>
  <c r="N17" s="1"/>
  <c r="N16"/>
  <c r="M16"/>
  <c r="M15"/>
  <c r="N15" s="1"/>
  <c r="C15"/>
  <c r="N14"/>
  <c r="M14"/>
  <c r="M13"/>
  <c r="N13" s="1"/>
  <c r="C13"/>
  <c r="N12"/>
  <c r="Q110" i="33"/>
  <c r="P110"/>
  <c r="O110"/>
  <c r="Q107"/>
  <c r="O107"/>
  <c r="P107" s="1"/>
  <c r="Q106"/>
  <c r="P106"/>
  <c r="O106"/>
  <c r="M105"/>
  <c r="L105"/>
  <c r="K105"/>
  <c r="I105"/>
  <c r="G105"/>
  <c r="E105"/>
  <c r="Q104"/>
  <c r="P104"/>
  <c r="O104"/>
  <c r="Q102"/>
  <c r="P102"/>
  <c r="O102"/>
  <c r="Q100"/>
  <c r="P100"/>
  <c r="O100"/>
  <c r="O99"/>
  <c r="P99" s="1"/>
  <c r="D99"/>
  <c r="C99"/>
  <c r="Q99" s="1"/>
  <c r="Q98"/>
  <c r="P98"/>
  <c r="O98"/>
  <c r="O97"/>
  <c r="P97" s="1"/>
  <c r="D97"/>
  <c r="C97"/>
  <c r="Q97" s="1"/>
  <c r="Q96"/>
  <c r="P96"/>
  <c r="O96"/>
  <c r="O95"/>
  <c r="P95" s="1"/>
  <c r="D95"/>
  <c r="C95"/>
  <c r="Q95" s="1"/>
  <c r="Q94"/>
  <c r="P94"/>
  <c r="O94"/>
  <c r="O93"/>
  <c r="P93" s="1"/>
  <c r="D93"/>
  <c r="C93"/>
  <c r="Q93" s="1"/>
  <c r="Q92"/>
  <c r="P92"/>
  <c r="O92"/>
  <c r="O91"/>
  <c r="P91" s="1"/>
  <c r="D91"/>
  <c r="C91"/>
  <c r="Q91" s="1"/>
  <c r="Q90"/>
  <c r="P90"/>
  <c r="O90"/>
  <c r="O89"/>
  <c r="P89" s="1"/>
  <c r="D89"/>
  <c r="C89"/>
  <c r="Q89" s="1"/>
  <c r="Q88"/>
  <c r="P88"/>
  <c r="O88"/>
  <c r="O87"/>
  <c r="P87" s="1"/>
  <c r="C87"/>
  <c r="Q87" s="1"/>
  <c r="Q86"/>
  <c r="P86"/>
  <c r="O86"/>
  <c r="O85"/>
  <c r="P85" s="1"/>
  <c r="D85"/>
  <c r="C85"/>
  <c r="Q85" s="1"/>
  <c r="Q84"/>
  <c r="P84"/>
  <c r="O84"/>
  <c r="O83"/>
  <c r="P83" s="1"/>
  <c r="D83"/>
  <c r="C83"/>
  <c r="Q83" s="1"/>
  <c r="Q82"/>
  <c r="P82"/>
  <c r="O82"/>
  <c r="O81"/>
  <c r="C81"/>
  <c r="Q81" s="1"/>
  <c r="Q80"/>
  <c r="P80"/>
  <c r="O80"/>
  <c r="O79"/>
  <c r="P79" s="1"/>
  <c r="C79"/>
  <c r="Q79" s="1"/>
  <c r="Q78"/>
  <c r="P78"/>
  <c r="O78"/>
  <c r="O77"/>
  <c r="P77" s="1"/>
  <c r="C77"/>
  <c r="Q77" s="1"/>
  <c r="Q76"/>
  <c r="P76"/>
  <c r="O76"/>
  <c r="O75"/>
  <c r="P75" s="1"/>
  <c r="C75"/>
  <c r="Q75" s="1"/>
  <c r="Q74"/>
  <c r="P74"/>
  <c r="O74"/>
  <c r="O73"/>
  <c r="P73" s="1"/>
  <c r="D73"/>
  <c r="C73"/>
  <c r="Q73" s="1"/>
  <c r="Q72"/>
  <c r="P72"/>
  <c r="O72"/>
  <c r="O71"/>
  <c r="P71" s="1"/>
  <c r="C71"/>
  <c r="Q71" s="1"/>
  <c r="Q70"/>
  <c r="P70"/>
  <c r="O70"/>
  <c r="O69"/>
  <c r="P69" s="1"/>
  <c r="D69"/>
  <c r="C69"/>
  <c r="Q69" s="1"/>
  <c r="Q68"/>
  <c r="P68"/>
  <c r="O68"/>
  <c r="O67"/>
  <c r="P67" s="1"/>
  <c r="D67"/>
  <c r="C67"/>
  <c r="Q67" s="1"/>
  <c r="Q66"/>
  <c r="P66"/>
  <c r="O66"/>
  <c r="O65"/>
  <c r="P65" s="1"/>
  <c r="D65"/>
  <c r="C65"/>
  <c r="Q65" s="1"/>
  <c r="Q64"/>
  <c r="P64"/>
  <c r="O64"/>
  <c r="O63"/>
  <c r="C63"/>
  <c r="Q63" s="1"/>
  <c r="Q62"/>
  <c r="P62"/>
  <c r="O62"/>
  <c r="O61"/>
  <c r="C61"/>
  <c r="Q61" s="1"/>
  <c r="Q60"/>
  <c r="P60"/>
  <c r="O60"/>
  <c r="O59"/>
  <c r="C59"/>
  <c r="Q59" s="1"/>
  <c r="Q58"/>
  <c r="P58"/>
  <c r="O58"/>
  <c r="O57"/>
  <c r="P57" s="1"/>
  <c r="D57"/>
  <c r="C57"/>
  <c r="Q57" s="1"/>
  <c r="Q56"/>
  <c r="P56"/>
  <c r="O56"/>
  <c r="O55"/>
  <c r="P55" s="1"/>
  <c r="C55"/>
  <c r="Q55" s="1"/>
  <c r="Q54"/>
  <c r="P54"/>
  <c r="O54"/>
  <c r="N53"/>
  <c r="M53"/>
  <c r="L53"/>
  <c r="K53"/>
  <c r="J53"/>
  <c r="I53"/>
  <c r="G53"/>
  <c r="E53"/>
  <c r="O53" s="1"/>
  <c r="Q52"/>
  <c r="P52"/>
  <c r="O52"/>
  <c r="O51"/>
  <c r="P51" s="1"/>
  <c r="D51"/>
  <c r="C51"/>
  <c r="Q51" s="1"/>
  <c r="Q50"/>
  <c r="P50"/>
  <c r="O50"/>
  <c r="O49"/>
  <c r="P49" s="1"/>
  <c r="C49"/>
  <c r="Q49" s="1"/>
  <c r="Q48"/>
  <c r="P48"/>
  <c r="O48"/>
  <c r="N47"/>
  <c r="M47"/>
  <c r="L47"/>
  <c r="K47"/>
  <c r="J47"/>
  <c r="I47"/>
  <c r="G47"/>
  <c r="E47"/>
  <c r="D47"/>
  <c r="Q46"/>
  <c r="P46"/>
  <c r="O46"/>
  <c r="O45"/>
  <c r="P45" s="1"/>
  <c r="D45"/>
  <c r="C45"/>
  <c r="Q45" s="1"/>
  <c r="Q44"/>
  <c r="P44"/>
  <c r="O44"/>
  <c r="O43"/>
  <c r="P43" s="1"/>
  <c r="D43"/>
  <c r="C43"/>
  <c r="Q43" s="1"/>
  <c r="Q42"/>
  <c r="P42"/>
  <c r="O42"/>
  <c r="O41"/>
  <c r="P41" s="1"/>
  <c r="D41"/>
  <c r="C41"/>
  <c r="Q41" s="1"/>
  <c r="Q40"/>
  <c r="P40"/>
  <c r="O40"/>
  <c r="O39"/>
  <c r="P39" s="1"/>
  <c r="D39"/>
  <c r="C39"/>
  <c r="Q39" s="1"/>
  <c r="Q38"/>
  <c r="P38"/>
  <c r="O38"/>
  <c r="O37"/>
  <c r="P37" s="1"/>
  <c r="D37"/>
  <c r="C37"/>
  <c r="Q37" s="1"/>
  <c r="Q36"/>
  <c r="P36"/>
  <c r="O36"/>
  <c r="O35"/>
  <c r="P35" s="1"/>
  <c r="D35"/>
  <c r="C35"/>
  <c r="Q35" s="1"/>
  <c r="Q34"/>
  <c r="P34"/>
  <c r="O34"/>
  <c r="N33"/>
  <c r="M33"/>
  <c r="L33"/>
  <c r="K33"/>
  <c r="J33"/>
  <c r="I33"/>
  <c r="G33"/>
  <c r="E33"/>
  <c r="O33" s="1"/>
  <c r="P33" s="1"/>
  <c r="D33"/>
  <c r="C33"/>
  <c r="Q33" s="1"/>
  <c r="Q32"/>
  <c r="P32"/>
  <c r="O32"/>
  <c r="Q31"/>
  <c r="O31"/>
  <c r="P31" s="1"/>
  <c r="D31"/>
  <c r="C31"/>
  <c r="Q30"/>
  <c r="P30"/>
  <c r="O30"/>
  <c r="O29"/>
  <c r="P29" s="1"/>
  <c r="D29"/>
  <c r="C29"/>
  <c r="Q29" s="1"/>
  <c r="Q28"/>
  <c r="P28"/>
  <c r="O28"/>
  <c r="O27"/>
  <c r="P27" s="1"/>
  <c r="D27"/>
  <c r="D25" s="1"/>
  <c r="C27"/>
  <c r="C25" s="1"/>
  <c r="Q26"/>
  <c r="P26"/>
  <c r="O26"/>
  <c r="N25"/>
  <c r="N105" s="1"/>
  <c r="J25"/>
  <c r="J105" s="1"/>
  <c r="Q24"/>
  <c r="P24"/>
  <c r="O24"/>
  <c r="O23"/>
  <c r="P23" s="1"/>
  <c r="C23"/>
  <c r="Q23" s="1"/>
  <c r="Q22"/>
  <c r="P22"/>
  <c r="O22"/>
  <c r="O21"/>
  <c r="C21"/>
  <c r="Q21" s="1"/>
  <c r="Q20"/>
  <c r="P20"/>
  <c r="O20"/>
  <c r="N19"/>
  <c r="N103" s="1"/>
  <c r="M19"/>
  <c r="M103" s="1"/>
  <c r="L19"/>
  <c r="L103" s="1"/>
  <c r="K19"/>
  <c r="K103" s="1"/>
  <c r="J19"/>
  <c r="J103" s="1"/>
  <c r="I19"/>
  <c r="I103" s="1"/>
  <c r="G19"/>
  <c r="G103" s="1"/>
  <c r="E19"/>
  <c r="E103" s="1"/>
  <c r="D19"/>
  <c r="C19"/>
  <c r="Q19" s="1"/>
  <c r="Q18"/>
  <c r="P18"/>
  <c r="O18"/>
  <c r="O17"/>
  <c r="P17" s="1"/>
  <c r="D17"/>
  <c r="C17"/>
  <c r="Q17" s="1"/>
  <c r="Q16"/>
  <c r="P16"/>
  <c r="O16"/>
  <c r="O15"/>
  <c r="P15" s="1"/>
  <c r="D15"/>
  <c r="C15"/>
  <c r="Q15" s="1"/>
  <c r="Q14"/>
  <c r="P14"/>
  <c r="O14"/>
  <c r="O13"/>
  <c r="P13" s="1"/>
  <c r="D13"/>
  <c r="C13"/>
  <c r="Q13" s="1"/>
  <c r="N81" i="34" l="1"/>
  <c r="C105"/>
  <c r="F108"/>
  <c r="M105"/>
  <c r="M53"/>
  <c r="E101"/>
  <c r="N49"/>
  <c r="D101"/>
  <c r="P81" i="33"/>
  <c r="P63"/>
  <c r="P61"/>
  <c r="C53"/>
  <c r="P53" s="1"/>
  <c r="P59"/>
  <c r="O47"/>
  <c r="P21"/>
  <c r="D103"/>
  <c r="O103" s="1"/>
  <c r="C103" i="34"/>
  <c r="I101"/>
  <c r="M47"/>
  <c r="N72"/>
  <c r="P72" s="1"/>
  <c r="Q72" s="1"/>
  <c r="F101"/>
  <c r="M101" s="1"/>
  <c r="J101"/>
  <c r="D103"/>
  <c r="H103"/>
  <c r="H108" s="1"/>
  <c r="L103"/>
  <c r="L108" s="1"/>
  <c r="R73"/>
  <c r="E103"/>
  <c r="E108" s="1"/>
  <c r="I103"/>
  <c r="I108" s="1"/>
  <c r="C33"/>
  <c r="C53"/>
  <c r="M19"/>
  <c r="N19" s="1"/>
  <c r="M25"/>
  <c r="N25" s="1"/>
  <c r="N111" i="33"/>
  <c r="N108"/>
  <c r="E111"/>
  <c r="E108"/>
  <c r="K111"/>
  <c r="K108"/>
  <c r="C105"/>
  <c r="Q105" s="1"/>
  <c r="Q25"/>
  <c r="G111"/>
  <c r="G108"/>
  <c r="L111"/>
  <c r="L108"/>
  <c r="O25"/>
  <c r="P25" s="1"/>
  <c r="D105"/>
  <c r="O105" s="1"/>
  <c r="I108"/>
  <c r="I111"/>
  <c r="M108"/>
  <c r="M111"/>
  <c r="J111"/>
  <c r="J108"/>
  <c r="Q27"/>
  <c r="I101"/>
  <c r="I109" s="1"/>
  <c r="M101"/>
  <c r="C103"/>
  <c r="D101"/>
  <c r="J101"/>
  <c r="N101"/>
  <c r="N109" s="1"/>
  <c r="O19"/>
  <c r="P19" s="1"/>
  <c r="E101"/>
  <c r="K101"/>
  <c r="K109" s="1"/>
  <c r="G101"/>
  <c r="G109" s="1"/>
  <c r="L101"/>
  <c r="L109" s="1"/>
  <c r="C108" i="34" l="1"/>
  <c r="N105"/>
  <c r="N53"/>
  <c r="C47"/>
  <c r="C101" s="1"/>
  <c r="Q53" i="33"/>
  <c r="C47"/>
  <c r="P47" s="1"/>
  <c r="D108"/>
  <c r="D109" s="1"/>
  <c r="O109" s="1"/>
  <c r="N33" i="34"/>
  <c r="D108"/>
  <c r="M108" s="1"/>
  <c r="N108" s="1"/>
  <c r="M103"/>
  <c r="N103" s="1"/>
  <c r="M109" i="33"/>
  <c r="J109"/>
  <c r="D111"/>
  <c r="O111" s="1"/>
  <c r="C108"/>
  <c r="Q108" s="1"/>
  <c r="C111"/>
  <c r="Q111" s="1"/>
  <c r="Q103"/>
  <c r="O108"/>
  <c r="E109"/>
  <c r="O101"/>
  <c r="P105"/>
  <c r="P103"/>
  <c r="C109" i="34" l="1"/>
  <c r="N109" s="1"/>
  <c r="N47"/>
  <c r="N101"/>
  <c r="Q47" i="33"/>
  <c r="C101"/>
  <c r="Q101" s="1"/>
  <c r="P108"/>
  <c r="P111"/>
  <c r="C109" l="1"/>
  <c r="Q109" s="1"/>
  <c r="P101"/>
  <c r="C112"/>
  <c r="P112" s="1"/>
  <c r="P109"/>
  <c r="Q112" l="1"/>
  <c r="C16" i="1"/>
  <c r="D16"/>
  <c r="C13"/>
  <c r="C10"/>
  <c r="C12" i="11"/>
  <c r="C17" s="1"/>
  <c r="D104" i="7"/>
  <c r="E104"/>
  <c r="F104"/>
  <c r="F97" s="1"/>
  <c r="G104"/>
  <c r="H104"/>
  <c r="H97" s="1"/>
  <c r="I104"/>
  <c r="I97" s="1"/>
  <c r="J104"/>
  <c r="K104"/>
  <c r="L104"/>
  <c r="E34" i="10" l="1"/>
  <c r="D42"/>
  <c r="C42"/>
  <c r="E72"/>
  <c r="E12"/>
  <c r="E11" s="1"/>
  <c r="D11"/>
  <c r="C11"/>
  <c r="E44"/>
  <c r="D73"/>
  <c r="C73"/>
  <c r="E74"/>
  <c r="E43"/>
  <c r="E38"/>
  <c r="E39"/>
  <c r="E40"/>
  <c r="E41"/>
  <c r="E35"/>
  <c r="E31"/>
  <c r="E29"/>
  <c r="E28"/>
  <c r="E27"/>
  <c r="D22"/>
  <c r="C22"/>
  <c r="E24"/>
  <c r="E23"/>
  <c r="D68"/>
  <c r="C68"/>
  <c r="E70"/>
  <c r="E69"/>
  <c r="E42" l="1"/>
  <c r="F42"/>
  <c r="C41" i="2"/>
  <c r="E102" i="6"/>
  <c r="E103" s="1"/>
  <c r="J16" i="3" l="1"/>
  <c r="E18"/>
  <c r="F18"/>
  <c r="G18"/>
  <c r="H18"/>
  <c r="I18"/>
  <c r="J18"/>
  <c r="K18"/>
  <c r="C16"/>
  <c r="D16"/>
  <c r="F16"/>
  <c r="E16"/>
  <c r="G16"/>
  <c r="H16"/>
  <c r="I16"/>
  <c r="H15" i="2"/>
  <c r="I15"/>
  <c r="J15"/>
  <c r="K15"/>
  <c r="K39" s="1"/>
  <c r="L15"/>
  <c r="L39" s="1"/>
  <c r="D19"/>
  <c r="E19"/>
  <c r="F19"/>
  <c r="G19"/>
  <c r="K19"/>
  <c r="L19"/>
  <c r="M19"/>
  <c r="E15"/>
  <c r="E39" s="1"/>
  <c r="G15"/>
  <c r="G39" s="1"/>
  <c r="O13" i="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5"/>
  <c r="O86"/>
  <c r="O87"/>
  <c r="O88"/>
  <c r="O89"/>
  <c r="O90"/>
  <c r="O91"/>
  <c r="O92"/>
  <c r="O93"/>
  <c r="O94"/>
  <c r="O95"/>
  <c r="F15" i="2"/>
  <c r="F39" s="1"/>
  <c r="F109" i="6"/>
  <c r="G109"/>
  <c r="H109"/>
  <c r="I109"/>
  <c r="J109"/>
  <c r="K109"/>
  <c r="L109"/>
  <c r="M109"/>
  <c r="N109"/>
  <c r="O96" l="1"/>
  <c r="M15" i="2"/>
  <c r="M39" s="1"/>
  <c r="K16" i="3"/>
  <c r="M97" i="7"/>
  <c r="E20" i="25"/>
  <c r="F20"/>
  <c r="G20"/>
  <c r="H20"/>
  <c r="I20"/>
  <c r="H19" i="2" s="1"/>
  <c r="H39" s="1"/>
  <c r="J20" i="25"/>
  <c r="I19" i="2" s="1"/>
  <c r="I39" s="1"/>
  <c r="K20" i="25"/>
  <c r="J19" i="2" s="1"/>
  <c r="J39" s="1"/>
  <c r="L20" i="25"/>
  <c r="M20"/>
  <c r="N20"/>
  <c r="D20"/>
  <c r="C19" i="2" s="1"/>
  <c r="E21" i="26"/>
  <c r="D18" i="3" s="1"/>
  <c r="F21" i="26"/>
  <c r="G21"/>
  <c r="H21"/>
  <c r="I21"/>
  <c r="J21"/>
  <c r="K21"/>
  <c r="L21"/>
  <c r="D21"/>
  <c r="C18" i="3" s="1"/>
  <c r="C39" i="23" l="1"/>
  <c r="C28"/>
  <c r="C100" i="6"/>
  <c r="C98"/>
  <c r="C94"/>
  <c r="C92"/>
  <c r="C90"/>
  <c r="C86"/>
  <c r="C62"/>
  <c r="C60"/>
  <c r="C52"/>
  <c r="C50"/>
  <c r="C48"/>
  <c r="C46"/>
  <c r="C28"/>
  <c r="C22"/>
  <c r="C18"/>
  <c r="C16"/>
  <c r="J23" i="25" l="1"/>
  <c r="I23"/>
  <c r="C18"/>
  <c r="C20" s="1"/>
  <c r="C12"/>
  <c r="C23" l="1"/>
  <c r="D18" i="19"/>
  <c r="D88" i="6"/>
  <c r="C88" s="1"/>
  <c r="C23" i="13" l="1"/>
  <c r="C66"/>
  <c r="D66"/>
  <c r="E66"/>
  <c r="B66"/>
  <c r="F53"/>
  <c r="B52"/>
  <c r="F54"/>
  <c r="D50" i="10"/>
  <c r="C50"/>
  <c r="E32"/>
  <c r="C24" i="9"/>
  <c r="C22"/>
  <c r="O97" i="6"/>
  <c r="O98"/>
  <c r="O99"/>
  <c r="O100"/>
  <c r="O101"/>
  <c r="F14" i="13" l="1"/>
  <c r="F15"/>
  <c r="F16"/>
  <c r="F17"/>
  <c r="F18"/>
  <c r="F19"/>
  <c r="F20"/>
  <c r="F21"/>
  <c r="F22"/>
  <c r="F12"/>
  <c r="M88" i="7"/>
  <c r="M89"/>
  <c r="C11" i="29"/>
  <c r="E45" i="10"/>
  <c r="D36"/>
  <c r="C36"/>
  <c r="E21"/>
  <c r="E18"/>
  <c r="E17" s="1"/>
  <c r="E16"/>
  <c r="E15" s="1"/>
  <c r="D15"/>
  <c r="C15"/>
  <c r="C89" i="7"/>
  <c r="M68"/>
  <c r="M69"/>
  <c r="M70"/>
  <c r="M71"/>
  <c r="M72"/>
  <c r="M73"/>
  <c r="M74"/>
  <c r="M75"/>
  <c r="M54"/>
  <c r="M55"/>
  <c r="M56"/>
  <c r="M57"/>
  <c r="M62"/>
  <c r="M63"/>
  <c r="C63"/>
  <c r="F34" i="13"/>
  <c r="F35"/>
  <c r="F36"/>
  <c r="F37"/>
  <c r="F38"/>
  <c r="F39"/>
  <c r="F33"/>
  <c r="D40"/>
  <c r="E40"/>
  <c r="B116" i="6"/>
  <c r="B118" s="1"/>
  <c r="C11" i="9"/>
  <c r="D71" i="10"/>
  <c r="C71"/>
  <c r="E22"/>
  <c r="F23" i="13" l="1"/>
  <c r="E71" i="10"/>
  <c r="C59" i="13" l="1"/>
  <c r="D59"/>
  <c r="E59"/>
  <c r="B59"/>
  <c r="F64"/>
  <c r="F63"/>
  <c r="M24" i="7"/>
  <c r="M25"/>
  <c r="M20"/>
  <c r="M21"/>
  <c r="C93"/>
  <c r="C25"/>
  <c r="C21"/>
  <c r="F102" i="6"/>
  <c r="F103" s="1"/>
  <c r="G102"/>
  <c r="G103" s="1"/>
  <c r="I102"/>
  <c r="I103" s="1"/>
  <c r="K102"/>
  <c r="K103" s="1"/>
  <c r="M102"/>
  <c r="M103" s="1"/>
  <c r="D82"/>
  <c r="C82" s="1"/>
  <c r="D72"/>
  <c r="C72" s="1"/>
  <c r="D54"/>
  <c r="C54" s="1"/>
  <c r="D36"/>
  <c r="C36" s="1"/>
  <c r="D24"/>
  <c r="C24" s="1"/>
  <c r="D20"/>
  <c r="C20" s="1"/>
  <c r="D14"/>
  <c r="C14" s="1"/>
  <c r="C73" i="7"/>
  <c r="C71"/>
  <c r="C69"/>
  <c r="C55"/>
  <c r="C57"/>
  <c r="D70" i="6"/>
  <c r="C70" s="1"/>
  <c r="D68"/>
  <c r="C68" s="1"/>
  <c r="O23" i="17"/>
  <c r="O32"/>
  <c r="D100" i="7"/>
  <c r="E100"/>
  <c r="F100"/>
  <c r="G100"/>
  <c r="H100"/>
  <c r="I100"/>
  <c r="J100"/>
  <c r="K100"/>
  <c r="L100"/>
  <c r="C26" i="9"/>
  <c r="C17"/>
  <c r="C13"/>
  <c r="E75" i="10"/>
  <c r="E73" s="1"/>
  <c r="D25"/>
  <c r="C25"/>
  <c r="E33"/>
  <c r="E26"/>
  <c r="M14" i="7"/>
  <c r="M15"/>
  <c r="M16"/>
  <c r="M17"/>
  <c r="M18"/>
  <c r="M19"/>
  <c r="M22"/>
  <c r="M23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8"/>
  <c r="M59"/>
  <c r="M60"/>
  <c r="M61"/>
  <c r="M64"/>
  <c r="M65"/>
  <c r="M66"/>
  <c r="M67"/>
  <c r="M76"/>
  <c r="M77"/>
  <c r="M78"/>
  <c r="M79"/>
  <c r="M80"/>
  <c r="M81"/>
  <c r="M82"/>
  <c r="M83"/>
  <c r="M86"/>
  <c r="M87"/>
  <c r="M90"/>
  <c r="M91"/>
  <c r="M92"/>
  <c r="M93"/>
  <c r="M94"/>
  <c r="M95"/>
  <c r="M13"/>
  <c r="C105" l="1"/>
  <c r="K98"/>
  <c r="I98"/>
  <c r="G98"/>
  <c r="E98"/>
  <c r="L98"/>
  <c r="J98"/>
  <c r="H98"/>
  <c r="D98"/>
  <c r="F98"/>
  <c r="H102" i="6"/>
  <c r="H103" s="1"/>
  <c r="N102"/>
  <c r="N103" s="1"/>
  <c r="L102"/>
  <c r="L103" s="1"/>
  <c r="J102"/>
  <c r="J103" s="1"/>
  <c r="E25" i="10"/>
  <c r="C95" i="7" l="1"/>
  <c r="C91"/>
  <c r="C37"/>
  <c r="C15"/>
  <c r="C11" i="23" l="1"/>
  <c r="D18" s="1"/>
  <c r="C19" s="1"/>
  <c r="C53"/>
  <c r="E53" s="1"/>
  <c r="F105" i="6"/>
  <c r="G105"/>
  <c r="H105"/>
  <c r="J105"/>
  <c r="K105"/>
  <c r="L105"/>
  <c r="M105"/>
  <c r="N105"/>
  <c r="B35" i="17"/>
  <c r="D19" i="10" l="1"/>
  <c r="C19"/>
  <c r="E20"/>
  <c r="C17" i="29"/>
  <c r="B21" i="2"/>
  <c r="B23" i="13"/>
  <c r="D52" i="10"/>
  <c r="C52"/>
  <c r="E50"/>
  <c r="E52" l="1"/>
  <c r="E68"/>
  <c r="E37"/>
  <c r="E36" s="1"/>
  <c r="C79" i="7"/>
  <c r="C41"/>
  <c r="D40" i="6"/>
  <c r="C40" s="1"/>
  <c r="D16" i="25" l="1"/>
  <c r="C16" s="1"/>
  <c r="C17" i="26"/>
  <c r="C75" i="7"/>
  <c r="D80" i="6"/>
  <c r="C80" s="1"/>
  <c r="D74"/>
  <c r="C74" s="1"/>
  <c r="D78"/>
  <c r="C78" s="1"/>
  <c r="D30" i="17"/>
  <c r="E30"/>
  <c r="F30"/>
  <c r="G30"/>
  <c r="H30"/>
  <c r="I30"/>
  <c r="J30"/>
  <c r="K30"/>
  <c r="L30"/>
  <c r="M30"/>
  <c r="N30"/>
  <c r="C30"/>
  <c r="D29"/>
  <c r="E29"/>
  <c r="F29"/>
  <c r="G29"/>
  <c r="H29"/>
  <c r="I29"/>
  <c r="J29"/>
  <c r="K29"/>
  <c r="L29"/>
  <c r="M29"/>
  <c r="N29"/>
  <c r="C29"/>
  <c r="B31"/>
  <c r="D14"/>
  <c r="E14"/>
  <c r="F14"/>
  <c r="G14"/>
  <c r="H14"/>
  <c r="I14"/>
  <c r="J14"/>
  <c r="K14"/>
  <c r="L14"/>
  <c r="M14"/>
  <c r="N14"/>
  <c r="C14"/>
  <c r="D13"/>
  <c r="D16" s="1"/>
  <c r="D24" s="1"/>
  <c r="E13"/>
  <c r="E16" s="1"/>
  <c r="E24" s="1"/>
  <c r="F13"/>
  <c r="F16" s="1"/>
  <c r="F24" s="1"/>
  <c r="G13"/>
  <c r="G16" s="1"/>
  <c r="G24" s="1"/>
  <c r="H13"/>
  <c r="H16" s="1"/>
  <c r="H24" s="1"/>
  <c r="I13"/>
  <c r="I16" s="1"/>
  <c r="I24" s="1"/>
  <c r="J13"/>
  <c r="J16" s="1"/>
  <c r="J24" s="1"/>
  <c r="K13"/>
  <c r="K16" s="1"/>
  <c r="K24" s="1"/>
  <c r="L13"/>
  <c r="L16" s="1"/>
  <c r="L24" s="1"/>
  <c r="M13"/>
  <c r="M16" s="1"/>
  <c r="M24" s="1"/>
  <c r="N13"/>
  <c r="N16" s="1"/>
  <c r="N24" s="1"/>
  <c r="C13"/>
  <c r="C16" s="1"/>
  <c r="C24" s="1"/>
  <c r="B12"/>
  <c r="B15"/>
  <c r="B17"/>
  <c r="B22"/>
  <c r="B33"/>
  <c r="B34"/>
  <c r="B37"/>
  <c r="D23" i="13"/>
  <c r="B40"/>
  <c r="C40"/>
  <c r="F49"/>
  <c r="F50"/>
  <c r="F51"/>
  <c r="F52"/>
  <c r="B55"/>
  <c r="B70" s="1"/>
  <c r="C55"/>
  <c r="D55"/>
  <c r="E55"/>
  <c r="E70" s="1"/>
  <c r="F56"/>
  <c r="F57"/>
  <c r="F58"/>
  <c r="F60"/>
  <c r="F61"/>
  <c r="F62"/>
  <c r="F65"/>
  <c r="F67"/>
  <c r="F68"/>
  <c r="F69"/>
  <c r="E19" i="10"/>
  <c r="C47"/>
  <c r="D47"/>
  <c r="E48"/>
  <c r="C66"/>
  <c r="C76" s="1"/>
  <c r="D66"/>
  <c r="D76" s="1"/>
  <c r="E67"/>
  <c r="C19" i="9"/>
  <c r="C33" s="1"/>
  <c r="C48"/>
  <c r="C43" i="23"/>
  <c r="C13" i="26"/>
  <c r="C15"/>
  <c r="D19"/>
  <c r="C23"/>
  <c r="D24"/>
  <c r="E24"/>
  <c r="F24"/>
  <c r="G24"/>
  <c r="H24"/>
  <c r="I24"/>
  <c r="J24"/>
  <c r="K24"/>
  <c r="L24"/>
  <c r="C13" i="7"/>
  <c r="C17"/>
  <c r="C19"/>
  <c r="C23"/>
  <c r="C27"/>
  <c r="C29"/>
  <c r="C31"/>
  <c r="C33"/>
  <c r="C35"/>
  <c r="C39"/>
  <c r="C43"/>
  <c r="C45"/>
  <c r="C47"/>
  <c r="C49"/>
  <c r="C51"/>
  <c r="C53"/>
  <c r="C59"/>
  <c r="C61"/>
  <c r="C65"/>
  <c r="C99" s="1"/>
  <c r="C67"/>
  <c r="C77"/>
  <c r="C81"/>
  <c r="C83"/>
  <c r="C87"/>
  <c r="B20" i="3"/>
  <c r="B26"/>
  <c r="B34"/>
  <c r="D14" i="25"/>
  <c r="E21"/>
  <c r="C21" s="1"/>
  <c r="D22"/>
  <c r="C22" s="1"/>
  <c r="E12" i="6"/>
  <c r="E109" s="1"/>
  <c r="C26"/>
  <c r="D30"/>
  <c r="C30" s="1"/>
  <c r="D32"/>
  <c r="C32" s="1"/>
  <c r="D34"/>
  <c r="C34" s="1"/>
  <c r="D38"/>
  <c r="C38" s="1"/>
  <c r="D42"/>
  <c r="C42" s="1"/>
  <c r="D44"/>
  <c r="C44" s="1"/>
  <c r="D56"/>
  <c r="C56" s="1"/>
  <c r="D58"/>
  <c r="C58" s="1"/>
  <c r="D64"/>
  <c r="C64" s="1"/>
  <c r="D66"/>
  <c r="C66" s="1"/>
  <c r="D76"/>
  <c r="C76" s="1"/>
  <c r="B17" i="2"/>
  <c r="C43" i="1"/>
  <c r="B30" i="3"/>
  <c r="B28"/>
  <c r="B24"/>
  <c r="B32"/>
  <c r="B22"/>
  <c r="B24" i="17" l="1"/>
  <c r="B16"/>
  <c r="C54" i="9"/>
  <c r="C57" s="1"/>
  <c r="C104" i="7"/>
  <c r="D15" i="2"/>
  <c r="D39" s="1"/>
  <c r="C14" i="25"/>
  <c r="B19" i="2"/>
  <c r="N32" i="17"/>
  <c r="N38" s="1"/>
  <c r="J32"/>
  <c r="J38" s="1"/>
  <c r="F32"/>
  <c r="F38" s="1"/>
  <c r="K32"/>
  <c r="K38" s="1"/>
  <c r="G32"/>
  <c r="G38" s="1"/>
  <c r="F66" i="13"/>
  <c r="I32" i="17"/>
  <c r="I38" s="1"/>
  <c r="C28" i="1"/>
  <c r="C54" s="1"/>
  <c r="B14" i="17"/>
  <c r="L32"/>
  <c r="L38" s="1"/>
  <c r="M32"/>
  <c r="M38" s="1"/>
  <c r="E32"/>
  <c r="E38" s="1"/>
  <c r="D32"/>
  <c r="D38" s="1"/>
  <c r="D110" i="6"/>
  <c r="B13" i="17"/>
  <c r="B26"/>
  <c r="H32"/>
  <c r="H38" s="1"/>
  <c r="C19" i="26"/>
  <c r="B28" i="17"/>
  <c r="B29"/>
  <c r="B30"/>
  <c r="C100" i="7"/>
  <c r="F59" i="13"/>
  <c r="O12" i="6"/>
  <c r="O109" s="1"/>
  <c r="D38" i="3"/>
  <c r="C40" i="1" s="1"/>
  <c r="B27" i="17"/>
  <c r="C70" i="13"/>
  <c r="C37" i="9"/>
  <c r="D12" i="6"/>
  <c r="D109" s="1"/>
  <c r="C15" i="2" s="1"/>
  <c r="C39" s="1"/>
  <c r="E105" i="6"/>
  <c r="B23" i="17"/>
  <c r="C32"/>
  <c r="C38" s="1"/>
  <c r="E23" i="13"/>
  <c r="F55"/>
  <c r="D70"/>
  <c r="D49" i="10"/>
  <c r="C49"/>
  <c r="C53" s="1"/>
  <c r="E66"/>
  <c r="E76" s="1"/>
  <c r="E47"/>
  <c r="C24" i="26"/>
  <c r="C45" i="23"/>
  <c r="C55" s="1"/>
  <c r="F38" i="3"/>
  <c r="C42" i="1" s="1"/>
  <c r="H38" i="3"/>
  <c r="C46" i="1" s="1"/>
  <c r="B37" i="2"/>
  <c r="K38" i="3"/>
  <c r="C49" i="1" s="1"/>
  <c r="J38" i="3"/>
  <c r="C48" i="1" s="1"/>
  <c r="B35" i="2"/>
  <c r="B33"/>
  <c r="B29"/>
  <c r="B25"/>
  <c r="B31"/>
  <c r="B27"/>
  <c r="B23"/>
  <c r="C22" i="26"/>
  <c r="B38" i="17" l="1"/>
  <c r="C97" i="7"/>
  <c r="B16" i="3" s="1"/>
  <c r="C12" i="6"/>
  <c r="C109" s="1"/>
  <c r="P96"/>
  <c r="B32" i="17"/>
  <c r="D105" i="6"/>
  <c r="D53" i="10"/>
  <c r="F70" i="13"/>
  <c r="E49" i="10"/>
  <c r="E53" s="1"/>
  <c r="C21" i="26"/>
  <c r="B18" i="3" s="1"/>
  <c r="B36"/>
  <c r="E38"/>
  <c r="C41" i="1" s="1"/>
  <c r="G38" i="3"/>
  <c r="I38"/>
  <c r="C47" i="1" s="1"/>
  <c r="C98" i="7" l="1"/>
  <c r="B40" i="3"/>
  <c r="B15" i="2"/>
  <c r="B41" s="1"/>
  <c r="C38" i="3"/>
  <c r="C102" i="6" l="1"/>
  <c r="C103" s="1"/>
  <c r="D102"/>
  <c r="B39" i="2"/>
  <c r="B38" i="3"/>
  <c r="C39" i="1"/>
  <c r="C50" s="1"/>
  <c r="C55" s="1"/>
  <c r="C56" s="1"/>
  <c r="F40" i="13"/>
  <c r="D103" i="6" l="1"/>
  <c r="O102"/>
</calcChain>
</file>

<file path=xl/sharedStrings.xml><?xml version="1.0" encoding="utf-8"?>
<sst xmlns="http://schemas.openxmlformats.org/spreadsheetml/2006/main" count="1386" uniqueCount="624">
  <si>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</si>
  <si>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</si>
  <si>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</si>
  <si>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</si>
  <si>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</si>
  <si>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</si>
  <si>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</si>
  <si>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</si>
  <si>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</si>
  <si>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</si>
  <si>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</si>
  <si>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</si>
  <si>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</si>
  <si>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</si>
  <si>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</si>
  <si>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</si>
  <si>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</si>
  <si>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</si>
  <si>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</si>
  <si>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</si>
  <si>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</si>
  <si>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</si>
  <si>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</si>
  <si>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</si>
  <si>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</si>
  <si>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</si>
  <si>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</si>
  <si>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</si>
  <si>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</si>
  <si>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</si>
  <si>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</si>
  <si>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</si>
  <si>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</si>
  <si>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</si>
  <si>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</si>
  <si>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</si>
  <si>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</si>
  <si>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</si>
  <si>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</si>
  <si>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</si>
  <si>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</si>
  <si>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</si>
  <si>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</si>
  <si>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</si>
  <si>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</si>
  <si>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</si>
  <si>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>Mutató</t>
  </si>
  <si>
    <t>Jogcím</t>
  </si>
  <si>
    <t>Összeg Ft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</si>
  <si>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</si>
  <si>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</si>
  <si>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</si>
  <si>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</si>
  <si>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</si>
  <si>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</si>
  <si>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</si>
  <si>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Dorog Város Önkormányzat </t>
  </si>
  <si>
    <t xml:space="preserve">                                                               Adatok: ezer forintban</t>
  </si>
  <si>
    <t>I.</t>
  </si>
  <si>
    <t>II.</t>
  </si>
  <si>
    <t>III.</t>
  </si>
  <si>
    <t xml:space="preserve">                          Dorog Város Önkormányzat</t>
  </si>
  <si>
    <t xml:space="preserve">                               Felhalmozási kiadások</t>
  </si>
  <si>
    <t xml:space="preserve">                                       BERUHÁZÁS</t>
  </si>
  <si>
    <t>Alap</t>
  </si>
  <si>
    <t>ÁFA</t>
  </si>
  <si>
    <t xml:space="preserve">                                       FELÚJÍTÁS</t>
  </si>
  <si>
    <t xml:space="preserve">     Felhalmozásra átadott pénzeszközök és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</si>
  <si>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</si>
  <si>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</si>
  <si>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</si>
  <si>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</si>
  <si>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</si>
  <si>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</si>
  <si>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</si>
  <si>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</si>
  <si>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</si>
  <si>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</si>
  <si>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</si>
  <si>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</si>
  <si>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</si>
  <si>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</si>
  <si>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</si>
  <si>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</si>
  <si>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</si>
  <si>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</si>
  <si>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</si>
  <si>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</si>
  <si>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</si>
  <si>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</si>
  <si>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</si>
  <si>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</si>
  <si>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</si>
  <si>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</si>
  <si>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</si>
  <si>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</si>
  <si>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</si>
  <si>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</si>
  <si>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</si>
  <si>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</si>
  <si>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</si>
  <si>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</si>
  <si>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</si>
  <si>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alapján a közvetett támogatásokról</t>
  </si>
  <si>
    <t>Dologi kiadások</t>
  </si>
  <si>
    <t>Felújítások</t>
  </si>
  <si>
    <t>Beruházások</t>
  </si>
  <si>
    <t xml:space="preserve">                Önkormányzat által folyósított ellátások</t>
  </si>
  <si>
    <t>1993. évi III. tv. (Szoc.tv.) 117.§</t>
  </si>
  <si>
    <t>Összesen:</t>
  </si>
  <si>
    <t>Intézmények</t>
  </si>
  <si>
    <t xml:space="preserve">   Adatok: ezer forintban</t>
  </si>
  <si>
    <t>Adatok:ezer forintban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</si>
  <si>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</si>
  <si>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</si>
  <si>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</si>
  <si>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</si>
  <si>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</si>
  <si>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</si>
  <si>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Köztemetés</t>
  </si>
  <si>
    <t>Város, községgazdálkodási szolgáltatás</t>
  </si>
  <si>
    <t>Gyermekvédelmi tv. 148. §. (5) bekezdése</t>
  </si>
  <si>
    <t>Idősek Otthona térítési díj kedvezménye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</si>
  <si>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</si>
  <si>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</si>
  <si>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</si>
  <si>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</si>
  <si>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</si>
  <si>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</si>
  <si>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</si>
  <si>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</si>
  <si>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</si>
  <si>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</si>
  <si>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</si>
  <si>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</si>
  <si>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</si>
  <si>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</si>
  <si>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</si>
  <si>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Települési szilárd hulladékkezelési közszolgáltatási díj</t>
  </si>
  <si>
    <t>Kedvezményes óvodai, iskolai étkeztetés</t>
  </si>
  <si>
    <t>1-7. cím összesen</t>
  </si>
  <si>
    <t xml:space="preserve">    -Védőnői Szolgálat</t>
  </si>
  <si>
    <t>VIII.</t>
  </si>
  <si>
    <t>A helyi önkormányzatok működésének általános támogatása</t>
  </si>
  <si>
    <t>I.1.a) Önkormányzati hivatal működésének támogatása</t>
  </si>
  <si>
    <t>I.1.b) Település-üzemelt. kapcs.feladatellátás támogat.össz.</t>
  </si>
  <si>
    <t xml:space="preserve">        - Zöldterület-gazd.kapcs. Feladatok ellát.tám.</t>
  </si>
  <si>
    <t xml:space="preserve">        - Közvilágítás fenntartásának támogatása</t>
  </si>
  <si>
    <t xml:space="preserve">        - Köztemető fenntart.kapcsolatos feladatok támog.</t>
  </si>
  <si>
    <t xml:space="preserve">        - Közutak fenntartásának támogatása</t>
  </si>
  <si>
    <t>A települési önk.egyes köznevelési és gyermekétkeztetési feladatainak támogatása</t>
  </si>
  <si>
    <t>II. jogcímen önkormányzati támogatás összesen</t>
  </si>
  <si>
    <t>A települési önkormányzatok szociális és gyermekjóléti feladatainak támogatása</t>
  </si>
  <si>
    <t>III. jogcímen ökormányzati támogatás összesen</t>
  </si>
  <si>
    <t>III.4. a)Kötelezően foglalk.szakmai dolg.bértám.idősekorúak ellátása</t>
  </si>
  <si>
    <t>IV.1.d.) Tel.önk.támogatása a nyilvános könyvtári ellátás és közműv.feladat.</t>
  </si>
  <si>
    <t>IV. jogcímen ökormányzati támogatás összesen</t>
  </si>
  <si>
    <t>Települési önkormányzatok kulturális feladatainak támogatása</t>
  </si>
  <si>
    <t>ellenőrzés</t>
  </si>
  <si>
    <t>Út, autópálya építése</t>
  </si>
  <si>
    <t>Dorog Város Egyesített Sportintézménye</t>
  </si>
  <si>
    <t xml:space="preserve"> - Uszoda</t>
  </si>
  <si>
    <t xml:space="preserve"> - Stadion</t>
  </si>
  <si>
    <t xml:space="preserve">  - Kincstári Szervezet</t>
  </si>
  <si>
    <t>Emberi Erőforrás Osztály</t>
  </si>
  <si>
    <t>Munkaszerződés</t>
  </si>
  <si>
    <t>Kimutatás az államháztartási törvény 24. §. (4) bekezdés  c. pontja</t>
  </si>
  <si>
    <t xml:space="preserve">        Eredeti előirányzat bérlakás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</si>
  <si>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</si>
  <si>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</si>
  <si>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</si>
  <si>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</si>
  <si>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</si>
  <si>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</si>
  <si>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     Eredeti előirányzat </t>
  </si>
  <si>
    <t>III.3. Társulás által történő feladatellátás összesen</t>
  </si>
  <si>
    <t>Helyi önkormányzat támogatása összesen</t>
  </si>
  <si>
    <t>KÖT</t>
  </si>
  <si>
    <t>ÖNK</t>
  </si>
  <si>
    <t>ÁLLIG</t>
  </si>
  <si>
    <t>Kötelező összesen</t>
  </si>
  <si>
    <t>Önkéntes összesen</t>
  </si>
  <si>
    <t>Államigazgatási összesen</t>
  </si>
  <si>
    <t>23 fő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</si>
  <si>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</si>
  <si>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</si>
  <si>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</si>
  <si>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</si>
  <si>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</si>
  <si>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</si>
  <si>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</si>
  <si>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</si>
  <si>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</si>
  <si>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</si>
  <si>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</si>
  <si>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</si>
  <si>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</si>
  <si>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</si>
  <si>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</si>
  <si>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</si>
  <si>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</si>
  <si>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</si>
  <si>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</si>
  <si>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</si>
  <si>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</si>
  <si>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</si>
  <si>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</si>
  <si>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</si>
  <si>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</si>
  <si>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</si>
  <si>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</si>
  <si>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</si>
  <si>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</si>
  <si>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</si>
  <si>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</si>
  <si>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</si>
  <si>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</si>
  <si>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</si>
  <si>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</si>
  <si>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</si>
  <si>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</si>
  <si>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</si>
  <si>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</si>
  <si>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</si>
  <si>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</si>
  <si>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</si>
  <si>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</si>
  <si>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</si>
  <si>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</si>
  <si>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</si>
  <si>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</si>
  <si>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</si>
  <si>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</si>
  <si>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</si>
  <si>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3-4. Gáthy Z. Városi Könyvtár és Helytört.Múzeum</t>
  </si>
  <si>
    <t>3-8. Dorogi József Attila Művelődési Ház</t>
  </si>
  <si>
    <t xml:space="preserve"> 1-27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</si>
  <si>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</si>
  <si>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</si>
  <si>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</si>
  <si>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</si>
  <si>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</si>
  <si>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</si>
  <si>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</si>
  <si>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</si>
  <si>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</si>
  <si>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</si>
  <si>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</si>
  <si>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</si>
  <si>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</si>
  <si>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</si>
  <si>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</si>
  <si>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</si>
  <si>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</si>
  <si>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</si>
  <si>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</si>
  <si>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</si>
  <si>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</si>
  <si>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</si>
  <si>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</si>
  <si>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</si>
  <si>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2-1</t>
  </si>
  <si>
    <t>2. Közhatalmi bevételek</t>
  </si>
  <si>
    <t>3. Működési bevételek</t>
  </si>
  <si>
    <t>4. Működési célú átvett pénzeszközök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</si>
  <si>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</si>
  <si>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</si>
  <si>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</si>
  <si>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</si>
  <si>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 xml:space="preserve">BEVÉTELEK ÖSSZESEN </t>
  </si>
  <si>
    <t>24. KIADÁSOK ÖSSZESEN</t>
  </si>
  <si>
    <t xml:space="preserve">I. Települési önk.  működésének ált.támogatása beszámítás után </t>
  </si>
  <si>
    <t>III.3 a Család- és gyermekjóléti szolgálat</t>
  </si>
  <si>
    <t>III.3.c Szociális étkeztetés</t>
  </si>
  <si>
    <t>III.3 d. Házi segítségnyújtás</t>
  </si>
  <si>
    <t>III.3 f. Időskorúak nappali intézményi ellátása</t>
  </si>
  <si>
    <t>20 fő</t>
  </si>
  <si>
    <t>III.5.a Gyermekétkeztetés támogatása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</si>
  <si>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</si>
  <si>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</si>
  <si>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</si>
  <si>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 xml:space="preserve"> </t>
  </si>
  <si>
    <t>III.4.b.) Intézményüzemeltetés támogatása időskorúak ellátása</t>
  </si>
  <si>
    <t>Ebből: - egyéb működési célú támogatás</t>
  </si>
  <si>
    <t>Védőnői Szolgálat</t>
  </si>
  <si>
    <t>Önkormányzat álltal folyósított ellátások összesen</t>
  </si>
  <si>
    <t>Játszóterek fejlesztése</t>
  </si>
  <si>
    <t>Közvillágítás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</si>
  <si>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</si>
  <si>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</si>
  <si>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</si>
  <si>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</si>
  <si>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</si>
  <si>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</si>
  <si>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</si>
  <si>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</si>
  <si>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Buzánszky Stadion vásárlási részlet</t>
  </si>
  <si>
    <t>Felhalmozási céltartalék</t>
  </si>
  <si>
    <t>3-7.</t>
  </si>
  <si>
    <t>1</t>
  </si>
  <si>
    <t>Felhalmozási  céltartalék</t>
  </si>
  <si>
    <t>5.600</t>
  </si>
  <si>
    <t>Buzánszky Jenő Stadion beruházás</t>
  </si>
  <si>
    <t>Dorog Város Önkormányzata</t>
  </si>
  <si>
    <t>A többéves kihatással járó döntések évenkénti bemutatása</t>
  </si>
  <si>
    <t>III.3.g. Demens személyek nappali elltása</t>
  </si>
  <si>
    <t>I.1.c) Egyéb önkormányzati feladatok támogatása</t>
  </si>
  <si>
    <t xml:space="preserve"> Beszámítás összege</t>
  </si>
  <si>
    <t>I.1.d.) Lakott külterülettel kapcsolatos feladatok támogatása</t>
  </si>
  <si>
    <t>Dorogi Többcéli Kistérségi Társulás számára igényelt normatív támogatás</t>
  </si>
  <si>
    <t>Költségv.kiadási főösszeg</t>
  </si>
  <si>
    <t>ezer forint</t>
  </si>
  <si>
    <t>Szolidaritási hozzájárulási befizetés</t>
  </si>
  <si>
    <t>1-2. Adó, vám és jövedéki igazgatás</t>
  </si>
  <si>
    <t>1-2. Adó, vám és jövedékigazgatás</t>
  </si>
  <si>
    <t xml:space="preserve">                                                                                                                              </t>
  </si>
  <si>
    <t xml:space="preserve">         - telekadó</t>
  </si>
  <si>
    <t xml:space="preserve">         - idegenforgalmi adó</t>
  </si>
  <si>
    <t>ell</t>
  </si>
  <si>
    <t>Önk. És Önk. Hivatalok jogalk. És ált.igazgatási tevékenység</t>
  </si>
  <si>
    <t>Turizmus fejlesztési támogatások és tevékenységek</t>
  </si>
  <si>
    <t>Város és községgazdálkodási egyéb szolgáltatások</t>
  </si>
  <si>
    <t>Támogatási célú finanszírozási műveletek</t>
  </si>
  <si>
    <t>Normatív támogatás átadása DTKT-nak</t>
  </si>
  <si>
    <t>Turizmusfejlesztési támogatások és tevékenységek</t>
  </si>
  <si>
    <t>TDM támogatása</t>
  </si>
  <si>
    <t xml:space="preserve">Szolidaritási hozzájárulás </t>
  </si>
  <si>
    <t>1-3. Köztemető-fenntartás és működtetés</t>
  </si>
  <si>
    <t>1-1</t>
  </si>
  <si>
    <t>Bölcsődei kedvezményes étkeztetés, gondozási díj</t>
  </si>
  <si>
    <t>22. Finanszírozási kiadások</t>
  </si>
  <si>
    <t>Nem teljesült szolidaritási hozozzájárulás alapja</t>
  </si>
  <si>
    <t>14 fő</t>
  </si>
  <si>
    <t xml:space="preserve"> - Sportiroda</t>
  </si>
  <si>
    <t xml:space="preserve"> - Birkózócsarnok</t>
  </si>
  <si>
    <t>1-18</t>
  </si>
  <si>
    <t>1-19</t>
  </si>
  <si>
    <t>Zöldterület kezelés</t>
  </si>
  <si>
    <t>1-20</t>
  </si>
  <si>
    <t>1-26</t>
  </si>
  <si>
    <t>Színházi öltozők felújítása</t>
  </si>
  <si>
    <t>1-8</t>
  </si>
  <si>
    <t>Központi költségvetési befizetések</t>
  </si>
  <si>
    <t>köznevelési normatíva</t>
  </si>
  <si>
    <t xml:space="preserve">szoc.normatíva </t>
  </si>
  <si>
    <t>szünidei normativa</t>
  </si>
  <si>
    <t>kulturális normatíva</t>
  </si>
  <si>
    <t>kincstáré</t>
  </si>
  <si>
    <t>Előző évi normatíva elszámolás DTKT-nak</t>
  </si>
  <si>
    <t>Passzív állomány</t>
  </si>
  <si>
    <t>br42</t>
  </si>
  <si>
    <t>Mosonyi Gondozási Központ</t>
  </si>
  <si>
    <t>2019.  évi költségvetése</t>
  </si>
  <si>
    <t>III.5 a Gyermekétkeztetés üzemeltetési támogatása</t>
  </si>
  <si>
    <t>III.5.b  Rászoruló gyermekek szünidei étkeztetésének támogatása</t>
  </si>
  <si>
    <t>1-13</t>
  </si>
  <si>
    <t>1-17</t>
  </si>
  <si>
    <t>Közművelődé TOP és CLLD projekt</t>
  </si>
  <si>
    <t>Identitás</t>
  </si>
  <si>
    <t>Uszoda</t>
  </si>
  <si>
    <t xml:space="preserve">Stadion </t>
  </si>
  <si>
    <t>1-21</t>
  </si>
  <si>
    <t>Járóbetegellátás</t>
  </si>
  <si>
    <t>Kórház támogatás</t>
  </si>
  <si>
    <t>Közművelődés TOP és CLLD projektek</t>
  </si>
  <si>
    <t>CLLD projekt megvalósításához nyújtott kölcsön</t>
  </si>
  <si>
    <t>Szoc.ágazati pótlék, bérkompenzáció</t>
  </si>
  <si>
    <t>Lakosság részére lakásépítéshez, lakásfelújításhoz nyújtott kölcsön elngedésének összege</t>
  </si>
  <si>
    <t>Iparűzési adó kedvezmény</t>
  </si>
  <si>
    <t>Gépjárműadó kedvezmény</t>
  </si>
  <si>
    <t>Rászoruló gyermekek intézményen kívüli szünidei étkezése</t>
  </si>
  <si>
    <t>Ávr. 28. §</t>
  </si>
  <si>
    <t>c.</t>
  </si>
  <si>
    <t>e</t>
  </si>
  <si>
    <t>a</t>
  </si>
  <si>
    <t>b</t>
  </si>
  <si>
    <t xml:space="preserve">       Reimann Miniverzum</t>
  </si>
  <si>
    <t xml:space="preserve">       Könyvtár</t>
  </si>
  <si>
    <t>Költségvetési bevételi főösszeg</t>
  </si>
  <si>
    <t>hazai forrás</t>
  </si>
  <si>
    <t>EU-s forrás</t>
  </si>
  <si>
    <t>Költségvetési cím és megnevezés</t>
  </si>
  <si>
    <t>2020. évi költségvetése</t>
  </si>
  <si>
    <t>Felhalmozási c. átvett pénzeszk</t>
  </si>
  <si>
    <t xml:space="preserve">                                       2020. évi költségvetése</t>
  </si>
  <si>
    <t xml:space="preserve"> 2020. évi normatív állami hozzájárulás</t>
  </si>
  <si>
    <t>2020. évre jóváhagyott támogatás</t>
  </si>
  <si>
    <t xml:space="preserve">II.1. Óvodapedagógusok elismert létszáma </t>
  </si>
  <si>
    <t xml:space="preserve">II.1.(2) Óvodapedagógusok munk.segítők száma </t>
  </si>
  <si>
    <t>35,7 fő</t>
  </si>
  <si>
    <t xml:space="preserve">II.2. (1) Óvodaműködés támogatása </t>
  </si>
  <si>
    <t>389,3fő</t>
  </si>
  <si>
    <t>II.4 (a1) Kiegészítő támog.óvodaped.minősítéséből adódó többletkiad.</t>
  </si>
  <si>
    <t>II.4 (a2) Kiegészítő támog.óvodaped.minősítéséből adódó többletkiad.</t>
  </si>
  <si>
    <t>4 fő</t>
  </si>
  <si>
    <t>III. 3 a (2)Bölcsődei szakmai középfokú dolg.bértámogatása</t>
  </si>
  <si>
    <t>III.3 a (1) Bölcsődei szakmai felsőfokú dolg.bértámogatása</t>
  </si>
  <si>
    <t>7,8 fő</t>
  </si>
  <si>
    <t>III. 3 b Bölcsőde üzemeltetési támogatás</t>
  </si>
  <si>
    <t>1 fő</t>
  </si>
  <si>
    <t>2020. évi normatív támogatás összesen</t>
  </si>
  <si>
    <t>2020. évi előirányzat</t>
  </si>
  <si>
    <t xml:space="preserve">                     2020. évi költségvetése</t>
  </si>
  <si>
    <t xml:space="preserve">                              2020.évi költésgvetése</t>
  </si>
  <si>
    <t xml:space="preserve">                              2020. évi költségvetése</t>
  </si>
  <si>
    <t xml:space="preserve">                              2020.  évi költségvetése</t>
  </si>
  <si>
    <t xml:space="preserve">                             2020. évi költségvetése</t>
  </si>
  <si>
    <t>2020. évi létszám összesítő</t>
  </si>
  <si>
    <t>2020. évi létszám alakulása</t>
  </si>
  <si>
    <t>2020.</t>
  </si>
  <si>
    <t>A gépjárműadóról szóló 1991. évi LXXXII. Törvény 5.§f. pontja     49 fő</t>
  </si>
  <si>
    <t>1-4. Önkotm.vagyonnal való gazd.kapcs.feladatok</t>
  </si>
  <si>
    <t>1-5. Informatikai fejlesztése, szolgáltatások</t>
  </si>
  <si>
    <t>1-6. Önkorm.elszámolasai a központi költségvetéssel</t>
  </si>
  <si>
    <t>1-7. Központi költségvetési befizetések</t>
  </si>
  <si>
    <t>1-8. Támogatási célú fianszírozási műveletek</t>
  </si>
  <si>
    <t>1-9. Hosszabb időtartamú közfoglalkoztatás</t>
  </si>
  <si>
    <t>1-10. Állat egészségügy</t>
  </si>
  <si>
    <t>1-11. Út, autópálya építése</t>
  </si>
  <si>
    <t>1-12. Közutak, hidak,alagutak üzemeltet.fenntart.</t>
  </si>
  <si>
    <t>1-13. Turizmus fejlesztési támogatások és tevékenységek</t>
  </si>
  <si>
    <t>1-14. Nem veszélyes hulladék begyűjtsée</t>
  </si>
  <si>
    <t>1-15. Nem veszélyes hulladék kezelése és ártalmatlanítása</t>
  </si>
  <si>
    <t>1-16. Szennyvíz gyűjtése, tisztítása, elhelyezése</t>
  </si>
  <si>
    <t>1-17. Közvilágítás</t>
  </si>
  <si>
    <t>1-18. Zöldterület-kezelés</t>
  </si>
  <si>
    <t>1-19. Város és községgazd.egyéb szolgáltatások</t>
  </si>
  <si>
    <t>1-20. Járóbetegek gyógyító szakellátsa</t>
  </si>
  <si>
    <t>1-21. Sportlétesítmények működtetése és fejlesztése</t>
  </si>
  <si>
    <t>1-22. Versenysport tevékenység támogatása</t>
  </si>
  <si>
    <t>1-23. Iskolai, diáksport-tevéeknység és támogatása</t>
  </si>
  <si>
    <t>1-24. Szabadidősport tevékenység támogatása</t>
  </si>
  <si>
    <t>1-25. Közművelődés-közösségi részvétel fejl.</t>
  </si>
  <si>
    <t>1-26. Közművelődés TOP és CLLD projektek</t>
  </si>
  <si>
    <t>1-27. Civil szervezetek működési támogatása</t>
  </si>
  <si>
    <t>1-28. Óvodai nevelés, ellátás működtetési feladatok</t>
  </si>
  <si>
    <t>1-29 Köznevelési int.1-4évf.tanulók nev.okt.műk.fel.</t>
  </si>
  <si>
    <t>1-30. Köznevelési int.5-8. évf.tanulók nev.okt.műk.fel.</t>
  </si>
  <si>
    <t>1-31. Gimnázium és szakközépiskola működtetési felad.</t>
  </si>
  <si>
    <t>1-32. Gyermekétkeztetés köznevelési intézményben</t>
  </si>
  <si>
    <t>1-33. Időskorúak tartós bentlakásos ellátása</t>
  </si>
  <si>
    <t>1-34. Demens betegek tartós bentlakásos ellátása</t>
  </si>
  <si>
    <t>1-35. Gyermekek bölcsődei elltása</t>
  </si>
  <si>
    <t>1-36  Intézményen Kívüli gyermekétkeztetés</t>
  </si>
  <si>
    <t>1-5. Informatikai fejlesztések, szolgáltatások</t>
  </si>
  <si>
    <t>1-15 Nem veszélyes hulladék kezelése és ártalmatlanítása</t>
  </si>
  <si>
    <t>1-23. Iskolai, diáksport-tevékenység és támogatása</t>
  </si>
  <si>
    <t>1-29. Köznevelési int. 1-4 évf.tanulók nev.okt.műk.feladatok</t>
  </si>
  <si>
    <t>1-30. Köznevelési int. 5-8 évf.tanulók nev.okt.műk.feladatok</t>
  </si>
  <si>
    <t>1-31. Gimnázium és szakközépiskola működtetési feladatok</t>
  </si>
  <si>
    <t>1-32. Gyermekétkezetetés köznevelési intézményben</t>
  </si>
  <si>
    <t>1-35. Gyermekek bölcsődei ellátása</t>
  </si>
  <si>
    <t>1-36. Intézményen kívüli gyermekétkeztetés</t>
  </si>
  <si>
    <t>A 33/2009. (XII.18.) sz. Kt. rendelet 2.§. szerinti kedvezmény (adóalap kisebb mint 2,5 M Ft)          237 adózó</t>
  </si>
  <si>
    <t>Informatikai, egyé tárgyi eszköz beszerzés</t>
  </si>
  <si>
    <t>Béla Király u. útburkolat felújítás</t>
  </si>
  <si>
    <t>Erőmű u. út és járdafelújítás</t>
  </si>
  <si>
    <t>Reiman miniverzum zárás</t>
  </si>
  <si>
    <t>Patakmeder rekultiváció tanulmányi terv</t>
  </si>
  <si>
    <t>Fortuna buszmegálló rendezés</t>
  </si>
  <si>
    <t>Munkásszáló kivitelei tervek</t>
  </si>
  <si>
    <t>Csolnoiki úti lakópark tervezés</t>
  </si>
  <si>
    <t>Mária u. 2020 tervezés</t>
  </si>
  <si>
    <t>Mária u. 2020 üzleti terv és akcióterv</t>
  </si>
  <si>
    <t>Mária u. 2020 kivitelezés</t>
  </si>
  <si>
    <t>Járóbetegek gyógyító szakellátása</t>
  </si>
  <si>
    <t>Buzánszky Stadion rekonstrukció I. ütem</t>
  </si>
  <si>
    <t>Uszoda bővítés tervezés</t>
  </si>
  <si>
    <t>Uszoda beléptető rendzser kiépítése</t>
  </si>
  <si>
    <t>Uszoda hőcserélő csere</t>
  </si>
  <si>
    <t>Stadion öltöző gázkazácsere</t>
  </si>
  <si>
    <t>Közművelődés -közösségi részvétel fejlesztése</t>
  </si>
  <si>
    <t>Tekepálya kialakítása</t>
  </si>
  <si>
    <t>Színházterem és előtér felújítása</t>
  </si>
  <si>
    <t>Eszközbeszerzés hangszer</t>
  </si>
  <si>
    <t xml:space="preserve">Esztergomi úti parkoló </t>
  </si>
  <si>
    <t>Eszközbeszerzés gyermekorvosi rendelő</t>
  </si>
  <si>
    <t>Baba-Mama csomag</t>
  </si>
  <si>
    <t>Munkásszállás</t>
  </si>
  <si>
    <t>1-7</t>
  </si>
  <si>
    <t>1-27.</t>
  </si>
  <si>
    <t>1-39</t>
  </si>
  <si>
    <t>1-11</t>
  </si>
  <si>
    <t>1-25</t>
  </si>
  <si>
    <t>1-4</t>
  </si>
  <si>
    <t>Dorogi Német Nemz.Kulturális Egyesület Bányász Fúvószenekar</t>
  </si>
  <si>
    <t>Polgárőrség</t>
  </si>
  <si>
    <t>civil szervezetek támogatása</t>
  </si>
  <si>
    <t>Orgonafelújítás támogatása</t>
  </si>
  <si>
    <t>Szent József plébányi bővítésének támogatása</t>
  </si>
  <si>
    <t>Kincstári Szervezet</t>
  </si>
  <si>
    <t>2020. éves költségvetése</t>
  </si>
  <si>
    <t>Költségvetési cím alcím megevezése</t>
  </si>
  <si>
    <t>Önk. feladat jellege</t>
  </si>
  <si>
    <t>Köz- hatalmi bevételek</t>
  </si>
  <si>
    <t>Felhalmo-zási bevételek</t>
  </si>
  <si>
    <t>Műk.c.át- vett pénz- eszköz</t>
  </si>
  <si>
    <t>Felhalm.c.átv. pénz- eszköz</t>
  </si>
  <si>
    <t>Finanszí-rozási bevételek</t>
  </si>
  <si>
    <t>Eu-s forrás</t>
  </si>
  <si>
    <t>12.</t>
  </si>
  <si>
    <t>13.</t>
  </si>
  <si>
    <t>3-1   Hétszínvirág Óvoda</t>
  </si>
  <si>
    <t>KÖT.</t>
  </si>
  <si>
    <t>3-2   Petőfi Sándor Óvoda</t>
  </si>
  <si>
    <t>3-3   Zrínyi Ilona Óvoda</t>
  </si>
  <si>
    <t xml:space="preserve">   Könyvtár</t>
  </si>
  <si>
    <t xml:space="preserve">   Reimann Miniverzum</t>
  </si>
  <si>
    <t>3-5. Idősek gondozási Központja</t>
  </si>
  <si>
    <t>ÖNK.</t>
  </si>
  <si>
    <t xml:space="preserve">   Idősek Otthona "A" épület</t>
  </si>
  <si>
    <t xml:space="preserve">   Idősek Otthona "B" épület</t>
  </si>
  <si>
    <t>3-6 Magyar Károly Városi Bölcsőde</t>
  </si>
  <si>
    <t>3-7. Dorog Város Egyesített Sportintézm.</t>
  </si>
  <si>
    <t xml:space="preserve">        - Uszoda</t>
  </si>
  <si>
    <t xml:space="preserve">        - Kézilabdacsarnok</t>
  </si>
  <si>
    <t xml:space="preserve">        - Stadion</t>
  </si>
  <si>
    <t xml:space="preserve">        - Sportiroda</t>
  </si>
  <si>
    <t xml:space="preserve">        - Bírkózócsarnok</t>
  </si>
  <si>
    <t>3-9. Kincstári Szervezet összesen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</si>
  <si>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</si>
  <si>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</si>
  <si>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</si>
  <si>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</si>
  <si>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</si>
  <si>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</si>
  <si>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</si>
  <si>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</si>
  <si>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</si>
  <si>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</si>
  <si>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</si>
  <si>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Gáthy Z. Városi Könyvtár és Helyt. Múzeum</t>
  </si>
  <si>
    <t xml:space="preserve">           Reimann Miniverzum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</si>
  <si>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</si>
  <si>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</si>
  <si>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</si>
  <si>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Dorogi József Attila Művelődési Ház</t>
  </si>
  <si>
    <t xml:space="preserve">           Nyári napközi</t>
  </si>
  <si>
    <t xml:space="preserve">           Zsigmondy V. Gimnázium</t>
  </si>
  <si>
    <t xml:space="preserve">            Uszoda</t>
  </si>
  <si>
    <t xml:space="preserve">           Kézilabdacsarnok</t>
  </si>
  <si>
    <t xml:space="preserve">           Birkózócsarnok</t>
  </si>
  <si>
    <t xml:space="preserve">           Stadion</t>
  </si>
  <si>
    <t xml:space="preserve">           Sportiroda</t>
  </si>
  <si>
    <t xml:space="preserve">           Teniszpályák</t>
  </si>
  <si>
    <t xml:space="preserve">           Egyéb üzemeltetés (Dózsa Iskola, Mentőállomás, Ügyelet, Nyilvános WC)</t>
  </si>
  <si>
    <t>3. cím költségvetési főösszege</t>
  </si>
  <si>
    <t>Költségv. kiad. főösszeg</t>
  </si>
  <si>
    <t>Finanszí-rozási kiadások</t>
  </si>
  <si>
    <t>Felhalm.c.pe.   átadás</t>
  </si>
  <si>
    <t>3-1.   Hétszínvirág Óvoda</t>
  </si>
  <si>
    <t>3-2.   Petőfi Sándor Óvoda</t>
  </si>
  <si>
    <t>3-3.   Zrínyi Ilona Óvoda</t>
  </si>
  <si>
    <t>3-4. Gáthy Z. Városi Könyvtár és Helytörténeti Múzeum</t>
  </si>
  <si>
    <t>3-6. Magyar Károly Városi Bölcsőde</t>
  </si>
  <si>
    <t xml:space="preserve">       - Kézilabdacsarnok</t>
  </si>
  <si>
    <t xml:space="preserve">        - Birkózócsarnok</t>
  </si>
  <si>
    <t>3-8. Dorogi József A. Művelődési Ház</t>
  </si>
  <si>
    <r>
      <t xml:space="preserve">       -  </t>
    </r>
    <r>
      <rPr>
        <b/>
        <sz val="10"/>
        <rFont val="Arial"/>
        <family val="2"/>
        <charset val="238"/>
      </rPr>
      <t>Kincstári Szervezet</t>
    </r>
  </si>
  <si>
    <t xml:space="preserve">fogl. Eü. Exp. </t>
  </si>
  <si>
    <t xml:space="preserve">      -  Védőnői Szolgálat</t>
  </si>
  <si>
    <t>Exp</t>
  </si>
  <si>
    <r>
      <t xml:space="preserve">     </t>
    </r>
    <r>
      <rPr>
        <b/>
        <u/>
        <sz val="10"/>
        <rFont val="Arial"/>
        <family val="2"/>
        <charset val="238"/>
      </rPr>
      <t xml:space="preserve"> -   Intézmény működtetés </t>
    </r>
  </si>
  <si>
    <t>fogl.eü.</t>
  </si>
  <si>
    <t>forg.k.díj</t>
  </si>
  <si>
    <t xml:space="preserve">             Gáthy Z. Városi Könyvtár és Helyt. Múzeum</t>
  </si>
  <si>
    <t xml:space="preserve">           Dorogi József A. Művelődési Ház</t>
  </si>
  <si>
    <t xml:space="preserve">           Uszoda</t>
  </si>
  <si>
    <t>Városi hulladékgyújtő edényzet</t>
  </si>
  <si>
    <t>Városfejlesztési alap</t>
  </si>
  <si>
    <t>Cantilena Gyermekkórus (Tehetség el nem vész alapítvány)</t>
  </si>
  <si>
    <t>Esztergomi úti közvilágítás fejlesztés tervezés</t>
  </si>
  <si>
    <t>Rákóczi u. közvil.oszlopok kiváltása tervezés</t>
  </si>
  <si>
    <t xml:space="preserve">Zöldfelület fejlesztés </t>
  </si>
  <si>
    <t>Magyar Máltai Szeetetszolgálat</t>
  </si>
  <si>
    <t>1-37. Család és gyermekjóléti szolgáltatások</t>
  </si>
  <si>
    <t>1-38. Lakóingatlan szociális célú bérbeadása, üzemeltetése</t>
  </si>
  <si>
    <t>1-39. Lakhatással összefüggő ellátások</t>
  </si>
  <si>
    <t>1-40. Egyéb szoc.pénzbeli és termb.ellátások támog.</t>
  </si>
  <si>
    <t xml:space="preserve">1-41. Önkormányzatok funkcióra nem sorolható bevételei </t>
  </si>
  <si>
    <t>1-42. Forgatási célú és befektetési célú finanszírozási műveletek</t>
  </si>
  <si>
    <t>1-40. Egyéb szoc.pénzbeli és termb.ellátások, támog.</t>
  </si>
  <si>
    <t>Önkormányzati vagyonnal való gazd.kapcs.feladatok</t>
  </si>
  <si>
    <t>Pince vásárlás</t>
  </si>
  <si>
    <t>Bérlakás lemondás térítése lakosságnak</t>
  </si>
  <si>
    <t>A 9/2014. (IV.25.) Kt. rendelet 15.§ szerinti 70. életévüket betöltött dorogi lakosok közszolgáltatási díj kedvezménye                                                           725 fő</t>
  </si>
  <si>
    <t>Magyarország 2018. évi központi költségvetéséről szóló  2017. évi C. törvény 2. mell.III.6. pontja 34  fő</t>
  </si>
  <si>
    <t xml:space="preserve">    - hazai forrás</t>
  </si>
  <si>
    <t xml:space="preserve">    - EU-s forrás</t>
  </si>
  <si>
    <t>1. Működési célú támogatások államháztarton belülről</t>
  </si>
  <si>
    <t>5. Likviditási c. hitel felvét</t>
  </si>
  <si>
    <t>8. Felhalmozási c. támogat.áht-n belülről</t>
  </si>
  <si>
    <t>9. Felhalmozási bevétel</t>
  </si>
  <si>
    <t xml:space="preserve">10. Felhalmozási c. átvett pénzeszköz </t>
  </si>
  <si>
    <t xml:space="preserve">18. Működési kiadások összesen </t>
  </si>
  <si>
    <t>6. Működési bevételek összesen</t>
  </si>
  <si>
    <t>7. Finanszírozási bevételek</t>
  </si>
  <si>
    <t>22. Felhalmozási kiadások összesen</t>
  </si>
  <si>
    <t xml:space="preserve"> - Kézilabdacsarnok</t>
  </si>
  <si>
    <t>16/2010. (VI.25.) sz. Kt. rendelet 10. § (6) bekezdése                                                                        5 fő</t>
  </si>
  <si>
    <t>2018. évi normatíva elszámolás visszafizetés</t>
  </si>
  <si>
    <t>11/2. melléklet az …….../2020. (II.11.) számú önkormányzati rendelethez</t>
  </si>
  <si>
    <t>2. melléklet a 2/2020. (II.11.)  önkormányzati rendelethez</t>
  </si>
  <si>
    <t>3. melléklet a 2/2020. (II.11.) önkormányzati rendelethez</t>
  </si>
  <si>
    <t>4. melléklet a 2/2020. (II.11.) önkormányzati rendelethez</t>
  </si>
  <si>
    <t xml:space="preserve"> 4/1. melléklet a 1-43. Helyi önkormányzatok bevételei 2/2019. (II.11.) önkormányzati rendelethez</t>
  </si>
  <si>
    <t>4/2. melléklet a 2-5. Polgármesteri Hivatal bevételei 2/2020. (II.11.) önkormányzati rendelethez</t>
  </si>
  <si>
    <t>4/3. melléklet 3-9 Kincstári Szervezet bevételei a 2/2020. (II.11.)  önkormányzati rendelethez</t>
  </si>
  <si>
    <t>5. melléklet a 2/2020. (II.11.) önkormányzati rendelethez</t>
  </si>
  <si>
    <t>5/1. melléklet 1-43. Helyi önkormányzatok kiadásai a 2/2020.(II.11.)  önkormányzati rendelethez</t>
  </si>
  <si>
    <t>5/2. melléklet 1-5. Polgármesteri Hivatal kiadásai a 2/2020. (II.11.)  önkormányzati rendelethez</t>
  </si>
  <si>
    <t xml:space="preserve"> 5/3. melléklet a 3-9 Kincstári Szervezet kiadásai 2/2020. (II.11.) önkormányzati rendelethez</t>
  </si>
  <si>
    <t>6. melléklet a 2/2020. (II.11.) önkormányzati rendelethez</t>
  </si>
  <si>
    <t>7. melléklet a 2/2020. (II.11.) önkormányzati rendelethez</t>
  </si>
  <si>
    <t>8. melléklet a 2/2020. (II.11.) számú önkormányzati rendelethez</t>
  </si>
  <si>
    <t>9/1. melléklet a 2/2020. (II.11.) önkormányzati rendelethez</t>
  </si>
  <si>
    <t>9/2.  melléklet a 2/2020. (II.11.) számú önkormányzati rendelethez</t>
  </si>
  <si>
    <t>9/3. melléklet a 2/2020. (II.11.) önkormmányzati rendelethez</t>
  </si>
  <si>
    <t>10. melléklet a 2/2020. (II.11.) önkormányzati rendelethez</t>
  </si>
  <si>
    <t>11. melléklet a 2/2020. (II.11.) számú önkormányzati  rendelethez</t>
  </si>
  <si>
    <t>11/1. melléklet a 2/2020. (II.11.) önkormányzati rendelethez</t>
  </si>
  <si>
    <t xml:space="preserve">12. melléklet a 2/2020. (II.11.) önkormányzati rendelethez </t>
  </si>
  <si>
    <t>13. melléklet a 2/2020. (II.11.) önkormányzati rendelethez</t>
  </si>
  <si>
    <t xml:space="preserve">14. melléklet a 2/2020. (II.11.) önkormányzati rendelethez </t>
  </si>
</sst>
</file>

<file path=xl/styles.xml><?xml version="1.0" encoding="utf-8"?>
<styleSheet xmlns="http://schemas.openxmlformats.org/spreadsheetml/2006/main">
  <fonts count="5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MS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8" fillId="0" borderId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0" fontId="6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0" fillId="0" borderId="0"/>
  </cellStyleXfs>
  <cellXfs count="612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1" xfId="0" applyFont="1" applyBorder="1"/>
    <xf numFmtId="0" fontId="15" fillId="0" borderId="4" xfId="0" applyFont="1" applyBorder="1"/>
    <xf numFmtId="0" fontId="16" fillId="0" borderId="3" xfId="0" applyFont="1" applyBorder="1"/>
    <xf numFmtId="0" fontId="16" fillId="0" borderId="1" xfId="0" applyFont="1" applyBorder="1"/>
    <xf numFmtId="0" fontId="16" fillId="0" borderId="2" xfId="0" applyFont="1" applyBorder="1"/>
    <xf numFmtId="0" fontId="15" fillId="0" borderId="2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5" xfId="0" applyFont="1" applyBorder="1"/>
    <xf numFmtId="0" fontId="16" fillId="0" borderId="4" xfId="0" applyFont="1" applyBorder="1"/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Border="1"/>
    <xf numFmtId="0" fontId="15" fillId="0" borderId="0" xfId="0" applyFont="1" applyBorder="1"/>
    <xf numFmtId="0" fontId="14" fillId="0" borderId="0" xfId="0" applyFont="1" applyBorder="1"/>
    <xf numFmtId="0" fontId="16" fillId="0" borderId="9" xfId="0" applyFont="1" applyBorder="1"/>
    <xf numFmtId="0" fontId="15" fillId="0" borderId="10" xfId="0" applyFont="1" applyBorder="1"/>
    <xf numFmtId="0" fontId="15" fillId="0" borderId="0" xfId="0" applyFont="1" applyAlignment="1">
      <alignment horizontal="center"/>
    </xf>
    <xf numFmtId="0" fontId="15" fillId="0" borderId="9" xfId="0" applyFont="1" applyBorder="1"/>
    <xf numFmtId="0" fontId="15" fillId="0" borderId="11" xfId="0" applyFont="1" applyBorder="1"/>
    <xf numFmtId="0" fontId="16" fillId="0" borderId="10" xfId="0" applyFont="1" applyBorder="1"/>
    <xf numFmtId="0" fontId="18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8" fillId="0" borderId="0" xfId="0" applyFont="1"/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3" xfId="0" applyFont="1" applyBorder="1"/>
    <xf numFmtId="0" fontId="19" fillId="0" borderId="4" xfId="0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2" xfId="0" applyFont="1" applyBorder="1"/>
    <xf numFmtId="0" fontId="21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6" xfId="0" applyFont="1" applyBorder="1"/>
    <xf numFmtId="0" fontId="21" fillId="0" borderId="7" xfId="0" applyFont="1" applyBorder="1" applyAlignment="1">
      <alignment horizontal="center"/>
    </xf>
    <xf numFmtId="0" fontId="21" fillId="0" borderId="12" xfId="0" applyFont="1" applyBorder="1"/>
    <xf numFmtId="0" fontId="21" fillId="0" borderId="3" xfId="0" applyFont="1" applyBorder="1" applyAlignment="1">
      <alignment horizontal="center"/>
    </xf>
    <xf numFmtId="0" fontId="21" fillId="0" borderId="1" xfId="0" applyFont="1" applyBorder="1"/>
    <xf numFmtId="0" fontId="21" fillId="0" borderId="3" xfId="0" applyFont="1" applyBorder="1"/>
    <xf numFmtId="0" fontId="17" fillId="0" borderId="0" xfId="0" applyFont="1" applyBorder="1"/>
    <xf numFmtId="0" fontId="21" fillId="0" borderId="4" xfId="0" applyFont="1" applyBorder="1"/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13" fillId="0" borderId="0" xfId="0" applyFont="1" applyBorder="1"/>
    <xf numFmtId="0" fontId="22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0" fillId="0" borderId="0" xfId="0" applyBorder="1"/>
    <xf numFmtId="0" fontId="19" fillId="0" borderId="0" xfId="0" applyFont="1" applyAlignment="1">
      <alignment horizontal="left"/>
    </xf>
    <xf numFmtId="0" fontId="21" fillId="0" borderId="0" xfId="0" applyFont="1"/>
    <xf numFmtId="0" fontId="21" fillId="0" borderId="13" xfId="0" applyFont="1" applyBorder="1" applyAlignment="1">
      <alignment horizontal="center"/>
    </xf>
    <xf numFmtId="0" fontId="21" fillId="0" borderId="3" xfId="0" applyFont="1" applyBorder="1" applyAlignment="1">
      <alignment vertical="center"/>
    </xf>
    <xf numFmtId="0" fontId="15" fillId="0" borderId="11" xfId="0" applyFont="1" applyBorder="1" applyAlignment="1">
      <alignment horizontal="center"/>
    </xf>
    <xf numFmtId="0" fontId="16" fillId="0" borderId="6" xfId="0" applyFont="1" applyBorder="1"/>
    <xf numFmtId="49" fontId="21" fillId="0" borderId="9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0" borderId="15" xfId="0" applyFont="1" applyBorder="1"/>
    <xf numFmtId="0" fontId="15" fillId="0" borderId="15" xfId="0" applyFont="1" applyBorder="1"/>
    <xf numFmtId="0" fontId="15" fillId="0" borderId="16" xfId="0" applyFont="1" applyBorder="1"/>
    <xf numFmtId="0" fontId="19" fillId="0" borderId="2" xfId="0" applyFont="1" applyBorder="1" applyAlignment="1">
      <alignment horizontal="right"/>
    </xf>
    <xf numFmtId="49" fontId="21" fillId="0" borderId="10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/>
    </xf>
    <xf numFmtId="49" fontId="21" fillId="0" borderId="4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0" fontId="25" fillId="0" borderId="1" xfId="0" applyFont="1" applyBorder="1"/>
    <xf numFmtId="3" fontId="15" fillId="0" borderId="4" xfId="0" applyNumberFormat="1" applyFont="1" applyBorder="1"/>
    <xf numFmtId="3" fontId="16" fillId="0" borderId="3" xfId="0" applyNumberFormat="1" applyFont="1" applyBorder="1"/>
    <xf numFmtId="3" fontId="16" fillId="0" borderId="12" xfId="0" applyNumberFormat="1" applyFont="1" applyBorder="1"/>
    <xf numFmtId="3" fontId="21" fillId="0" borderId="3" xfId="0" applyNumberFormat="1" applyFont="1" applyBorder="1"/>
    <xf numFmtId="0" fontId="25" fillId="0" borderId="1" xfId="0" applyFont="1" applyBorder="1" applyAlignment="1">
      <alignment vertical="center"/>
    </xf>
    <xf numFmtId="0" fontId="25" fillId="0" borderId="11" xfId="0" applyFont="1" applyBorder="1"/>
    <xf numFmtId="0" fontId="19" fillId="0" borderId="11" xfId="0" applyFont="1" applyBorder="1"/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3" fontId="17" fillId="0" borderId="1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17" fillId="0" borderId="1" xfId="0" applyNumberFormat="1" applyFont="1" applyBorder="1"/>
    <xf numFmtId="3" fontId="17" fillId="0" borderId="18" xfId="0" applyNumberFormat="1" applyFont="1" applyBorder="1"/>
    <xf numFmtId="3" fontId="15" fillId="0" borderId="13" xfId="0" applyNumberFormat="1" applyFont="1" applyBorder="1"/>
    <xf numFmtId="3" fontId="15" fillId="0" borderId="19" xfId="0" applyNumberFormat="1" applyFont="1" applyBorder="1"/>
    <xf numFmtId="3" fontId="19" fillId="0" borderId="2" xfId="0" applyNumberFormat="1" applyFont="1" applyBorder="1"/>
    <xf numFmtId="3" fontId="15" fillId="0" borderId="2" xfId="0" applyNumberFormat="1" applyFont="1" applyBorder="1"/>
    <xf numFmtId="3" fontId="15" fillId="0" borderId="1" xfId="0" applyNumberFormat="1" applyFont="1" applyBorder="1"/>
    <xf numFmtId="3" fontId="15" fillId="0" borderId="0" xfId="0" applyNumberFormat="1" applyFont="1"/>
    <xf numFmtId="3" fontId="15" fillId="0" borderId="18" xfId="0" applyNumberFormat="1" applyFont="1" applyBorder="1"/>
    <xf numFmtId="3" fontId="15" fillId="0" borderId="9" xfId="0" applyNumberFormat="1" applyFont="1" applyBorder="1"/>
    <xf numFmtId="3" fontId="15" fillId="0" borderId="5" xfId="0" applyNumberFormat="1" applyFont="1" applyBorder="1"/>
    <xf numFmtId="3" fontId="15" fillId="0" borderId="10" xfId="0" applyNumberFormat="1" applyFont="1" applyBorder="1"/>
    <xf numFmtId="3" fontId="15" fillId="0" borderId="8" xfId="0" applyNumberFormat="1" applyFont="1" applyBorder="1"/>
    <xf numFmtId="3" fontId="15" fillId="0" borderId="0" xfId="0" applyNumberFormat="1" applyFont="1" applyBorder="1"/>
    <xf numFmtId="3" fontId="15" fillId="0" borderId="5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6" fillId="0" borderId="4" xfId="0" applyNumberFormat="1" applyFont="1" applyBorder="1"/>
    <xf numFmtId="3" fontId="16" fillId="0" borderId="0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3" fontId="16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5" fillId="0" borderId="11" xfId="0" applyNumberFormat="1" applyFont="1" applyBorder="1"/>
    <xf numFmtId="0" fontId="14" fillId="0" borderId="0" xfId="2" applyFont="1"/>
    <xf numFmtId="0" fontId="15" fillId="0" borderId="0" xfId="2" applyFont="1"/>
    <xf numFmtId="0" fontId="28" fillId="0" borderId="0" xfId="1"/>
    <xf numFmtId="0" fontId="16" fillId="0" borderId="3" xfId="2" applyFont="1" applyBorder="1" applyAlignment="1">
      <alignment horizontal="center"/>
    </xf>
    <xf numFmtId="0" fontId="15" fillId="0" borderId="1" xfId="2" applyFont="1" applyBorder="1"/>
    <xf numFmtId="3" fontId="21" fillId="0" borderId="4" xfId="2" applyNumberFormat="1" applyFont="1" applyBorder="1"/>
    <xf numFmtId="3" fontId="28" fillId="0" borderId="0" xfId="1" applyNumberFormat="1"/>
    <xf numFmtId="0" fontId="15" fillId="0" borderId="4" xfId="2" applyFont="1" applyBorder="1"/>
    <xf numFmtId="0" fontId="15" fillId="0" borderId="11" xfId="2" applyFont="1" applyBorder="1"/>
    <xf numFmtId="3" fontId="15" fillId="0" borderId="4" xfId="2" applyNumberFormat="1" applyFont="1" applyBorder="1"/>
    <xf numFmtId="3" fontId="19" fillId="0" borderId="4" xfId="2" applyNumberFormat="1" applyFont="1" applyBorder="1"/>
    <xf numFmtId="0" fontId="15" fillId="0" borderId="0" xfId="2" applyFont="1" applyBorder="1"/>
    <xf numFmtId="3" fontId="19" fillId="0" borderId="2" xfId="2" applyNumberFormat="1" applyFont="1" applyBorder="1"/>
    <xf numFmtId="3" fontId="21" fillId="0" borderId="3" xfId="2" applyNumberFormat="1" applyFont="1" applyBorder="1"/>
    <xf numFmtId="3" fontId="16" fillId="0" borderId="5" xfId="0" applyNumberFormat="1" applyFont="1" applyBorder="1"/>
    <xf numFmtId="3" fontId="16" fillId="0" borderId="9" xfId="0" applyNumberFormat="1" applyFont="1" applyBorder="1"/>
    <xf numFmtId="3" fontId="16" fillId="0" borderId="18" xfId="0" applyNumberFormat="1" applyFont="1" applyBorder="1"/>
    <xf numFmtId="3" fontId="19" fillId="0" borderId="4" xfId="0" applyNumberFormat="1" applyFont="1" applyBorder="1"/>
    <xf numFmtId="3" fontId="23" fillId="0" borderId="3" xfId="0" applyNumberFormat="1" applyFont="1" applyBorder="1" applyAlignment="1">
      <alignment vertical="center"/>
    </xf>
    <xf numFmtId="3" fontId="15" fillId="0" borderId="2" xfId="0" applyNumberFormat="1" applyFont="1" applyBorder="1" applyAlignment="1">
      <alignment horizontal="right" vertical="center" wrapText="1"/>
    </xf>
    <xf numFmtId="3" fontId="15" fillId="0" borderId="3" xfId="0" applyNumberFormat="1" applyFont="1" applyBorder="1" applyAlignment="1">
      <alignment horizontal="right" vertical="center" wrapText="1"/>
    </xf>
    <xf numFmtId="3" fontId="16" fillId="0" borderId="3" xfId="0" applyNumberFormat="1" applyFont="1" applyBorder="1" applyAlignment="1">
      <alignment horizontal="right"/>
    </xf>
    <xf numFmtId="0" fontId="17" fillId="0" borderId="9" xfId="0" applyFont="1" applyBorder="1" applyAlignment="1">
      <alignment vertical="center"/>
    </xf>
    <xf numFmtId="0" fontId="15" fillId="0" borderId="0" xfId="0" applyFont="1" applyAlignment="1">
      <alignment horizontal="right"/>
    </xf>
    <xf numFmtId="3" fontId="21" fillId="0" borderId="3" xfId="0" applyNumberFormat="1" applyFont="1" applyBorder="1" applyAlignment="1">
      <alignment vertical="center"/>
    </xf>
    <xf numFmtId="3" fontId="15" fillId="0" borderId="3" xfId="0" applyNumberFormat="1" applyFont="1" applyBorder="1"/>
    <xf numFmtId="0" fontId="21" fillId="0" borderId="12" xfId="0" applyFont="1" applyBorder="1" applyAlignment="1">
      <alignment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3" fontId="15" fillId="0" borderId="20" xfId="0" applyNumberFormat="1" applyFont="1" applyBorder="1"/>
    <xf numFmtId="3" fontId="15" fillId="0" borderId="15" xfId="0" applyNumberFormat="1" applyFont="1" applyBorder="1"/>
    <xf numFmtId="3" fontId="15" fillId="0" borderId="16" xfId="0" applyNumberFormat="1" applyFont="1" applyBorder="1"/>
    <xf numFmtId="3" fontId="15" fillId="0" borderId="21" xfId="0" applyNumberFormat="1" applyFont="1" applyBorder="1"/>
    <xf numFmtId="0" fontId="19" fillId="0" borderId="3" xfId="0" applyFont="1" applyBorder="1"/>
    <xf numFmtId="3" fontId="0" fillId="0" borderId="0" xfId="0" applyNumberFormat="1"/>
    <xf numFmtId="49" fontId="23" fillId="0" borderId="3" xfId="0" applyNumberFormat="1" applyFont="1" applyBorder="1" applyAlignment="1">
      <alignment horizontal="center" vertical="center"/>
    </xf>
    <xf numFmtId="3" fontId="25" fillId="0" borderId="1" xfId="0" applyNumberFormat="1" applyFont="1" applyBorder="1"/>
    <xf numFmtId="3" fontId="19" fillId="0" borderId="2" xfId="0" applyNumberFormat="1" applyFont="1" applyBorder="1" applyAlignment="1">
      <alignment horizontal="right"/>
    </xf>
    <xf numFmtId="3" fontId="30" fillId="0" borderId="5" xfId="0" applyNumberFormat="1" applyFont="1" applyBorder="1"/>
    <xf numFmtId="0" fontId="0" fillId="0" borderId="2" xfId="0" applyBorder="1"/>
    <xf numFmtId="3" fontId="11" fillId="0" borderId="0" xfId="0" applyNumberFormat="1" applyFont="1"/>
    <xf numFmtId="0" fontId="9" fillId="0" borderId="0" xfId="0" applyFont="1"/>
    <xf numFmtId="3" fontId="16" fillId="0" borderId="0" xfId="0" applyNumberFormat="1" applyFont="1"/>
    <xf numFmtId="0" fontId="31" fillId="0" borderId="0" xfId="0" applyFont="1"/>
    <xf numFmtId="0" fontId="25" fillId="0" borderId="5" xfId="0" applyFont="1" applyBorder="1"/>
    <xf numFmtId="0" fontId="19" fillId="0" borderId="4" xfId="0" applyFont="1" applyBorder="1" applyAlignment="1">
      <alignment vertical="center"/>
    </xf>
    <xf numFmtId="3" fontId="19" fillId="0" borderId="4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3" fontId="25" fillId="0" borderId="4" xfId="0" applyNumberFormat="1" applyFont="1" applyBorder="1" applyAlignment="1">
      <alignment horizontal="right"/>
    </xf>
    <xf numFmtId="3" fontId="25" fillId="0" borderId="5" xfId="0" applyNumberFormat="1" applyFont="1" applyBorder="1" applyAlignment="1">
      <alignment horizontal="right"/>
    </xf>
    <xf numFmtId="0" fontId="21" fillId="0" borderId="1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3" fontId="15" fillId="0" borderId="2" xfId="0" applyNumberFormat="1" applyFont="1" applyBorder="1" applyAlignment="1">
      <alignment vertic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3" fontId="19" fillId="0" borderId="8" xfId="0" applyNumberFormat="1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8" xfId="0" applyBorder="1" applyAlignment="1"/>
    <xf numFmtId="3" fontId="19" fillId="0" borderId="19" xfId="2" applyNumberFormat="1" applyFont="1" applyBorder="1"/>
    <xf numFmtId="0" fontId="26" fillId="0" borderId="0" xfId="1" applyFont="1"/>
    <xf numFmtId="0" fontId="0" fillId="0" borderId="0" xfId="0" applyAlignment="1"/>
    <xf numFmtId="3" fontId="19" fillId="0" borderId="1" xfId="2" applyNumberFormat="1" applyFont="1" applyBorder="1"/>
    <xf numFmtId="0" fontId="15" fillId="0" borderId="2" xfId="2" applyFont="1" applyBorder="1"/>
    <xf numFmtId="0" fontId="15" fillId="0" borderId="0" xfId="2" applyFont="1" applyBorder="1" applyAlignment="1">
      <alignment horizontal="right"/>
    </xf>
    <xf numFmtId="0" fontId="15" fillId="0" borderId="4" xfId="2" applyFont="1" applyBorder="1" applyAlignment="1">
      <alignment horizontal="right"/>
    </xf>
    <xf numFmtId="0" fontId="15" fillId="0" borderId="1" xfId="2" applyFont="1" applyBorder="1" applyAlignment="1">
      <alignment horizontal="right"/>
    </xf>
    <xf numFmtId="0" fontId="15" fillId="0" borderId="2" xfId="2" applyFont="1" applyBorder="1" applyAlignment="1">
      <alignment horizontal="right"/>
    </xf>
    <xf numFmtId="0" fontId="25" fillId="0" borderId="1" xfId="2" applyFont="1" applyBorder="1"/>
    <xf numFmtId="3" fontId="15" fillId="0" borderId="19" xfId="2" applyNumberFormat="1" applyFont="1" applyBorder="1"/>
    <xf numFmtId="0" fontId="25" fillId="0" borderId="4" xfId="2" applyFont="1" applyBorder="1"/>
    <xf numFmtId="0" fontId="21" fillId="0" borderId="11" xfId="2" applyFont="1" applyBorder="1"/>
    <xf numFmtId="3" fontId="21" fillId="0" borderId="19" xfId="2" applyNumberFormat="1" applyFont="1" applyBorder="1"/>
    <xf numFmtId="3" fontId="15" fillId="0" borderId="2" xfId="0" applyNumberFormat="1" applyFont="1" applyFill="1" applyBorder="1"/>
    <xf numFmtId="3" fontId="15" fillId="0" borderId="4" xfId="0" applyNumberFormat="1" applyFont="1" applyFill="1" applyBorder="1"/>
    <xf numFmtId="16" fontId="11" fillId="0" borderId="0" xfId="0" applyNumberFormat="1" applyFont="1"/>
    <xf numFmtId="3" fontId="19" fillId="0" borderId="2" xfId="0" applyNumberFormat="1" applyFont="1" applyBorder="1" applyAlignment="1">
      <alignment horizontal="right" vertical="center" wrapText="1"/>
    </xf>
    <xf numFmtId="3" fontId="15" fillId="0" borderId="18" xfId="0" applyNumberFormat="1" applyFont="1" applyBorder="1" applyAlignment="1">
      <alignment horizontal="right" vertical="center"/>
    </xf>
    <xf numFmtId="3" fontId="19" fillId="0" borderId="19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34" fillId="0" borderId="0" xfId="0" applyFont="1"/>
    <xf numFmtId="0" fontId="21" fillId="0" borderId="2" xfId="0" applyFont="1" applyBorder="1" applyAlignment="1">
      <alignment horizontal="right"/>
    </xf>
    <xf numFmtId="0" fontId="35" fillId="0" borderId="1" xfId="0" applyFont="1" applyBorder="1"/>
    <xf numFmtId="3" fontId="15" fillId="0" borderId="1" xfId="0" applyNumberFormat="1" applyFont="1" applyFill="1" applyBorder="1"/>
    <xf numFmtId="0" fontId="19" fillId="0" borderId="0" xfId="0" applyFont="1" applyBorder="1" applyAlignment="1">
      <alignment vertical="center"/>
    </xf>
    <xf numFmtId="0" fontId="26" fillId="0" borderId="4" xfId="0" applyFont="1" applyBorder="1" applyAlignment="1">
      <alignment horizontal="left"/>
    </xf>
    <xf numFmtId="49" fontId="19" fillId="0" borderId="4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/>
    </xf>
    <xf numFmtId="3" fontId="19" fillId="0" borderId="4" xfId="0" applyNumberFormat="1" applyFont="1" applyBorder="1" applyAlignment="1">
      <alignment horizontal="right"/>
    </xf>
    <xf numFmtId="3" fontId="19" fillId="0" borderId="8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vertical="center"/>
    </xf>
    <xf numFmtId="0" fontId="0" fillId="0" borderId="0" xfId="0" applyFill="1"/>
    <xf numFmtId="0" fontId="21" fillId="0" borderId="9" xfId="0" applyFont="1" applyBorder="1"/>
    <xf numFmtId="16" fontId="11" fillId="0" borderId="0" xfId="0" applyNumberFormat="1" applyFont="1" applyAlignment="1">
      <alignment horizontal="left"/>
    </xf>
    <xf numFmtId="3" fontId="30" fillId="0" borderId="8" xfId="0" applyNumberFormat="1" applyFont="1" applyBorder="1"/>
    <xf numFmtId="3" fontId="30" fillId="0" borderId="4" xfId="0" applyNumberFormat="1" applyFont="1" applyBorder="1"/>
    <xf numFmtId="0" fontId="0" fillId="0" borderId="7" xfId="0" applyBorder="1" applyAlignment="1"/>
    <xf numFmtId="0" fontId="21" fillId="0" borderId="6" xfId="2" applyFont="1" applyBorder="1" applyAlignment="1"/>
    <xf numFmtId="0" fontId="21" fillId="0" borderId="11" xfId="2" applyFont="1" applyBorder="1" applyAlignment="1"/>
    <xf numFmtId="0" fontId="0" fillId="0" borderId="0" xfId="0" applyBorder="1" applyAlignment="1"/>
    <xf numFmtId="0" fontId="27" fillId="0" borderId="0" xfId="1" applyFont="1"/>
    <xf numFmtId="0" fontId="19" fillId="0" borderId="11" xfId="2" applyFont="1" applyBorder="1" applyAlignment="1"/>
    <xf numFmtId="0" fontId="0" fillId="0" borderId="19" xfId="0" applyBorder="1" applyAlignment="1"/>
    <xf numFmtId="0" fontId="16" fillId="0" borderId="10" xfId="2" applyFont="1" applyBorder="1"/>
    <xf numFmtId="3" fontId="21" fillId="0" borderId="1" xfId="2" applyNumberFormat="1" applyFont="1" applyBorder="1"/>
    <xf numFmtId="0" fontId="25" fillId="0" borderId="9" xfId="2" applyFont="1" applyBorder="1" applyAlignment="1"/>
    <xf numFmtId="0" fontId="16" fillId="0" borderId="6" xfId="2" applyFont="1" applyBorder="1"/>
    <xf numFmtId="0" fontId="16" fillId="0" borderId="12" xfId="2" applyFont="1" applyBorder="1" applyAlignment="1">
      <alignment horizontal="right"/>
    </xf>
    <xf numFmtId="0" fontId="1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5" fillId="0" borderId="4" xfId="0" applyFont="1" applyBorder="1"/>
    <xf numFmtId="0" fontId="25" fillId="0" borderId="18" xfId="0" applyFont="1" applyBorder="1" applyAlignment="1">
      <alignment horizontal="center"/>
    </xf>
    <xf numFmtId="0" fontId="16" fillId="0" borderId="0" xfId="0" applyFont="1" applyFill="1" applyBorder="1"/>
    <xf numFmtId="3" fontId="16" fillId="0" borderId="0" xfId="0" applyNumberFormat="1" applyFont="1" applyFill="1" applyBorder="1"/>
    <xf numFmtId="3" fontId="0" fillId="0" borderId="0" xfId="0" applyNumberFormat="1" applyFill="1" applyBorder="1"/>
    <xf numFmtId="0" fontId="16" fillId="0" borderId="3" xfId="0" applyFont="1" applyFill="1" applyBorder="1"/>
    <xf numFmtId="0" fontId="11" fillId="0" borderId="3" xfId="0" applyFont="1" applyBorder="1"/>
    <xf numFmtId="3" fontId="11" fillId="0" borderId="3" xfId="0" applyNumberFormat="1" applyFont="1" applyBorder="1"/>
    <xf numFmtId="0" fontId="37" fillId="0" borderId="3" xfId="0" applyFont="1" applyBorder="1"/>
    <xf numFmtId="49" fontId="15" fillId="0" borderId="11" xfId="0" applyNumberFormat="1" applyFont="1" applyBorder="1" applyAlignment="1">
      <alignment horizontal="center"/>
    </xf>
    <xf numFmtId="0" fontId="33" fillId="0" borderId="0" xfId="0" applyFont="1"/>
    <xf numFmtId="0" fontId="21" fillId="0" borderId="10" xfId="0" applyFont="1" applyBorder="1"/>
    <xf numFmtId="0" fontId="10" fillId="0" borderId="0" xfId="0" applyFont="1"/>
    <xf numFmtId="0" fontId="38" fillId="0" borderId="0" xfId="0" applyFont="1"/>
    <xf numFmtId="0" fontId="25" fillId="0" borderId="2" xfId="0" applyFont="1" applyBorder="1" applyAlignment="1">
      <alignment horizontal="center"/>
    </xf>
    <xf numFmtId="0" fontId="25" fillId="0" borderId="13" xfId="0" applyFont="1" applyBorder="1"/>
    <xf numFmtId="0" fontId="17" fillId="0" borderId="7" xfId="0" applyFont="1" applyBorder="1"/>
    <xf numFmtId="3" fontId="17" fillId="0" borderId="3" xfId="0" applyNumberFormat="1" applyFont="1" applyBorder="1"/>
    <xf numFmtId="49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7" fillId="0" borderId="3" xfId="0" applyFont="1" applyBorder="1" applyAlignment="1">
      <alignment horizontal="left"/>
    </xf>
    <xf numFmtId="3" fontId="16" fillId="0" borderId="2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right"/>
    </xf>
    <xf numFmtId="3" fontId="15" fillId="2" borderId="4" xfId="0" applyNumberFormat="1" applyFont="1" applyFill="1" applyBorder="1"/>
    <xf numFmtId="0" fontId="16" fillId="0" borderId="4" xfId="0" applyFont="1" applyBorder="1" applyAlignment="1">
      <alignment horizontal="right"/>
    </xf>
    <xf numFmtId="3" fontId="21" fillId="0" borderId="2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center"/>
    </xf>
    <xf numFmtId="0" fontId="25" fillId="0" borderId="9" xfId="0" applyFont="1" applyBorder="1"/>
    <xf numFmtId="3" fontId="17" fillId="0" borderId="18" xfId="0" applyNumberFormat="1" applyFont="1" applyBorder="1" applyAlignment="1">
      <alignment vertical="center"/>
    </xf>
    <xf numFmtId="49" fontId="19" fillId="0" borderId="11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/>
    </xf>
    <xf numFmtId="3" fontId="16" fillId="2" borderId="2" xfId="0" applyNumberFormat="1" applyFont="1" applyFill="1" applyBorder="1" applyAlignment="1">
      <alignment horizontal="right"/>
    </xf>
    <xf numFmtId="0" fontId="39" fillId="0" borderId="0" xfId="0" applyFont="1"/>
    <xf numFmtId="0" fontId="14" fillId="0" borderId="0" xfId="0" applyFont="1" applyProtection="1">
      <protection locked="0"/>
    </xf>
    <xf numFmtId="3" fontId="25" fillId="0" borderId="1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3" fontId="27" fillId="0" borderId="3" xfId="0" applyNumberFormat="1" applyFont="1" applyBorder="1"/>
    <xf numFmtId="3" fontId="19" fillId="0" borderId="19" xfId="0" applyNumberFormat="1" applyFont="1" applyBorder="1" applyAlignment="1">
      <alignment horizontal="right"/>
    </xf>
    <xf numFmtId="3" fontId="21" fillId="0" borderId="3" xfId="0" applyNumberFormat="1" applyFont="1" applyBorder="1" applyAlignment="1">
      <alignment horizontal="right"/>
    </xf>
    <xf numFmtId="3" fontId="25" fillId="0" borderId="2" xfId="0" applyNumberFormat="1" applyFont="1" applyBorder="1"/>
    <xf numFmtId="0" fontId="21" fillId="2" borderId="9" xfId="0" applyFont="1" applyFill="1" applyBorder="1"/>
    <xf numFmtId="0" fontId="17" fillId="0" borderId="22" xfId="0" applyFont="1" applyBorder="1"/>
    <xf numFmtId="0" fontId="17" fillId="0" borderId="21" xfId="0" applyFont="1" applyBorder="1"/>
    <xf numFmtId="0" fontId="17" fillId="0" borderId="16" xfId="0" applyFont="1" applyBorder="1"/>
    <xf numFmtId="3" fontId="17" fillId="0" borderId="16" xfId="0" applyNumberFormat="1" applyFont="1" applyBorder="1"/>
    <xf numFmtId="3" fontId="17" fillId="0" borderId="0" xfId="0" applyNumberFormat="1" applyFont="1" applyBorder="1"/>
    <xf numFmtId="0" fontId="17" fillId="0" borderId="0" xfId="0" applyFont="1"/>
    <xf numFmtId="0" fontId="16" fillId="0" borderId="17" xfId="0" applyFont="1" applyBorder="1"/>
    <xf numFmtId="3" fontId="16" fillId="0" borderId="17" xfId="0" applyNumberFormat="1" applyFont="1" applyBorder="1"/>
    <xf numFmtId="0" fontId="17" fillId="0" borderId="15" xfId="0" applyFont="1" applyBorder="1"/>
    <xf numFmtId="3" fontId="25" fillId="0" borderId="16" xfId="0" applyNumberFormat="1" applyFont="1" applyBorder="1"/>
    <xf numFmtId="3" fontId="17" fillId="0" borderId="15" xfId="0" applyNumberFormat="1" applyFont="1" applyBorder="1"/>
    <xf numFmtId="3" fontId="17" fillId="0" borderId="8" xfId="0" applyNumberFormat="1" applyFont="1" applyBorder="1"/>
    <xf numFmtId="0" fontId="17" fillId="0" borderId="8" xfId="0" applyFont="1" applyBorder="1"/>
    <xf numFmtId="0" fontId="39" fillId="0" borderId="8" xfId="0" applyFont="1" applyBorder="1"/>
    <xf numFmtId="0" fontId="15" fillId="0" borderId="21" xfId="0" applyFont="1" applyBorder="1"/>
    <xf numFmtId="0" fontId="25" fillId="0" borderId="23" xfId="0" applyFont="1" applyBorder="1"/>
    <xf numFmtId="3" fontId="25" fillId="0" borderId="24" xfId="0" applyNumberFormat="1" applyFont="1" applyBorder="1"/>
    <xf numFmtId="0" fontId="15" fillId="0" borderId="18" xfId="2" applyFont="1" applyBorder="1" applyAlignment="1">
      <alignment horizontal="right"/>
    </xf>
    <xf numFmtId="0" fontId="27" fillId="0" borderId="6" xfId="1" applyFont="1" applyBorder="1"/>
    <xf numFmtId="0" fontId="26" fillId="0" borderId="9" xfId="1" applyFont="1" applyBorder="1"/>
    <xf numFmtId="0" fontId="26" fillId="0" borderId="11" xfId="1" applyFont="1" applyBorder="1"/>
    <xf numFmtId="0" fontId="28" fillId="0" borderId="0" xfId="1" applyBorder="1"/>
    <xf numFmtId="0" fontId="28" fillId="0" borderId="5" xfId="1" applyBorder="1"/>
    <xf numFmtId="0" fontId="15" fillId="0" borderId="1" xfId="0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right"/>
    </xf>
    <xf numFmtId="0" fontId="25" fillId="0" borderId="6" xfId="0" applyFont="1" applyBorder="1"/>
    <xf numFmtId="0" fontId="19" fillId="0" borderId="4" xfId="0" applyFont="1" applyBorder="1" applyAlignment="1">
      <alignment horizontal="left"/>
    </xf>
    <xf numFmtId="3" fontId="9" fillId="0" borderId="12" xfId="0" applyNumberFormat="1" applyFont="1" applyBorder="1"/>
    <xf numFmtId="0" fontId="21" fillId="0" borderId="3" xfId="0" applyFont="1" applyFill="1" applyBorder="1"/>
    <xf numFmtId="0" fontId="25" fillId="0" borderId="1" xfId="0" applyFont="1" applyBorder="1" applyAlignment="1">
      <alignment horizontal="right"/>
    </xf>
    <xf numFmtId="49" fontId="19" fillId="0" borderId="2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3" fontId="25" fillId="0" borderId="19" xfId="0" applyNumberFormat="1" applyFont="1" applyBorder="1" applyAlignment="1">
      <alignment horizontal="right"/>
    </xf>
    <xf numFmtId="49" fontId="25" fillId="0" borderId="11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horizontal="right"/>
    </xf>
    <xf numFmtId="3" fontId="40" fillId="0" borderId="0" xfId="0" applyNumberFormat="1" applyFont="1"/>
    <xf numFmtId="0" fontId="8" fillId="0" borderId="0" xfId="4"/>
    <xf numFmtId="0" fontId="8" fillId="0" borderId="3" xfId="4" applyBorder="1"/>
    <xf numFmtId="0" fontId="41" fillId="0" borderId="3" xfId="4" applyFont="1" applyBorder="1" applyAlignment="1">
      <alignment horizontal="center" vertical="center"/>
    </xf>
    <xf numFmtId="0" fontId="42" fillId="0" borderId="3" xfId="4" applyFont="1" applyBorder="1" applyAlignment="1">
      <alignment horizontal="left" vertical="center" wrapText="1"/>
    </xf>
    <xf numFmtId="1" fontId="8" fillId="0" borderId="3" xfId="4" applyNumberFormat="1" applyBorder="1" applyAlignment="1">
      <alignment horizontal="center" vertical="center"/>
    </xf>
    <xf numFmtId="0" fontId="21" fillId="2" borderId="1" xfId="0" applyFont="1" applyFill="1" applyBorder="1"/>
    <xf numFmtId="0" fontId="9" fillId="0" borderId="12" xfId="2" applyFont="1" applyBorder="1" applyAlignment="1">
      <alignment horizontal="center" wrapText="1"/>
    </xf>
    <xf numFmtId="0" fontId="7" fillId="0" borderId="0" xfId="4" applyFont="1"/>
    <xf numFmtId="0" fontId="27" fillId="0" borderId="7" xfId="1" applyFont="1" applyBorder="1"/>
    <xf numFmtId="3" fontId="21" fillId="0" borderId="12" xfId="2" applyNumberFormat="1" applyFont="1" applyBorder="1"/>
    <xf numFmtId="0" fontId="27" fillId="0" borderId="11" xfId="1" applyFont="1" applyBorder="1"/>
    <xf numFmtId="3" fontId="27" fillId="0" borderId="0" xfId="1" applyNumberFormat="1" applyFont="1" applyBorder="1"/>
    <xf numFmtId="3" fontId="15" fillId="2" borderId="2" xfId="0" applyNumberFormat="1" applyFont="1" applyFill="1" applyBorder="1"/>
    <xf numFmtId="3" fontId="16" fillId="0" borderId="1" xfId="0" applyNumberFormat="1" applyFont="1" applyBorder="1" applyAlignment="1">
      <alignment horizontal="right"/>
    </xf>
    <xf numFmtId="0" fontId="25" fillId="0" borderId="4" xfId="0" applyFont="1" applyBorder="1" applyAlignment="1">
      <alignment horizontal="left"/>
    </xf>
    <xf numFmtId="0" fontId="19" fillId="0" borderId="4" xfId="0" applyFont="1" applyBorder="1" applyAlignment="1">
      <alignment horizontal="right"/>
    </xf>
    <xf numFmtId="3" fontId="19" fillId="0" borderId="2" xfId="0" applyNumberFormat="1" applyFont="1" applyBorder="1" applyAlignment="1">
      <alignment vertical="center"/>
    </xf>
    <xf numFmtId="3" fontId="25" fillId="0" borderId="5" xfId="0" applyNumberFormat="1" applyFont="1" applyBorder="1" applyAlignment="1">
      <alignment vertical="center"/>
    </xf>
    <xf numFmtId="3" fontId="25" fillId="0" borderId="4" xfId="0" applyNumberFormat="1" applyFont="1" applyBorder="1" applyAlignment="1">
      <alignment vertical="center"/>
    </xf>
    <xf numFmtId="0" fontId="32" fillId="0" borderId="4" xfId="0" applyFont="1" applyBorder="1" applyAlignment="1">
      <alignment horizontal="left"/>
    </xf>
    <xf numFmtId="3" fontId="17" fillId="0" borderId="4" xfId="0" applyNumberFormat="1" applyFont="1" applyBorder="1" applyAlignment="1">
      <alignment vertical="center"/>
    </xf>
    <xf numFmtId="0" fontId="25" fillId="0" borderId="4" xfId="0" applyFont="1" applyBorder="1"/>
    <xf numFmtId="0" fontId="19" fillId="0" borderId="2" xfId="0" applyFont="1" applyBorder="1"/>
    <xf numFmtId="49" fontId="25" fillId="0" borderId="1" xfId="0" applyNumberFormat="1" applyFont="1" applyBorder="1" applyAlignment="1">
      <alignment horizontal="center"/>
    </xf>
    <xf numFmtId="3" fontId="25" fillId="0" borderId="18" xfId="0" applyNumberFormat="1" applyFont="1" applyBorder="1"/>
    <xf numFmtId="49" fontId="21" fillId="0" borderId="3" xfId="0" applyNumberFormat="1" applyFont="1" applyBorder="1" applyAlignment="1">
      <alignment horizontal="center"/>
    </xf>
    <xf numFmtId="3" fontId="19" fillId="0" borderId="13" xfId="0" applyNumberFormat="1" applyFont="1" applyBorder="1" applyAlignment="1">
      <alignment horizontal="right" vertical="center"/>
    </xf>
    <xf numFmtId="49" fontId="21" fillId="0" borderId="1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6" fillId="2" borderId="1" xfId="0" applyFont="1" applyFill="1" applyBorder="1"/>
    <xf numFmtId="0" fontId="15" fillId="2" borderId="2" xfId="0" applyFont="1" applyFill="1" applyBorder="1"/>
    <xf numFmtId="0" fontId="26" fillId="0" borderId="2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4" fillId="0" borderId="0" xfId="0" applyFont="1" applyAlignment="1">
      <alignment horizontal="center"/>
    </xf>
    <xf numFmtId="0" fontId="16" fillId="2" borderId="4" xfId="0" applyFont="1" applyFill="1" applyBorder="1"/>
    <xf numFmtId="3" fontId="36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left"/>
    </xf>
    <xf numFmtId="0" fontId="16" fillId="2" borderId="4" xfId="0" applyFont="1" applyFill="1" applyBorder="1" applyAlignment="1">
      <alignment horizontal="center"/>
    </xf>
    <xf numFmtId="3" fontId="15" fillId="2" borderId="1" xfId="0" applyNumberFormat="1" applyFont="1" applyFill="1" applyBorder="1"/>
    <xf numFmtId="3" fontId="15" fillId="2" borderId="18" xfId="0" applyNumberFormat="1" applyFont="1" applyFill="1" applyBorder="1"/>
    <xf numFmtId="3" fontId="15" fillId="2" borderId="5" xfId="0" applyNumberFormat="1" applyFont="1" applyFill="1" applyBorder="1"/>
    <xf numFmtId="3" fontId="15" fillId="2" borderId="9" xfId="0" applyNumberFormat="1" applyFont="1" applyFill="1" applyBorder="1"/>
    <xf numFmtId="3" fontId="0" fillId="2" borderId="0" xfId="0" applyNumberFormat="1" applyFill="1"/>
    <xf numFmtId="0" fontId="0" fillId="2" borderId="0" xfId="0" applyFill="1"/>
    <xf numFmtId="0" fontId="15" fillId="2" borderId="2" xfId="0" applyFont="1" applyFill="1" applyBorder="1" applyAlignment="1">
      <alignment horizontal="center"/>
    </xf>
    <xf numFmtId="3" fontId="15" fillId="2" borderId="13" xfId="0" applyNumberFormat="1" applyFont="1" applyFill="1" applyBorder="1"/>
    <xf numFmtId="3" fontId="15" fillId="2" borderId="8" xfId="0" applyNumberFormat="1" applyFont="1" applyFill="1" applyBorder="1"/>
    <xf numFmtId="3" fontId="15" fillId="2" borderId="10" xfId="0" applyNumberFormat="1" applyFont="1" applyFill="1" applyBorder="1"/>
    <xf numFmtId="3" fontId="15" fillId="2" borderId="19" xfId="0" applyNumberFormat="1" applyFont="1" applyFill="1" applyBorder="1"/>
    <xf numFmtId="3" fontId="15" fillId="2" borderId="5" xfId="0" applyNumberFormat="1" applyFont="1" applyFill="1" applyBorder="1" applyAlignment="1">
      <alignment horizontal="right"/>
    </xf>
    <xf numFmtId="3" fontId="15" fillId="2" borderId="11" xfId="0" applyNumberFormat="1" applyFont="1" applyFill="1" applyBorder="1"/>
    <xf numFmtId="0" fontId="16" fillId="2" borderId="1" xfId="0" applyFont="1" applyFill="1" applyBorder="1" applyAlignment="1">
      <alignment horizontal="center"/>
    </xf>
    <xf numFmtId="3" fontId="15" fillId="2" borderId="0" xfId="0" applyNumberFormat="1" applyFont="1" applyFill="1"/>
    <xf numFmtId="0" fontId="41" fillId="0" borderId="11" xfId="4" applyFont="1" applyBorder="1" applyAlignment="1">
      <alignment horizontal="center" vertical="center"/>
    </xf>
    <xf numFmtId="0" fontId="8" fillId="0" borderId="0" xfId="4" applyBorder="1"/>
    <xf numFmtId="0" fontId="16" fillId="0" borderId="8" xfId="2" applyFont="1" applyBorder="1" applyAlignment="1">
      <alignment horizontal="right"/>
    </xf>
    <xf numFmtId="3" fontId="9" fillId="0" borderId="0" xfId="0" applyNumberFormat="1" applyFont="1"/>
    <xf numFmtId="0" fontId="3" fillId="0" borderId="0" xfId="4" applyFont="1" applyBorder="1"/>
    <xf numFmtId="0" fontId="9" fillId="0" borderId="10" xfId="0" applyFont="1" applyBorder="1"/>
    <xf numFmtId="0" fontId="46" fillId="0" borderId="10" xfId="0" applyFont="1" applyBorder="1"/>
    <xf numFmtId="0" fontId="10" fillId="0" borderId="0" xfId="0" applyFont="1" applyBorder="1"/>
    <xf numFmtId="49" fontId="19" fillId="0" borderId="2" xfId="0" applyNumberFormat="1" applyFont="1" applyBorder="1" applyAlignment="1">
      <alignment horizontal="center"/>
    </xf>
    <xf numFmtId="3" fontId="15" fillId="0" borderId="3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19" fillId="0" borderId="13" xfId="0" applyFont="1" applyBorder="1" applyAlignment="1">
      <alignment horizontal="left" vertical="center"/>
    </xf>
    <xf numFmtId="3" fontId="25" fillId="0" borderId="0" xfId="0" applyNumberFormat="1" applyFont="1" applyBorder="1" applyAlignment="1">
      <alignment vertical="center"/>
    </xf>
    <xf numFmtId="3" fontId="19" fillId="0" borderId="19" xfId="0" applyNumberFormat="1" applyFont="1" applyBorder="1" applyAlignment="1">
      <alignment horizontal="right" vertical="center"/>
    </xf>
    <xf numFmtId="0" fontId="19" fillId="0" borderId="19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19" xfId="0" applyNumberFormat="1" applyFont="1" applyBorder="1" applyAlignment="1">
      <alignment horizontal="right" vertical="center"/>
    </xf>
    <xf numFmtId="0" fontId="0" fillId="0" borderId="7" xfId="0" applyBorder="1" applyAlignment="1"/>
    <xf numFmtId="0" fontId="21" fillId="0" borderId="6" xfId="2" applyFont="1" applyBorder="1" applyAlignment="1"/>
    <xf numFmtId="0" fontId="21" fillId="0" borderId="0" xfId="2" applyFont="1" applyBorder="1" applyAlignment="1"/>
    <xf numFmtId="3" fontId="21" fillId="0" borderId="0" xfId="2" applyNumberFormat="1" applyFont="1" applyBorder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/>
    <xf numFmtId="3" fontId="15" fillId="0" borderId="8" xfId="0" applyNumberFormat="1" applyFont="1" applyFill="1" applyBorder="1"/>
    <xf numFmtId="0" fontId="0" fillId="0" borderId="2" xfId="0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19" fillId="0" borderId="9" xfId="0" applyFont="1" applyBorder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28" fillId="3" borderId="0" xfId="1" applyFill="1"/>
    <xf numFmtId="0" fontId="41" fillId="0" borderId="6" xfId="4" applyFont="1" applyBorder="1" applyAlignment="1">
      <alignment horizontal="center" vertical="center"/>
    </xf>
    <xf numFmtId="0" fontId="41" fillId="0" borderId="0" xfId="4" applyFont="1" applyBorder="1" applyAlignment="1">
      <alignment horizontal="center" vertical="center"/>
    </xf>
    <xf numFmtId="1" fontId="8" fillId="0" borderId="0" xfId="4" applyNumberFormat="1" applyBorder="1" applyAlignment="1">
      <alignment horizontal="center" vertical="center"/>
    </xf>
    <xf numFmtId="0" fontId="8" fillId="0" borderId="8" xfId="4" applyBorder="1"/>
    <xf numFmtId="3" fontId="27" fillId="2" borderId="12" xfId="1" applyNumberFormat="1" applyFont="1" applyFill="1" applyBorder="1"/>
    <xf numFmtId="0" fontId="0" fillId="0" borderId="0" xfId="0" applyFont="1"/>
    <xf numFmtId="49" fontId="19" fillId="0" borderId="4" xfId="0" applyNumberFormat="1" applyFont="1" applyBorder="1" applyAlignment="1">
      <alignment horizontal="center"/>
    </xf>
    <xf numFmtId="49" fontId="25" fillId="0" borderId="9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26" fillId="0" borderId="11" xfId="0" applyFont="1" applyBorder="1"/>
    <xf numFmtId="3" fontId="0" fillId="0" borderId="4" xfId="0" applyNumberFormat="1" applyBorder="1"/>
    <xf numFmtId="0" fontId="15" fillId="0" borderId="0" xfId="0" applyFont="1" applyBorder="1" applyAlignment="1">
      <alignment vertical="center"/>
    </xf>
    <xf numFmtId="0" fontId="27" fillId="0" borderId="0" xfId="9" applyFont="1"/>
    <xf numFmtId="0" fontId="27" fillId="0" borderId="0" xfId="9" applyFont="1" applyAlignment="1">
      <alignment horizontal="center"/>
    </xf>
    <xf numFmtId="0" fontId="26" fillId="0" borderId="0" xfId="10" applyFont="1"/>
    <xf numFmtId="0" fontId="47" fillId="0" borderId="0" xfId="9" applyFont="1"/>
    <xf numFmtId="0" fontId="27" fillId="0" borderId="0" xfId="2" applyFont="1"/>
    <xf numFmtId="0" fontId="27" fillId="0" borderId="0" xfId="2" applyFont="1" applyAlignment="1">
      <alignment horizontal="center"/>
    </xf>
    <xf numFmtId="0" fontId="26" fillId="0" borderId="0" xfId="2" applyFont="1"/>
    <xf numFmtId="0" fontId="47" fillId="2" borderId="0" xfId="9" applyFont="1" applyFill="1"/>
    <xf numFmtId="0" fontId="48" fillId="0" borderId="3" xfId="9" applyFont="1" applyBorder="1" applyAlignment="1">
      <alignment horizontal="center" vertical="center"/>
    </xf>
    <xf numFmtId="0" fontId="48" fillId="0" borderId="3" xfId="9" applyFont="1" applyBorder="1" applyAlignment="1">
      <alignment horizontal="center" vertical="center" wrapText="1"/>
    </xf>
    <xf numFmtId="0" fontId="27" fillId="0" borderId="4" xfId="9" applyFont="1" applyBorder="1" applyAlignment="1">
      <alignment horizontal="center"/>
    </xf>
    <xf numFmtId="0" fontId="32" fillId="0" borderId="1" xfId="2" applyFont="1" applyBorder="1"/>
    <xf numFmtId="0" fontId="26" fillId="0" borderId="1" xfId="10" applyFont="1" applyBorder="1"/>
    <xf numFmtId="3" fontId="26" fillId="0" borderId="1" xfId="2" applyNumberFormat="1" applyFont="1" applyBorder="1"/>
    <xf numFmtId="3" fontId="26" fillId="0" borderId="5" xfId="2" applyNumberFormat="1" applyFont="1" applyBorder="1"/>
    <xf numFmtId="3" fontId="47" fillId="0" borderId="0" xfId="9" applyNumberFormat="1" applyFont="1"/>
    <xf numFmtId="0" fontId="26" fillId="0" borderId="2" xfId="10" applyFont="1" applyBorder="1"/>
    <xf numFmtId="0" fontId="26" fillId="0" borderId="4" xfId="10" applyFont="1" applyBorder="1"/>
    <xf numFmtId="3" fontId="26" fillId="0" borderId="2" xfId="2" applyNumberFormat="1" applyFont="1" applyBorder="1"/>
    <xf numFmtId="3" fontId="26" fillId="0" borderId="8" xfId="2" applyNumberFormat="1" applyFont="1" applyBorder="1"/>
    <xf numFmtId="0" fontId="32" fillId="0" borderId="4" xfId="2" applyFont="1" applyBorder="1"/>
    <xf numFmtId="3" fontId="26" fillId="0" borderId="4" xfId="2" applyNumberFormat="1" applyFont="1" applyBorder="1"/>
    <xf numFmtId="3" fontId="26" fillId="0" borderId="0" xfId="2" applyNumberFormat="1" applyFont="1"/>
    <xf numFmtId="0" fontId="47" fillId="0" borderId="8" xfId="9" applyFont="1" applyBorder="1"/>
    <xf numFmtId="0" fontId="27" fillId="0" borderId="3" xfId="2" applyFont="1" applyBorder="1"/>
    <xf numFmtId="0" fontId="32" fillId="0" borderId="1" xfId="10" applyFont="1" applyBorder="1"/>
    <xf numFmtId="0" fontId="27" fillId="0" borderId="4" xfId="2" applyFont="1" applyBorder="1"/>
    <xf numFmtId="0" fontId="27" fillId="0" borderId="4" xfId="10" applyFont="1" applyBorder="1"/>
    <xf numFmtId="0" fontId="26" fillId="0" borderId="10" xfId="10" applyFont="1" applyBorder="1"/>
    <xf numFmtId="0" fontId="32" fillId="0" borderId="11" xfId="9" applyFont="1" applyBorder="1"/>
    <xf numFmtId="3" fontId="26" fillId="0" borderId="0" xfId="9" applyNumberFormat="1" applyFont="1"/>
    <xf numFmtId="3" fontId="26" fillId="0" borderId="4" xfId="9" applyNumberFormat="1" applyFont="1" applyBorder="1"/>
    <xf numFmtId="0" fontId="26" fillId="0" borderId="11" xfId="9" applyFont="1" applyBorder="1" applyAlignment="1">
      <alignment horizontal="left"/>
    </xf>
    <xf numFmtId="0" fontId="27" fillId="0" borderId="11" xfId="9" applyFont="1" applyBorder="1"/>
    <xf numFmtId="0" fontId="26" fillId="0" borderId="4" xfId="9" applyFont="1" applyBorder="1" applyAlignment="1">
      <alignment horizontal="left"/>
    </xf>
    <xf numFmtId="0" fontId="26" fillId="0" borderId="2" xfId="9" applyFont="1" applyBorder="1" applyAlignment="1">
      <alignment horizontal="left"/>
    </xf>
    <xf numFmtId="3" fontId="26" fillId="0" borderId="8" xfId="9" applyNumberFormat="1" applyFont="1" applyBorder="1"/>
    <xf numFmtId="3" fontId="26" fillId="0" borderId="2" xfId="9" applyNumberFormat="1" applyFont="1" applyBorder="1"/>
    <xf numFmtId="0" fontId="27" fillId="0" borderId="4" xfId="9" applyFont="1" applyBorder="1" applyAlignment="1">
      <alignment horizontal="left"/>
    </xf>
    <xf numFmtId="0" fontId="26" fillId="2" borderId="2" xfId="9" applyFont="1" applyFill="1" applyBorder="1" applyAlignment="1">
      <alignment horizontal="left"/>
    </xf>
    <xf numFmtId="3" fontId="26" fillId="2" borderId="2" xfId="2" applyNumberFormat="1" applyFont="1" applyFill="1" applyBorder="1"/>
    <xf numFmtId="3" fontId="26" fillId="2" borderId="8" xfId="2" applyNumberFormat="1" applyFont="1" applyFill="1" applyBorder="1"/>
    <xf numFmtId="3" fontId="26" fillId="2" borderId="8" xfId="9" applyNumberFormat="1" applyFont="1" applyFill="1" applyBorder="1"/>
    <xf numFmtId="3" fontId="26" fillId="2" borderId="2" xfId="9" applyNumberFormat="1" applyFont="1" applyFill="1" applyBorder="1"/>
    <xf numFmtId="0" fontId="47" fillId="2" borderId="8" xfId="9" applyFont="1" applyFill="1" applyBorder="1"/>
    <xf numFmtId="0" fontId="32" fillId="0" borderId="4" xfId="10" applyFont="1" applyBorder="1"/>
    <xf numFmtId="3" fontId="26" fillId="0" borderId="10" xfId="2" applyNumberFormat="1" applyFont="1" applyBorder="1"/>
    <xf numFmtId="3" fontId="26" fillId="0" borderId="0" xfId="10" applyNumberFormat="1" applyFont="1"/>
    <xf numFmtId="3" fontId="26" fillId="0" borderId="4" xfId="10" applyNumberFormat="1" applyFont="1" applyBorder="1"/>
    <xf numFmtId="0" fontId="27" fillId="0" borderId="4" xfId="10" applyFont="1" applyBorder="1" applyAlignment="1">
      <alignment wrapText="1"/>
    </xf>
    <xf numFmtId="0" fontId="27" fillId="0" borderId="1" xfId="2" applyFont="1" applyBorder="1"/>
    <xf numFmtId="0" fontId="27" fillId="0" borderId="1" xfId="10" applyFont="1" applyBorder="1"/>
    <xf numFmtId="3" fontId="27" fillId="0" borderId="18" xfId="2" applyNumberFormat="1" applyFont="1" applyBorder="1"/>
    <xf numFmtId="3" fontId="27" fillId="0" borderId="5" xfId="2" applyNumberFormat="1" applyFont="1" applyBorder="1"/>
    <xf numFmtId="3" fontId="27" fillId="0" borderId="1" xfId="2" applyNumberFormat="1" applyFont="1" applyBorder="1"/>
    <xf numFmtId="0" fontId="47" fillId="0" borderId="5" xfId="9" applyFont="1" applyBorder="1"/>
    <xf numFmtId="3" fontId="27" fillId="0" borderId="19" xfId="2" applyNumberFormat="1" applyFont="1" applyBorder="1"/>
    <xf numFmtId="0" fontId="47" fillId="0" borderId="3" xfId="9" applyFont="1" applyBorder="1"/>
    <xf numFmtId="3" fontId="26" fillId="0" borderId="3" xfId="9" applyNumberFormat="1" applyFont="1" applyBorder="1"/>
    <xf numFmtId="0" fontId="26" fillId="0" borderId="3" xfId="9" applyFont="1" applyBorder="1"/>
    <xf numFmtId="3" fontId="26" fillId="0" borderId="19" xfId="9" applyNumberFormat="1" applyFont="1" applyBorder="1"/>
    <xf numFmtId="0" fontId="26" fillId="0" borderId="0" xfId="9" applyFont="1"/>
    <xf numFmtId="0" fontId="27" fillId="0" borderId="1" xfId="9" applyFont="1" applyBorder="1" applyAlignment="1">
      <alignment horizontal="center"/>
    </xf>
    <xf numFmtId="0" fontId="27" fillId="0" borderId="2" xfId="9" applyFont="1" applyBorder="1" applyAlignment="1">
      <alignment horizontal="center"/>
    </xf>
    <xf numFmtId="0" fontId="27" fillId="0" borderId="3" xfId="9" applyFont="1" applyBorder="1" applyAlignment="1">
      <alignment horizontal="center"/>
    </xf>
    <xf numFmtId="3" fontId="26" fillId="0" borderId="5" xfId="10" applyNumberFormat="1" applyFont="1" applyBorder="1"/>
    <xf numFmtId="3" fontId="26" fillId="0" borderId="1" xfId="10" applyNumberFormat="1" applyFont="1" applyBorder="1"/>
    <xf numFmtId="3" fontId="26" fillId="0" borderId="2" xfId="10" applyNumberFormat="1" applyFont="1" applyBorder="1"/>
    <xf numFmtId="3" fontId="26" fillId="0" borderId="8" xfId="10" applyNumberFormat="1" applyFont="1" applyBorder="1"/>
    <xf numFmtId="3" fontId="47" fillId="0" borderId="8" xfId="9" applyNumberFormat="1" applyFont="1" applyBorder="1"/>
    <xf numFmtId="0" fontId="32" fillId="0" borderId="4" xfId="9" applyFont="1" applyBorder="1"/>
    <xf numFmtId="0" fontId="26" fillId="0" borderId="4" xfId="9" applyFont="1" applyBorder="1"/>
    <xf numFmtId="0" fontId="27" fillId="0" borderId="4" xfId="9" applyFont="1" applyBorder="1"/>
    <xf numFmtId="0" fontId="47" fillId="0" borderId="4" xfId="9" applyFont="1" applyBorder="1"/>
    <xf numFmtId="3" fontId="26" fillId="0" borderId="13" xfId="9" applyNumberFormat="1" applyFont="1" applyBorder="1"/>
    <xf numFmtId="0" fontId="32" fillId="0" borderId="4" xfId="9" applyFont="1" applyBorder="1" applyAlignment="1">
      <alignment horizontal="left"/>
    </xf>
    <xf numFmtId="3" fontId="27" fillId="0" borderId="0" xfId="10" applyNumberFormat="1" applyFont="1"/>
    <xf numFmtId="3" fontId="27" fillId="0" borderId="4" xfId="10" applyNumberFormat="1" applyFont="1" applyBorder="1"/>
    <xf numFmtId="0" fontId="49" fillId="0" borderId="4" xfId="10" applyFont="1" applyBorder="1"/>
    <xf numFmtId="3" fontId="27" fillId="0" borderId="4" xfId="2" applyNumberFormat="1" applyFont="1" applyBorder="1"/>
    <xf numFmtId="3" fontId="26" fillId="0" borderId="12" xfId="9" applyNumberFormat="1" applyFont="1" applyBorder="1"/>
    <xf numFmtId="0" fontId="26" fillId="0" borderId="12" xfId="9" applyFont="1" applyBorder="1"/>
    <xf numFmtId="49" fontId="19" fillId="0" borderId="10" xfId="0" applyNumberFormat="1" applyFont="1" applyBorder="1" applyAlignment="1">
      <alignment horizontal="center"/>
    </xf>
    <xf numFmtId="0" fontId="25" fillId="0" borderId="4" xfId="0" applyFont="1" applyBorder="1" applyAlignment="1">
      <alignment horizontal="right"/>
    </xf>
    <xf numFmtId="0" fontId="50" fillId="0" borderId="0" xfId="0" applyFont="1"/>
    <xf numFmtId="3" fontId="17" fillId="0" borderId="21" xfId="0" applyNumberFormat="1" applyFont="1" applyBorder="1"/>
    <xf numFmtId="3" fontId="46" fillId="0" borderId="0" xfId="0" applyNumberFormat="1" applyFont="1" applyBorder="1"/>
    <xf numFmtId="3" fontId="21" fillId="2" borderId="3" xfId="0" applyNumberFormat="1" applyFont="1" applyFill="1" applyBorder="1" applyAlignment="1">
      <alignment horizontal="right"/>
    </xf>
    <xf numFmtId="49" fontId="15" fillId="2" borderId="3" xfId="0" applyNumberFormat="1" applyFont="1" applyFill="1" applyBorder="1" applyAlignment="1">
      <alignment horizontal="center" vertical="center" wrapText="1"/>
    </xf>
    <xf numFmtId="3" fontId="21" fillId="2" borderId="12" xfId="2" applyNumberFormat="1" applyFont="1" applyFill="1" applyBorder="1"/>
    <xf numFmtId="3" fontId="21" fillId="0" borderId="1" xfId="0" applyNumberFormat="1" applyFont="1" applyBorder="1"/>
    <xf numFmtId="3" fontId="26" fillId="0" borderId="11" xfId="2" applyNumberFormat="1" applyFont="1" applyBorder="1"/>
    <xf numFmtId="3" fontId="26" fillId="0" borderId="11" xfId="9" applyNumberFormat="1" applyFont="1" applyBorder="1"/>
    <xf numFmtId="3" fontId="27" fillId="0" borderId="0" xfId="2" applyNumberFormat="1" applyFont="1" applyBorder="1"/>
    <xf numFmtId="3" fontId="26" fillId="0" borderId="6" xfId="9" applyNumberFormat="1" applyFont="1" applyBorder="1"/>
    <xf numFmtId="0" fontId="26" fillId="0" borderId="6" xfId="9" applyFont="1" applyBorder="1"/>
    <xf numFmtId="3" fontId="26" fillId="0" borderId="19" xfId="2" applyNumberFormat="1" applyFont="1" applyBorder="1"/>
    <xf numFmtId="3" fontId="26" fillId="0" borderId="13" xfId="2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/>
    <xf numFmtId="0" fontId="0" fillId="0" borderId="2" xfId="0" applyBorder="1" applyAlignment="1"/>
    <xf numFmtId="0" fontId="16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7" fillId="0" borderId="3" xfId="9" applyFont="1" applyBorder="1" applyAlignment="1">
      <alignment horizontal="center" vertical="center" wrapText="1"/>
    </xf>
    <xf numFmtId="0" fontId="48" fillId="0" borderId="3" xfId="9" applyFont="1" applyBorder="1" applyAlignment="1">
      <alignment horizontal="center" vertical="center" wrapText="1"/>
    </xf>
    <xf numFmtId="0" fontId="27" fillId="0" borderId="0" xfId="2" applyFont="1" applyAlignment="1">
      <alignment horizontal="center"/>
    </xf>
    <xf numFmtId="0" fontId="27" fillId="0" borderId="0" xfId="10" applyFont="1" applyAlignment="1">
      <alignment horizontal="center"/>
    </xf>
    <xf numFmtId="0" fontId="26" fillId="0" borderId="0" xfId="2" applyFont="1" applyAlignment="1">
      <alignment horizontal="center"/>
    </xf>
    <xf numFmtId="0" fontId="27" fillId="0" borderId="3" xfId="9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/>
    <xf numFmtId="0" fontId="16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6" fillId="0" borderId="8" xfId="10" applyFont="1" applyBorder="1" applyAlignment="1">
      <alignment horizontal="right"/>
    </xf>
    <xf numFmtId="0" fontId="27" fillId="0" borderId="1" xfId="9" applyFont="1" applyBorder="1" applyAlignment="1">
      <alignment horizontal="center" vertical="center" wrapText="1"/>
    </xf>
    <xf numFmtId="0" fontId="27" fillId="0" borderId="4" xfId="9" applyFont="1" applyBorder="1" applyAlignment="1">
      <alignment horizontal="center" vertical="center" wrapText="1"/>
    </xf>
    <xf numFmtId="0" fontId="27" fillId="0" borderId="2" xfId="9" applyFont="1" applyBorder="1" applyAlignment="1">
      <alignment horizontal="center" vertical="center" wrapText="1"/>
    </xf>
    <xf numFmtId="0" fontId="27" fillId="0" borderId="18" xfId="9" applyFont="1" applyBorder="1" applyAlignment="1">
      <alignment horizontal="center" vertical="center" wrapText="1"/>
    </xf>
    <xf numFmtId="0" fontId="27" fillId="0" borderId="19" xfId="9" applyFont="1" applyBorder="1" applyAlignment="1">
      <alignment horizontal="center" vertical="center" wrapText="1"/>
    </xf>
    <xf numFmtId="0" fontId="27" fillId="0" borderId="13" xfId="9" applyFont="1" applyBorder="1" applyAlignment="1">
      <alignment horizontal="center" vertical="center" wrapText="1"/>
    </xf>
    <xf numFmtId="0" fontId="27" fillId="0" borderId="6" xfId="9" applyFont="1" applyBorder="1" applyAlignment="1">
      <alignment horizontal="center" vertical="center"/>
    </xf>
    <xf numFmtId="0" fontId="47" fillId="0" borderId="7" xfId="9" applyFont="1" applyBorder="1" applyAlignment="1">
      <alignment horizontal="center" vertical="center"/>
    </xf>
    <xf numFmtId="0" fontId="47" fillId="0" borderId="12" xfId="9" applyFont="1" applyBorder="1" applyAlignment="1">
      <alignment horizontal="center" vertical="center"/>
    </xf>
    <xf numFmtId="0" fontId="27" fillId="0" borderId="7" xfId="9" applyFont="1" applyBorder="1" applyAlignment="1">
      <alignment horizontal="center" vertical="center"/>
    </xf>
    <xf numFmtId="0" fontId="47" fillId="0" borderId="7" xfId="9" applyFont="1" applyBorder="1" applyAlignment="1">
      <alignment vertical="center"/>
    </xf>
    <xf numFmtId="0" fontId="47" fillId="0" borderId="4" xfId="9" applyFont="1" applyBorder="1" applyAlignment="1">
      <alignment horizontal="center" vertical="center" wrapText="1"/>
    </xf>
    <xf numFmtId="0" fontId="47" fillId="0" borderId="2" xfId="9" applyFont="1" applyBorder="1" applyAlignment="1">
      <alignment horizontal="center" vertical="center" wrapText="1"/>
    </xf>
    <xf numFmtId="0" fontId="27" fillId="0" borderId="9" xfId="9" applyFont="1" applyBorder="1" applyAlignment="1">
      <alignment horizontal="center" vertical="center" wrapText="1"/>
    </xf>
    <xf numFmtId="0" fontId="47" fillId="0" borderId="11" xfId="9" applyFont="1" applyBorder="1" applyAlignment="1">
      <alignment horizontal="center" vertical="center" wrapText="1"/>
    </xf>
    <xf numFmtId="0" fontId="47" fillId="0" borderId="10" xfId="9" applyFont="1" applyBorder="1" applyAlignment="1">
      <alignment horizontal="center" vertical="center" wrapText="1"/>
    </xf>
    <xf numFmtId="0" fontId="47" fillId="0" borderId="19" xfId="9" applyFont="1" applyBorder="1" applyAlignment="1">
      <alignment horizontal="center" vertical="center" wrapText="1"/>
    </xf>
    <xf numFmtId="0" fontId="47" fillId="0" borderId="13" xfId="9" applyFont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16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1" fillId="0" borderId="6" xfId="2" applyFont="1" applyBorder="1" applyAlignment="1"/>
    <xf numFmtId="0" fontId="21" fillId="0" borderId="10" xfId="2" applyFont="1" applyBorder="1" applyAlignment="1"/>
    <xf numFmtId="0" fontId="0" fillId="0" borderId="8" xfId="0" applyBorder="1" applyAlignment="1"/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3" fillId="0" borderId="0" xfId="4" applyFont="1" applyAlignment="1"/>
    <xf numFmtId="0" fontId="45" fillId="0" borderId="0" xfId="0" applyFont="1" applyAlignment="1"/>
    <xf numFmtId="0" fontId="43" fillId="0" borderId="0" xfId="4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</cellXfs>
  <cellStyles count="11">
    <cellStyle name="Normál" xfId="0" builtinId="0"/>
    <cellStyle name="Normál 2" xfId="4"/>
    <cellStyle name="Normál 3" xfId="5"/>
    <cellStyle name="Normál 4" xfId="6"/>
    <cellStyle name="Normál 4 2" xfId="7"/>
    <cellStyle name="Normál 4 3" xfId="8"/>
    <cellStyle name="Normál 4 3 2" xfId="9"/>
    <cellStyle name="Normál_9.mell. ktgvetéshez" xfId="1"/>
    <cellStyle name="Normál_Munka1" xfId="2"/>
    <cellStyle name="Normál_Munka2" xfId="10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&#246;lts&#233;gvet&#233;s\2020\eredeti\k&#246;lts&#233;gvet&#233;s.Ktar.2020.erede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ERVEZ/Documents/KINCST&#193;R/Kincst&#225;r2019/ktgv/eredeti/Ktar_ktgvet&#233;s2019.eredet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"/>
      <sheetName val="5.mell"/>
      <sheetName val="5.1"/>
      <sheetName val="5.2"/>
      <sheetName val="5.3"/>
      <sheetName val="6.mell."/>
      <sheetName val="7-8.mell."/>
      <sheetName val="9.1-9.2"/>
      <sheetName val="9.3. mell."/>
      <sheetName val="10 mell"/>
      <sheetName val="11-11.2"/>
      <sheetName val="12 mell"/>
      <sheetName val="13 mell."/>
      <sheetName val="14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C13">
            <v>173041</v>
          </cell>
        </row>
        <row r="15">
          <cell r="C15">
            <v>144271</v>
          </cell>
        </row>
        <row r="17">
          <cell r="C17">
            <v>77785</v>
          </cell>
        </row>
        <row r="27">
          <cell r="C27">
            <v>150934</v>
          </cell>
        </row>
        <row r="29">
          <cell r="C29">
            <v>91922</v>
          </cell>
        </row>
        <row r="31">
          <cell r="C31">
            <v>72615</v>
          </cell>
        </row>
        <row r="35">
          <cell r="C35">
            <v>72434</v>
          </cell>
        </row>
        <row r="37">
          <cell r="C37">
            <v>13520</v>
          </cell>
        </row>
        <row r="39">
          <cell r="C39">
            <v>12607</v>
          </cell>
        </row>
        <row r="41">
          <cell r="C41">
            <v>73829</v>
          </cell>
        </row>
        <row r="43">
          <cell r="C43">
            <v>3102</v>
          </cell>
        </row>
        <row r="45">
          <cell r="C45">
            <v>52157</v>
          </cell>
        </row>
        <row r="51">
          <cell r="C51">
            <v>38876</v>
          </cell>
        </row>
        <row r="57">
          <cell r="C57">
            <v>9970</v>
          </cell>
        </row>
        <row r="65">
          <cell r="C65">
            <v>28904</v>
          </cell>
        </row>
        <row r="67">
          <cell r="C67">
            <v>24304</v>
          </cell>
        </row>
        <row r="69">
          <cell r="C69">
            <v>44793</v>
          </cell>
        </row>
        <row r="73">
          <cell r="C73">
            <v>9448</v>
          </cell>
        </row>
        <row r="83">
          <cell r="C83">
            <v>3998</v>
          </cell>
        </row>
        <row r="85">
          <cell r="C85">
            <v>1938</v>
          </cell>
        </row>
        <row r="89">
          <cell r="C89">
            <v>19591</v>
          </cell>
        </row>
        <row r="91">
          <cell r="C91">
            <v>12757</v>
          </cell>
        </row>
        <row r="93">
          <cell r="C93">
            <v>10763</v>
          </cell>
        </row>
        <row r="95">
          <cell r="C95">
            <v>5229</v>
          </cell>
        </row>
        <row r="97">
          <cell r="C97">
            <v>32</v>
          </cell>
        </row>
        <row r="99">
          <cell r="C99">
            <v>2400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.3"/>
      <sheetName val="5.3"/>
      <sheetName val="7-8.mell."/>
      <sheetName val="9.1-9.2"/>
      <sheetName val="11-11.2"/>
      <sheetName val="14 mell."/>
    </sheetNames>
    <sheetDataSet>
      <sheetData sheetId="0"/>
      <sheetData sheetId="1">
        <row r="13">
          <cell r="C13">
            <v>139810</v>
          </cell>
        </row>
        <row r="15">
          <cell r="C15">
            <v>129512</v>
          </cell>
        </row>
        <row r="17">
          <cell r="C17">
            <v>72137</v>
          </cell>
        </row>
        <row r="19">
          <cell r="C19">
            <v>41453</v>
          </cell>
        </row>
        <row r="21">
          <cell r="C21">
            <v>35168</v>
          </cell>
        </row>
        <row r="23">
          <cell r="C23">
            <v>6285</v>
          </cell>
        </row>
        <row r="25">
          <cell r="C25">
            <v>220936</v>
          </cell>
        </row>
        <row r="27">
          <cell r="C27">
            <v>134935</v>
          </cell>
        </row>
        <row r="29">
          <cell r="C29">
            <v>86001</v>
          </cell>
        </row>
        <row r="31">
          <cell r="C31">
            <v>62455</v>
          </cell>
        </row>
        <row r="33">
          <cell r="C33">
            <v>160583</v>
          </cell>
        </row>
        <row r="35">
          <cell r="C35">
            <v>63968</v>
          </cell>
        </row>
        <row r="37">
          <cell r="C37">
            <v>11739</v>
          </cell>
        </row>
        <row r="39">
          <cell r="C39">
            <v>12813</v>
          </cell>
        </row>
        <row r="41">
          <cell r="C41">
            <v>68174</v>
          </cell>
        </row>
        <row r="43">
          <cell r="C43">
            <v>3889</v>
          </cell>
        </row>
        <row r="45">
          <cell r="C45">
            <v>53713</v>
          </cell>
        </row>
        <row r="47">
          <cell r="C47">
            <v>458961</v>
          </cell>
        </row>
        <row r="49">
          <cell r="C49">
            <v>44875</v>
          </cell>
        </row>
        <row r="51">
          <cell r="C51">
            <v>29115</v>
          </cell>
        </row>
        <row r="53">
          <cell r="C53">
            <v>384971</v>
          </cell>
        </row>
        <row r="55">
          <cell r="C55">
            <v>38325</v>
          </cell>
        </row>
        <row r="57">
          <cell r="C57">
            <v>10330</v>
          </cell>
        </row>
        <row r="59">
          <cell r="C59">
            <v>10531</v>
          </cell>
        </row>
        <row r="61">
          <cell r="C61">
            <v>9601</v>
          </cell>
        </row>
        <row r="63">
          <cell r="C63">
            <v>12070</v>
          </cell>
        </row>
        <row r="65">
          <cell r="C65">
            <v>26136</v>
          </cell>
        </row>
        <row r="67">
          <cell r="C67">
            <v>25766</v>
          </cell>
        </row>
        <row r="69">
          <cell r="C69">
            <v>39648</v>
          </cell>
        </row>
        <row r="71">
          <cell r="C71">
            <v>6279</v>
          </cell>
        </row>
        <row r="73">
          <cell r="C73">
            <v>1214</v>
          </cell>
        </row>
        <row r="75">
          <cell r="C75">
            <v>6539</v>
          </cell>
        </row>
        <row r="77">
          <cell r="C77">
            <v>34821</v>
          </cell>
        </row>
        <row r="79">
          <cell r="C79">
            <v>13260</v>
          </cell>
        </row>
        <row r="81">
          <cell r="C81">
            <v>20859</v>
          </cell>
        </row>
        <row r="83">
          <cell r="C83">
            <v>3397</v>
          </cell>
        </row>
        <row r="85">
          <cell r="C85">
            <v>1956</v>
          </cell>
        </row>
        <row r="87">
          <cell r="C87">
            <v>60893</v>
          </cell>
        </row>
        <row r="89">
          <cell r="C89">
            <v>23209</v>
          </cell>
        </row>
        <row r="91">
          <cell r="C91">
            <v>20195</v>
          </cell>
        </row>
        <row r="93">
          <cell r="C93">
            <v>11656</v>
          </cell>
        </row>
        <row r="95">
          <cell r="C95">
            <v>6291</v>
          </cell>
        </row>
        <row r="97">
          <cell r="C97">
            <v>39</v>
          </cell>
        </row>
        <row r="99">
          <cell r="C99">
            <v>1956</v>
          </cell>
        </row>
        <row r="101">
          <cell r="C101">
            <v>1339560</v>
          </cell>
        </row>
        <row r="103">
          <cell r="C103">
            <v>945682</v>
          </cell>
        </row>
        <row r="105">
          <cell r="C105">
            <v>393878</v>
          </cell>
        </row>
        <row r="106">
          <cell r="C106">
            <v>0</v>
          </cell>
        </row>
        <row r="108">
          <cell r="C108">
            <v>1339560</v>
          </cell>
        </row>
        <row r="109">
          <cell r="C109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view="pageBreakPreview" topLeftCell="A40" zoomScaleNormal="100" workbookViewId="0">
      <selection activeCell="A30" sqref="A30"/>
    </sheetView>
  </sheetViews>
  <sheetFormatPr defaultRowHeight="12.75"/>
  <cols>
    <col min="1" max="1" width="6.7109375" customWidth="1"/>
    <col min="2" max="2" width="53.5703125" customWidth="1"/>
    <col min="3" max="3" width="26.7109375" customWidth="1"/>
    <col min="4" max="4" width="22.8554687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7" t="s">
        <v>602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>
      <c r="A3" s="41"/>
      <c r="B3" s="4" t="s">
        <v>0</v>
      </c>
      <c r="C3" s="41"/>
      <c r="D3" s="30"/>
      <c r="E3" s="20"/>
      <c r="F3" s="41"/>
      <c r="G3" s="4"/>
      <c r="H3" s="41"/>
      <c r="I3" s="30"/>
      <c r="J3" s="20"/>
    </row>
    <row r="4" spans="1:10" ht="15.75">
      <c r="A4" s="41"/>
      <c r="B4" s="41" t="s">
        <v>384</v>
      </c>
      <c r="C4" s="41"/>
      <c r="D4" s="20"/>
      <c r="E4" s="26"/>
      <c r="F4" s="41"/>
      <c r="G4" s="41"/>
      <c r="H4" s="41"/>
      <c r="I4" s="20"/>
      <c r="J4" s="26"/>
    </row>
    <row r="5" spans="1:10" ht="15.7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6</v>
      </c>
      <c r="D8" s="20"/>
      <c r="E8" s="20"/>
      <c r="F8" s="20"/>
      <c r="G8" s="20"/>
      <c r="H8" s="20"/>
    </row>
    <row r="9" spans="1:10" ht="14.1" customHeight="1">
      <c r="A9" s="19" t="s">
        <v>7</v>
      </c>
      <c r="B9" s="20"/>
      <c r="C9" s="19"/>
      <c r="D9" s="20"/>
      <c r="E9" s="20"/>
      <c r="F9" s="20"/>
      <c r="G9" s="20"/>
      <c r="H9" s="20"/>
    </row>
    <row r="10" spans="1:10" s="263" customFormat="1" ht="18" customHeight="1">
      <c r="A10" s="7" t="s">
        <v>58</v>
      </c>
      <c r="B10" s="13" t="s">
        <v>184</v>
      </c>
      <c r="C10" s="112">
        <f>SUM(C11:C12)</f>
        <v>714452</v>
      </c>
      <c r="D10" s="35"/>
      <c r="E10" s="26"/>
      <c r="F10" s="26"/>
      <c r="G10" s="26"/>
      <c r="H10" s="26"/>
    </row>
    <row r="11" spans="1:10" s="263" customFormat="1" ht="18" customHeight="1">
      <c r="A11" s="19"/>
      <c r="B11" s="32" t="s">
        <v>207</v>
      </c>
      <c r="C11" s="153">
        <v>708752</v>
      </c>
      <c r="D11" s="35"/>
      <c r="E11" s="26"/>
      <c r="F11" s="26"/>
      <c r="G11" s="26"/>
      <c r="H11" s="26"/>
    </row>
    <row r="12" spans="1:10" s="263" customFormat="1" ht="18" customHeight="1">
      <c r="A12" s="24"/>
      <c r="B12" s="29" t="s">
        <v>209</v>
      </c>
      <c r="C12" s="116">
        <v>5700</v>
      </c>
      <c r="D12" s="35"/>
      <c r="E12" s="26"/>
      <c r="F12" s="26"/>
      <c r="G12" s="26"/>
      <c r="H12" s="26"/>
    </row>
    <row r="13" spans="1:10" s="261" customFormat="1" ht="18" customHeight="1">
      <c r="A13" s="7" t="s">
        <v>185</v>
      </c>
      <c r="B13" s="13" t="s">
        <v>186</v>
      </c>
      <c r="C13" s="112">
        <f>SUM(C14:C15)</f>
        <v>77100</v>
      </c>
      <c r="D13" s="20"/>
      <c r="E13" s="25"/>
      <c r="F13" s="25"/>
      <c r="G13" s="25"/>
      <c r="H13" s="25"/>
    </row>
    <row r="14" spans="1:10" s="261" customFormat="1" ht="18" customHeight="1">
      <c r="A14" s="19"/>
      <c r="B14" s="32" t="s">
        <v>207</v>
      </c>
      <c r="C14" s="153">
        <v>2100</v>
      </c>
      <c r="D14" s="20"/>
      <c r="E14" s="25"/>
      <c r="F14" s="25"/>
      <c r="G14" s="25"/>
      <c r="H14" s="25"/>
    </row>
    <row r="15" spans="1:10" s="261" customFormat="1" ht="18" customHeight="1">
      <c r="A15" s="430"/>
      <c r="B15" s="29" t="s">
        <v>209</v>
      </c>
      <c r="C15" s="153">
        <v>75000</v>
      </c>
      <c r="D15" s="20"/>
      <c r="E15" s="25"/>
      <c r="F15" s="25"/>
      <c r="G15" s="25"/>
      <c r="H15" s="25"/>
    </row>
    <row r="16" spans="1:10" s="261" customFormat="1" ht="18" customHeight="1">
      <c r="A16" s="23" t="s">
        <v>60</v>
      </c>
      <c r="B16" s="296" t="s">
        <v>170</v>
      </c>
      <c r="C16" s="112">
        <f>SUM(C17:C22)</f>
        <v>2252642</v>
      </c>
      <c r="D16" s="277">
        <f>SUM(C17:C22)</f>
        <v>2252642</v>
      </c>
      <c r="E16" s="25"/>
      <c r="F16" s="25"/>
      <c r="G16" s="25"/>
      <c r="H16" s="25"/>
    </row>
    <row r="17" spans="1:10" ht="18" customHeight="1">
      <c r="A17" s="260"/>
      <c r="B17" s="32" t="s">
        <v>187</v>
      </c>
      <c r="C17" s="92">
        <v>36000</v>
      </c>
      <c r="D17" s="35"/>
      <c r="E17" s="26"/>
      <c r="F17" s="26"/>
      <c r="G17" s="26"/>
      <c r="H17" s="26"/>
    </row>
    <row r="18" spans="1:10" ht="18" customHeight="1">
      <c r="A18" s="260"/>
      <c r="B18" s="32" t="s">
        <v>188</v>
      </c>
      <c r="C18" s="92">
        <v>287000</v>
      </c>
      <c r="D18" s="35"/>
      <c r="E18" s="26"/>
      <c r="F18" s="26"/>
      <c r="G18" s="26"/>
      <c r="H18" s="26"/>
    </row>
    <row r="19" spans="1:10" ht="18" customHeight="1">
      <c r="A19" s="260"/>
      <c r="B19" s="32" t="s">
        <v>189</v>
      </c>
      <c r="C19" s="92">
        <v>1790000</v>
      </c>
      <c r="D19" s="35"/>
      <c r="E19" s="26"/>
      <c r="F19" s="26"/>
      <c r="G19" s="26"/>
      <c r="H19" s="26"/>
    </row>
    <row r="20" spans="1:10" ht="18" customHeight="1">
      <c r="A20" s="260"/>
      <c r="B20" s="32" t="s">
        <v>316</v>
      </c>
      <c r="C20" s="92">
        <v>135000</v>
      </c>
      <c r="D20" s="35"/>
      <c r="E20" s="26"/>
      <c r="F20" s="26"/>
      <c r="G20" s="26"/>
      <c r="H20" s="26"/>
    </row>
    <row r="21" spans="1:10" ht="18" customHeight="1">
      <c r="A21" s="260"/>
      <c r="B21" s="32" t="s">
        <v>317</v>
      </c>
      <c r="C21" s="92">
        <v>342</v>
      </c>
      <c r="D21" s="35"/>
      <c r="E21" s="26"/>
      <c r="F21" s="26"/>
      <c r="G21" s="26"/>
      <c r="H21" s="26"/>
    </row>
    <row r="22" spans="1:10" ht="18" customHeight="1">
      <c r="A22" s="269"/>
      <c r="B22" s="29" t="s">
        <v>190</v>
      </c>
      <c r="C22" s="117">
        <v>4300</v>
      </c>
      <c r="D22" s="35"/>
      <c r="E22" s="26"/>
      <c r="F22" s="26"/>
      <c r="G22" s="26"/>
      <c r="H22" s="26"/>
    </row>
    <row r="23" spans="1:10" s="263" customFormat="1" ht="18" customHeight="1">
      <c r="A23" s="17" t="s">
        <v>99</v>
      </c>
      <c r="B23" s="73" t="s">
        <v>191</v>
      </c>
      <c r="C23" s="95">
        <v>377851</v>
      </c>
      <c r="D23" s="35"/>
      <c r="E23" s="26"/>
      <c r="F23" s="26"/>
      <c r="G23" s="26"/>
      <c r="H23" s="26"/>
    </row>
    <row r="24" spans="1:10" s="261" customFormat="1" ht="18" customHeight="1">
      <c r="A24" s="17" t="s">
        <v>192</v>
      </c>
      <c r="B24" s="73" t="s">
        <v>193</v>
      </c>
      <c r="C24" s="95">
        <v>22810</v>
      </c>
      <c r="D24" s="20"/>
      <c r="E24" s="25"/>
      <c r="F24" s="25"/>
      <c r="G24" s="25"/>
      <c r="H24" s="25"/>
    </row>
    <row r="25" spans="1:10" ht="18" customHeight="1">
      <c r="A25" s="74" t="s">
        <v>194</v>
      </c>
      <c r="B25" s="232" t="s">
        <v>195</v>
      </c>
      <c r="C25" s="534">
        <v>96638</v>
      </c>
      <c r="D25" s="35"/>
      <c r="E25" s="26"/>
      <c r="F25" s="26"/>
      <c r="G25" s="26"/>
      <c r="H25" s="26"/>
    </row>
    <row r="26" spans="1:10" ht="18" customHeight="1">
      <c r="A26" s="74" t="s">
        <v>102</v>
      </c>
      <c r="B26" s="232" t="s">
        <v>196</v>
      </c>
      <c r="C26" s="534">
        <v>360</v>
      </c>
      <c r="D26" s="35"/>
      <c r="E26" s="26"/>
      <c r="F26" s="26"/>
      <c r="G26" s="26"/>
      <c r="H26" s="26"/>
    </row>
    <row r="27" spans="1:10" ht="18" customHeight="1">
      <c r="A27" s="84" t="s">
        <v>197</v>
      </c>
      <c r="B27" s="50" t="s">
        <v>198</v>
      </c>
      <c r="C27" s="95">
        <v>1563924</v>
      </c>
      <c r="D27" s="20"/>
      <c r="E27" s="56"/>
      <c r="F27" s="56"/>
      <c r="G27" s="56"/>
      <c r="H27" s="56"/>
    </row>
    <row r="28" spans="1:10" ht="21.75" customHeight="1">
      <c r="A28" s="9"/>
      <c r="B28" s="267" t="s">
        <v>208</v>
      </c>
      <c r="C28" s="268">
        <f>SUM(C10,C16,C13,C23:C25,C26,C27)</f>
        <v>5105777</v>
      </c>
      <c r="D28" s="38"/>
      <c r="E28" s="38"/>
      <c r="F28" s="38"/>
      <c r="G28" s="38"/>
      <c r="H28" s="38"/>
    </row>
    <row r="29" spans="1:10" ht="12.75" customHeight="1">
      <c r="A29" s="20"/>
      <c r="B29" s="25"/>
      <c r="C29" s="25"/>
      <c r="D29" s="25"/>
      <c r="E29" s="25"/>
      <c r="F29" s="38"/>
      <c r="G29" s="38"/>
      <c r="H29" s="38"/>
      <c r="I29" s="38"/>
      <c r="J29" s="38"/>
    </row>
    <row r="30" spans="1:10" ht="15.75">
      <c r="A30" s="27" t="s">
        <v>603</v>
      </c>
      <c r="B30" s="27"/>
      <c r="C30" s="27"/>
      <c r="D30" s="25"/>
      <c r="E30" s="25"/>
      <c r="F30" s="38"/>
      <c r="G30" s="38"/>
      <c r="H30" s="38"/>
      <c r="I30" s="38"/>
      <c r="J30" s="38"/>
    </row>
    <row r="31" spans="1:10" ht="15.75">
      <c r="A31" s="37"/>
      <c r="B31" s="20"/>
      <c r="C31" s="20"/>
      <c r="D31" s="20"/>
      <c r="E31" s="20"/>
      <c r="F31" s="38"/>
      <c r="G31" s="38"/>
      <c r="H31" s="38"/>
      <c r="I31" s="38"/>
      <c r="J31" s="38"/>
    </row>
    <row r="32" spans="1:10" ht="15.75">
      <c r="A32" s="41"/>
      <c r="B32" s="4" t="s">
        <v>0</v>
      </c>
      <c r="C32" s="41"/>
      <c r="D32" s="30"/>
      <c r="E32" s="20"/>
      <c r="F32" s="38"/>
      <c r="G32" s="38"/>
      <c r="H32" s="38"/>
      <c r="I32" s="38"/>
      <c r="J32" s="38"/>
    </row>
    <row r="33" spans="1:10" ht="15.75">
      <c r="A33" s="41"/>
      <c r="B33" s="41" t="s">
        <v>384</v>
      </c>
      <c r="C33" s="41"/>
      <c r="D33" s="20"/>
      <c r="E33" s="26"/>
      <c r="F33" s="38"/>
      <c r="G33" s="38"/>
      <c r="H33" s="38"/>
      <c r="I33" s="38"/>
      <c r="J33" s="38"/>
    </row>
    <row r="34" spans="1:10" ht="15.75">
      <c r="A34" s="41"/>
      <c r="B34" s="41" t="s">
        <v>1</v>
      </c>
      <c r="C34" s="41"/>
      <c r="D34" s="37"/>
      <c r="E34" s="26"/>
      <c r="F34" s="38"/>
      <c r="G34" s="38"/>
      <c r="H34" s="38"/>
      <c r="I34" s="38"/>
      <c r="J34" s="38"/>
    </row>
    <row r="35" spans="1:10" ht="15" customHeight="1">
      <c r="A35" s="20"/>
      <c r="B35" s="20"/>
      <c r="C35" s="20"/>
      <c r="D35" s="20"/>
      <c r="E35" s="20"/>
      <c r="F35" s="38"/>
      <c r="G35" s="38"/>
      <c r="H35" s="38"/>
      <c r="I35" s="38"/>
      <c r="J35" s="38"/>
    </row>
    <row r="36" spans="1:10" ht="15" customHeight="1">
      <c r="A36" s="4" t="s">
        <v>20</v>
      </c>
      <c r="B36" s="4"/>
      <c r="C36" s="5" t="s">
        <v>21</v>
      </c>
      <c r="D36" s="5"/>
      <c r="E36" s="5"/>
      <c r="F36" s="38"/>
      <c r="G36" s="38"/>
      <c r="H36" s="38"/>
      <c r="I36" s="38"/>
      <c r="J36" s="38"/>
    </row>
    <row r="37" spans="1:10" ht="18" customHeight="1">
      <c r="A37" s="7" t="s">
        <v>4</v>
      </c>
      <c r="B37" s="7" t="s">
        <v>5</v>
      </c>
      <c r="C37" s="7" t="s">
        <v>6</v>
      </c>
      <c r="E37" s="38"/>
      <c r="F37" s="38"/>
      <c r="G37" s="38"/>
      <c r="H37" s="38"/>
    </row>
    <row r="38" spans="1:10" ht="18" customHeight="1">
      <c r="A38" s="19" t="s">
        <v>7</v>
      </c>
      <c r="B38" s="19"/>
      <c r="C38" s="19"/>
      <c r="E38" s="38"/>
      <c r="F38" s="38"/>
      <c r="G38" s="38"/>
      <c r="H38" s="38"/>
    </row>
    <row r="39" spans="1:10" s="263" customFormat="1" ht="18" customHeight="1">
      <c r="A39" s="23" t="s">
        <v>58</v>
      </c>
      <c r="B39" s="28" t="s">
        <v>81</v>
      </c>
      <c r="C39" s="134">
        <f>SUM('5.mell'!C38)</f>
        <v>986142</v>
      </c>
      <c r="E39" s="3"/>
      <c r="F39" s="3"/>
      <c r="G39" s="3"/>
      <c r="H39" s="3"/>
    </row>
    <row r="40" spans="1:10" s="261" customFormat="1" ht="18" customHeight="1">
      <c r="A40" s="17" t="s">
        <v>59</v>
      </c>
      <c r="B40" s="73" t="s">
        <v>82</v>
      </c>
      <c r="C40" s="93">
        <f>SUM('5.mell'!D38)</f>
        <v>176918</v>
      </c>
      <c r="E40" s="264"/>
      <c r="F40" s="264"/>
      <c r="G40" s="264"/>
      <c r="H40" s="264"/>
    </row>
    <row r="41" spans="1:10" s="261" customFormat="1" ht="18" customHeight="1">
      <c r="A41" s="17" t="s">
        <v>60</v>
      </c>
      <c r="B41" s="73" t="s">
        <v>104</v>
      </c>
      <c r="C41" s="93">
        <f>SUM('5.mell'!E38)</f>
        <v>1148206</v>
      </c>
      <c r="E41" s="264"/>
      <c r="F41" s="264"/>
      <c r="G41" s="264"/>
      <c r="H41" s="264"/>
    </row>
    <row r="42" spans="1:10" s="261" customFormat="1" ht="18" customHeight="1">
      <c r="A42" s="17" t="s">
        <v>99</v>
      </c>
      <c r="B42" s="73" t="s">
        <v>199</v>
      </c>
      <c r="C42" s="93">
        <f>SUM('5.mell'!F38)</f>
        <v>11772</v>
      </c>
      <c r="E42" s="264"/>
      <c r="F42" s="264"/>
      <c r="G42" s="264"/>
      <c r="H42" s="264"/>
    </row>
    <row r="43" spans="1:10" s="261" customFormat="1" ht="18" customHeight="1">
      <c r="A43" s="23" t="s">
        <v>100</v>
      </c>
      <c r="B43" s="28" t="s">
        <v>200</v>
      </c>
      <c r="C43" s="112">
        <f>SUM(C44:C45)</f>
        <v>1475995</v>
      </c>
      <c r="E43" s="264"/>
      <c r="F43" s="264"/>
      <c r="G43" s="264"/>
      <c r="H43" s="264"/>
    </row>
    <row r="44" spans="1:10" s="263" customFormat="1" ht="18" customHeight="1">
      <c r="A44" s="72"/>
      <c r="B44" s="32" t="s">
        <v>283</v>
      </c>
      <c r="C44" s="92">
        <v>372347</v>
      </c>
      <c r="E44" s="3"/>
      <c r="F44" s="3"/>
      <c r="G44" s="3"/>
      <c r="H44" s="3"/>
    </row>
    <row r="45" spans="1:10" ht="18" customHeight="1">
      <c r="A45" s="270"/>
      <c r="B45" s="29" t="s">
        <v>201</v>
      </c>
      <c r="C45" s="117">
        <v>1103648</v>
      </c>
      <c r="E45" s="3"/>
      <c r="F45" s="3"/>
      <c r="G45" s="3"/>
      <c r="H45" s="3"/>
    </row>
    <row r="46" spans="1:10" s="261" customFormat="1" ht="18" customHeight="1">
      <c r="A46" s="17" t="s">
        <v>101</v>
      </c>
      <c r="B46" s="73" t="s">
        <v>106</v>
      </c>
      <c r="C46" s="93">
        <f>SUM('5.mell'!H38)</f>
        <v>439320</v>
      </c>
      <c r="E46" s="264"/>
      <c r="F46" s="264"/>
      <c r="G46" s="264"/>
      <c r="H46" s="264"/>
    </row>
    <row r="47" spans="1:10" s="263" customFormat="1" ht="18" customHeight="1">
      <c r="A47" s="17" t="s">
        <v>202</v>
      </c>
      <c r="B47" s="73" t="s">
        <v>105</v>
      </c>
      <c r="C47" s="93">
        <f>SUM('5.mell'!I38)</f>
        <v>420300</v>
      </c>
      <c r="E47" s="3"/>
      <c r="F47" s="3"/>
      <c r="G47" s="3"/>
      <c r="H47" s="3"/>
    </row>
    <row r="48" spans="1:10" s="261" customFormat="1" ht="18" customHeight="1">
      <c r="A48" s="17" t="s">
        <v>142</v>
      </c>
      <c r="B48" s="73" t="s">
        <v>203</v>
      </c>
      <c r="C48" s="93">
        <f>SUM('5.mell'!J38)</f>
        <v>88676</v>
      </c>
      <c r="E48" s="264"/>
      <c r="F48" s="264"/>
      <c r="G48" s="264"/>
      <c r="H48" s="264"/>
    </row>
    <row r="49" spans="1:10" s="261" customFormat="1" ht="18" customHeight="1">
      <c r="A49" s="24" t="s">
        <v>204</v>
      </c>
      <c r="B49" s="33" t="s">
        <v>205</v>
      </c>
      <c r="C49" s="133">
        <f>SUM('5.mell'!K38)</f>
        <v>358448</v>
      </c>
      <c r="E49" s="264"/>
      <c r="F49" s="264"/>
      <c r="G49" s="264"/>
      <c r="H49" s="264"/>
    </row>
    <row r="50" spans="1:10" ht="18" customHeight="1">
      <c r="A50" s="265"/>
      <c r="B50" s="266" t="s">
        <v>22</v>
      </c>
      <c r="C50" s="295">
        <f>SUM(C39,C40,C41,C42,C43,C46,C47,C48,C49)</f>
        <v>5105777</v>
      </c>
      <c r="E50" s="3"/>
      <c r="F50" s="3"/>
      <c r="G50" s="3"/>
      <c r="H50" s="3"/>
    </row>
    <row r="51" spans="1:10" ht="20.100000000000001" customHeight="1">
      <c r="A51" s="3"/>
      <c r="B51" s="3"/>
      <c r="C51" s="3"/>
      <c r="D51" s="3"/>
      <c r="E51" s="3"/>
      <c r="G51" s="3"/>
      <c r="H51" s="3"/>
      <c r="I51" s="3"/>
      <c r="J51" s="3"/>
    </row>
    <row r="52" spans="1:10" ht="20.100000000000001" customHeight="1">
      <c r="A52" s="5"/>
      <c r="B52" s="5" t="s">
        <v>206</v>
      </c>
      <c r="C52" s="5"/>
      <c r="D52" s="5"/>
      <c r="E52" s="5"/>
      <c r="G52" s="3"/>
      <c r="H52" s="3"/>
      <c r="I52" s="3"/>
      <c r="J52" s="3"/>
    </row>
    <row r="53" spans="1:10" ht="20.100000000000001" customHeight="1">
      <c r="A53" s="5"/>
      <c r="B53" s="59"/>
      <c r="C53" s="58"/>
      <c r="D53" s="5"/>
      <c r="E53" s="5"/>
      <c r="G53" s="3"/>
      <c r="H53" s="3"/>
      <c r="I53" s="3"/>
      <c r="J53" s="3"/>
    </row>
    <row r="54" spans="1:10" ht="15" customHeight="1">
      <c r="A54" s="5"/>
      <c r="B54" s="5" t="s">
        <v>23</v>
      </c>
      <c r="C54" s="119">
        <f>SUM(C28)</f>
        <v>5105777</v>
      </c>
      <c r="D54" s="5"/>
      <c r="E54" s="5"/>
      <c r="G54" s="3"/>
      <c r="H54" s="3"/>
      <c r="I54" s="3"/>
      <c r="J54" s="3"/>
    </row>
    <row r="55" spans="1:10" ht="15" customHeight="1">
      <c r="A55" s="5"/>
      <c r="B55" s="5" t="s">
        <v>24</v>
      </c>
      <c r="C55" s="334">
        <f>SUM(C50)</f>
        <v>5105777</v>
      </c>
      <c r="D55" s="5"/>
      <c r="E55" s="129"/>
      <c r="G55" s="3"/>
      <c r="H55" s="3"/>
      <c r="I55" s="3"/>
      <c r="J55" s="3"/>
    </row>
    <row r="56" spans="1:10" ht="15" customHeight="1">
      <c r="A56" s="5"/>
      <c r="B56" s="5" t="s">
        <v>25</v>
      </c>
      <c r="C56" s="119">
        <f>C54-C55</f>
        <v>0</v>
      </c>
      <c r="D56" s="5"/>
      <c r="E56" s="119"/>
      <c r="G56" s="3"/>
      <c r="H56" s="3"/>
      <c r="I56" s="3"/>
      <c r="J56" s="3"/>
    </row>
    <row r="57" spans="1:10" ht="15" customHeight="1">
      <c r="A57" s="5"/>
      <c r="B57" s="26"/>
      <c r="C57" s="26"/>
      <c r="D57" s="5"/>
      <c r="E57" s="5"/>
      <c r="G57" s="3"/>
      <c r="H57" s="3"/>
      <c r="I57" s="3"/>
      <c r="J57" s="3"/>
    </row>
    <row r="58" spans="1:10" ht="15" customHeight="1">
      <c r="A58" s="20"/>
      <c r="B58" s="26"/>
      <c r="C58" s="26"/>
      <c r="D58" s="56"/>
      <c r="E58" s="56"/>
      <c r="G58" s="3"/>
      <c r="H58" s="3"/>
      <c r="I58" s="3"/>
      <c r="J58" s="3"/>
    </row>
    <row r="59" spans="1:10" ht="15" customHeight="1">
      <c r="A59" s="35"/>
      <c r="B59" s="26"/>
      <c r="C59" s="26"/>
      <c r="D59" s="26"/>
      <c r="E59" s="26"/>
      <c r="G59" s="3"/>
      <c r="H59" s="3"/>
      <c r="I59" s="3"/>
      <c r="J59" s="3"/>
    </row>
    <row r="60" spans="1:10" ht="15" customHeight="1">
      <c r="A60" s="35"/>
      <c r="B60" s="26"/>
      <c r="C60" s="26"/>
      <c r="D60" s="26"/>
      <c r="E60" s="26"/>
      <c r="F60" s="3"/>
      <c r="G60" s="3"/>
      <c r="H60" s="3"/>
      <c r="I60" s="3"/>
      <c r="J60" s="3"/>
    </row>
    <row r="61" spans="1:10" ht="15" customHeight="1">
      <c r="A61" s="20"/>
      <c r="B61" s="25"/>
      <c r="C61" s="25"/>
      <c r="D61" s="25"/>
      <c r="E61" s="25"/>
      <c r="F61" s="3"/>
      <c r="G61" s="3"/>
      <c r="H61" s="3"/>
      <c r="I61" s="3"/>
      <c r="J61" s="3"/>
    </row>
    <row r="62" spans="1:10" ht="15" customHeight="1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.75">
      <c r="A63" s="63"/>
      <c r="B63" s="63"/>
      <c r="C63" s="63"/>
      <c r="D63" s="63"/>
      <c r="E63" s="63"/>
      <c r="F63" s="3"/>
      <c r="G63" s="3"/>
      <c r="H63" s="3"/>
      <c r="I63" s="3"/>
      <c r="J63" s="3"/>
    </row>
    <row r="64" spans="1:10" ht="15.75">
      <c r="A64" s="26"/>
      <c r="B64" s="26"/>
      <c r="C64" s="26"/>
      <c r="D64" s="26"/>
      <c r="E64" s="26"/>
      <c r="F64" s="3"/>
      <c r="G64" s="3"/>
      <c r="H64" s="3"/>
      <c r="I64" s="3"/>
      <c r="J64" s="3"/>
    </row>
    <row r="65" spans="1:10" ht="15.75">
      <c r="A65" s="26"/>
      <c r="B65" s="41"/>
      <c r="C65" s="64"/>
      <c r="D65" s="26"/>
      <c r="E65" s="26"/>
      <c r="F65" s="3"/>
      <c r="G65" s="3"/>
      <c r="H65" s="3"/>
      <c r="I65" s="3"/>
      <c r="J65" s="3"/>
    </row>
    <row r="66" spans="1:10" ht="15.75">
      <c r="A66" s="26"/>
      <c r="B66" s="26"/>
      <c r="C66" s="26"/>
      <c r="D66" s="26"/>
      <c r="E66" s="26"/>
      <c r="F66" s="3"/>
      <c r="G66" s="3"/>
      <c r="H66" s="3"/>
      <c r="I66" s="3"/>
      <c r="J66" s="3"/>
    </row>
    <row r="67" spans="1:10" ht="15.7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>
      <c r="A70" s="5"/>
      <c r="B70" s="5"/>
      <c r="C70" s="5"/>
      <c r="D70" s="5"/>
      <c r="E70" s="5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5" orientation="portrait" r:id="rId1"/>
  <headerFooter alignWithMargins="0">
    <oddFooter>&amp;P. oldal</oddFooter>
  </headerFooter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J65"/>
  <sheetViews>
    <sheetView view="pageBreakPreview" zoomScaleNormal="100" workbookViewId="0"/>
  </sheetViews>
  <sheetFormatPr defaultColWidth="9.140625" defaultRowHeight="12.75"/>
  <cols>
    <col min="1" max="1" width="56.7109375" style="138" customWidth="1"/>
    <col min="2" max="2" width="8.42578125" style="138" customWidth="1"/>
    <col min="3" max="3" width="15.42578125" style="138" customWidth="1"/>
    <col min="4" max="5" width="11.140625" style="138" bestFit="1" customWidth="1"/>
    <col min="6" max="16384" width="9.140625" style="138"/>
  </cols>
  <sheetData>
    <row r="1" spans="1:4" ht="15.75">
      <c r="A1" s="136" t="s">
        <v>612</v>
      </c>
      <c r="B1" s="136"/>
      <c r="C1" s="137"/>
    </row>
    <row r="2" spans="1:4" ht="15.75">
      <c r="A2" s="136"/>
      <c r="B2" s="136"/>
      <c r="C2" s="137"/>
    </row>
    <row r="3" spans="1:4" ht="15.75">
      <c r="A3" s="598" t="s">
        <v>26</v>
      </c>
      <c r="B3" s="575"/>
      <c r="C3" s="575"/>
    </row>
    <row r="4" spans="1:4" ht="15.75">
      <c r="A4" s="598" t="s">
        <v>385</v>
      </c>
      <c r="B4" s="575"/>
      <c r="C4" s="575"/>
    </row>
    <row r="5" spans="1:4">
      <c r="A5" s="201"/>
      <c r="B5" s="201"/>
      <c r="C5" s="201"/>
    </row>
    <row r="6" spans="1:4">
      <c r="A6" s="137"/>
      <c r="B6" s="137"/>
      <c r="C6" s="137"/>
    </row>
    <row r="7" spans="1:4" ht="38.25">
      <c r="A7" s="599" t="s">
        <v>47</v>
      </c>
      <c r="B7" s="599" t="s">
        <v>46</v>
      </c>
      <c r="C7" s="341" t="s">
        <v>386</v>
      </c>
    </row>
    <row r="8" spans="1:4">
      <c r="A8" s="600"/>
      <c r="B8" s="600"/>
      <c r="C8" s="139" t="s">
        <v>48</v>
      </c>
    </row>
    <row r="9" spans="1:4">
      <c r="A9" s="208" t="s">
        <v>143</v>
      </c>
      <c r="B9" s="140"/>
      <c r="C9" s="141"/>
      <c r="D9" s="142"/>
    </row>
    <row r="10" spans="1:4">
      <c r="A10" s="143" t="s">
        <v>144</v>
      </c>
      <c r="B10" s="143">
        <v>29.02</v>
      </c>
      <c r="C10" s="145">
        <v>132911600</v>
      </c>
    </row>
    <row r="11" spans="1:4">
      <c r="A11" s="143" t="s">
        <v>145</v>
      </c>
      <c r="B11" s="143"/>
      <c r="C11" s="146">
        <f>SUM(C12:C15)</f>
        <v>50488260</v>
      </c>
    </row>
    <row r="12" spans="1:4">
      <c r="A12" s="143" t="s">
        <v>146</v>
      </c>
      <c r="B12" s="143"/>
      <c r="C12" s="146">
        <v>10604160</v>
      </c>
    </row>
    <row r="13" spans="1:4">
      <c r="A13" s="143" t="s">
        <v>147</v>
      </c>
      <c r="B13" s="143"/>
      <c r="C13" s="145">
        <v>27400000</v>
      </c>
    </row>
    <row r="14" spans="1:4">
      <c r="A14" s="143" t="s">
        <v>148</v>
      </c>
      <c r="B14" s="143"/>
      <c r="C14" s="146">
        <v>100000</v>
      </c>
    </row>
    <row r="15" spans="1:4">
      <c r="A15" s="143" t="s">
        <v>149</v>
      </c>
      <c r="B15" s="143"/>
      <c r="C15" s="146">
        <v>12384100</v>
      </c>
    </row>
    <row r="16" spans="1:4">
      <c r="A16" s="143" t="s">
        <v>306</v>
      </c>
      <c r="B16" s="143"/>
      <c r="C16" s="146">
        <v>32548500</v>
      </c>
    </row>
    <row r="17" spans="1:5">
      <c r="A17" s="143" t="s">
        <v>308</v>
      </c>
      <c r="B17" s="143"/>
      <c r="C17" s="146">
        <v>665550</v>
      </c>
      <c r="D17" s="142"/>
    </row>
    <row r="18" spans="1:5">
      <c r="A18" s="143" t="s">
        <v>307</v>
      </c>
      <c r="B18" s="143"/>
      <c r="C18" s="146">
        <v>378281557</v>
      </c>
      <c r="D18" s="142">
        <f>SUM(C10,C11,C16,C17)</f>
        <v>216613910</v>
      </c>
      <c r="E18" s="142"/>
    </row>
    <row r="19" spans="1:5">
      <c r="A19" s="144" t="s">
        <v>331</v>
      </c>
      <c r="B19" s="203"/>
      <c r="C19" s="146">
        <f>C18-D18</f>
        <v>161667647</v>
      </c>
      <c r="D19" s="142"/>
      <c r="E19" s="142"/>
    </row>
    <row r="20" spans="1:5">
      <c r="A20" s="601" t="s">
        <v>271</v>
      </c>
      <c r="B20" s="570"/>
      <c r="C20" s="149">
        <v>0</v>
      </c>
      <c r="E20" s="142"/>
    </row>
    <row r="21" spans="1:5">
      <c r="A21" s="144"/>
      <c r="B21" s="147"/>
      <c r="C21" s="209"/>
      <c r="E21" s="200"/>
    </row>
    <row r="22" spans="1:5">
      <c r="A22" s="210" t="s">
        <v>150</v>
      </c>
      <c r="B22" s="147"/>
      <c r="C22" s="141"/>
    </row>
    <row r="23" spans="1:5">
      <c r="A23" s="144" t="s">
        <v>387</v>
      </c>
      <c r="B23" s="206" t="s">
        <v>389</v>
      </c>
      <c r="C23" s="146">
        <v>156062550</v>
      </c>
    </row>
    <row r="24" spans="1:5">
      <c r="A24" s="144" t="s">
        <v>388</v>
      </c>
      <c r="B24" s="205" t="s">
        <v>183</v>
      </c>
      <c r="C24" s="145">
        <v>55200000</v>
      </c>
    </row>
    <row r="25" spans="1:5">
      <c r="A25" s="144" t="s">
        <v>390</v>
      </c>
      <c r="B25" s="205" t="s">
        <v>391</v>
      </c>
      <c r="C25" s="145">
        <v>37917820</v>
      </c>
    </row>
    <row r="26" spans="1:5">
      <c r="A26" s="144" t="s">
        <v>392</v>
      </c>
      <c r="B26" s="205" t="s">
        <v>332</v>
      </c>
      <c r="C26" s="199">
        <v>5553800</v>
      </c>
    </row>
    <row r="27" spans="1:5">
      <c r="A27" s="144" t="s">
        <v>393</v>
      </c>
      <c r="B27" s="207" t="s">
        <v>394</v>
      </c>
      <c r="C27" s="199">
        <v>5789200</v>
      </c>
    </row>
    <row r="28" spans="1:5">
      <c r="A28" s="601" t="s">
        <v>151</v>
      </c>
      <c r="B28" s="570"/>
      <c r="C28" s="149">
        <f>SUM(C23:C27)</f>
        <v>260523370</v>
      </c>
    </row>
    <row r="29" spans="1:5">
      <c r="A29" s="144"/>
      <c r="B29" s="204"/>
      <c r="C29" s="199"/>
    </row>
    <row r="30" spans="1:5">
      <c r="A30" s="208" t="s">
        <v>152</v>
      </c>
      <c r="B30" s="314"/>
      <c r="C30" s="202"/>
    </row>
    <row r="31" spans="1:5">
      <c r="A31" s="144" t="s">
        <v>396</v>
      </c>
      <c r="B31" s="205" t="s">
        <v>399</v>
      </c>
      <c r="C31" s="146">
        <v>4419000</v>
      </c>
    </row>
    <row r="32" spans="1:5">
      <c r="A32" s="144" t="s">
        <v>395</v>
      </c>
      <c r="B32" s="205" t="s">
        <v>397</v>
      </c>
      <c r="C32" s="146">
        <v>23345400</v>
      </c>
    </row>
    <row r="33" spans="1:10">
      <c r="A33" s="144" t="s">
        <v>398</v>
      </c>
      <c r="B33" s="205"/>
      <c r="C33" s="146">
        <v>27280000</v>
      </c>
    </row>
    <row r="34" spans="1:10">
      <c r="A34" s="143" t="s">
        <v>154</v>
      </c>
      <c r="B34" s="205" t="s">
        <v>276</v>
      </c>
      <c r="C34" s="146">
        <v>77160800</v>
      </c>
    </row>
    <row r="35" spans="1:10">
      <c r="A35" s="143" t="s">
        <v>282</v>
      </c>
      <c r="B35" s="205"/>
      <c r="C35" s="146">
        <v>15378000</v>
      </c>
    </row>
    <row r="36" spans="1:10">
      <c r="A36" s="143" t="s">
        <v>277</v>
      </c>
      <c r="B36" s="205">
        <v>24.68</v>
      </c>
      <c r="C36" s="146">
        <v>54296000</v>
      </c>
    </row>
    <row r="37" spans="1:10">
      <c r="A37" s="143" t="s">
        <v>353</v>
      </c>
      <c r="B37" s="205"/>
      <c r="C37" s="146">
        <v>33815155</v>
      </c>
      <c r="I37" s="318"/>
    </row>
    <row r="38" spans="1:10">
      <c r="A38" s="143" t="s">
        <v>354</v>
      </c>
      <c r="B38" s="205"/>
      <c r="C38" s="146">
        <v>488775</v>
      </c>
    </row>
    <row r="39" spans="1:10">
      <c r="A39" s="601" t="s">
        <v>153</v>
      </c>
      <c r="B39" s="570"/>
      <c r="C39" s="149">
        <f>SUM(C31:C38)</f>
        <v>236183130</v>
      </c>
    </row>
    <row r="40" spans="1:10">
      <c r="A40" s="211"/>
      <c r="B40" s="204"/>
      <c r="C40" s="212"/>
      <c r="J40" s="318"/>
    </row>
    <row r="41" spans="1:10">
      <c r="A41" s="601" t="s">
        <v>157</v>
      </c>
      <c r="B41" s="569"/>
      <c r="C41" s="570"/>
    </row>
    <row r="42" spans="1:10">
      <c r="A42" s="203" t="s">
        <v>155</v>
      </c>
      <c r="B42" s="207"/>
      <c r="C42" s="148">
        <v>15080805</v>
      </c>
    </row>
    <row r="43" spans="1:10">
      <c r="A43" s="601" t="s">
        <v>156</v>
      </c>
      <c r="B43" s="570"/>
      <c r="C43" s="149">
        <f>SUM(C42)</f>
        <v>15080805</v>
      </c>
    </row>
    <row r="44" spans="1:10">
      <c r="A44" s="238"/>
      <c r="B44" s="239"/>
      <c r="C44" s="212"/>
      <c r="I44" s="318"/>
    </row>
    <row r="45" spans="1:10">
      <c r="A45" s="237" t="s">
        <v>176</v>
      </c>
      <c r="B45" s="236"/>
      <c r="C45" s="149">
        <f>SUM(C20,C28,C39,C43)</f>
        <v>511787305</v>
      </c>
    </row>
    <row r="46" spans="1:10">
      <c r="A46" s="238"/>
      <c r="B46" s="239"/>
      <c r="C46" s="212"/>
    </row>
    <row r="47" spans="1:10">
      <c r="A47" s="245" t="s">
        <v>309</v>
      </c>
      <c r="B47" s="198"/>
      <c r="C47" s="244"/>
    </row>
    <row r="48" spans="1:10">
      <c r="A48" s="241" t="s">
        <v>272</v>
      </c>
      <c r="B48" s="242"/>
      <c r="C48" s="146">
        <v>35700000</v>
      </c>
    </row>
    <row r="49" spans="1:7">
      <c r="A49" s="241" t="s">
        <v>273</v>
      </c>
      <c r="B49" s="242"/>
      <c r="C49" s="146">
        <v>29117880</v>
      </c>
    </row>
    <row r="50" spans="1:7">
      <c r="A50" s="241" t="s">
        <v>274</v>
      </c>
      <c r="B50" s="242"/>
      <c r="C50" s="146">
        <v>14157000</v>
      </c>
    </row>
    <row r="51" spans="1:7">
      <c r="A51" s="241" t="s">
        <v>275</v>
      </c>
      <c r="B51" s="242"/>
      <c r="C51" s="146">
        <v>48735000</v>
      </c>
    </row>
    <row r="52" spans="1:7">
      <c r="A52" s="241" t="s">
        <v>305</v>
      </c>
      <c r="B52" s="242"/>
      <c r="C52" s="146">
        <v>10610600</v>
      </c>
    </row>
    <row r="53" spans="1:7" s="240" customFormat="1">
      <c r="A53" s="246" t="s">
        <v>175</v>
      </c>
      <c r="B53" s="247"/>
      <c r="C53" s="149">
        <f>SUM(C48:C52)</f>
        <v>138320480</v>
      </c>
      <c r="E53" s="346">
        <f>SUM(C39,C53)</f>
        <v>374503610</v>
      </c>
    </row>
    <row r="54" spans="1:7" s="240" customFormat="1">
      <c r="A54" s="243"/>
      <c r="B54" s="392"/>
      <c r="C54" s="344"/>
    </row>
    <row r="55" spans="1:7">
      <c r="A55" s="602" t="s">
        <v>400</v>
      </c>
      <c r="B55" s="603"/>
      <c r="C55" s="344">
        <f>SUM(C45,C53)</f>
        <v>650107785</v>
      </c>
    </row>
    <row r="56" spans="1:7">
      <c r="A56" s="411"/>
      <c r="B56" s="239"/>
      <c r="C56" s="412"/>
      <c r="G56" s="431"/>
    </row>
    <row r="57" spans="1:7">
      <c r="A57" s="410" t="s">
        <v>600</v>
      </c>
      <c r="B57" s="409"/>
      <c r="C57" s="533">
        <v>984</v>
      </c>
    </row>
    <row r="58" spans="1:7">
      <c r="A58" s="200"/>
    </row>
    <row r="59" spans="1:7">
      <c r="A59" s="315" t="s">
        <v>312</v>
      </c>
      <c r="B59" s="343"/>
      <c r="C59" s="436">
        <v>131724473</v>
      </c>
    </row>
    <row r="60" spans="1:7">
      <c r="A60" s="316"/>
      <c r="B60" s="319"/>
      <c r="C60" s="319"/>
      <c r="D60" s="318"/>
    </row>
    <row r="61" spans="1:7">
      <c r="A61" s="317"/>
      <c r="B61" s="318"/>
      <c r="C61" s="318"/>
      <c r="F61" s="318"/>
    </row>
    <row r="62" spans="1:7">
      <c r="A62" s="317"/>
      <c r="B62" s="318"/>
      <c r="C62" s="318"/>
    </row>
    <row r="63" spans="1:7">
      <c r="A63" s="317"/>
      <c r="B63" s="318"/>
      <c r="C63" s="318"/>
    </row>
    <row r="64" spans="1:7">
      <c r="A64" s="345"/>
      <c r="B64" s="318"/>
      <c r="C64" s="318"/>
    </row>
    <row r="65" spans="2:2">
      <c r="B65" s="318"/>
    </row>
  </sheetData>
  <mergeCells count="10">
    <mergeCell ref="A55:B55"/>
    <mergeCell ref="A41:C41"/>
    <mergeCell ref="A20:B20"/>
    <mergeCell ref="A28:B28"/>
    <mergeCell ref="A39:B39"/>
    <mergeCell ref="A3:C3"/>
    <mergeCell ref="A4:C4"/>
    <mergeCell ref="A7:A8"/>
    <mergeCell ref="B7:B8"/>
    <mergeCell ref="A43:B43"/>
  </mergeCells>
  <phoneticPr fontId="29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5" orientation="portrait" r:id="rId1"/>
  <headerFooter alignWithMargins="0">
    <oddFooter>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57"/>
  <sheetViews>
    <sheetView view="pageBreakPreview" topLeftCell="A28" zoomScaleNormal="100" workbookViewId="0">
      <selection activeCell="A39" sqref="A39"/>
    </sheetView>
  </sheetViews>
  <sheetFormatPr defaultRowHeight="12.75"/>
  <cols>
    <col min="1" max="1" width="8.7109375" customWidth="1"/>
    <col min="2" max="2" width="49.140625" customWidth="1"/>
    <col min="3" max="3" width="19.140625" customWidth="1"/>
  </cols>
  <sheetData>
    <row r="1" spans="1:4" ht="15.75">
      <c r="A1" s="4" t="s">
        <v>613</v>
      </c>
      <c r="B1" s="44"/>
      <c r="C1" s="69"/>
      <c r="D1" s="5"/>
    </row>
    <row r="2" spans="1:4" ht="15.75">
      <c r="A2" s="44"/>
      <c r="B2" s="44"/>
      <c r="C2" s="5"/>
      <c r="D2" s="5"/>
    </row>
    <row r="3" spans="1:4" ht="15.75">
      <c r="A3" s="44"/>
      <c r="B3" s="44" t="s">
        <v>49</v>
      </c>
      <c r="C3" s="5"/>
      <c r="D3" s="5"/>
    </row>
    <row r="4" spans="1:4" ht="15.75">
      <c r="A4" s="44"/>
      <c r="B4" s="44" t="s">
        <v>402</v>
      </c>
      <c r="C4" s="5"/>
      <c r="D4" s="5"/>
    </row>
    <row r="5" spans="1:4" ht="15.75">
      <c r="A5" s="44"/>
      <c r="B5" s="44" t="s">
        <v>50</v>
      </c>
      <c r="C5" s="5"/>
      <c r="D5" s="5"/>
    </row>
    <row r="6" spans="1:4" ht="15.75">
      <c r="A6" s="44"/>
      <c r="B6" s="44" t="s">
        <v>51</v>
      </c>
      <c r="C6" s="5"/>
      <c r="D6" s="5"/>
    </row>
    <row r="7" spans="1:4" ht="15.75">
      <c r="A7" s="44"/>
      <c r="B7" s="44"/>
      <c r="C7" s="5"/>
      <c r="D7" s="5"/>
    </row>
    <row r="8" spans="1:4">
      <c r="A8" s="5"/>
      <c r="B8" s="5" t="s">
        <v>52</v>
      </c>
      <c r="C8" s="5"/>
      <c r="D8" s="5"/>
    </row>
    <row r="9" spans="1:4" ht="15" customHeight="1">
      <c r="A9" s="60" t="s">
        <v>53</v>
      </c>
      <c r="B9" s="47" t="s">
        <v>5</v>
      </c>
      <c r="C9" s="604" t="s">
        <v>401</v>
      </c>
      <c r="D9" s="5"/>
    </row>
    <row r="10" spans="1:4" ht="15" customHeight="1">
      <c r="A10" s="61" t="s">
        <v>54</v>
      </c>
      <c r="B10" s="49"/>
      <c r="C10" s="544"/>
      <c r="D10" s="5"/>
    </row>
    <row r="11" spans="1:4" ht="15" customHeight="1">
      <c r="A11" s="74" t="s">
        <v>479</v>
      </c>
      <c r="B11" s="91" t="s">
        <v>342</v>
      </c>
      <c r="C11" s="173">
        <f>SUM(C12)</f>
        <v>131724</v>
      </c>
      <c r="D11" s="5"/>
    </row>
    <row r="12" spans="1:4" ht="15" customHeight="1">
      <c r="A12" s="83"/>
      <c r="B12" s="357" t="s">
        <v>326</v>
      </c>
      <c r="C12" s="116">
        <v>131724</v>
      </c>
      <c r="D12" s="5"/>
    </row>
    <row r="13" spans="1:4" ht="15" customHeight="1">
      <c r="A13" s="74" t="s">
        <v>341</v>
      </c>
      <c r="B13" s="349" t="s">
        <v>322</v>
      </c>
      <c r="C13" s="330">
        <f>SUM(C14:C16)</f>
        <v>198035</v>
      </c>
      <c r="D13" s="5"/>
    </row>
    <row r="14" spans="1:4" ht="15" customHeight="1">
      <c r="A14" s="75"/>
      <c r="B14" s="324" t="s">
        <v>366</v>
      </c>
      <c r="C14" s="293">
        <v>55657</v>
      </c>
      <c r="D14" s="5"/>
    </row>
    <row r="15" spans="1:4" ht="15" customHeight="1">
      <c r="A15" s="75"/>
      <c r="B15" s="324" t="s">
        <v>348</v>
      </c>
      <c r="C15" s="293">
        <v>4058</v>
      </c>
      <c r="D15" s="5"/>
    </row>
    <row r="16" spans="1:4" ht="15" customHeight="1">
      <c r="A16" s="188"/>
      <c r="B16" s="324" t="s">
        <v>323</v>
      </c>
      <c r="C16" s="293">
        <v>138320</v>
      </c>
      <c r="D16" s="5"/>
    </row>
    <row r="17" spans="1:6" ht="15" customHeight="1">
      <c r="A17" s="358" t="s">
        <v>355</v>
      </c>
      <c r="B17" s="91" t="s">
        <v>324</v>
      </c>
      <c r="C17" s="359">
        <f>SUM(C18)</f>
        <v>2900</v>
      </c>
      <c r="D17" s="5"/>
    </row>
    <row r="18" spans="1:6" ht="15" customHeight="1">
      <c r="A18" s="90"/>
      <c r="B18" s="357" t="s">
        <v>325</v>
      </c>
      <c r="C18" s="116">
        <v>2900</v>
      </c>
      <c r="D18" s="5"/>
    </row>
    <row r="19" spans="1:6" ht="15" customHeight="1">
      <c r="A19" s="74" t="s">
        <v>336</v>
      </c>
      <c r="B19" s="91" t="s">
        <v>120</v>
      </c>
      <c r="C19" s="113">
        <f>SUM(C20:C21)</f>
        <v>1103648</v>
      </c>
      <c r="D19" s="5"/>
    </row>
    <row r="20" spans="1:6" s="263" customFormat="1" ht="15" customHeight="1">
      <c r="A20" s="282"/>
      <c r="B20" s="43" t="s">
        <v>250</v>
      </c>
      <c r="C20" s="115">
        <v>5000</v>
      </c>
      <c r="D20" s="5"/>
    </row>
    <row r="21" spans="1:6" s="263" customFormat="1" ht="15" customHeight="1">
      <c r="A21" s="282"/>
      <c r="B21" s="43" t="s">
        <v>300</v>
      </c>
      <c r="C21" s="115">
        <v>1098648</v>
      </c>
      <c r="D21" s="5"/>
    </row>
    <row r="22" spans="1:6" ht="15" customHeight="1">
      <c r="A22" s="74" t="s">
        <v>338</v>
      </c>
      <c r="B22" s="278" t="s">
        <v>362</v>
      </c>
      <c r="C22" s="173">
        <f>SUM(C23:C23)</f>
        <v>3477</v>
      </c>
      <c r="D22" s="5"/>
    </row>
    <row r="23" spans="1:6" ht="15" customHeight="1">
      <c r="A23" s="75"/>
      <c r="B23" s="98" t="s">
        <v>363</v>
      </c>
      <c r="C23" s="153">
        <v>3477</v>
      </c>
      <c r="D23" s="5"/>
    </row>
    <row r="24" spans="1:6" ht="15" customHeight="1">
      <c r="A24" s="358" t="s">
        <v>339</v>
      </c>
      <c r="B24" s="91" t="s">
        <v>364</v>
      </c>
      <c r="C24" s="359">
        <f>SUM(C25)</f>
        <v>600</v>
      </c>
      <c r="D24" s="5"/>
    </row>
    <row r="25" spans="1:6" ht="15" customHeight="1">
      <c r="A25" s="75"/>
      <c r="B25" s="357" t="s">
        <v>365</v>
      </c>
      <c r="C25" s="116">
        <v>600</v>
      </c>
      <c r="D25" s="5"/>
    </row>
    <row r="26" spans="1:6" ht="15.75" customHeight="1">
      <c r="A26" s="74" t="s">
        <v>480</v>
      </c>
      <c r="B26" s="278" t="s">
        <v>127</v>
      </c>
      <c r="C26" s="173">
        <f>SUM(C27:C32)</f>
        <v>7761</v>
      </c>
      <c r="D26" s="5"/>
    </row>
    <row r="27" spans="1:6" s="263" customFormat="1" ht="15.75" customHeight="1">
      <c r="A27" s="282"/>
      <c r="B27" s="441" t="s">
        <v>485</v>
      </c>
      <c r="C27" s="442">
        <v>1461</v>
      </c>
      <c r="D27" s="442"/>
      <c r="E27" s="442"/>
      <c r="F27" s="442"/>
    </row>
    <row r="28" spans="1:6" s="263" customFormat="1" ht="15.75" customHeight="1">
      <c r="A28" s="282"/>
      <c r="B28" s="441" t="s">
        <v>486</v>
      </c>
      <c r="C28" s="442">
        <v>900</v>
      </c>
      <c r="D28" s="442"/>
      <c r="E28" s="442"/>
      <c r="F28" s="442"/>
    </row>
    <row r="29" spans="1:6" s="263" customFormat="1" ht="15.75" customHeight="1">
      <c r="A29" s="282"/>
      <c r="B29" s="441" t="s">
        <v>570</v>
      </c>
      <c r="C29" s="442">
        <v>2000</v>
      </c>
      <c r="D29" s="442"/>
      <c r="E29" s="442"/>
      <c r="F29" s="442"/>
    </row>
    <row r="30" spans="1:6" s="263" customFormat="1" ht="15.75" customHeight="1">
      <c r="A30" s="282"/>
      <c r="B30" s="441" t="s">
        <v>574</v>
      </c>
      <c r="C30" s="442">
        <v>300</v>
      </c>
      <c r="D30" s="442"/>
      <c r="E30" s="442"/>
      <c r="F30" s="442"/>
    </row>
    <row r="31" spans="1:6" s="263" customFormat="1" ht="15.75" customHeight="1">
      <c r="A31" s="282"/>
      <c r="B31" s="441" t="s">
        <v>284</v>
      </c>
      <c r="C31" s="442">
        <v>100</v>
      </c>
      <c r="D31" s="442"/>
      <c r="E31" s="442"/>
      <c r="F31" s="442"/>
    </row>
    <row r="32" spans="1:6" s="263" customFormat="1" ht="15.75" customHeight="1">
      <c r="A32" s="282"/>
      <c r="B32" s="441" t="s">
        <v>487</v>
      </c>
      <c r="C32" s="442">
        <v>3000</v>
      </c>
      <c r="D32" s="442"/>
      <c r="E32" s="442"/>
      <c r="F32" s="442"/>
    </row>
    <row r="33" spans="1:4" ht="21" customHeight="1">
      <c r="A33" s="360" t="s">
        <v>299</v>
      </c>
      <c r="B33" s="55" t="s">
        <v>55</v>
      </c>
      <c r="C33" s="93">
        <f>SUM(C11,C13,C17,C19,C22,C24,C26)</f>
        <v>1448145</v>
      </c>
      <c r="D33" s="69"/>
    </row>
    <row r="34" spans="1:4" ht="15" customHeight="1">
      <c r="A34" s="75" t="s">
        <v>298</v>
      </c>
      <c r="B34" s="97" t="s">
        <v>160</v>
      </c>
      <c r="C34" s="112"/>
      <c r="D34" s="69"/>
    </row>
    <row r="35" spans="1:4" ht="15" customHeight="1">
      <c r="A35" s="75"/>
      <c r="B35" s="98" t="s">
        <v>289</v>
      </c>
      <c r="C35" s="153">
        <v>27850</v>
      </c>
      <c r="D35" s="69"/>
    </row>
    <row r="36" spans="1:4" ht="22.5" customHeight="1">
      <c r="A36" s="84" t="s">
        <v>291</v>
      </c>
      <c r="B36" s="55" t="s">
        <v>290</v>
      </c>
      <c r="C36" s="95">
        <v>27850</v>
      </c>
      <c r="D36" s="69"/>
    </row>
    <row r="37" spans="1:4" ht="15" customHeight="1">
      <c r="A37" s="84"/>
      <c r="B37" s="12" t="s">
        <v>55</v>
      </c>
      <c r="C37" s="94">
        <f>SUM(C33,C36)</f>
        <v>1475995</v>
      </c>
      <c r="D37" s="5"/>
    </row>
    <row r="39" spans="1:4" ht="15.75">
      <c r="A39" s="4" t="s">
        <v>614</v>
      </c>
      <c r="B39" s="4"/>
      <c r="C39" s="4"/>
    </row>
    <row r="40" spans="1:4" ht="15.75">
      <c r="A40" s="4"/>
      <c r="B40" s="4"/>
      <c r="C40" s="4"/>
    </row>
    <row r="41" spans="1:4" ht="15.75">
      <c r="A41" s="4"/>
      <c r="B41" s="4" t="s">
        <v>56</v>
      </c>
      <c r="C41" s="4"/>
    </row>
    <row r="42" spans="1:4" ht="15.75">
      <c r="A42" s="4"/>
      <c r="B42" s="4" t="s">
        <v>403</v>
      </c>
      <c r="C42" s="4"/>
    </row>
    <row r="43" spans="1:4" ht="15.75">
      <c r="A43" s="4"/>
      <c r="B43" s="4" t="s">
        <v>107</v>
      </c>
      <c r="C43" s="4"/>
    </row>
    <row r="44" spans="1:4">
      <c r="A44" s="5"/>
      <c r="B44" s="5"/>
      <c r="C44" s="5"/>
    </row>
    <row r="45" spans="1:4">
      <c r="A45" s="5"/>
      <c r="B45" s="5" t="s">
        <v>57</v>
      </c>
      <c r="C45" s="5"/>
    </row>
    <row r="46" spans="1:4" ht="15" customHeight="1">
      <c r="A46" s="47" t="s">
        <v>4</v>
      </c>
      <c r="B46" s="47" t="s">
        <v>5</v>
      </c>
      <c r="C46" s="604" t="s">
        <v>401</v>
      </c>
    </row>
    <row r="47" spans="1:4" ht="15" customHeight="1">
      <c r="A47" s="48" t="s">
        <v>7</v>
      </c>
      <c r="B47" s="48"/>
      <c r="C47" s="544"/>
    </row>
    <row r="48" spans="1:4" ht="15" customHeight="1">
      <c r="A48" s="88" t="s">
        <v>481</v>
      </c>
      <c r="B48" s="181" t="s">
        <v>171</v>
      </c>
      <c r="C48" s="173">
        <f>SUM(C49:C53)</f>
        <v>11652</v>
      </c>
    </row>
    <row r="49" spans="1:6" ht="15" customHeight="1">
      <c r="A49" s="89"/>
      <c r="B49" s="26" t="s">
        <v>245</v>
      </c>
      <c r="C49" s="153">
        <v>652</v>
      </c>
    </row>
    <row r="50" spans="1:6" ht="15" customHeight="1">
      <c r="A50" s="89"/>
      <c r="B50" s="26" t="s">
        <v>119</v>
      </c>
      <c r="C50" s="153">
        <v>1500</v>
      </c>
    </row>
    <row r="51" spans="1:6" ht="15" customHeight="1">
      <c r="A51" s="89"/>
      <c r="B51" s="26" t="s">
        <v>255</v>
      </c>
      <c r="C51" s="153">
        <v>2000</v>
      </c>
    </row>
    <row r="52" spans="1:6" ht="15" customHeight="1">
      <c r="A52" s="89"/>
      <c r="B52" s="26" t="s">
        <v>477</v>
      </c>
      <c r="C52" s="153">
        <v>2500</v>
      </c>
    </row>
    <row r="53" spans="1:6" ht="15" customHeight="1">
      <c r="A53" s="89"/>
      <c r="B53" s="26" t="s">
        <v>246</v>
      </c>
      <c r="C53" s="153">
        <v>5000</v>
      </c>
    </row>
    <row r="54" spans="1:6" ht="15" customHeight="1">
      <c r="A54" s="84" t="s">
        <v>299</v>
      </c>
      <c r="B54" s="323" t="s">
        <v>134</v>
      </c>
      <c r="C54" s="95">
        <f>SUM(C48)</f>
        <v>11652</v>
      </c>
    </row>
    <row r="55" spans="1:6" ht="15.75" customHeight="1">
      <c r="A55" s="88" t="s">
        <v>291</v>
      </c>
      <c r="B55" s="278" t="s">
        <v>351</v>
      </c>
      <c r="C55" s="173">
        <v>120</v>
      </c>
    </row>
    <row r="56" spans="1:6" s="263" customFormat="1" ht="15" customHeight="1">
      <c r="A56" s="398"/>
      <c r="B56" s="396" t="s">
        <v>199</v>
      </c>
      <c r="C56" s="116">
        <v>120</v>
      </c>
      <c r="F56" s="397"/>
    </row>
    <row r="57" spans="1:6" ht="21" customHeight="1">
      <c r="A57" s="395"/>
      <c r="B57" s="326" t="s">
        <v>285</v>
      </c>
      <c r="C57" s="325">
        <f>SUM(C54,C55)</f>
        <v>11772</v>
      </c>
    </row>
  </sheetData>
  <mergeCells count="2">
    <mergeCell ref="C9:C10"/>
    <mergeCell ref="C46:C47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95" firstPageNumber="16" orientation="portrait" r:id="rId1"/>
  <headerFooter alignWithMargins="0">
    <oddFooter>&amp;P. oldal</oddFooter>
  </headerFooter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93"/>
  <sheetViews>
    <sheetView view="pageBreakPreview" topLeftCell="A40" zoomScaleNormal="100" workbookViewId="0">
      <selection activeCell="A57" sqref="A57"/>
    </sheetView>
  </sheetViews>
  <sheetFormatPr defaultRowHeight="12.75"/>
  <cols>
    <col min="1" max="1" width="6.7109375" customWidth="1"/>
    <col min="2" max="2" width="48" customWidth="1"/>
    <col min="3" max="3" width="10.7109375" customWidth="1"/>
    <col min="4" max="4" width="11" customWidth="1"/>
    <col min="5" max="5" width="10.7109375" customWidth="1"/>
  </cols>
  <sheetData>
    <row r="1" spans="1:5" ht="15.75">
      <c r="A1" s="44" t="s">
        <v>615</v>
      </c>
      <c r="B1" s="44"/>
      <c r="C1" s="44"/>
      <c r="D1" s="44"/>
      <c r="E1" s="44"/>
    </row>
    <row r="2" spans="1:5" ht="15.75">
      <c r="A2" s="44"/>
      <c r="B2" s="44"/>
      <c r="C2" s="44"/>
      <c r="D2" s="44"/>
      <c r="E2" s="44"/>
    </row>
    <row r="3" spans="1:5" ht="15.75">
      <c r="A3" s="44"/>
      <c r="B3" s="62" t="s">
        <v>61</v>
      </c>
      <c r="C3" s="45"/>
      <c r="D3" s="44"/>
      <c r="E3" s="44"/>
    </row>
    <row r="4" spans="1:5" ht="15.75">
      <c r="A4" s="44"/>
      <c r="B4" s="62" t="s">
        <v>404</v>
      </c>
      <c r="C4" s="45"/>
      <c r="D4" s="44"/>
      <c r="E4" s="44"/>
    </row>
    <row r="5" spans="1:5" ht="15.75">
      <c r="A5" s="44"/>
      <c r="B5" s="62" t="s">
        <v>62</v>
      </c>
      <c r="C5" s="45"/>
      <c r="D5" s="44"/>
      <c r="E5" s="44"/>
    </row>
    <row r="6" spans="1:5" ht="15.75">
      <c r="A6" s="44"/>
      <c r="B6" s="62" t="s">
        <v>63</v>
      </c>
      <c r="C6" s="45"/>
      <c r="D6" s="44"/>
      <c r="E6" s="44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 t="s">
        <v>111</v>
      </c>
      <c r="E8" s="5"/>
    </row>
    <row r="9" spans="1:5" ht="12.75" customHeight="1">
      <c r="A9" s="47" t="s">
        <v>53</v>
      </c>
      <c r="B9" s="47" t="s">
        <v>5</v>
      </c>
      <c r="C9" s="50"/>
      <c r="D9" s="51" t="s">
        <v>401</v>
      </c>
      <c r="E9" s="52"/>
    </row>
    <row r="10" spans="1:5" ht="12.75" customHeight="1">
      <c r="A10" s="49" t="s">
        <v>54</v>
      </c>
      <c r="B10" s="49"/>
      <c r="C10" s="53" t="s">
        <v>64</v>
      </c>
      <c r="D10" s="53" t="s">
        <v>65</v>
      </c>
      <c r="E10" s="53" t="s">
        <v>6</v>
      </c>
    </row>
    <row r="11" spans="1:5" ht="12.75" customHeight="1">
      <c r="A11" s="163" t="s">
        <v>328</v>
      </c>
      <c r="B11" s="363" t="s">
        <v>319</v>
      </c>
      <c r="C11" s="327">
        <f>SUM(C12)</f>
        <v>1152</v>
      </c>
      <c r="D11" s="327">
        <f t="shared" ref="D11:E11" si="0">SUM(D12)</f>
        <v>311</v>
      </c>
      <c r="E11" s="110">
        <f t="shared" si="0"/>
        <v>1463</v>
      </c>
    </row>
    <row r="12" spans="1:5" ht="12.75" customHeight="1">
      <c r="A12" s="48"/>
      <c r="B12" s="364" t="s">
        <v>454</v>
      </c>
      <c r="C12" s="82">
        <v>1152</v>
      </c>
      <c r="D12" s="82">
        <v>311</v>
      </c>
      <c r="E12" s="174">
        <f>SUM(C12:D12)</f>
        <v>1463</v>
      </c>
    </row>
    <row r="13" spans="1:5" ht="12.75" customHeight="1">
      <c r="A13" s="163" t="s">
        <v>484</v>
      </c>
      <c r="B13" s="349" t="s">
        <v>582</v>
      </c>
      <c r="C13" s="527">
        <v>6000</v>
      </c>
      <c r="D13" s="527">
        <v>0</v>
      </c>
      <c r="E13" s="186">
        <v>6000</v>
      </c>
    </row>
    <row r="14" spans="1:5" ht="12.75" customHeight="1">
      <c r="A14" s="188"/>
      <c r="B14" s="324" t="s">
        <v>583</v>
      </c>
      <c r="C14" s="350">
        <v>6000</v>
      </c>
      <c r="D14" s="350"/>
      <c r="E14" s="228">
        <v>6000</v>
      </c>
    </row>
    <row r="15" spans="1:5" ht="12" customHeight="1">
      <c r="A15" s="74" t="s">
        <v>482</v>
      </c>
      <c r="B15" s="189" t="s">
        <v>159</v>
      </c>
      <c r="C15" s="106">
        <f>SUM(C16)</f>
        <v>3780</v>
      </c>
      <c r="D15" s="106">
        <f t="shared" ref="D15:E15" si="1">SUM(D16)</f>
        <v>1020</v>
      </c>
      <c r="E15" s="106">
        <f t="shared" si="1"/>
        <v>4800</v>
      </c>
    </row>
    <row r="16" spans="1:5" ht="12" customHeight="1">
      <c r="A16" s="83"/>
      <c r="B16" s="367" t="s">
        <v>475</v>
      </c>
      <c r="C16" s="190">
        <v>3780</v>
      </c>
      <c r="D16" s="190">
        <v>1020</v>
      </c>
      <c r="E16" s="190">
        <f>SUM(C16:D16)</f>
        <v>4800</v>
      </c>
    </row>
    <row r="17" spans="1:9" ht="12.75" customHeight="1">
      <c r="A17" s="362" t="s">
        <v>355</v>
      </c>
      <c r="B17" s="185" t="s">
        <v>320</v>
      </c>
      <c r="C17" s="353">
        <v>5400</v>
      </c>
      <c r="D17" s="353">
        <v>1458</v>
      </c>
      <c r="E17" s="353">
        <f>SUM(E18)</f>
        <v>6858</v>
      </c>
    </row>
    <row r="18" spans="1:9" ht="12.75" customHeight="1">
      <c r="A18" s="362"/>
      <c r="B18" s="182" t="s">
        <v>457</v>
      </c>
      <c r="C18" s="183">
        <v>5400</v>
      </c>
      <c r="D18" s="184">
        <v>1458</v>
      </c>
      <c r="E18" s="183">
        <f>SUM(C18:D18)</f>
        <v>6858</v>
      </c>
    </row>
    <row r="19" spans="1:9" ht="12.75" customHeight="1">
      <c r="A19" s="163" t="s">
        <v>356</v>
      </c>
      <c r="B19" s="96" t="s">
        <v>287</v>
      </c>
      <c r="C19" s="110">
        <f>SUM(C20:C21)</f>
        <v>2756</v>
      </c>
      <c r="D19" s="187">
        <f>SUM(D20:D21)</f>
        <v>744</v>
      </c>
      <c r="E19" s="110">
        <f>SUM(E20:E21)</f>
        <v>3500</v>
      </c>
    </row>
    <row r="20" spans="1:9" s="263" customFormat="1" ht="12.75" customHeight="1">
      <c r="A20" s="226"/>
      <c r="B20" s="182" t="s">
        <v>571</v>
      </c>
      <c r="C20" s="228">
        <v>1181</v>
      </c>
      <c r="D20" s="227">
        <v>319</v>
      </c>
      <c r="E20" s="228">
        <f>SUM(C20:D20)</f>
        <v>1500</v>
      </c>
    </row>
    <row r="21" spans="1:9" s="263" customFormat="1" ht="12.75" customHeight="1">
      <c r="A21" s="328"/>
      <c r="B21" s="219" t="s">
        <v>572</v>
      </c>
      <c r="C21" s="174">
        <v>1575</v>
      </c>
      <c r="D21" s="229">
        <v>425</v>
      </c>
      <c r="E21" s="174">
        <f>SUM(C21:D21)</f>
        <v>2000</v>
      </c>
      <c r="H21" s="263">
        <v>1575</v>
      </c>
      <c r="I21" s="263">
        <v>425</v>
      </c>
    </row>
    <row r="22" spans="1:9" ht="12.75" customHeight="1">
      <c r="A22" s="362" t="s">
        <v>335</v>
      </c>
      <c r="B22" s="185" t="s">
        <v>337</v>
      </c>
      <c r="C22" s="353">
        <f>SUM(C23:C24)</f>
        <v>6587</v>
      </c>
      <c r="D22" s="353">
        <f>SUM(D23:D24)</f>
        <v>1778</v>
      </c>
      <c r="E22" s="353">
        <f>SUM(E23:E24)</f>
        <v>8365</v>
      </c>
    </row>
    <row r="23" spans="1:9" s="437" customFormat="1" ht="12.75" customHeight="1">
      <c r="A23" s="280"/>
      <c r="B23" s="182" t="s">
        <v>573</v>
      </c>
      <c r="C23" s="183">
        <v>3937</v>
      </c>
      <c r="D23" s="184">
        <v>1063</v>
      </c>
      <c r="E23" s="183">
        <f>SUM(C23:D23)</f>
        <v>5000</v>
      </c>
    </row>
    <row r="24" spans="1:9" s="437" customFormat="1" ht="12.75" customHeight="1">
      <c r="A24" s="280"/>
      <c r="B24" s="182" t="s">
        <v>458</v>
      </c>
      <c r="C24" s="183">
        <v>2650</v>
      </c>
      <c r="D24" s="184">
        <v>715</v>
      </c>
      <c r="E24" s="183">
        <f>SUM(C24:D24)</f>
        <v>3365</v>
      </c>
    </row>
    <row r="25" spans="1:9" ht="12.75" customHeight="1">
      <c r="A25" s="163" t="s">
        <v>336</v>
      </c>
      <c r="B25" s="96" t="s">
        <v>321</v>
      </c>
      <c r="C25" s="109">
        <f>SUM(C26:C33)</f>
        <v>154245</v>
      </c>
      <c r="D25" s="352">
        <f>SUM(D26:D33)</f>
        <v>41645</v>
      </c>
      <c r="E25" s="352">
        <f>SUM(E26:E33)</f>
        <v>195890</v>
      </c>
    </row>
    <row r="26" spans="1:9" ht="12.75" customHeight="1">
      <c r="A26" s="226"/>
      <c r="B26" s="182" t="s">
        <v>286</v>
      </c>
      <c r="C26" s="183">
        <v>3937</v>
      </c>
      <c r="D26" s="184">
        <v>1063</v>
      </c>
      <c r="E26" s="183">
        <f t="shared" ref="E26:E35" si="2">SUM(C26:D26)</f>
        <v>5000</v>
      </c>
    </row>
    <row r="27" spans="1:9" ht="12.75" customHeight="1">
      <c r="A27" s="226"/>
      <c r="B27" s="182" t="s">
        <v>459</v>
      </c>
      <c r="C27" s="183">
        <v>11811</v>
      </c>
      <c r="D27" s="184">
        <v>3189</v>
      </c>
      <c r="E27" s="183">
        <f t="shared" si="2"/>
        <v>15000</v>
      </c>
    </row>
    <row r="28" spans="1:9" ht="12.75" customHeight="1">
      <c r="A28" s="226"/>
      <c r="B28" s="182" t="s">
        <v>460</v>
      </c>
      <c r="C28" s="183">
        <v>8268</v>
      </c>
      <c r="D28" s="184">
        <v>2232</v>
      </c>
      <c r="E28" s="183">
        <f t="shared" si="2"/>
        <v>10500</v>
      </c>
    </row>
    <row r="29" spans="1:9" ht="12.75" customHeight="1">
      <c r="A29" s="226"/>
      <c r="B29" s="182" t="s">
        <v>461</v>
      </c>
      <c r="C29" s="183">
        <v>6300</v>
      </c>
      <c r="D29" s="184">
        <v>1700</v>
      </c>
      <c r="E29" s="183">
        <f t="shared" si="2"/>
        <v>8000</v>
      </c>
    </row>
    <row r="30" spans="1:9" ht="12.75" customHeight="1">
      <c r="A30" s="226"/>
      <c r="B30" s="182" t="s">
        <v>568</v>
      </c>
      <c r="C30" s="183">
        <v>5394</v>
      </c>
      <c r="D30" s="184">
        <v>1456</v>
      </c>
      <c r="E30" s="183">
        <f t="shared" si="2"/>
        <v>6850</v>
      </c>
    </row>
    <row r="31" spans="1:9" ht="12.75" customHeight="1">
      <c r="A31" s="226"/>
      <c r="B31" s="182" t="s">
        <v>462</v>
      </c>
      <c r="C31" s="183">
        <v>3937</v>
      </c>
      <c r="D31" s="184">
        <v>1063</v>
      </c>
      <c r="E31" s="183">
        <f t="shared" si="2"/>
        <v>5000</v>
      </c>
    </row>
    <row r="32" spans="1:9" ht="12.75" customHeight="1">
      <c r="A32" s="226"/>
      <c r="B32" s="182" t="s">
        <v>463</v>
      </c>
      <c r="C32" s="183">
        <v>2000</v>
      </c>
      <c r="D32" s="184">
        <v>540</v>
      </c>
      <c r="E32" s="183">
        <f t="shared" si="2"/>
        <v>2540</v>
      </c>
      <c r="G32" s="67"/>
    </row>
    <row r="33" spans="1:8" ht="12.75" customHeight="1">
      <c r="A33" s="328"/>
      <c r="B33" s="219" t="s">
        <v>464</v>
      </c>
      <c r="C33" s="351">
        <v>112598</v>
      </c>
      <c r="D33" s="193">
        <v>30402</v>
      </c>
      <c r="E33" s="351">
        <f t="shared" si="2"/>
        <v>143000</v>
      </c>
    </row>
    <row r="34" spans="1:8" ht="12.75" customHeight="1">
      <c r="A34" s="226" t="s">
        <v>338</v>
      </c>
      <c r="B34" s="185" t="s">
        <v>465</v>
      </c>
      <c r="C34" s="353">
        <v>1969</v>
      </c>
      <c r="D34" s="402">
        <v>531</v>
      </c>
      <c r="E34" s="353">
        <f t="shared" si="2"/>
        <v>2500</v>
      </c>
    </row>
    <row r="35" spans="1:8" ht="12.75" customHeight="1">
      <c r="A35" s="226"/>
      <c r="B35" s="182" t="s">
        <v>476</v>
      </c>
      <c r="C35" s="183">
        <v>1969</v>
      </c>
      <c r="D35" s="184">
        <v>531</v>
      </c>
      <c r="E35" s="183">
        <f t="shared" si="2"/>
        <v>2500</v>
      </c>
    </row>
    <row r="36" spans="1:8" ht="12.75" customHeight="1">
      <c r="A36" s="163" t="s">
        <v>361</v>
      </c>
      <c r="B36" s="96" t="s">
        <v>173</v>
      </c>
      <c r="C36" s="110">
        <f>SUM(C37:C41)</f>
        <v>18899</v>
      </c>
      <c r="D36" s="110">
        <f>SUM(D37:D41)</f>
        <v>3591</v>
      </c>
      <c r="E36" s="110">
        <f>SUM(E37:E41)</f>
        <v>22490</v>
      </c>
    </row>
    <row r="37" spans="1:8" ht="12.75" customHeight="1">
      <c r="A37" s="226"/>
      <c r="B37" s="182" t="s">
        <v>296</v>
      </c>
      <c r="C37" s="183">
        <v>5600</v>
      </c>
      <c r="D37" s="184">
        <v>0</v>
      </c>
      <c r="E37" s="183">
        <f t="shared" ref="E37" si="3">SUM(C37:D37)</f>
        <v>5600</v>
      </c>
    </row>
    <row r="38" spans="1:8" ht="12.75" customHeight="1">
      <c r="A38" s="226"/>
      <c r="B38" s="182" t="s">
        <v>470</v>
      </c>
      <c r="C38" s="183">
        <v>1181</v>
      </c>
      <c r="D38" s="184">
        <v>319</v>
      </c>
      <c r="E38" s="183">
        <f>SUM(C38:D38)</f>
        <v>1500</v>
      </c>
    </row>
    <row r="39" spans="1:8" ht="12.75" customHeight="1">
      <c r="A39" s="226"/>
      <c r="B39" s="182" t="s">
        <v>467</v>
      </c>
      <c r="C39" s="183">
        <v>1094</v>
      </c>
      <c r="D39" s="184">
        <v>296</v>
      </c>
      <c r="E39" s="183">
        <f t="shared" ref="E39:E41" si="4">SUM(C39:D39)</f>
        <v>1390</v>
      </c>
    </row>
    <row r="40" spans="1:8" ht="12.75" customHeight="1">
      <c r="A40" s="226"/>
      <c r="B40" s="182" t="s">
        <v>468</v>
      </c>
      <c r="C40" s="183">
        <v>3150</v>
      </c>
      <c r="D40" s="184">
        <v>850</v>
      </c>
      <c r="E40" s="183">
        <f t="shared" si="4"/>
        <v>4000</v>
      </c>
    </row>
    <row r="41" spans="1:8" ht="12.75" customHeight="1">
      <c r="A41" s="328"/>
      <c r="B41" s="219" t="s">
        <v>469</v>
      </c>
      <c r="C41" s="351">
        <v>7874</v>
      </c>
      <c r="D41" s="193">
        <v>2126</v>
      </c>
      <c r="E41" s="351">
        <f t="shared" si="4"/>
        <v>10000</v>
      </c>
      <c r="H41" s="67"/>
    </row>
    <row r="42" spans="1:8" ht="12.75" customHeight="1">
      <c r="A42" s="280" t="s">
        <v>483</v>
      </c>
      <c r="B42" s="185" t="s">
        <v>471</v>
      </c>
      <c r="C42" s="353">
        <f>SUM(C43:C43)</f>
        <v>111811</v>
      </c>
      <c r="D42" s="353">
        <f>SUM(D43:D43)</f>
        <v>30189</v>
      </c>
      <c r="E42" s="353">
        <f>SUM(E43:E43)</f>
        <v>142000</v>
      </c>
      <c r="F42" s="171">
        <f>SUM(E43:E43)</f>
        <v>142000</v>
      </c>
      <c r="H42" s="67"/>
    </row>
    <row r="43" spans="1:8" ht="12.75" customHeight="1">
      <c r="A43" s="280"/>
      <c r="B43" s="182" t="s">
        <v>472</v>
      </c>
      <c r="C43" s="183">
        <v>111811</v>
      </c>
      <c r="D43" s="184">
        <v>30189</v>
      </c>
      <c r="E43" s="183">
        <f>SUM(C43:D43)</f>
        <v>142000</v>
      </c>
      <c r="H43" s="67"/>
    </row>
    <row r="44" spans="1:8" ht="12.75" customHeight="1">
      <c r="A44" s="439" t="s">
        <v>339</v>
      </c>
      <c r="B44" s="96" t="s">
        <v>357</v>
      </c>
      <c r="C44" s="109">
        <v>2077</v>
      </c>
      <c r="D44" s="352">
        <v>561</v>
      </c>
      <c r="E44" s="109">
        <f>SUM(C44:D44)</f>
        <v>2638</v>
      </c>
      <c r="H44" s="67"/>
    </row>
    <row r="45" spans="1:8" ht="12.75" customHeight="1">
      <c r="A45" s="440"/>
      <c r="B45" s="219" t="s">
        <v>474</v>
      </c>
      <c r="C45" s="351">
        <v>2077</v>
      </c>
      <c r="D45" s="193">
        <v>561</v>
      </c>
      <c r="E45" s="351">
        <f>SUM(C45:D45)</f>
        <v>2638</v>
      </c>
      <c r="H45" s="67"/>
    </row>
    <row r="46" spans="1:8" s="261" customFormat="1" ht="18.75" customHeight="1">
      <c r="A46" s="329"/>
      <c r="B46" s="71" t="s">
        <v>134</v>
      </c>
      <c r="C46" s="294">
        <f>SUM(C11,C15,C17,C19,C22,C25,C34,C36,C42,C44,C13)</f>
        <v>314676</v>
      </c>
      <c r="D46" s="294">
        <f t="shared" ref="D46:E46" si="5">SUM(D11,D15,D17,D19,D22,D25,D34,D36,D42,D44,D13)</f>
        <v>81828</v>
      </c>
      <c r="E46" s="294">
        <f t="shared" si="5"/>
        <v>396504</v>
      </c>
    </row>
    <row r="47" spans="1:8" s="263" customFormat="1" ht="12.75" customHeight="1">
      <c r="A47" s="281" t="s">
        <v>261</v>
      </c>
      <c r="B47" s="96" t="s">
        <v>249</v>
      </c>
      <c r="C47" s="110">
        <f>SUM(C48:C48)</f>
        <v>3062</v>
      </c>
      <c r="D47" s="110">
        <f>SUM(D48:D48)</f>
        <v>827</v>
      </c>
      <c r="E47" s="110">
        <f>SUM(E48:E48)</f>
        <v>3889</v>
      </c>
    </row>
    <row r="48" spans="1:8" s="263" customFormat="1" ht="12.75" customHeight="1">
      <c r="A48" s="280"/>
      <c r="B48" s="182" t="s">
        <v>288</v>
      </c>
      <c r="C48" s="228">
        <v>3062</v>
      </c>
      <c r="D48" s="227">
        <v>827</v>
      </c>
      <c r="E48" s="228">
        <f>SUM(C48:D48)</f>
        <v>3889</v>
      </c>
    </row>
    <row r="49" spans="1:5" s="284" customFormat="1" ht="20.25" customHeight="1">
      <c r="A49" s="332"/>
      <c r="B49" s="71" t="s">
        <v>293</v>
      </c>
      <c r="C49" s="333">
        <f>SUM(C47,)</f>
        <v>3062</v>
      </c>
      <c r="D49" s="333">
        <f t="shared" ref="D49:E49" si="6">SUM(D47,)</f>
        <v>827</v>
      </c>
      <c r="E49" s="333">
        <f t="shared" si="6"/>
        <v>3889</v>
      </c>
    </row>
    <row r="50" spans="1:5" s="263" customFormat="1" ht="12.75" customHeight="1">
      <c r="A50" s="331" t="s">
        <v>10</v>
      </c>
      <c r="B50" s="185" t="s">
        <v>292</v>
      </c>
      <c r="C50" s="186">
        <f>SUM(C51:C51)</f>
        <v>30651</v>
      </c>
      <c r="D50" s="186">
        <f>SUM(D51:D51)</f>
        <v>8276</v>
      </c>
      <c r="E50" s="186">
        <f>SUM(E51:E51)</f>
        <v>38927</v>
      </c>
    </row>
    <row r="51" spans="1:5" s="263" customFormat="1" ht="12.75" customHeight="1">
      <c r="A51" s="280"/>
      <c r="B51" s="182" t="s">
        <v>294</v>
      </c>
      <c r="C51" s="228">
        <v>30651</v>
      </c>
      <c r="D51" s="227">
        <v>8276</v>
      </c>
      <c r="E51" s="228">
        <f>SUM(C51:D51)</f>
        <v>38927</v>
      </c>
    </row>
    <row r="52" spans="1:5" ht="17.25" customHeight="1">
      <c r="A52" s="172"/>
      <c r="B52" s="71" t="s">
        <v>290</v>
      </c>
      <c r="C52" s="154">
        <f>SUM(C50,)</f>
        <v>30651</v>
      </c>
      <c r="D52" s="154">
        <f>SUM(D50,)</f>
        <v>8276</v>
      </c>
      <c r="E52" s="154">
        <f>SUM(E50,)</f>
        <v>38927</v>
      </c>
    </row>
    <row r="53" spans="1:5" ht="19.5" customHeight="1">
      <c r="A53" s="172"/>
      <c r="B53" s="71" t="s">
        <v>295</v>
      </c>
      <c r="C53" s="154">
        <f>SUM(C46,C49,C52)</f>
        <v>348389</v>
      </c>
      <c r="D53" s="154">
        <f>SUM(D46,D49,D52)</f>
        <v>90931</v>
      </c>
      <c r="E53" s="154">
        <f>SUM(E46,E49,E52)</f>
        <v>439320</v>
      </c>
    </row>
    <row r="54" spans="1:5">
      <c r="A54" s="102"/>
      <c r="B54" s="103"/>
      <c r="C54" s="103"/>
      <c r="D54" s="103"/>
      <c r="E54" s="103"/>
    </row>
    <row r="55" spans="1:5">
      <c r="A55" s="102"/>
      <c r="B55" s="103"/>
      <c r="C55" s="103"/>
      <c r="D55" s="103"/>
      <c r="E55" s="103"/>
    </row>
    <row r="56" spans="1:5">
      <c r="A56" s="102"/>
      <c r="B56" s="103"/>
      <c r="C56" s="103"/>
      <c r="D56" s="103"/>
      <c r="E56" s="103"/>
    </row>
    <row r="57" spans="1:5" ht="15.75">
      <c r="A57" s="104" t="s">
        <v>616</v>
      </c>
      <c r="B57" s="103"/>
      <c r="C57" s="103"/>
      <c r="D57" s="103"/>
      <c r="E57" s="103"/>
    </row>
    <row r="58" spans="1:5">
      <c r="A58" s="102"/>
      <c r="B58" s="103"/>
      <c r="C58" s="103"/>
      <c r="D58" s="103"/>
      <c r="E58" s="103"/>
    </row>
    <row r="59" spans="1:5" ht="15.75">
      <c r="A59" s="102"/>
      <c r="B59" s="105" t="s">
        <v>61</v>
      </c>
      <c r="C59" s="103"/>
      <c r="D59" s="103"/>
      <c r="E59" s="103"/>
    </row>
    <row r="60" spans="1:5" ht="15.75">
      <c r="A60" s="102"/>
      <c r="B60" s="105" t="s">
        <v>405</v>
      </c>
      <c r="C60" s="103"/>
      <c r="D60" s="103"/>
      <c r="E60" s="103"/>
    </row>
    <row r="61" spans="1:5" ht="15.75">
      <c r="A61" s="102"/>
      <c r="B61" s="105" t="s">
        <v>62</v>
      </c>
      <c r="C61" s="103"/>
      <c r="D61" s="103"/>
      <c r="E61" s="103"/>
    </row>
    <row r="62" spans="1:5" ht="15.75">
      <c r="A62" s="102"/>
      <c r="B62" s="105" t="s">
        <v>66</v>
      </c>
      <c r="C62" s="103"/>
      <c r="D62" s="103"/>
      <c r="E62" s="103"/>
    </row>
    <row r="63" spans="1:5" ht="15.75">
      <c r="A63" s="102"/>
      <c r="B63" s="105"/>
      <c r="C63" s="103"/>
      <c r="D63" s="103"/>
      <c r="E63" s="103"/>
    </row>
    <row r="64" spans="1:5" s="67" customFormat="1">
      <c r="A64" s="47" t="s">
        <v>53</v>
      </c>
      <c r="B64" s="47" t="s">
        <v>5</v>
      </c>
      <c r="C64" s="50"/>
      <c r="D64" s="51" t="s">
        <v>401</v>
      </c>
      <c r="E64" s="52"/>
    </row>
    <row r="65" spans="1:6">
      <c r="A65" s="49" t="s">
        <v>54</v>
      </c>
      <c r="B65" s="49"/>
      <c r="C65" s="47" t="s">
        <v>64</v>
      </c>
      <c r="D65" s="47" t="s">
        <v>65</v>
      </c>
      <c r="E65" s="47" t="s">
        <v>6</v>
      </c>
    </row>
    <row r="66" spans="1:6">
      <c r="A66" s="74" t="s">
        <v>484</v>
      </c>
      <c r="B66" s="96" t="s">
        <v>247</v>
      </c>
      <c r="C66" s="279">
        <f>SUM(C67:C67)</f>
        <v>4331</v>
      </c>
      <c r="D66" s="106">
        <f>SUM(D67:D67)</f>
        <v>1169</v>
      </c>
      <c r="E66" s="106">
        <f>SUM(E67:E67)</f>
        <v>5500</v>
      </c>
    </row>
    <row r="67" spans="1:6">
      <c r="A67" s="75"/>
      <c r="B67" s="182" t="s">
        <v>128</v>
      </c>
      <c r="C67" s="218">
        <v>4331</v>
      </c>
      <c r="D67" s="183">
        <v>1169</v>
      </c>
      <c r="E67" s="218">
        <f>SUM(C67:D67)</f>
        <v>5500</v>
      </c>
    </row>
    <row r="68" spans="1:6">
      <c r="A68" s="74" t="s">
        <v>482</v>
      </c>
      <c r="B68" s="189" t="s">
        <v>159</v>
      </c>
      <c r="C68" s="106">
        <f>SUM(C69:C70)</f>
        <v>70709</v>
      </c>
      <c r="D68" s="106">
        <f>SUM(D69:D70)</f>
        <v>19091</v>
      </c>
      <c r="E68" s="106">
        <f>SUM(E69:E70)</f>
        <v>89800</v>
      </c>
    </row>
    <row r="69" spans="1:6" s="437" customFormat="1">
      <c r="A69" s="282"/>
      <c r="B69" s="225" t="s">
        <v>455</v>
      </c>
      <c r="C69" s="107">
        <v>6930</v>
      </c>
      <c r="D69" s="107">
        <v>1870</v>
      </c>
      <c r="E69" s="107">
        <f>SUM(C69:D69)</f>
        <v>8800</v>
      </c>
    </row>
    <row r="70" spans="1:6" s="437" customFormat="1">
      <c r="A70" s="526"/>
      <c r="B70" s="367" t="s">
        <v>456</v>
      </c>
      <c r="C70" s="190">
        <v>63779</v>
      </c>
      <c r="D70" s="190">
        <v>17221</v>
      </c>
      <c r="E70" s="190">
        <f>SUM(C70:D70)</f>
        <v>81000</v>
      </c>
    </row>
    <row r="71" spans="1:6">
      <c r="A71" s="88" t="s">
        <v>361</v>
      </c>
      <c r="B71" s="354" t="s">
        <v>173</v>
      </c>
      <c r="C71" s="355">
        <f>SUM(C72:C72)</f>
        <v>196850</v>
      </c>
      <c r="D71" s="355">
        <f>SUM(D72:D72)</f>
        <v>53150</v>
      </c>
      <c r="E71" s="355">
        <f>SUM(E72:E72)</f>
        <v>250000</v>
      </c>
    </row>
    <row r="72" spans="1:6">
      <c r="A72" s="90"/>
      <c r="B72" s="182" t="s">
        <v>466</v>
      </c>
      <c r="C72" s="183">
        <v>196850</v>
      </c>
      <c r="D72" s="184">
        <v>53150</v>
      </c>
      <c r="E72" s="183">
        <f>SUM(C72:D72)</f>
        <v>250000</v>
      </c>
    </row>
    <row r="73" spans="1:6">
      <c r="A73" s="89" t="s">
        <v>339</v>
      </c>
      <c r="B73" s="96" t="s">
        <v>248</v>
      </c>
      <c r="C73" s="109">
        <f>SUM(C74:C75)</f>
        <v>59055</v>
      </c>
      <c r="D73" s="109">
        <f t="shared" ref="D73:E73" si="7">SUM(D74:D75)</f>
        <v>15945</v>
      </c>
      <c r="E73" s="109">
        <f t="shared" si="7"/>
        <v>75000</v>
      </c>
    </row>
    <row r="74" spans="1:6" s="437" customFormat="1">
      <c r="A74" s="438"/>
      <c r="B74" s="182" t="s">
        <v>473</v>
      </c>
      <c r="C74" s="183">
        <v>39370</v>
      </c>
      <c r="D74" s="183">
        <v>10630</v>
      </c>
      <c r="E74" s="183">
        <f>SUM(C74:D74)</f>
        <v>50000</v>
      </c>
    </row>
    <row r="75" spans="1:6">
      <c r="A75" s="89"/>
      <c r="B75" s="225" t="s">
        <v>340</v>
      </c>
      <c r="C75" s="190">
        <v>19685</v>
      </c>
      <c r="D75" s="190">
        <v>5315</v>
      </c>
      <c r="E75" s="190">
        <f>SUM(C75:D75)</f>
        <v>25000</v>
      </c>
    </row>
    <row r="76" spans="1:6">
      <c r="A76" s="53">
        <v>1</v>
      </c>
      <c r="B76" s="271" t="s">
        <v>134</v>
      </c>
      <c r="C76" s="230">
        <f>SUM(C66,C68,C71,C73)</f>
        <v>330945</v>
      </c>
      <c r="D76" s="230">
        <f>SUM(D66,D68,D71,D73)</f>
        <v>89355</v>
      </c>
      <c r="E76" s="230">
        <f>SUM(E66,E68,E71,E73)</f>
        <v>420300</v>
      </c>
      <c r="F76" s="171"/>
    </row>
    <row r="77" spans="1:6">
      <c r="A77" s="5"/>
      <c r="B77" s="5"/>
      <c r="C77" s="5"/>
      <c r="D77" s="5"/>
      <c r="E77" s="5"/>
    </row>
    <row r="78" spans="1:6">
      <c r="A78" s="5"/>
      <c r="B78" s="5"/>
      <c r="C78" s="5"/>
      <c r="D78" s="5"/>
      <c r="E78" s="5"/>
    </row>
    <row r="79" spans="1:6">
      <c r="A79" s="5"/>
      <c r="B79" s="5"/>
      <c r="C79" s="5"/>
      <c r="D79" s="5"/>
      <c r="E79" s="5"/>
    </row>
    <row r="80" spans="1:6">
      <c r="A80" s="5"/>
      <c r="B80" s="5"/>
      <c r="C80" s="5"/>
      <c r="D80" s="5"/>
      <c r="E80" s="5"/>
    </row>
    <row r="81" spans="1:5">
      <c r="A81" s="5"/>
      <c r="B81" s="5"/>
      <c r="C81" s="5"/>
      <c r="D81" s="5"/>
      <c r="E81" s="5"/>
    </row>
    <row r="82" spans="1:5">
      <c r="A82" s="5"/>
      <c r="B82" s="5"/>
      <c r="C82" s="5"/>
      <c r="D82" s="5"/>
      <c r="E82" s="5"/>
    </row>
    <row r="83" spans="1:5">
      <c r="A83" s="5"/>
      <c r="B83" s="5"/>
      <c r="C83" s="5"/>
      <c r="D83" s="5"/>
      <c r="E83" s="5"/>
    </row>
    <row r="84" spans="1:5">
      <c r="A84" s="5"/>
      <c r="B84" s="5"/>
      <c r="C84" s="5"/>
      <c r="D84" s="5"/>
      <c r="E84" s="5"/>
    </row>
    <row r="85" spans="1:5">
      <c r="A85" s="5"/>
      <c r="B85" s="5"/>
      <c r="C85" s="5"/>
      <c r="D85" s="5"/>
      <c r="E85" s="5"/>
    </row>
    <row r="88" spans="1:5" ht="15" customHeight="1"/>
    <row r="89" spans="1:5" ht="15" customHeight="1"/>
    <row r="90" spans="1:5" ht="18" customHeight="1"/>
    <row r="91" spans="1:5" ht="15" customHeight="1"/>
    <row r="92" spans="1:5" ht="15" customHeight="1"/>
    <row r="93" spans="1:5" ht="12.75" customHeight="1"/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5" firstPageNumber="18" orientation="portrait" r:id="rId1"/>
  <headerFooter alignWithMargins="0">
    <oddFooter>&amp;C&amp;P. oldal</oddFooter>
  </headerFooter>
  <rowBreaks count="1" manualBreakCount="1">
    <brk id="53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D22"/>
  <sheetViews>
    <sheetView view="pageBreakPreview" zoomScaleNormal="100" workbookViewId="0"/>
  </sheetViews>
  <sheetFormatPr defaultRowHeight="12.75"/>
  <cols>
    <col min="1" max="1" width="8.7109375" customWidth="1"/>
    <col min="2" max="2" width="47.140625" customWidth="1"/>
    <col min="3" max="3" width="14.7109375" customWidth="1"/>
  </cols>
  <sheetData>
    <row r="1" spans="1:4" ht="15.75">
      <c r="A1" s="44" t="s">
        <v>617</v>
      </c>
      <c r="B1" s="44"/>
      <c r="C1" s="44"/>
      <c r="D1" s="5"/>
    </row>
    <row r="2" spans="1:4" ht="15.75">
      <c r="A2" s="44"/>
      <c r="B2" s="44"/>
      <c r="C2" s="44"/>
      <c r="D2" s="5"/>
    </row>
    <row r="3" spans="1:4" ht="15.75">
      <c r="A3" s="44"/>
      <c r="B3" s="44" t="s">
        <v>49</v>
      </c>
      <c r="C3" s="45"/>
      <c r="D3" s="5"/>
    </row>
    <row r="4" spans="1:4" ht="15.75">
      <c r="A4" s="44"/>
      <c r="B4" s="44" t="s">
        <v>402</v>
      </c>
      <c r="C4" s="45"/>
      <c r="D4" s="5"/>
    </row>
    <row r="5" spans="1:4" ht="15.75">
      <c r="A5" s="44"/>
      <c r="B5" s="44" t="s">
        <v>67</v>
      </c>
      <c r="C5" s="45"/>
      <c r="D5" s="5"/>
    </row>
    <row r="6" spans="1:4" ht="15.75">
      <c r="A6" s="44"/>
      <c r="B6" s="44" t="s">
        <v>51</v>
      </c>
      <c r="C6" s="45"/>
      <c r="D6" s="5"/>
    </row>
    <row r="7" spans="1:4" ht="15.75">
      <c r="A7" s="44"/>
      <c r="B7" s="44"/>
      <c r="C7" s="45"/>
      <c r="D7" s="5"/>
    </row>
    <row r="8" spans="1:4" ht="15.75">
      <c r="A8" s="44"/>
      <c r="B8" s="44"/>
      <c r="C8" s="45"/>
      <c r="D8" s="5"/>
    </row>
    <row r="9" spans="1:4" ht="15.75">
      <c r="A9" s="44"/>
      <c r="B9" s="68" t="s">
        <v>68</v>
      </c>
      <c r="C9" s="45"/>
      <c r="D9" s="5"/>
    </row>
    <row r="10" spans="1:4" ht="15" customHeight="1">
      <c r="A10" s="60" t="s">
        <v>53</v>
      </c>
      <c r="B10" s="47" t="s">
        <v>5</v>
      </c>
      <c r="C10" s="604" t="s">
        <v>401</v>
      </c>
      <c r="D10" s="5"/>
    </row>
    <row r="11" spans="1:4" ht="15" customHeight="1">
      <c r="A11" s="61" t="s">
        <v>54</v>
      </c>
      <c r="B11" s="49"/>
      <c r="C11" s="544"/>
      <c r="D11" s="5"/>
    </row>
    <row r="12" spans="1:4" ht="15" customHeight="1">
      <c r="A12" s="163" t="s">
        <v>336</v>
      </c>
      <c r="B12" s="158" t="s">
        <v>120</v>
      </c>
      <c r="C12" s="106">
        <f>SUM(C13:C16)</f>
        <v>88676</v>
      </c>
      <c r="D12" s="5"/>
    </row>
    <row r="13" spans="1:4" s="437" customFormat="1" ht="15" customHeight="1">
      <c r="A13" s="226"/>
      <c r="B13" s="443" t="s">
        <v>488</v>
      </c>
      <c r="C13" s="107">
        <v>11250</v>
      </c>
      <c r="D13" s="5"/>
    </row>
    <row r="14" spans="1:4" s="437" customFormat="1" ht="15" customHeight="1">
      <c r="A14" s="226"/>
      <c r="B14" s="443" t="s">
        <v>489</v>
      </c>
      <c r="C14" s="107">
        <v>73026</v>
      </c>
      <c r="D14" s="5"/>
    </row>
    <row r="15" spans="1:4" s="437" customFormat="1" ht="15" customHeight="1">
      <c r="A15" s="226"/>
      <c r="B15" s="443" t="s">
        <v>584</v>
      </c>
      <c r="C15" s="107">
        <v>3600</v>
      </c>
      <c r="D15" s="5"/>
    </row>
    <row r="16" spans="1:4" ht="15" customHeight="1">
      <c r="A16" s="164"/>
      <c r="B16" s="224" t="s">
        <v>172</v>
      </c>
      <c r="C16" s="183">
        <v>800</v>
      </c>
      <c r="D16" s="5"/>
    </row>
    <row r="17" spans="1:4" ht="15" customHeight="1">
      <c r="A17" s="165"/>
      <c r="B17" s="162" t="s">
        <v>69</v>
      </c>
      <c r="C17" s="160">
        <f>SUM(C12)</f>
        <v>88676</v>
      </c>
      <c r="D17" s="5"/>
    </row>
    <row r="18" spans="1:4" ht="15" customHeight="1">
      <c r="A18" s="5"/>
      <c r="B18" s="5"/>
      <c r="C18" s="5"/>
      <c r="D18" s="5"/>
    </row>
    <row r="19" spans="1:4" ht="15" customHeight="1">
      <c r="A19" s="5"/>
      <c r="B19" s="5"/>
      <c r="C19" s="5"/>
      <c r="D19" s="5"/>
    </row>
    <row r="20" spans="1:4" ht="15" customHeight="1">
      <c r="A20" s="5"/>
      <c r="B20" s="5"/>
      <c r="C20" s="5"/>
      <c r="D20" s="5"/>
    </row>
    <row r="21" spans="1:4">
      <c r="A21" s="5"/>
      <c r="B21" s="5"/>
      <c r="C21" s="5"/>
      <c r="D21" s="5"/>
    </row>
    <row r="22" spans="1:4">
      <c r="A22" s="5"/>
      <c r="B22" s="5"/>
      <c r="C22" s="5"/>
      <c r="D22" s="5"/>
    </row>
  </sheetData>
  <mergeCells count="1">
    <mergeCell ref="C10:C11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r:id="rId1"/>
  <headerFooter alignWithMargins="0"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32"/>
  <sheetViews>
    <sheetView view="pageBreakPreview" zoomScaleNormal="100" zoomScaleSheetLayoutView="100" workbookViewId="0"/>
  </sheetViews>
  <sheetFormatPr defaultRowHeight="12.75"/>
  <cols>
    <col min="1" max="1" width="18.28515625" customWidth="1"/>
    <col min="2" max="2" width="24.5703125" customWidth="1"/>
    <col min="3" max="3" width="35.5703125" customWidth="1"/>
  </cols>
  <sheetData>
    <row r="1" spans="1:3" ht="15.75">
      <c r="A1" s="4" t="s">
        <v>618</v>
      </c>
      <c r="B1" s="4"/>
      <c r="C1" s="4"/>
    </row>
    <row r="2" spans="1:3" ht="15.75">
      <c r="A2" s="4"/>
      <c r="B2" s="4"/>
      <c r="C2" s="4"/>
    </row>
    <row r="3" spans="1:3" ht="15.75">
      <c r="A3" s="4"/>
      <c r="B3" s="4" t="s">
        <v>256</v>
      </c>
      <c r="C3" s="4"/>
    </row>
    <row r="4" spans="1:3" ht="15.75">
      <c r="A4" s="4"/>
      <c r="B4" s="4" t="s">
        <v>406</v>
      </c>
      <c r="C4" s="4"/>
    </row>
    <row r="5" spans="1:3" ht="15.75">
      <c r="A5" s="4"/>
      <c r="B5" s="285" t="s">
        <v>257</v>
      </c>
      <c r="C5" s="4"/>
    </row>
    <row r="6" spans="1:3">
      <c r="A6" s="5"/>
      <c r="B6" s="5"/>
      <c r="C6" s="5"/>
    </row>
    <row r="7" spans="1:3">
      <c r="A7" s="5"/>
      <c r="B7" s="5" t="s">
        <v>258</v>
      </c>
      <c r="C7" s="5"/>
    </row>
    <row r="8" spans="1:3">
      <c r="A8" s="47" t="s">
        <v>4</v>
      </c>
      <c r="B8" s="604" t="s">
        <v>5</v>
      </c>
      <c r="C8" s="604" t="s">
        <v>401</v>
      </c>
    </row>
    <row r="9" spans="1:3">
      <c r="A9" s="48" t="s">
        <v>7</v>
      </c>
      <c r="B9" s="544"/>
      <c r="C9" s="544"/>
    </row>
    <row r="10" spans="1:3">
      <c r="A10" s="74"/>
      <c r="B10" s="405" t="s">
        <v>259</v>
      </c>
      <c r="C10" s="407">
        <v>5000</v>
      </c>
    </row>
    <row r="11" spans="1:3">
      <c r="A11" s="89" t="s">
        <v>336</v>
      </c>
      <c r="B11" s="406" t="s">
        <v>297</v>
      </c>
      <c r="C11" s="408">
        <f>SUM(C12:C16)</f>
        <v>1098648</v>
      </c>
    </row>
    <row r="12" spans="1:3">
      <c r="A12" s="89"/>
      <c r="B12" s="404" t="s">
        <v>358</v>
      </c>
      <c r="C12" s="403">
        <v>14501</v>
      </c>
    </row>
    <row r="13" spans="1:3" ht="17.25" customHeight="1">
      <c r="A13" s="89"/>
      <c r="B13" s="404" t="s">
        <v>569</v>
      </c>
      <c r="C13" s="403">
        <v>303407</v>
      </c>
    </row>
    <row r="14" spans="1:3" ht="17.25" customHeight="1">
      <c r="A14" s="89"/>
      <c r="B14" s="404" t="s">
        <v>478</v>
      </c>
      <c r="C14" s="403">
        <v>335700</v>
      </c>
    </row>
    <row r="15" spans="1:3">
      <c r="A15" s="89"/>
      <c r="B15" s="404" t="s">
        <v>360</v>
      </c>
      <c r="C15" s="403">
        <v>435000</v>
      </c>
    </row>
    <row r="16" spans="1:3">
      <c r="A16" s="90"/>
      <c r="B16" s="401" t="s">
        <v>359</v>
      </c>
      <c r="C16" s="361">
        <v>10040</v>
      </c>
    </row>
    <row r="17" spans="1:3" ht="19.5" customHeight="1">
      <c r="A17" s="288"/>
      <c r="B17" s="287" t="s">
        <v>260</v>
      </c>
      <c r="C17" s="286">
        <f>SUM(C10:C11)</f>
        <v>1103648</v>
      </c>
    </row>
    <row r="23" spans="1:3">
      <c r="C23" s="67"/>
    </row>
    <row r="32" spans="1:3">
      <c r="B32" s="67"/>
    </row>
  </sheetData>
  <mergeCells count="2">
    <mergeCell ref="C8:C9"/>
    <mergeCell ref="B8:B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93"/>
  <sheetViews>
    <sheetView view="pageBreakPreview" topLeftCell="A13" zoomScale="130" zoomScaleNormal="100" workbookViewId="0">
      <selection activeCell="A25" sqref="A25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3.42578125" customWidth="1"/>
    <col min="5" max="5" width="14.5703125" customWidth="1"/>
    <col min="6" max="6" width="11" customWidth="1"/>
  </cols>
  <sheetData>
    <row r="1" spans="1:11" ht="15.75">
      <c r="A1" s="4" t="s">
        <v>619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1" ht="15.75">
      <c r="A2" s="4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ht="15.75">
      <c r="A3" s="4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1" ht="15">
      <c r="A4" s="38"/>
      <c r="B4" s="38"/>
      <c r="C4" s="38"/>
      <c r="D4" s="5"/>
      <c r="E4" s="5"/>
      <c r="F4" s="5"/>
      <c r="G4" s="5"/>
      <c r="H4" s="5"/>
      <c r="I4" s="5"/>
      <c r="J4" s="5"/>
      <c r="K4" s="5"/>
    </row>
    <row r="5" spans="1:11" ht="15.75">
      <c r="A5" s="38"/>
      <c r="B5" s="38"/>
      <c r="C5" s="6" t="s">
        <v>26</v>
      </c>
      <c r="D5" s="5"/>
      <c r="E5" s="5"/>
      <c r="F5" s="5"/>
      <c r="G5" s="5"/>
      <c r="H5" s="5"/>
      <c r="I5" s="5"/>
      <c r="J5" s="5"/>
      <c r="K5" s="5"/>
    </row>
    <row r="6" spans="1:11" ht="15.75">
      <c r="A6" s="38"/>
      <c r="B6" s="38"/>
      <c r="C6" s="400" t="s">
        <v>407</v>
      </c>
      <c r="D6" s="5"/>
      <c r="E6" s="5"/>
      <c r="F6" s="5"/>
      <c r="G6" s="5"/>
      <c r="H6" s="5"/>
      <c r="I6" s="5"/>
      <c r="J6" s="5"/>
      <c r="K6" s="5"/>
    </row>
    <row r="7" spans="1:11" ht="15.75">
      <c r="A7" s="38"/>
      <c r="B7" s="38"/>
      <c r="C7" s="6"/>
      <c r="D7" s="5"/>
      <c r="E7" s="5"/>
      <c r="F7" s="5"/>
      <c r="G7" s="5"/>
      <c r="H7" s="5"/>
      <c r="I7" s="5"/>
      <c r="J7" s="5"/>
      <c r="K7" s="5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>
      <c r="A9" s="47" t="s">
        <v>5</v>
      </c>
      <c r="B9" s="47" t="s">
        <v>70</v>
      </c>
      <c r="C9" s="47" t="s">
        <v>71</v>
      </c>
      <c r="D9" s="604" t="s">
        <v>349</v>
      </c>
      <c r="E9" s="604" t="s">
        <v>137</v>
      </c>
      <c r="F9" s="191" t="s">
        <v>6</v>
      </c>
      <c r="G9" s="5"/>
      <c r="H9" s="5"/>
      <c r="I9" s="5"/>
      <c r="J9" s="5"/>
      <c r="K9" s="5"/>
    </row>
    <row r="10" spans="1:11">
      <c r="A10" s="48"/>
      <c r="B10" s="48" t="s">
        <v>72</v>
      </c>
      <c r="C10" s="48" t="s">
        <v>73</v>
      </c>
      <c r="D10" s="605"/>
      <c r="E10" s="605"/>
      <c r="F10" s="192"/>
      <c r="G10" s="5"/>
      <c r="H10" s="5"/>
      <c r="I10" s="5"/>
      <c r="J10" s="5"/>
      <c r="K10" s="5"/>
    </row>
    <row r="11" spans="1:11">
      <c r="A11" s="49"/>
      <c r="B11" s="49" t="s">
        <v>74</v>
      </c>
      <c r="C11" s="49"/>
      <c r="D11" s="606"/>
      <c r="E11" s="606"/>
      <c r="F11" s="70"/>
      <c r="G11" s="5"/>
      <c r="H11" s="5"/>
      <c r="I11" s="5"/>
      <c r="J11" s="5"/>
      <c r="K11" s="5"/>
    </row>
    <row r="12" spans="1:11" ht="20.100000000000001" customHeight="1">
      <c r="A12" s="42" t="s">
        <v>133</v>
      </c>
      <c r="B12" s="42">
        <v>1</v>
      </c>
      <c r="C12" s="42"/>
      <c r="D12" s="366"/>
      <c r="E12" s="42">
        <v>30</v>
      </c>
      <c r="F12" s="42">
        <f>SUM(B12:E12)</f>
        <v>31</v>
      </c>
      <c r="G12" s="5"/>
      <c r="H12" s="5"/>
      <c r="I12" s="5"/>
      <c r="J12" s="5"/>
      <c r="K12" s="5"/>
    </row>
    <row r="13" spans="1:11" ht="20.100000000000001" customHeight="1">
      <c r="A13" s="42" t="s">
        <v>75</v>
      </c>
      <c r="B13" s="42">
        <f>SUM(B40)</f>
        <v>37</v>
      </c>
      <c r="C13" s="42">
        <f t="shared" ref="C13:F13" si="0">SUM(C40)</f>
        <v>1</v>
      </c>
      <c r="D13" s="42">
        <f t="shared" si="0"/>
        <v>3</v>
      </c>
      <c r="E13" s="42">
        <f t="shared" si="0"/>
        <v>0</v>
      </c>
      <c r="F13" s="42">
        <f t="shared" si="0"/>
        <v>41</v>
      </c>
      <c r="G13" s="5"/>
      <c r="H13" s="5"/>
      <c r="I13" s="5"/>
      <c r="J13" s="5"/>
      <c r="K13" s="5"/>
    </row>
    <row r="14" spans="1:11" ht="20.100000000000001" customHeight="1">
      <c r="A14" s="42" t="s">
        <v>210</v>
      </c>
      <c r="B14" s="42">
        <v>25</v>
      </c>
      <c r="C14" s="42"/>
      <c r="D14" s="42">
        <v>2</v>
      </c>
      <c r="E14" s="42"/>
      <c r="F14" s="42">
        <f t="shared" ref="F14:F22" si="1">SUM(B14:E14)</f>
        <v>27</v>
      </c>
      <c r="G14" s="5"/>
      <c r="H14" s="5"/>
      <c r="I14" s="5"/>
      <c r="J14" s="5"/>
      <c r="K14" s="5"/>
    </row>
    <row r="15" spans="1:11" ht="20.100000000000001" customHeight="1">
      <c r="A15" s="42" t="s">
        <v>211</v>
      </c>
      <c r="B15" s="42">
        <v>22</v>
      </c>
      <c r="C15" s="42"/>
      <c r="D15" s="42"/>
      <c r="E15" s="42"/>
      <c r="F15" s="42">
        <f t="shared" si="1"/>
        <v>22</v>
      </c>
      <c r="G15" s="5"/>
      <c r="H15" s="5"/>
      <c r="I15" s="5"/>
      <c r="J15" s="5"/>
      <c r="K15" s="5"/>
    </row>
    <row r="16" spans="1:11" ht="20.100000000000001" customHeight="1">
      <c r="A16" s="42" t="s">
        <v>212</v>
      </c>
      <c r="B16" s="42">
        <v>12</v>
      </c>
      <c r="C16" s="42"/>
      <c r="D16" s="42"/>
      <c r="E16" s="42"/>
      <c r="F16" s="42">
        <f t="shared" si="1"/>
        <v>12</v>
      </c>
      <c r="G16" s="5"/>
      <c r="H16" s="5"/>
      <c r="I16" s="5"/>
      <c r="J16" s="5"/>
      <c r="K16" s="5"/>
    </row>
    <row r="17" spans="1:11" ht="20.100000000000001" customHeight="1">
      <c r="A17" s="42" t="s">
        <v>251</v>
      </c>
      <c r="B17" s="42">
        <v>11</v>
      </c>
      <c r="C17" s="42"/>
      <c r="D17" s="42"/>
      <c r="E17" s="42"/>
      <c r="F17" s="42">
        <f t="shared" si="1"/>
        <v>11</v>
      </c>
      <c r="G17" s="5"/>
      <c r="H17" s="5"/>
      <c r="I17" s="5"/>
      <c r="J17" s="5"/>
      <c r="K17" s="5"/>
    </row>
    <row r="18" spans="1:11" ht="20.100000000000001" customHeight="1">
      <c r="A18" s="42" t="s">
        <v>252</v>
      </c>
      <c r="B18" s="42">
        <v>29</v>
      </c>
      <c r="C18" s="42"/>
      <c r="D18" s="42"/>
      <c r="E18" s="42"/>
      <c r="F18" s="42">
        <f t="shared" si="1"/>
        <v>29</v>
      </c>
      <c r="G18" s="5"/>
      <c r="H18" s="5"/>
      <c r="I18" s="5"/>
      <c r="J18" s="5"/>
      <c r="K18" s="5"/>
    </row>
    <row r="19" spans="1:11" ht="20.100000000000001" customHeight="1">
      <c r="A19" s="42" t="s">
        <v>253</v>
      </c>
      <c r="B19" s="42">
        <v>13</v>
      </c>
      <c r="C19" s="42"/>
      <c r="D19" s="42"/>
      <c r="E19" s="42"/>
      <c r="F19" s="42">
        <f t="shared" si="1"/>
        <v>13</v>
      </c>
      <c r="G19" s="5"/>
      <c r="H19" s="5"/>
      <c r="I19" s="5"/>
      <c r="J19" s="5"/>
      <c r="K19" s="5"/>
    </row>
    <row r="20" spans="1:11" ht="20.100000000000001" customHeight="1">
      <c r="A20" s="42" t="s">
        <v>254</v>
      </c>
      <c r="B20" s="42">
        <v>16</v>
      </c>
      <c r="C20" s="42">
        <v>4</v>
      </c>
      <c r="D20" s="42"/>
      <c r="E20" s="42"/>
      <c r="F20" s="42">
        <f t="shared" si="1"/>
        <v>20</v>
      </c>
      <c r="G20" s="5"/>
      <c r="H20" s="5"/>
      <c r="I20" s="5"/>
      <c r="J20" s="5"/>
      <c r="K20" s="5"/>
    </row>
    <row r="21" spans="1:11" ht="20.100000000000001" customHeight="1">
      <c r="A21" s="42" t="s">
        <v>216</v>
      </c>
      <c r="B21" s="42">
        <v>6</v>
      </c>
      <c r="C21" s="42"/>
      <c r="D21" s="42"/>
      <c r="E21" s="42"/>
      <c r="F21" s="42">
        <f t="shared" si="1"/>
        <v>6</v>
      </c>
      <c r="G21" s="5"/>
      <c r="H21" s="5"/>
      <c r="I21" s="5"/>
      <c r="J21" s="5"/>
      <c r="K21" s="5"/>
    </row>
    <row r="22" spans="1:11" ht="20.100000000000001" customHeight="1">
      <c r="A22" s="42" t="s">
        <v>217</v>
      </c>
      <c r="B22" s="42">
        <v>36</v>
      </c>
      <c r="C22" s="42"/>
      <c r="D22" s="42">
        <v>7</v>
      </c>
      <c r="E22" s="42"/>
      <c r="F22" s="42">
        <f t="shared" si="1"/>
        <v>43</v>
      </c>
      <c r="G22" s="5"/>
      <c r="H22" s="5"/>
      <c r="I22" s="5"/>
      <c r="J22" s="5"/>
      <c r="K22" s="5"/>
    </row>
    <row r="23" spans="1:11" ht="20.100000000000001" customHeight="1">
      <c r="A23" s="55" t="s">
        <v>140</v>
      </c>
      <c r="B23" s="55">
        <f>SUM(B12:B22)</f>
        <v>208</v>
      </c>
      <c r="C23" s="55">
        <f>SUM(C12:C22)</f>
        <v>5</v>
      </c>
      <c r="D23" s="55">
        <f t="shared" ref="D23:F23" si="2">SUM(D12:D22)</f>
        <v>12</v>
      </c>
      <c r="E23" s="55">
        <f t="shared" si="2"/>
        <v>30</v>
      </c>
      <c r="F23" s="55">
        <f t="shared" si="2"/>
        <v>255</v>
      </c>
      <c r="G23" s="65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>
      <c r="A25" s="4" t="s">
        <v>620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11" ht="15">
      <c r="A26" s="38"/>
      <c r="B26" s="38"/>
      <c r="C26" s="38"/>
      <c r="D26" s="5"/>
      <c r="E26" s="5"/>
      <c r="F26" s="5"/>
      <c r="G26" s="5"/>
      <c r="H26" s="5"/>
      <c r="I26" s="5"/>
      <c r="J26" s="5"/>
      <c r="K26" s="5"/>
    </row>
    <row r="27" spans="1:11" ht="15.75">
      <c r="A27" s="38"/>
      <c r="B27" s="38"/>
      <c r="C27" s="6" t="s">
        <v>31</v>
      </c>
      <c r="D27" s="5"/>
      <c r="E27" s="5"/>
      <c r="F27" s="5"/>
      <c r="G27" s="5"/>
      <c r="H27" s="5"/>
      <c r="I27" s="5"/>
      <c r="J27" s="5"/>
      <c r="K27" s="5"/>
    </row>
    <row r="28" spans="1:11" ht="15.75">
      <c r="A28" s="38"/>
      <c r="B28" s="38"/>
      <c r="C28" s="400" t="s">
        <v>408</v>
      </c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.75" customHeight="1">
      <c r="A30" s="47" t="s">
        <v>5</v>
      </c>
      <c r="B30" s="47" t="s">
        <v>70</v>
      </c>
      <c r="C30" s="47" t="s">
        <v>71</v>
      </c>
      <c r="D30" s="604" t="s">
        <v>349</v>
      </c>
      <c r="E30" s="47" t="s">
        <v>125</v>
      </c>
      <c r="F30" s="47" t="s">
        <v>6</v>
      </c>
      <c r="G30" s="5"/>
      <c r="H30" s="5"/>
      <c r="I30" s="5"/>
      <c r="J30" s="5"/>
      <c r="K30" s="5"/>
    </row>
    <row r="31" spans="1:11">
      <c r="A31" s="48"/>
      <c r="B31" s="48" t="s">
        <v>72</v>
      </c>
      <c r="C31" s="48" t="s">
        <v>73</v>
      </c>
      <c r="D31" s="605"/>
      <c r="E31" s="48" t="s">
        <v>126</v>
      </c>
      <c r="F31" s="48"/>
      <c r="G31" s="5"/>
      <c r="H31" s="5"/>
      <c r="I31" s="5"/>
      <c r="J31" s="5"/>
      <c r="K31" s="5"/>
    </row>
    <row r="32" spans="1:11">
      <c r="A32" s="49"/>
      <c r="B32" s="49" t="s">
        <v>74</v>
      </c>
      <c r="C32" s="49"/>
      <c r="D32" s="606"/>
      <c r="E32" s="49"/>
      <c r="F32" s="49"/>
      <c r="G32" s="5"/>
      <c r="H32" s="5"/>
      <c r="I32" s="5"/>
      <c r="J32" s="5"/>
      <c r="K32" s="5"/>
    </row>
    <row r="33" spans="1:12" ht="15" customHeight="1">
      <c r="A33" s="42" t="s">
        <v>76</v>
      </c>
      <c r="B33" s="42">
        <v>2</v>
      </c>
      <c r="C33" s="42"/>
      <c r="D33" s="42"/>
      <c r="E33" s="42"/>
      <c r="F33" s="42">
        <f>SUM(B33:E33)</f>
        <v>2</v>
      </c>
      <c r="G33" s="5"/>
      <c r="H33" s="5"/>
      <c r="I33" s="5"/>
      <c r="J33" s="5"/>
      <c r="K33" s="5"/>
    </row>
    <row r="34" spans="1:12" ht="15" customHeight="1">
      <c r="A34" s="42" t="s">
        <v>77</v>
      </c>
      <c r="B34" s="42">
        <v>3</v>
      </c>
      <c r="C34" s="42"/>
      <c r="D34" s="42"/>
      <c r="E34" s="42"/>
      <c r="F34" s="42">
        <f t="shared" ref="F34:F39" si="3">SUM(B34:E34)</f>
        <v>3</v>
      </c>
      <c r="G34" s="5"/>
      <c r="H34" s="5"/>
      <c r="I34" s="5"/>
      <c r="J34" s="5"/>
      <c r="K34" s="5"/>
    </row>
    <row r="35" spans="1:12" ht="15" customHeight="1">
      <c r="A35" s="42" t="s">
        <v>78</v>
      </c>
      <c r="B35" s="42">
        <v>9</v>
      </c>
      <c r="C35" s="42"/>
      <c r="D35" s="42">
        <v>1</v>
      </c>
      <c r="E35" s="42"/>
      <c r="F35" s="42">
        <f t="shared" si="3"/>
        <v>10</v>
      </c>
      <c r="G35" s="5"/>
      <c r="H35" s="5"/>
      <c r="I35" s="5"/>
      <c r="J35" s="5"/>
      <c r="K35" s="5"/>
    </row>
    <row r="36" spans="1:12" ht="15" customHeight="1">
      <c r="A36" s="42" t="s">
        <v>79</v>
      </c>
      <c r="B36" s="42">
        <v>11</v>
      </c>
      <c r="C36" s="42"/>
      <c r="D36" s="42">
        <v>1</v>
      </c>
      <c r="E36" s="42"/>
      <c r="F36" s="42">
        <f t="shared" si="3"/>
        <v>12</v>
      </c>
      <c r="G36" s="5"/>
      <c r="H36" s="5"/>
      <c r="I36" s="5"/>
      <c r="J36" s="5"/>
      <c r="K36" s="5"/>
    </row>
    <row r="37" spans="1:12" ht="15" customHeight="1">
      <c r="A37" s="42" t="s">
        <v>80</v>
      </c>
      <c r="B37" s="42">
        <v>5</v>
      </c>
      <c r="C37" s="42"/>
      <c r="D37" s="42"/>
      <c r="E37" s="42"/>
      <c r="F37" s="42">
        <f t="shared" si="3"/>
        <v>5</v>
      </c>
      <c r="G37" s="5"/>
      <c r="H37" s="5"/>
      <c r="I37" s="5"/>
      <c r="J37" s="5"/>
      <c r="K37" s="5"/>
    </row>
    <row r="38" spans="1:12" ht="15" customHeight="1">
      <c r="A38" s="42" t="s">
        <v>164</v>
      </c>
      <c r="B38" s="42">
        <v>5</v>
      </c>
      <c r="C38" s="42"/>
      <c r="D38" s="42">
        <v>1</v>
      </c>
      <c r="E38" s="42"/>
      <c r="F38" s="42">
        <f t="shared" si="3"/>
        <v>6</v>
      </c>
      <c r="G38" s="5"/>
      <c r="H38" s="5"/>
      <c r="I38" s="5"/>
      <c r="J38" s="5"/>
      <c r="K38" s="5"/>
    </row>
    <row r="39" spans="1:12" ht="15" customHeight="1">
      <c r="A39" s="42" t="s">
        <v>165</v>
      </c>
      <c r="B39" s="42">
        <v>2</v>
      </c>
      <c r="C39" s="42">
        <v>1</v>
      </c>
      <c r="D39" s="42"/>
      <c r="E39" s="42"/>
      <c r="F39" s="42">
        <f t="shared" si="3"/>
        <v>3</v>
      </c>
      <c r="G39" s="5"/>
      <c r="H39" s="5"/>
      <c r="I39" s="5"/>
      <c r="J39" s="5"/>
      <c r="K39" s="5"/>
    </row>
    <row r="40" spans="1:12" ht="15" customHeight="1">
      <c r="A40" s="55" t="s">
        <v>6</v>
      </c>
      <c r="B40" s="55">
        <f>SUM(B33:B39)</f>
        <v>37</v>
      </c>
      <c r="C40" s="55">
        <f>SUM(C33:C39)</f>
        <v>1</v>
      </c>
      <c r="D40" s="55">
        <f t="shared" ref="D40:F40" si="4">SUM(D33:D39)</f>
        <v>3</v>
      </c>
      <c r="E40" s="55">
        <f t="shared" si="4"/>
        <v>0</v>
      </c>
      <c r="F40" s="55">
        <f t="shared" si="4"/>
        <v>41</v>
      </c>
      <c r="G40" s="5"/>
      <c r="H40" s="5"/>
      <c r="I40" s="5"/>
      <c r="J40" s="5"/>
      <c r="K40" s="5"/>
    </row>
    <row r="41" spans="1:12" ht="15.75">
      <c r="A41" s="4" t="s">
        <v>601</v>
      </c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2" ht="15">
      <c r="A42" s="38"/>
      <c r="B42" s="38"/>
      <c r="C42" s="38"/>
      <c r="D42" s="5"/>
      <c r="E42" s="5"/>
      <c r="F42" s="5"/>
      <c r="G42" s="5"/>
      <c r="H42" s="5"/>
      <c r="I42" s="5"/>
      <c r="J42" s="5"/>
      <c r="K42" s="5"/>
    </row>
    <row r="43" spans="1:12" ht="15.75">
      <c r="A43" s="38"/>
      <c r="B43" s="38"/>
      <c r="C43" s="6" t="s">
        <v>110</v>
      </c>
      <c r="D43" s="5"/>
      <c r="E43" s="5"/>
      <c r="F43" s="5"/>
      <c r="G43" s="5"/>
      <c r="H43" s="5"/>
      <c r="I43" s="5"/>
      <c r="J43" s="5"/>
      <c r="K43" s="5"/>
    </row>
    <row r="44" spans="1:12" ht="15.75">
      <c r="A44" s="38"/>
      <c r="B44" s="38"/>
      <c r="C44" s="400" t="s">
        <v>408</v>
      </c>
      <c r="D44" s="5"/>
      <c r="E44" s="5"/>
      <c r="F44" s="5"/>
      <c r="G44" s="5"/>
      <c r="H44" s="5"/>
      <c r="I44" s="5"/>
      <c r="J44" s="5"/>
      <c r="K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2.75" customHeight="1">
      <c r="A46" s="47" t="s">
        <v>5</v>
      </c>
      <c r="B46" s="47" t="s">
        <v>70</v>
      </c>
      <c r="C46" s="47" t="s">
        <v>71</v>
      </c>
      <c r="D46" s="604" t="s">
        <v>349</v>
      </c>
      <c r="E46" s="47" t="s">
        <v>125</v>
      </c>
      <c r="F46" s="47" t="s">
        <v>6</v>
      </c>
      <c r="G46" s="5"/>
      <c r="H46" s="5"/>
      <c r="I46" s="5"/>
      <c r="J46" s="5"/>
      <c r="K46" s="5"/>
      <c r="L46" s="5"/>
    </row>
    <row r="47" spans="1:12">
      <c r="A47" s="48"/>
      <c r="B47" s="48" t="s">
        <v>72</v>
      </c>
      <c r="C47" s="48" t="s">
        <v>73</v>
      </c>
      <c r="D47" s="605"/>
      <c r="E47" s="48" t="s">
        <v>126</v>
      </c>
      <c r="F47" s="48"/>
      <c r="G47" s="5"/>
      <c r="H47" s="5"/>
      <c r="I47" s="5"/>
      <c r="J47" s="5"/>
      <c r="K47" s="5"/>
      <c r="L47" s="5"/>
    </row>
    <row r="48" spans="1:12">
      <c r="A48" s="49"/>
      <c r="B48" s="49" t="s">
        <v>74</v>
      </c>
      <c r="C48" s="49"/>
      <c r="D48" s="606"/>
      <c r="E48" s="49"/>
      <c r="F48" s="49"/>
      <c r="G48" s="5"/>
      <c r="H48" s="5"/>
      <c r="I48" s="5"/>
      <c r="J48" s="5"/>
      <c r="K48" s="5"/>
      <c r="L48" s="5"/>
    </row>
    <row r="49" spans="1:12" s="178" customFormat="1">
      <c r="A49" s="55" t="s">
        <v>237</v>
      </c>
      <c r="B49" s="12">
        <v>25</v>
      </c>
      <c r="C49" s="12"/>
      <c r="D49" s="14">
        <v>2</v>
      </c>
      <c r="E49" s="14"/>
      <c r="F49" s="221">
        <f>SUM(B49:E49)</f>
        <v>27</v>
      </c>
      <c r="G49" s="101"/>
      <c r="H49" s="101"/>
      <c r="I49" s="101"/>
      <c r="J49" s="101"/>
      <c r="K49" s="101"/>
      <c r="L49" s="101"/>
    </row>
    <row r="50" spans="1:12">
      <c r="A50" s="55" t="s">
        <v>238</v>
      </c>
      <c r="B50" s="12">
        <v>22</v>
      </c>
      <c r="C50" s="12"/>
      <c r="D50" s="14"/>
      <c r="E50" s="14"/>
      <c r="F50" s="221">
        <f t="shared" ref="F50:F70" si="5">SUM(B50:E50)</f>
        <v>22</v>
      </c>
      <c r="G50" s="5"/>
      <c r="H50" s="5"/>
      <c r="I50" s="5"/>
      <c r="J50" s="5"/>
      <c r="K50" s="5"/>
      <c r="L50" s="5"/>
    </row>
    <row r="51" spans="1:12">
      <c r="A51" s="55" t="s">
        <v>239</v>
      </c>
      <c r="B51" s="12">
        <v>12</v>
      </c>
      <c r="C51" s="12"/>
      <c r="D51" s="14"/>
      <c r="E51" s="14"/>
      <c r="F51" s="221">
        <f t="shared" si="5"/>
        <v>12</v>
      </c>
      <c r="G51" s="5"/>
      <c r="H51" s="5"/>
      <c r="I51" s="5"/>
      <c r="J51" s="5"/>
      <c r="K51" s="5"/>
      <c r="L51" s="5"/>
    </row>
    <row r="52" spans="1:12">
      <c r="A52" s="55" t="s">
        <v>234</v>
      </c>
      <c r="B52" s="12">
        <f>SUM(B53:B54)</f>
        <v>11</v>
      </c>
      <c r="C52" s="12">
        <v>0</v>
      </c>
      <c r="D52" s="12">
        <v>0</v>
      </c>
      <c r="E52" s="12">
        <v>0</v>
      </c>
      <c r="F52" s="221">
        <f t="shared" si="5"/>
        <v>11</v>
      </c>
      <c r="G52" s="5"/>
      <c r="H52" s="5"/>
      <c r="I52" s="5"/>
      <c r="J52" s="5"/>
      <c r="K52" s="5"/>
      <c r="L52" s="5"/>
    </row>
    <row r="53" spans="1:12">
      <c r="A53" s="170" t="s">
        <v>377</v>
      </c>
      <c r="B53" s="170">
        <v>6</v>
      </c>
      <c r="C53" s="170"/>
      <c r="D53" s="170"/>
      <c r="E53" s="170"/>
      <c r="F53" s="82">
        <f t="shared" si="5"/>
        <v>6</v>
      </c>
      <c r="G53" s="5"/>
      <c r="H53" s="5"/>
      <c r="I53" s="5"/>
      <c r="J53" s="5"/>
      <c r="K53" s="5"/>
      <c r="L53" s="5"/>
    </row>
    <row r="54" spans="1:12">
      <c r="A54" s="170" t="s">
        <v>376</v>
      </c>
      <c r="B54" s="170">
        <v>5</v>
      </c>
      <c r="C54" s="170"/>
      <c r="D54" s="170"/>
      <c r="E54" s="170"/>
      <c r="F54" s="82">
        <f t="shared" si="5"/>
        <v>5</v>
      </c>
      <c r="G54" s="5"/>
      <c r="H54" s="5"/>
      <c r="I54" s="5"/>
      <c r="J54" s="5"/>
      <c r="K54" s="5"/>
      <c r="L54" s="5"/>
    </row>
    <row r="55" spans="1:12" s="178" customFormat="1">
      <c r="A55" s="12" t="s">
        <v>240</v>
      </c>
      <c r="B55" s="12">
        <f>SUM(B56:B57)</f>
        <v>29</v>
      </c>
      <c r="C55" s="12">
        <f t="shared" ref="C55:F55" si="6">SUM(C56:C57)</f>
        <v>0</v>
      </c>
      <c r="D55" s="12">
        <f t="shared" si="6"/>
        <v>0</v>
      </c>
      <c r="E55" s="12">
        <f t="shared" si="6"/>
        <v>0</v>
      </c>
      <c r="F55" s="12">
        <f t="shared" si="6"/>
        <v>29</v>
      </c>
      <c r="G55" s="101"/>
      <c r="H55" s="101"/>
      <c r="I55" s="101"/>
      <c r="J55" s="101"/>
      <c r="K55" s="101"/>
      <c r="L55" s="101"/>
    </row>
    <row r="56" spans="1:12" s="178" customFormat="1">
      <c r="A56" s="170" t="s">
        <v>123</v>
      </c>
      <c r="B56" s="42">
        <v>16</v>
      </c>
      <c r="C56" s="42"/>
      <c r="D56" s="15"/>
      <c r="E56" s="15"/>
      <c r="F56" s="82">
        <f t="shared" si="5"/>
        <v>16</v>
      </c>
      <c r="G56" s="101"/>
      <c r="H56" s="101"/>
      <c r="I56" s="101"/>
      <c r="J56" s="101"/>
      <c r="K56" s="101"/>
      <c r="L56" s="101"/>
    </row>
    <row r="57" spans="1:12">
      <c r="A57" s="170" t="s">
        <v>124</v>
      </c>
      <c r="B57" s="42">
        <v>13</v>
      </c>
      <c r="C57" s="42"/>
      <c r="D57" s="15"/>
      <c r="E57" s="15"/>
      <c r="F57" s="82">
        <f t="shared" si="5"/>
        <v>13</v>
      </c>
      <c r="G57" s="5"/>
      <c r="H57" s="5"/>
      <c r="I57" s="5"/>
      <c r="J57" s="5"/>
      <c r="K57" s="5"/>
      <c r="L57" s="5"/>
    </row>
    <row r="58" spans="1:12">
      <c r="A58" s="12" t="s">
        <v>241</v>
      </c>
      <c r="B58" s="12">
        <v>13</v>
      </c>
      <c r="C58" s="12">
        <v>0</v>
      </c>
      <c r="D58" s="12">
        <v>0</v>
      </c>
      <c r="E58" s="12">
        <v>0</v>
      </c>
      <c r="F58" s="221">
        <f t="shared" si="5"/>
        <v>13</v>
      </c>
      <c r="G58" s="5"/>
      <c r="H58" s="5"/>
      <c r="I58" s="5"/>
      <c r="J58" s="5"/>
      <c r="K58" s="5"/>
      <c r="L58" s="5"/>
    </row>
    <row r="59" spans="1:12" s="178" customFormat="1">
      <c r="A59" s="12" t="s">
        <v>242</v>
      </c>
      <c r="B59" s="12">
        <f>SUM(B60:B64)</f>
        <v>16</v>
      </c>
      <c r="C59" s="12">
        <f t="shared" ref="C59:F59" si="7">SUM(C60:C64)</f>
        <v>4</v>
      </c>
      <c r="D59" s="12">
        <f t="shared" si="7"/>
        <v>0</v>
      </c>
      <c r="E59" s="12">
        <f t="shared" si="7"/>
        <v>0</v>
      </c>
      <c r="F59" s="12">
        <f t="shared" si="7"/>
        <v>20</v>
      </c>
      <c r="G59" s="101"/>
      <c r="H59" s="101"/>
      <c r="I59" s="101"/>
      <c r="J59" s="101"/>
      <c r="K59" s="101"/>
      <c r="L59" s="101"/>
    </row>
    <row r="60" spans="1:12" s="178" customFormat="1">
      <c r="A60" s="170" t="s">
        <v>161</v>
      </c>
      <c r="B60" s="42">
        <v>10</v>
      </c>
      <c r="C60" s="42"/>
      <c r="D60" s="15"/>
      <c r="E60" s="15"/>
      <c r="F60" s="221">
        <f t="shared" si="5"/>
        <v>10</v>
      </c>
      <c r="G60" s="101"/>
      <c r="H60" s="101"/>
      <c r="I60" s="101"/>
      <c r="J60" s="101"/>
      <c r="K60" s="101"/>
      <c r="L60" s="101"/>
    </row>
    <row r="61" spans="1:12">
      <c r="A61" s="42" t="s">
        <v>598</v>
      </c>
      <c r="B61" s="42">
        <v>1</v>
      </c>
      <c r="C61" s="42"/>
      <c r="D61" s="15"/>
      <c r="E61" s="15"/>
      <c r="F61" s="221">
        <f t="shared" si="5"/>
        <v>1</v>
      </c>
      <c r="G61" s="5"/>
      <c r="H61" s="5"/>
      <c r="I61" s="5"/>
      <c r="J61" s="5"/>
      <c r="K61" s="5"/>
      <c r="L61" s="5"/>
    </row>
    <row r="62" spans="1:12" s="220" customFormat="1">
      <c r="A62" s="42" t="s">
        <v>162</v>
      </c>
      <c r="B62" s="42">
        <v>1</v>
      </c>
      <c r="C62" s="42">
        <v>1</v>
      </c>
      <c r="D62" s="15"/>
      <c r="E62" s="15"/>
      <c r="F62" s="221">
        <f t="shared" si="5"/>
        <v>2</v>
      </c>
      <c r="G62" s="5"/>
      <c r="H62" s="5"/>
      <c r="I62" s="5"/>
      <c r="J62" s="5"/>
      <c r="K62" s="5"/>
      <c r="L62" s="5"/>
    </row>
    <row r="63" spans="1:12" s="220" customFormat="1">
      <c r="A63" s="42" t="s">
        <v>333</v>
      </c>
      <c r="B63" s="42">
        <v>4</v>
      </c>
      <c r="C63" s="42">
        <v>2</v>
      </c>
      <c r="D63" s="15"/>
      <c r="E63" s="15"/>
      <c r="F63" s="221">
        <f t="shared" si="5"/>
        <v>6</v>
      </c>
      <c r="G63" s="5"/>
      <c r="H63" s="5"/>
      <c r="I63" s="5"/>
      <c r="J63" s="5"/>
      <c r="K63" s="5"/>
      <c r="L63" s="5"/>
    </row>
    <row r="64" spans="1:12" s="220" customFormat="1">
      <c r="A64" s="42" t="s">
        <v>334</v>
      </c>
      <c r="B64" s="42"/>
      <c r="C64" s="42">
        <v>1</v>
      </c>
      <c r="D64" s="15"/>
      <c r="E64" s="15"/>
      <c r="F64" s="221">
        <f t="shared" si="5"/>
        <v>1</v>
      </c>
      <c r="G64" s="5"/>
      <c r="H64" s="5"/>
      <c r="I64" s="5"/>
      <c r="J64" s="5"/>
      <c r="K64" s="5"/>
      <c r="L64" s="5"/>
    </row>
    <row r="65" spans="1:12" s="220" customFormat="1">
      <c r="A65" s="12" t="s">
        <v>235</v>
      </c>
      <c r="B65" s="12">
        <v>6</v>
      </c>
      <c r="C65" s="12"/>
      <c r="D65" s="14"/>
      <c r="E65" s="14"/>
      <c r="F65" s="221">
        <f t="shared" si="5"/>
        <v>6</v>
      </c>
      <c r="G65" s="5"/>
      <c r="H65" s="5"/>
      <c r="I65" s="5"/>
      <c r="J65" s="5"/>
      <c r="K65" s="5"/>
      <c r="L65" s="5"/>
    </row>
    <row r="66" spans="1:12" s="220" customFormat="1">
      <c r="A66" s="12" t="s">
        <v>243</v>
      </c>
      <c r="B66" s="12">
        <f>SUM(B67:B69)</f>
        <v>36</v>
      </c>
      <c r="C66" s="12">
        <f t="shared" ref="C66:F66" si="8">SUM(C67:C69)</f>
        <v>0</v>
      </c>
      <c r="D66" s="12">
        <f t="shared" si="8"/>
        <v>7</v>
      </c>
      <c r="E66" s="12">
        <f t="shared" si="8"/>
        <v>0</v>
      </c>
      <c r="F66" s="12">
        <f t="shared" si="8"/>
        <v>43</v>
      </c>
      <c r="G66" s="5"/>
      <c r="H66" s="5"/>
      <c r="I66" s="5"/>
      <c r="J66" s="5"/>
      <c r="K66" s="5"/>
      <c r="L66" s="5"/>
    </row>
    <row r="67" spans="1:12" s="178" customFormat="1">
      <c r="A67" s="170" t="s">
        <v>163</v>
      </c>
      <c r="B67" s="42">
        <v>6</v>
      </c>
      <c r="C67" s="42"/>
      <c r="D67" s="15">
        <v>1</v>
      </c>
      <c r="E67" s="15"/>
      <c r="F67" s="221">
        <f t="shared" si="5"/>
        <v>7</v>
      </c>
      <c r="G67" s="101"/>
      <c r="H67" s="101"/>
      <c r="I67" s="101"/>
      <c r="J67" s="101"/>
      <c r="K67" s="101"/>
      <c r="L67" s="101"/>
    </row>
    <row r="68" spans="1:12">
      <c r="A68" s="42" t="s">
        <v>141</v>
      </c>
      <c r="B68" s="42">
        <v>4</v>
      </c>
      <c r="C68" s="42"/>
      <c r="D68" s="15">
        <v>2</v>
      </c>
      <c r="E68" s="15">
        <v>0</v>
      </c>
      <c r="F68" s="221">
        <f t="shared" si="5"/>
        <v>6</v>
      </c>
      <c r="G68" s="5"/>
      <c r="H68" s="5"/>
      <c r="I68" s="5"/>
      <c r="J68" s="5"/>
      <c r="K68" s="5"/>
      <c r="L68" s="5"/>
    </row>
    <row r="69" spans="1:12">
      <c r="A69" s="42" t="s">
        <v>244</v>
      </c>
      <c r="B69" s="42">
        <v>26</v>
      </c>
      <c r="C69" s="42"/>
      <c r="D69" s="15">
        <v>4</v>
      </c>
      <c r="E69" s="15"/>
      <c r="F69" s="221">
        <f t="shared" si="5"/>
        <v>30</v>
      </c>
      <c r="G69" s="5"/>
      <c r="H69" s="5"/>
      <c r="I69" s="5"/>
      <c r="J69" s="5"/>
      <c r="K69" s="5"/>
      <c r="L69" s="5"/>
    </row>
    <row r="70" spans="1:12">
      <c r="A70" s="55" t="s">
        <v>6</v>
      </c>
      <c r="B70" s="55">
        <f>SUM(B49:B52,B55,B58:B59,B65:B66,)</f>
        <v>170</v>
      </c>
      <c r="C70" s="55">
        <f>C49+C50+C51+C52+C55+C58+C59+C65+C66</f>
        <v>4</v>
      </c>
      <c r="D70" s="55">
        <f>D49+D50+D51+D52+D55+D58+D59+D65+D66</f>
        <v>9</v>
      </c>
      <c r="E70" s="55">
        <f>E49+E50+E51+E52+E55+E58+E59+E65+E66</f>
        <v>0</v>
      </c>
      <c r="F70" s="221">
        <f t="shared" si="5"/>
        <v>183</v>
      </c>
      <c r="G70" s="5"/>
      <c r="H70" s="5"/>
      <c r="I70" s="5"/>
      <c r="J70" s="5"/>
      <c r="K70" s="5"/>
      <c r="L70" s="5"/>
    </row>
    <row r="71" spans="1:1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</sheetData>
  <mergeCells count="4">
    <mergeCell ref="D9:D11"/>
    <mergeCell ref="D46:D48"/>
    <mergeCell ref="D30:D32"/>
    <mergeCell ref="E9:E11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2" orientation="landscape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AP65"/>
  <sheetViews>
    <sheetView view="pageBreakPreview" topLeftCell="A22" zoomScaleNormal="100" workbookViewId="0"/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9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4" t="s">
        <v>621</v>
      </c>
    </row>
    <row r="2" spans="1:42" ht="15.75">
      <c r="A2" s="44"/>
    </row>
    <row r="3" spans="1:42" ht="20.25">
      <c r="E3" s="76"/>
      <c r="F3" s="76" t="s">
        <v>83</v>
      </c>
    </row>
    <row r="4" spans="1:42" ht="20.25">
      <c r="E4" s="76"/>
      <c r="F4" s="76" t="s">
        <v>409</v>
      </c>
    </row>
    <row r="5" spans="1:42" ht="20.25">
      <c r="E5" s="76"/>
    </row>
    <row r="6" spans="1:42" ht="13.5" thickBot="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125"/>
    </row>
    <row r="7" spans="1:42" ht="26.25" thickBot="1">
      <c r="A7" s="78" t="s">
        <v>5</v>
      </c>
      <c r="B7" s="78" t="s">
        <v>84</v>
      </c>
      <c r="C7" s="78" t="s">
        <v>85</v>
      </c>
      <c r="D7" s="78" t="s">
        <v>86</v>
      </c>
      <c r="E7" s="78" t="s">
        <v>87</v>
      </c>
      <c r="F7" s="78" t="s">
        <v>88</v>
      </c>
      <c r="G7" s="78" t="s">
        <v>89</v>
      </c>
      <c r="H7" s="78" t="s">
        <v>90</v>
      </c>
      <c r="I7" s="78" t="s">
        <v>91</v>
      </c>
      <c r="J7" s="78" t="s">
        <v>92</v>
      </c>
      <c r="K7" s="78" t="s">
        <v>93</v>
      </c>
      <c r="L7" s="78" t="s">
        <v>94</v>
      </c>
      <c r="M7" s="78" t="s">
        <v>95</v>
      </c>
      <c r="N7" s="78" t="s">
        <v>96</v>
      </c>
      <c r="O7" s="125"/>
    </row>
    <row r="8" spans="1:42" ht="13.5" customHeight="1">
      <c r="A8" s="297" t="s">
        <v>97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25"/>
    </row>
    <row r="9" spans="1:42" ht="13.5" customHeight="1">
      <c r="A9" s="79" t="s">
        <v>589</v>
      </c>
      <c r="B9" s="167">
        <f>SUM(B10:B11)</f>
        <v>714451.99999999988</v>
      </c>
      <c r="C9" s="167">
        <f t="shared" ref="C9:N9" si="0">SUM(C10:C11)</f>
        <v>59062.666666666664</v>
      </c>
      <c r="D9" s="167">
        <f t="shared" si="0"/>
        <v>59062.666666666664</v>
      </c>
      <c r="E9" s="167">
        <f t="shared" si="0"/>
        <v>59062.666666666664</v>
      </c>
      <c r="F9" s="167">
        <f t="shared" si="0"/>
        <v>59062.666666666664</v>
      </c>
      <c r="G9" s="167">
        <f t="shared" si="0"/>
        <v>59062.666666666664</v>
      </c>
      <c r="H9" s="167">
        <f t="shared" si="0"/>
        <v>64762.666666666664</v>
      </c>
      <c r="I9" s="167">
        <f t="shared" si="0"/>
        <v>59062.666666666664</v>
      </c>
      <c r="J9" s="167">
        <f t="shared" si="0"/>
        <v>59062.666666666664</v>
      </c>
      <c r="K9" s="167">
        <f t="shared" si="0"/>
        <v>59062.666666666664</v>
      </c>
      <c r="L9" s="167">
        <f t="shared" si="0"/>
        <v>59062.666666666664</v>
      </c>
      <c r="M9" s="167">
        <f t="shared" si="0"/>
        <v>59062.666666666664</v>
      </c>
      <c r="N9" s="167">
        <f t="shared" si="0"/>
        <v>59062.666666666664</v>
      </c>
      <c r="O9" s="125"/>
    </row>
    <row r="10" spans="1:42" ht="13.5" customHeight="1">
      <c r="A10" s="79" t="s">
        <v>587</v>
      </c>
      <c r="B10" s="167">
        <f t="shared" ref="B10:B11" si="1">SUM(C10:N10)</f>
        <v>708751.99999999988</v>
      </c>
      <c r="C10" s="167">
        <f>$O$10/12</f>
        <v>59062.666666666664</v>
      </c>
      <c r="D10" s="167">
        <f t="shared" ref="D10:N10" si="2">$O$10/12</f>
        <v>59062.666666666664</v>
      </c>
      <c r="E10" s="167">
        <f t="shared" si="2"/>
        <v>59062.666666666664</v>
      </c>
      <c r="F10" s="167">
        <f t="shared" si="2"/>
        <v>59062.666666666664</v>
      </c>
      <c r="G10" s="167">
        <f t="shared" si="2"/>
        <v>59062.666666666664</v>
      </c>
      <c r="H10" s="167">
        <f t="shared" si="2"/>
        <v>59062.666666666664</v>
      </c>
      <c r="I10" s="167">
        <f t="shared" si="2"/>
        <v>59062.666666666664</v>
      </c>
      <c r="J10" s="167">
        <f t="shared" si="2"/>
        <v>59062.666666666664</v>
      </c>
      <c r="K10" s="167">
        <f t="shared" si="2"/>
        <v>59062.666666666664</v>
      </c>
      <c r="L10" s="167">
        <f t="shared" si="2"/>
        <v>59062.666666666664</v>
      </c>
      <c r="M10" s="167">
        <f t="shared" si="2"/>
        <v>59062.666666666664</v>
      </c>
      <c r="N10" s="167">
        <f t="shared" si="2"/>
        <v>59062.666666666664</v>
      </c>
      <c r="O10" s="125">
        <v>708752</v>
      </c>
    </row>
    <row r="11" spans="1:42" ht="13.5" customHeight="1">
      <c r="A11" s="79" t="s">
        <v>588</v>
      </c>
      <c r="B11" s="167">
        <f t="shared" si="1"/>
        <v>5700</v>
      </c>
      <c r="C11" s="167"/>
      <c r="D11" s="167"/>
      <c r="E11" s="167"/>
      <c r="F11" s="167"/>
      <c r="G11" s="167"/>
      <c r="H11" s="167">
        <v>5700</v>
      </c>
      <c r="I11" s="167"/>
      <c r="J11" s="167"/>
      <c r="K11" s="167"/>
      <c r="L11" s="167"/>
      <c r="M11" s="167"/>
      <c r="N11" s="167"/>
      <c r="O11" s="125">
        <v>5700</v>
      </c>
    </row>
    <row r="12" spans="1:42" ht="13.5" customHeight="1">
      <c r="A12" s="80" t="s">
        <v>262</v>
      </c>
      <c r="B12" s="167">
        <f t="shared" ref="B12:B23" si="3">SUM(C12:N12)</f>
        <v>2252642</v>
      </c>
      <c r="C12" s="168"/>
      <c r="D12" s="168"/>
      <c r="E12" s="168">
        <v>900000</v>
      </c>
      <c r="F12" s="168"/>
      <c r="G12" s="168"/>
      <c r="H12" s="168"/>
      <c r="I12" s="168"/>
      <c r="J12" s="168"/>
      <c r="K12" s="168">
        <v>900000</v>
      </c>
      <c r="L12" s="168"/>
      <c r="M12" s="168"/>
      <c r="N12" s="168">
        <v>452642</v>
      </c>
      <c r="O12" s="125">
        <v>2252642</v>
      </c>
    </row>
    <row r="13" spans="1:42" ht="13.5" customHeight="1">
      <c r="A13" s="81" t="s">
        <v>263</v>
      </c>
      <c r="B13" s="168">
        <f t="shared" si="3"/>
        <v>377850.99999999994</v>
      </c>
      <c r="C13" s="168">
        <f>$O$13/12</f>
        <v>31487.583333333332</v>
      </c>
      <c r="D13" s="168">
        <f t="shared" ref="D13:N13" si="4">$O$13/12</f>
        <v>31487.583333333332</v>
      </c>
      <c r="E13" s="168">
        <f t="shared" si="4"/>
        <v>31487.583333333332</v>
      </c>
      <c r="F13" s="168">
        <f t="shared" si="4"/>
        <v>31487.583333333332</v>
      </c>
      <c r="G13" s="168">
        <f t="shared" si="4"/>
        <v>31487.583333333332</v>
      </c>
      <c r="H13" s="168">
        <f t="shared" si="4"/>
        <v>31487.583333333332</v>
      </c>
      <c r="I13" s="168">
        <f t="shared" si="4"/>
        <v>31487.583333333332</v>
      </c>
      <c r="J13" s="168">
        <f t="shared" si="4"/>
        <v>31487.583333333332</v>
      </c>
      <c r="K13" s="168">
        <f t="shared" si="4"/>
        <v>31487.583333333332</v>
      </c>
      <c r="L13" s="168">
        <f t="shared" si="4"/>
        <v>31487.583333333332</v>
      </c>
      <c r="M13" s="168">
        <f t="shared" si="4"/>
        <v>31487.583333333332</v>
      </c>
      <c r="N13" s="168">
        <f t="shared" si="4"/>
        <v>31487.583333333332</v>
      </c>
      <c r="O13" s="125">
        <v>377851</v>
      </c>
    </row>
    <row r="14" spans="1:42" ht="13.5" customHeight="1">
      <c r="A14" s="81" t="s">
        <v>264</v>
      </c>
      <c r="B14" s="168">
        <f t="shared" si="3"/>
        <v>96638.000000000015</v>
      </c>
      <c r="C14" s="168">
        <f>$O$14/12</f>
        <v>8053.166666666667</v>
      </c>
      <c r="D14" s="168">
        <f t="shared" ref="D14:N14" si="5">$O$14/12</f>
        <v>8053.166666666667</v>
      </c>
      <c r="E14" s="168">
        <f t="shared" si="5"/>
        <v>8053.166666666667</v>
      </c>
      <c r="F14" s="168">
        <f t="shared" si="5"/>
        <v>8053.166666666667</v>
      </c>
      <c r="G14" s="168">
        <f t="shared" si="5"/>
        <v>8053.166666666667</v>
      </c>
      <c r="H14" s="168">
        <f t="shared" si="5"/>
        <v>8053.166666666667</v>
      </c>
      <c r="I14" s="168">
        <f t="shared" si="5"/>
        <v>8053.166666666667</v>
      </c>
      <c r="J14" s="168">
        <f t="shared" si="5"/>
        <v>8053.166666666667</v>
      </c>
      <c r="K14" s="168">
        <f t="shared" si="5"/>
        <v>8053.166666666667</v>
      </c>
      <c r="L14" s="168">
        <f t="shared" si="5"/>
        <v>8053.166666666667</v>
      </c>
      <c r="M14" s="168">
        <f t="shared" si="5"/>
        <v>8053.166666666667</v>
      </c>
      <c r="N14" s="168">
        <f t="shared" si="5"/>
        <v>8053.166666666667</v>
      </c>
      <c r="O14" s="125">
        <v>96638</v>
      </c>
    </row>
    <row r="15" spans="1:42" ht="13.5" customHeight="1">
      <c r="A15" s="81" t="s">
        <v>590</v>
      </c>
      <c r="B15" s="168">
        <f t="shared" si="3"/>
        <v>0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25">
        <v>0</v>
      </c>
    </row>
    <row r="16" spans="1:42" s="528" customFormat="1" ht="13.5" customHeight="1">
      <c r="A16" s="299" t="s">
        <v>595</v>
      </c>
      <c r="B16" s="300">
        <f t="shared" si="3"/>
        <v>3441583</v>
      </c>
      <c r="C16" s="300">
        <f>SUM(C9,C12:C15)</f>
        <v>98603.416666666672</v>
      </c>
      <c r="D16" s="300">
        <f t="shared" ref="D16:N16" si="6">SUM(D9,D12:D15)</f>
        <v>98603.416666666672</v>
      </c>
      <c r="E16" s="300">
        <f t="shared" si="6"/>
        <v>998603.41666666663</v>
      </c>
      <c r="F16" s="300">
        <f t="shared" si="6"/>
        <v>98603.416666666672</v>
      </c>
      <c r="G16" s="300">
        <f t="shared" si="6"/>
        <v>98603.416666666672</v>
      </c>
      <c r="H16" s="300">
        <f t="shared" si="6"/>
        <v>104303.41666666667</v>
      </c>
      <c r="I16" s="300">
        <f t="shared" si="6"/>
        <v>98603.416666666672</v>
      </c>
      <c r="J16" s="300">
        <f t="shared" si="6"/>
        <v>98603.416666666672</v>
      </c>
      <c r="K16" s="300">
        <f t="shared" si="6"/>
        <v>998603.41666666663</v>
      </c>
      <c r="L16" s="300">
        <f t="shared" si="6"/>
        <v>98603.416666666672</v>
      </c>
      <c r="M16" s="300">
        <f t="shared" si="6"/>
        <v>98603.416666666672</v>
      </c>
      <c r="N16" s="300">
        <f t="shared" si="6"/>
        <v>551245.41666666663</v>
      </c>
      <c r="O16" s="301">
        <f>SUM(O10:O15)</f>
        <v>3441583</v>
      </c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</row>
    <row r="17" spans="1:42" s="528" customFormat="1" ht="13.5" customHeight="1">
      <c r="A17" s="299" t="s">
        <v>596</v>
      </c>
      <c r="B17" s="300">
        <f t="shared" si="3"/>
        <v>1563924</v>
      </c>
      <c r="C17" s="300"/>
      <c r="D17" s="300">
        <v>1206437</v>
      </c>
      <c r="E17" s="300"/>
      <c r="F17" s="300"/>
      <c r="G17" s="300">
        <v>2100</v>
      </c>
      <c r="H17" s="300"/>
      <c r="I17" s="300"/>
      <c r="J17" s="300">
        <v>300000</v>
      </c>
      <c r="K17" s="300"/>
      <c r="L17" s="300"/>
      <c r="M17" s="300"/>
      <c r="N17" s="300">
        <v>55387</v>
      </c>
      <c r="O17" s="301">
        <v>1563924</v>
      </c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</row>
    <row r="18" spans="1:42" ht="13.5" customHeight="1">
      <c r="A18" s="81" t="s">
        <v>591</v>
      </c>
      <c r="B18" s="168">
        <f>SUM(B19:B20)</f>
        <v>77100</v>
      </c>
      <c r="C18" s="168">
        <f t="shared" ref="C18:N18" si="7">SUM(C19:C20)</f>
        <v>0</v>
      </c>
      <c r="D18" s="168">
        <f t="shared" si="7"/>
        <v>0</v>
      </c>
      <c r="E18" s="168">
        <f t="shared" si="7"/>
        <v>0</v>
      </c>
      <c r="F18" s="168">
        <f t="shared" si="7"/>
        <v>0</v>
      </c>
      <c r="G18" s="168">
        <f t="shared" si="7"/>
        <v>75000</v>
      </c>
      <c r="H18" s="168">
        <f t="shared" si="7"/>
        <v>2100</v>
      </c>
      <c r="I18" s="168">
        <f t="shared" si="7"/>
        <v>0</v>
      </c>
      <c r="J18" s="168">
        <f t="shared" si="7"/>
        <v>0</v>
      </c>
      <c r="K18" s="168">
        <f t="shared" si="7"/>
        <v>0</v>
      </c>
      <c r="L18" s="168">
        <f t="shared" si="7"/>
        <v>0</v>
      </c>
      <c r="M18" s="168">
        <f t="shared" si="7"/>
        <v>0</v>
      </c>
      <c r="N18" s="168">
        <f t="shared" si="7"/>
        <v>0</v>
      </c>
      <c r="O18" s="125"/>
    </row>
    <row r="19" spans="1:42" ht="13.5" customHeight="1">
      <c r="A19" s="79" t="s">
        <v>587</v>
      </c>
      <c r="B19" s="168">
        <f t="shared" si="3"/>
        <v>2100</v>
      </c>
      <c r="C19" s="168"/>
      <c r="D19" s="168"/>
      <c r="E19" s="168"/>
      <c r="F19" s="168"/>
      <c r="G19" s="168"/>
      <c r="H19" s="168">
        <v>2100</v>
      </c>
      <c r="I19" s="168"/>
      <c r="J19" s="168"/>
      <c r="K19" s="168"/>
      <c r="L19" s="168"/>
      <c r="M19" s="168"/>
      <c r="N19" s="168"/>
      <c r="O19" s="125">
        <v>2100</v>
      </c>
    </row>
    <row r="20" spans="1:42" ht="13.5" customHeight="1">
      <c r="A20" s="79" t="s">
        <v>588</v>
      </c>
      <c r="B20" s="168">
        <f t="shared" si="3"/>
        <v>75000</v>
      </c>
      <c r="C20" s="168"/>
      <c r="D20" s="168"/>
      <c r="E20" s="168"/>
      <c r="F20" s="168"/>
      <c r="G20" s="168">
        <v>75000</v>
      </c>
      <c r="H20" s="168"/>
      <c r="I20" s="168"/>
      <c r="J20" s="168"/>
      <c r="K20" s="168"/>
      <c r="L20" s="168"/>
      <c r="M20" s="168"/>
      <c r="N20" s="168"/>
      <c r="O20" s="125">
        <v>75000</v>
      </c>
    </row>
    <row r="21" spans="1:42" ht="13.5" customHeight="1">
      <c r="A21" s="79" t="s">
        <v>592</v>
      </c>
      <c r="B21" s="168">
        <f t="shared" si="3"/>
        <v>22809.999999999996</v>
      </c>
      <c r="C21" s="168">
        <f>$O$21/12</f>
        <v>1900.8333333333333</v>
      </c>
      <c r="D21" s="168">
        <f t="shared" ref="D21:N21" si="8">$O$21/12</f>
        <v>1900.8333333333333</v>
      </c>
      <c r="E21" s="168">
        <f t="shared" si="8"/>
        <v>1900.8333333333333</v>
      </c>
      <c r="F21" s="168">
        <f t="shared" si="8"/>
        <v>1900.8333333333333</v>
      </c>
      <c r="G21" s="168">
        <f t="shared" si="8"/>
        <v>1900.8333333333333</v>
      </c>
      <c r="H21" s="168">
        <f t="shared" si="8"/>
        <v>1900.8333333333333</v>
      </c>
      <c r="I21" s="168">
        <f t="shared" si="8"/>
        <v>1900.8333333333333</v>
      </c>
      <c r="J21" s="168">
        <f t="shared" si="8"/>
        <v>1900.8333333333333</v>
      </c>
      <c r="K21" s="168">
        <f t="shared" si="8"/>
        <v>1900.8333333333333</v>
      </c>
      <c r="L21" s="168">
        <f t="shared" si="8"/>
        <v>1900.8333333333333</v>
      </c>
      <c r="M21" s="168">
        <f t="shared" si="8"/>
        <v>1900.8333333333333</v>
      </c>
      <c r="N21" s="168">
        <f t="shared" si="8"/>
        <v>1900.8333333333333</v>
      </c>
      <c r="O21" s="125">
        <v>22810</v>
      </c>
    </row>
    <row r="22" spans="1:42" ht="13.5" customHeight="1">
      <c r="A22" s="81" t="s">
        <v>593</v>
      </c>
      <c r="B22" s="168">
        <f t="shared" si="3"/>
        <v>360</v>
      </c>
      <c r="C22" s="168">
        <f>$O$22/12</f>
        <v>30</v>
      </c>
      <c r="D22" s="168">
        <f t="shared" ref="D22:N22" si="9">$O$22/12</f>
        <v>30</v>
      </c>
      <c r="E22" s="168">
        <f t="shared" si="9"/>
        <v>30</v>
      </c>
      <c r="F22" s="168">
        <f t="shared" si="9"/>
        <v>30</v>
      </c>
      <c r="G22" s="168">
        <f t="shared" si="9"/>
        <v>30</v>
      </c>
      <c r="H22" s="168">
        <f t="shared" si="9"/>
        <v>30</v>
      </c>
      <c r="I22" s="168">
        <f t="shared" si="9"/>
        <v>30</v>
      </c>
      <c r="J22" s="168">
        <f t="shared" si="9"/>
        <v>30</v>
      </c>
      <c r="K22" s="168">
        <f t="shared" si="9"/>
        <v>30</v>
      </c>
      <c r="L22" s="168">
        <f t="shared" si="9"/>
        <v>30</v>
      </c>
      <c r="M22" s="168">
        <f t="shared" si="9"/>
        <v>30</v>
      </c>
      <c r="N22" s="168">
        <f t="shared" si="9"/>
        <v>30</v>
      </c>
      <c r="O22" s="125">
        <v>360</v>
      </c>
    </row>
    <row r="23" spans="1:42" s="310" customFormat="1" ht="13.5" customHeight="1">
      <c r="A23" s="305" t="s">
        <v>265</v>
      </c>
      <c r="B23" s="306">
        <f t="shared" si="3"/>
        <v>100269.99999999996</v>
      </c>
      <c r="C23" s="307">
        <f>SUM(C18,C21:C22)</f>
        <v>1930.8333333333333</v>
      </c>
      <c r="D23" s="307">
        <f t="shared" ref="D23:N23" si="10">SUM(D18,D21:D22)</f>
        <v>1930.8333333333333</v>
      </c>
      <c r="E23" s="307">
        <f t="shared" si="10"/>
        <v>1930.8333333333333</v>
      </c>
      <c r="F23" s="307">
        <f t="shared" si="10"/>
        <v>1930.8333333333333</v>
      </c>
      <c r="G23" s="307">
        <f t="shared" si="10"/>
        <v>76930.833333333328</v>
      </c>
      <c r="H23" s="307">
        <f t="shared" si="10"/>
        <v>4030.833333333333</v>
      </c>
      <c r="I23" s="307">
        <f t="shared" si="10"/>
        <v>1930.8333333333333</v>
      </c>
      <c r="J23" s="307">
        <f t="shared" si="10"/>
        <v>1930.8333333333333</v>
      </c>
      <c r="K23" s="307">
        <f t="shared" si="10"/>
        <v>1930.8333333333333</v>
      </c>
      <c r="L23" s="307">
        <f t="shared" si="10"/>
        <v>1930.8333333333333</v>
      </c>
      <c r="M23" s="307">
        <f t="shared" si="10"/>
        <v>1930.8333333333333</v>
      </c>
      <c r="N23" s="307">
        <f t="shared" si="10"/>
        <v>1930.8333333333333</v>
      </c>
      <c r="O23" s="308">
        <f>SUM(O18:O22)</f>
        <v>100270</v>
      </c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</row>
    <row r="24" spans="1:42" ht="21.6" customHeight="1" thickBot="1">
      <c r="A24" s="303" t="s">
        <v>269</v>
      </c>
      <c r="B24" s="304">
        <f>SUM(C24:N24)</f>
        <v>5105777</v>
      </c>
      <c r="C24" s="304">
        <f>SUM(C16,C17,C23)</f>
        <v>100534.25</v>
      </c>
      <c r="D24" s="304">
        <f t="shared" ref="D24:N24" si="11">SUM(D16,D17,D23)</f>
        <v>1306971.25</v>
      </c>
      <c r="E24" s="304">
        <f t="shared" si="11"/>
        <v>1000534.25</v>
      </c>
      <c r="F24" s="304">
        <f t="shared" si="11"/>
        <v>100534.25</v>
      </c>
      <c r="G24" s="304">
        <f t="shared" si="11"/>
        <v>177634.25</v>
      </c>
      <c r="H24" s="304">
        <f t="shared" si="11"/>
        <v>108334.25</v>
      </c>
      <c r="I24" s="304">
        <f t="shared" si="11"/>
        <v>100534.25</v>
      </c>
      <c r="J24" s="304">
        <f t="shared" si="11"/>
        <v>400534.25</v>
      </c>
      <c r="K24" s="304">
        <f t="shared" si="11"/>
        <v>1000534.25</v>
      </c>
      <c r="L24" s="304">
        <f t="shared" si="11"/>
        <v>100534.25</v>
      </c>
      <c r="M24" s="304">
        <f t="shared" si="11"/>
        <v>100534.25</v>
      </c>
      <c r="N24" s="304">
        <f t="shared" si="11"/>
        <v>608563.25</v>
      </c>
      <c r="O24" s="304">
        <f>SUM(O16:O17,O23)</f>
        <v>5105777</v>
      </c>
    </row>
    <row r="25" spans="1:42" ht="13.5" customHeight="1">
      <c r="A25" s="298" t="s">
        <v>98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25"/>
    </row>
    <row r="26" spans="1:42" ht="13.5" customHeight="1">
      <c r="A26" s="80" t="s">
        <v>113</v>
      </c>
      <c r="B26" s="167">
        <f t="shared" ref="B26:B31" si="12">SUM(C26:N26)</f>
        <v>986142</v>
      </c>
      <c r="C26" s="167">
        <f>$O$26/12</f>
        <v>82178.5</v>
      </c>
      <c r="D26" s="167">
        <f t="shared" ref="D26:N26" si="13">$O$26/12</f>
        <v>82178.5</v>
      </c>
      <c r="E26" s="167">
        <f t="shared" si="13"/>
        <v>82178.5</v>
      </c>
      <c r="F26" s="167">
        <f t="shared" si="13"/>
        <v>82178.5</v>
      </c>
      <c r="G26" s="167">
        <f t="shared" si="13"/>
        <v>82178.5</v>
      </c>
      <c r="H26" s="167">
        <f t="shared" si="13"/>
        <v>82178.5</v>
      </c>
      <c r="I26" s="167">
        <f t="shared" si="13"/>
        <v>82178.5</v>
      </c>
      <c r="J26" s="167">
        <f t="shared" si="13"/>
        <v>82178.5</v>
      </c>
      <c r="K26" s="167">
        <f t="shared" si="13"/>
        <v>82178.5</v>
      </c>
      <c r="L26" s="167">
        <f t="shared" si="13"/>
        <v>82178.5</v>
      </c>
      <c r="M26" s="167">
        <f t="shared" si="13"/>
        <v>82178.5</v>
      </c>
      <c r="N26" s="167">
        <f t="shared" si="13"/>
        <v>82178.5</v>
      </c>
      <c r="O26" s="125">
        <v>986142</v>
      </c>
    </row>
    <row r="27" spans="1:42" ht="13.5" customHeight="1">
      <c r="A27" s="81" t="s">
        <v>114</v>
      </c>
      <c r="B27" s="167">
        <f t="shared" si="12"/>
        <v>176917.99999999997</v>
      </c>
      <c r="C27" s="168">
        <f>$O$27/12</f>
        <v>14743.166666666666</v>
      </c>
      <c r="D27" s="168">
        <f t="shared" ref="D27:N27" si="14">$O$27/12</f>
        <v>14743.166666666666</v>
      </c>
      <c r="E27" s="168">
        <f t="shared" si="14"/>
        <v>14743.166666666666</v>
      </c>
      <c r="F27" s="168">
        <f t="shared" si="14"/>
        <v>14743.166666666666</v>
      </c>
      <c r="G27" s="168">
        <f t="shared" si="14"/>
        <v>14743.166666666666</v>
      </c>
      <c r="H27" s="168">
        <f t="shared" si="14"/>
        <v>14743.166666666666</v>
      </c>
      <c r="I27" s="168">
        <f t="shared" si="14"/>
        <v>14743.166666666666</v>
      </c>
      <c r="J27" s="168">
        <f t="shared" si="14"/>
        <v>14743.166666666666</v>
      </c>
      <c r="K27" s="168">
        <f t="shared" si="14"/>
        <v>14743.166666666666</v>
      </c>
      <c r="L27" s="168">
        <f t="shared" si="14"/>
        <v>14743.166666666666</v>
      </c>
      <c r="M27" s="168">
        <f t="shared" si="14"/>
        <v>14743.166666666666</v>
      </c>
      <c r="N27" s="168">
        <f t="shared" si="14"/>
        <v>14743.166666666666</v>
      </c>
      <c r="O27" s="125">
        <v>176918</v>
      </c>
    </row>
    <row r="28" spans="1:42" ht="13.5" customHeight="1">
      <c r="A28" s="81" t="s">
        <v>115</v>
      </c>
      <c r="B28" s="167">
        <f t="shared" si="12"/>
        <v>1148206</v>
      </c>
      <c r="C28" s="168">
        <f>$O$28/12</f>
        <v>95683.833333333328</v>
      </c>
      <c r="D28" s="168">
        <f t="shared" ref="D28:N28" si="15">$O$28/12</f>
        <v>95683.833333333328</v>
      </c>
      <c r="E28" s="168">
        <f t="shared" si="15"/>
        <v>95683.833333333328</v>
      </c>
      <c r="F28" s="168">
        <f t="shared" si="15"/>
        <v>95683.833333333328</v>
      </c>
      <c r="G28" s="168">
        <f t="shared" si="15"/>
        <v>95683.833333333328</v>
      </c>
      <c r="H28" s="168">
        <f t="shared" si="15"/>
        <v>95683.833333333328</v>
      </c>
      <c r="I28" s="168">
        <f t="shared" si="15"/>
        <v>95683.833333333328</v>
      </c>
      <c r="J28" s="168">
        <f t="shared" si="15"/>
        <v>95683.833333333328</v>
      </c>
      <c r="K28" s="168">
        <f t="shared" si="15"/>
        <v>95683.833333333328</v>
      </c>
      <c r="L28" s="168">
        <f t="shared" si="15"/>
        <v>95683.833333333328</v>
      </c>
      <c r="M28" s="168">
        <f t="shared" si="15"/>
        <v>95683.833333333328</v>
      </c>
      <c r="N28" s="168">
        <f t="shared" si="15"/>
        <v>95683.833333333328</v>
      </c>
      <c r="O28" s="125">
        <v>1148206</v>
      </c>
    </row>
    <row r="29" spans="1:42" ht="13.5" customHeight="1">
      <c r="A29" s="81" t="s">
        <v>266</v>
      </c>
      <c r="B29" s="167">
        <f t="shared" si="12"/>
        <v>11772</v>
      </c>
      <c r="C29" s="168">
        <f>$O$29/12</f>
        <v>981</v>
      </c>
      <c r="D29" s="168">
        <f t="shared" ref="D29:N29" si="16">$O$29/12</f>
        <v>981</v>
      </c>
      <c r="E29" s="168">
        <f t="shared" si="16"/>
        <v>981</v>
      </c>
      <c r="F29" s="168">
        <f t="shared" si="16"/>
        <v>981</v>
      </c>
      <c r="G29" s="168">
        <f t="shared" si="16"/>
        <v>981</v>
      </c>
      <c r="H29" s="168">
        <f t="shared" si="16"/>
        <v>981</v>
      </c>
      <c r="I29" s="168">
        <f t="shared" si="16"/>
        <v>981</v>
      </c>
      <c r="J29" s="168">
        <f t="shared" si="16"/>
        <v>981</v>
      </c>
      <c r="K29" s="168">
        <f t="shared" si="16"/>
        <v>981</v>
      </c>
      <c r="L29" s="168">
        <f t="shared" si="16"/>
        <v>981</v>
      </c>
      <c r="M29" s="168">
        <f t="shared" si="16"/>
        <v>981</v>
      </c>
      <c r="N29" s="168">
        <f t="shared" si="16"/>
        <v>981</v>
      </c>
      <c r="O29" s="125">
        <v>11772</v>
      </c>
      <c r="Q29" s="119"/>
    </row>
    <row r="30" spans="1:42" ht="13.5" customHeight="1">
      <c r="A30" s="81" t="s">
        <v>267</v>
      </c>
      <c r="B30" s="167">
        <f t="shared" si="12"/>
        <v>1475994.9999999998</v>
      </c>
      <c r="C30" s="168">
        <f>$O$30/12</f>
        <v>122999.58333333333</v>
      </c>
      <c r="D30" s="168">
        <f t="shared" ref="D30:N30" si="17">$O$30/12</f>
        <v>122999.58333333333</v>
      </c>
      <c r="E30" s="168">
        <f t="shared" si="17"/>
        <v>122999.58333333333</v>
      </c>
      <c r="F30" s="168">
        <f t="shared" si="17"/>
        <v>122999.58333333333</v>
      </c>
      <c r="G30" s="168">
        <f t="shared" si="17"/>
        <v>122999.58333333333</v>
      </c>
      <c r="H30" s="168">
        <f t="shared" si="17"/>
        <v>122999.58333333333</v>
      </c>
      <c r="I30" s="168">
        <f t="shared" si="17"/>
        <v>122999.58333333333</v>
      </c>
      <c r="J30" s="168">
        <f t="shared" si="17"/>
        <v>122999.58333333333</v>
      </c>
      <c r="K30" s="168">
        <f t="shared" si="17"/>
        <v>122999.58333333333</v>
      </c>
      <c r="L30" s="168">
        <f t="shared" si="17"/>
        <v>122999.58333333333</v>
      </c>
      <c r="M30" s="168">
        <f t="shared" si="17"/>
        <v>122999.58333333333</v>
      </c>
      <c r="N30" s="168">
        <f t="shared" si="17"/>
        <v>122999.58333333333</v>
      </c>
      <c r="O30" s="125">
        <v>1475995</v>
      </c>
    </row>
    <row r="31" spans="1:42" ht="13.5" customHeight="1">
      <c r="A31" s="311" t="s">
        <v>268</v>
      </c>
      <c r="B31" s="166">
        <f t="shared" si="12"/>
        <v>0</v>
      </c>
      <c r="C31" s="169">
        <v>0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25"/>
    </row>
    <row r="32" spans="1:42" ht="13.5" customHeight="1">
      <c r="A32" s="312" t="s">
        <v>594</v>
      </c>
      <c r="B32" s="306">
        <f>SUM(B26:B31)</f>
        <v>3799033</v>
      </c>
      <c r="C32" s="306">
        <f>SUM(C26:C31)</f>
        <v>316586.08333333331</v>
      </c>
      <c r="D32" s="306">
        <f t="shared" ref="D32:N32" si="18">SUM(D26:D31)</f>
        <v>316586.08333333331</v>
      </c>
      <c r="E32" s="306">
        <f t="shared" si="18"/>
        <v>316586.08333333331</v>
      </c>
      <c r="F32" s="306">
        <f t="shared" si="18"/>
        <v>316586.08333333331</v>
      </c>
      <c r="G32" s="306">
        <f t="shared" si="18"/>
        <v>316586.08333333331</v>
      </c>
      <c r="H32" s="306">
        <f t="shared" si="18"/>
        <v>316586.08333333331</v>
      </c>
      <c r="I32" s="306">
        <f t="shared" si="18"/>
        <v>316586.08333333331</v>
      </c>
      <c r="J32" s="306">
        <f t="shared" si="18"/>
        <v>316586.08333333331</v>
      </c>
      <c r="K32" s="306">
        <f t="shared" si="18"/>
        <v>316586.08333333331</v>
      </c>
      <c r="L32" s="306">
        <f t="shared" si="18"/>
        <v>316586.08333333331</v>
      </c>
      <c r="M32" s="306">
        <f t="shared" si="18"/>
        <v>316586.08333333331</v>
      </c>
      <c r="N32" s="313">
        <f t="shared" si="18"/>
        <v>316586.08333333331</v>
      </c>
      <c r="O32" s="125">
        <f>SUM(O26:O30)</f>
        <v>3799033</v>
      </c>
      <c r="Q32" s="119"/>
    </row>
    <row r="33" spans="1:42" ht="13.5" customHeight="1">
      <c r="A33" s="80" t="s">
        <v>116</v>
      </c>
      <c r="B33" s="167">
        <f t="shared" ref="B33:B38" si="19">SUM(C33:N33)</f>
        <v>439320</v>
      </c>
      <c r="C33" s="167">
        <v>15000</v>
      </c>
      <c r="D33" s="167">
        <v>15000</v>
      </c>
      <c r="E33" s="167">
        <v>15000</v>
      </c>
      <c r="F33" s="167">
        <v>30000</v>
      </c>
      <c r="G33" s="167">
        <v>50000</v>
      </c>
      <c r="H33" s="167">
        <v>50000</v>
      </c>
      <c r="I33" s="167">
        <v>50000</v>
      </c>
      <c r="J33" s="167">
        <v>50000</v>
      </c>
      <c r="K33" s="167">
        <v>50000</v>
      </c>
      <c r="L33" s="167">
        <v>50000</v>
      </c>
      <c r="M33" s="167">
        <v>50000</v>
      </c>
      <c r="N33" s="167">
        <v>14320</v>
      </c>
      <c r="O33" s="125">
        <v>439320</v>
      </c>
    </row>
    <row r="34" spans="1:42" ht="13.5" customHeight="1">
      <c r="A34" s="81" t="s">
        <v>117</v>
      </c>
      <c r="B34" s="168">
        <f t="shared" si="19"/>
        <v>420300</v>
      </c>
      <c r="C34" s="168"/>
      <c r="D34" s="168">
        <v>10300</v>
      </c>
      <c r="E34" s="168">
        <v>10000</v>
      </c>
      <c r="F34" s="168">
        <v>50000</v>
      </c>
      <c r="G34" s="168">
        <v>50000</v>
      </c>
      <c r="H34" s="168">
        <v>50000</v>
      </c>
      <c r="I34" s="168">
        <v>50000</v>
      </c>
      <c r="J34" s="168">
        <v>50000</v>
      </c>
      <c r="K34" s="168">
        <v>50000</v>
      </c>
      <c r="L34" s="168">
        <v>50000</v>
      </c>
      <c r="M34" s="168">
        <v>50000</v>
      </c>
      <c r="N34" s="168"/>
      <c r="O34" s="125">
        <v>420300</v>
      </c>
    </row>
    <row r="35" spans="1:42" ht="13.5" customHeight="1">
      <c r="A35" s="81" t="s">
        <v>118</v>
      </c>
      <c r="B35" s="168">
        <f t="shared" si="19"/>
        <v>88676</v>
      </c>
      <c r="C35" s="168"/>
      <c r="D35" s="168"/>
      <c r="E35" s="168"/>
      <c r="F35" s="168">
        <v>73026</v>
      </c>
      <c r="G35" s="168">
        <v>1800</v>
      </c>
      <c r="H35" s="168">
        <v>11250</v>
      </c>
      <c r="I35" s="168">
        <v>800</v>
      </c>
      <c r="J35" s="168"/>
      <c r="K35" s="168"/>
      <c r="L35" s="168">
        <v>1800</v>
      </c>
      <c r="M35" s="168"/>
      <c r="N35" s="168"/>
      <c r="O35" s="125">
        <v>88676</v>
      </c>
    </row>
    <row r="36" spans="1:42" s="528" customFormat="1" ht="13.5" customHeight="1">
      <c r="A36" s="298" t="s">
        <v>597</v>
      </c>
      <c r="B36" s="300">
        <f t="shared" si="19"/>
        <v>948296</v>
      </c>
      <c r="C36" s="529">
        <f>SUM(C33:C35)</f>
        <v>15000</v>
      </c>
      <c r="D36" s="529">
        <f t="shared" ref="D36:N36" si="20">SUM(D33:D35)</f>
        <v>25300</v>
      </c>
      <c r="E36" s="529">
        <f t="shared" si="20"/>
        <v>25000</v>
      </c>
      <c r="F36" s="529">
        <f t="shared" si="20"/>
        <v>153026</v>
      </c>
      <c r="G36" s="529">
        <f t="shared" si="20"/>
        <v>101800</v>
      </c>
      <c r="H36" s="529">
        <f t="shared" si="20"/>
        <v>111250</v>
      </c>
      <c r="I36" s="529">
        <f t="shared" si="20"/>
        <v>100800</v>
      </c>
      <c r="J36" s="529">
        <f t="shared" si="20"/>
        <v>100000</v>
      </c>
      <c r="K36" s="529">
        <f t="shared" si="20"/>
        <v>100000</v>
      </c>
      <c r="L36" s="529">
        <f t="shared" si="20"/>
        <v>101800</v>
      </c>
      <c r="M36" s="529">
        <f t="shared" si="20"/>
        <v>100000</v>
      </c>
      <c r="N36" s="529">
        <f t="shared" si="20"/>
        <v>14320</v>
      </c>
      <c r="O36" s="301">
        <f>SUM(O33:O35)</f>
        <v>948296</v>
      </c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</row>
    <row r="37" spans="1:42" s="528" customFormat="1" ht="13.5" customHeight="1">
      <c r="A37" s="298" t="s">
        <v>330</v>
      </c>
      <c r="B37" s="529">
        <f t="shared" si="19"/>
        <v>358448</v>
      </c>
      <c r="C37" s="529"/>
      <c r="D37" s="529"/>
      <c r="E37" s="529"/>
      <c r="F37" s="529">
        <v>300000</v>
      </c>
      <c r="G37" s="529"/>
      <c r="H37" s="529"/>
      <c r="I37" s="529"/>
      <c r="J37" s="529"/>
      <c r="K37" s="529"/>
      <c r="L37" s="529"/>
      <c r="M37" s="529"/>
      <c r="N37" s="529">
        <v>58448</v>
      </c>
      <c r="O37" s="530">
        <v>358448</v>
      </c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</row>
    <row r="38" spans="1:42" ht="27" customHeight="1">
      <c r="A38" s="55" t="s">
        <v>270</v>
      </c>
      <c r="B38" s="95">
        <f t="shared" si="19"/>
        <v>5105777</v>
      </c>
      <c r="C38" s="95">
        <f>SUM(C32,C36,C37)</f>
        <v>331586.08333333331</v>
      </c>
      <c r="D38" s="95">
        <f t="shared" ref="D38:N38" si="21">SUM(D32,D36,D37)</f>
        <v>341886.08333333331</v>
      </c>
      <c r="E38" s="95">
        <f t="shared" si="21"/>
        <v>341586.08333333331</v>
      </c>
      <c r="F38" s="95">
        <f t="shared" si="21"/>
        <v>769612.08333333326</v>
      </c>
      <c r="G38" s="95">
        <f t="shared" si="21"/>
        <v>418386.08333333331</v>
      </c>
      <c r="H38" s="95">
        <f t="shared" si="21"/>
        <v>427836.08333333331</v>
      </c>
      <c r="I38" s="95">
        <f t="shared" si="21"/>
        <v>417386.08333333331</v>
      </c>
      <c r="J38" s="95">
        <f t="shared" si="21"/>
        <v>416586.08333333331</v>
      </c>
      <c r="K38" s="95">
        <f t="shared" si="21"/>
        <v>416586.08333333331</v>
      </c>
      <c r="L38" s="95">
        <f t="shared" si="21"/>
        <v>418386.08333333331</v>
      </c>
      <c r="M38" s="95">
        <f t="shared" si="21"/>
        <v>416586.08333333331</v>
      </c>
      <c r="N38" s="95">
        <f t="shared" si="21"/>
        <v>389354.08333333331</v>
      </c>
      <c r="O38" s="125">
        <f>SUM(O32,O36:O37)</f>
        <v>5105777</v>
      </c>
    </row>
    <row r="40" spans="1:42">
      <c r="B40" s="119"/>
    </row>
    <row r="42" spans="1:42">
      <c r="D42" s="119"/>
    </row>
    <row r="43" spans="1:42">
      <c r="D43" s="119"/>
    </row>
    <row r="53" ht="14.45" customHeight="1"/>
    <row r="54" ht="14.4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4.45" customHeight="1"/>
    <row r="64" ht="13.5" customHeight="1"/>
    <row r="65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r:id="rId1"/>
  <headerFooter alignWithMargins="0">
    <oddFooter>&amp;P. oldal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P24"/>
  <sheetViews>
    <sheetView view="pageBreakPreview" zoomScale="85" zoomScaleNormal="100" zoomScaleSheetLayoutView="85" workbookViewId="0">
      <selection sqref="A1:K1"/>
    </sheetView>
  </sheetViews>
  <sheetFormatPr defaultRowHeight="15"/>
  <cols>
    <col min="1" max="1" width="9.140625" style="335"/>
    <col min="2" max="2" width="26" style="335" customWidth="1"/>
    <col min="3" max="3" width="9" style="335" customWidth="1"/>
    <col min="4" max="4" width="9.85546875" style="335" customWidth="1"/>
    <col min="5" max="5" width="9.42578125" style="335" customWidth="1"/>
    <col min="6" max="9" width="9.140625" style="335"/>
    <col min="10" max="10" width="8.42578125" style="335" customWidth="1"/>
    <col min="11" max="11" width="8.5703125" style="335" customWidth="1"/>
    <col min="12" max="256" width="9.140625" style="335"/>
    <col min="257" max="257" width="26" style="335" customWidth="1"/>
    <col min="258" max="258" width="9" style="335" customWidth="1"/>
    <col min="259" max="259" width="9.85546875" style="335" customWidth="1"/>
    <col min="260" max="260" width="9.42578125" style="335" customWidth="1"/>
    <col min="261" max="264" width="9.140625" style="335"/>
    <col min="265" max="265" width="8.42578125" style="335" customWidth="1"/>
    <col min="266" max="266" width="8.5703125" style="335" customWidth="1"/>
    <col min="267" max="267" width="8.42578125" style="335" customWidth="1"/>
    <col min="268" max="512" width="9.140625" style="335"/>
    <col min="513" max="513" width="26" style="335" customWidth="1"/>
    <col min="514" max="514" width="9" style="335" customWidth="1"/>
    <col min="515" max="515" width="9.85546875" style="335" customWidth="1"/>
    <col min="516" max="516" width="9.42578125" style="335" customWidth="1"/>
    <col min="517" max="520" width="9.140625" style="335"/>
    <col min="521" max="521" width="8.42578125" style="335" customWidth="1"/>
    <col min="522" max="522" width="8.5703125" style="335" customWidth="1"/>
    <col min="523" max="523" width="8.42578125" style="335" customWidth="1"/>
    <col min="524" max="768" width="9.140625" style="335"/>
    <col min="769" max="769" width="26" style="335" customWidth="1"/>
    <col min="770" max="770" width="9" style="335" customWidth="1"/>
    <col min="771" max="771" width="9.85546875" style="335" customWidth="1"/>
    <col min="772" max="772" width="9.42578125" style="335" customWidth="1"/>
    <col min="773" max="776" width="9.140625" style="335"/>
    <col min="777" max="777" width="8.42578125" style="335" customWidth="1"/>
    <col min="778" max="778" width="8.5703125" style="335" customWidth="1"/>
    <col min="779" max="779" width="8.42578125" style="335" customWidth="1"/>
    <col min="780" max="1024" width="9.140625" style="335"/>
    <col min="1025" max="1025" width="26" style="335" customWidth="1"/>
    <col min="1026" max="1026" width="9" style="335" customWidth="1"/>
    <col min="1027" max="1027" width="9.85546875" style="335" customWidth="1"/>
    <col min="1028" max="1028" width="9.42578125" style="335" customWidth="1"/>
    <col min="1029" max="1032" width="9.140625" style="335"/>
    <col min="1033" max="1033" width="8.42578125" style="335" customWidth="1"/>
    <col min="1034" max="1034" width="8.5703125" style="335" customWidth="1"/>
    <col min="1035" max="1035" width="8.42578125" style="335" customWidth="1"/>
    <col min="1036" max="1280" width="9.140625" style="335"/>
    <col min="1281" max="1281" width="26" style="335" customWidth="1"/>
    <col min="1282" max="1282" width="9" style="335" customWidth="1"/>
    <col min="1283" max="1283" width="9.85546875" style="335" customWidth="1"/>
    <col min="1284" max="1284" width="9.42578125" style="335" customWidth="1"/>
    <col min="1285" max="1288" width="9.140625" style="335"/>
    <col min="1289" max="1289" width="8.42578125" style="335" customWidth="1"/>
    <col min="1290" max="1290" width="8.5703125" style="335" customWidth="1"/>
    <col min="1291" max="1291" width="8.42578125" style="335" customWidth="1"/>
    <col min="1292" max="1536" width="9.140625" style="335"/>
    <col min="1537" max="1537" width="26" style="335" customWidth="1"/>
    <col min="1538" max="1538" width="9" style="335" customWidth="1"/>
    <col min="1539" max="1539" width="9.85546875" style="335" customWidth="1"/>
    <col min="1540" max="1540" width="9.42578125" style="335" customWidth="1"/>
    <col min="1541" max="1544" width="9.140625" style="335"/>
    <col min="1545" max="1545" width="8.42578125" style="335" customWidth="1"/>
    <col min="1546" max="1546" width="8.5703125" style="335" customWidth="1"/>
    <col min="1547" max="1547" width="8.42578125" style="335" customWidth="1"/>
    <col min="1548" max="1792" width="9.140625" style="335"/>
    <col min="1793" max="1793" width="26" style="335" customWidth="1"/>
    <col min="1794" max="1794" width="9" style="335" customWidth="1"/>
    <col min="1795" max="1795" width="9.85546875" style="335" customWidth="1"/>
    <col min="1796" max="1796" width="9.42578125" style="335" customWidth="1"/>
    <col min="1797" max="1800" width="9.140625" style="335"/>
    <col min="1801" max="1801" width="8.42578125" style="335" customWidth="1"/>
    <col min="1802" max="1802" width="8.5703125" style="335" customWidth="1"/>
    <col min="1803" max="1803" width="8.42578125" style="335" customWidth="1"/>
    <col min="1804" max="2048" width="9.140625" style="335"/>
    <col min="2049" max="2049" width="26" style="335" customWidth="1"/>
    <col min="2050" max="2050" width="9" style="335" customWidth="1"/>
    <col min="2051" max="2051" width="9.85546875" style="335" customWidth="1"/>
    <col min="2052" max="2052" width="9.42578125" style="335" customWidth="1"/>
    <col min="2053" max="2056" width="9.140625" style="335"/>
    <col min="2057" max="2057" width="8.42578125" style="335" customWidth="1"/>
    <col min="2058" max="2058" width="8.5703125" style="335" customWidth="1"/>
    <col min="2059" max="2059" width="8.42578125" style="335" customWidth="1"/>
    <col min="2060" max="2304" width="9.140625" style="335"/>
    <col min="2305" max="2305" width="26" style="335" customWidth="1"/>
    <col min="2306" max="2306" width="9" style="335" customWidth="1"/>
    <col min="2307" max="2307" width="9.85546875" style="335" customWidth="1"/>
    <col min="2308" max="2308" width="9.42578125" style="335" customWidth="1"/>
    <col min="2309" max="2312" width="9.140625" style="335"/>
    <col min="2313" max="2313" width="8.42578125" style="335" customWidth="1"/>
    <col min="2314" max="2314" width="8.5703125" style="335" customWidth="1"/>
    <col min="2315" max="2315" width="8.42578125" style="335" customWidth="1"/>
    <col min="2316" max="2560" width="9.140625" style="335"/>
    <col min="2561" max="2561" width="26" style="335" customWidth="1"/>
    <col min="2562" max="2562" width="9" style="335" customWidth="1"/>
    <col min="2563" max="2563" width="9.85546875" style="335" customWidth="1"/>
    <col min="2564" max="2564" width="9.42578125" style="335" customWidth="1"/>
    <col min="2565" max="2568" width="9.140625" style="335"/>
    <col min="2569" max="2569" width="8.42578125" style="335" customWidth="1"/>
    <col min="2570" max="2570" width="8.5703125" style="335" customWidth="1"/>
    <col min="2571" max="2571" width="8.42578125" style="335" customWidth="1"/>
    <col min="2572" max="2816" width="9.140625" style="335"/>
    <col min="2817" max="2817" width="26" style="335" customWidth="1"/>
    <col min="2818" max="2818" width="9" style="335" customWidth="1"/>
    <col min="2819" max="2819" width="9.85546875" style="335" customWidth="1"/>
    <col min="2820" max="2820" width="9.42578125" style="335" customWidth="1"/>
    <col min="2821" max="2824" width="9.140625" style="335"/>
    <col min="2825" max="2825" width="8.42578125" style="335" customWidth="1"/>
    <col min="2826" max="2826" width="8.5703125" style="335" customWidth="1"/>
    <col min="2827" max="2827" width="8.42578125" style="335" customWidth="1"/>
    <col min="2828" max="3072" width="9.140625" style="335"/>
    <col min="3073" max="3073" width="26" style="335" customWidth="1"/>
    <col min="3074" max="3074" width="9" style="335" customWidth="1"/>
    <col min="3075" max="3075" width="9.85546875" style="335" customWidth="1"/>
    <col min="3076" max="3076" width="9.42578125" style="335" customWidth="1"/>
    <col min="3077" max="3080" width="9.140625" style="335"/>
    <col min="3081" max="3081" width="8.42578125" style="335" customWidth="1"/>
    <col min="3082" max="3082" width="8.5703125" style="335" customWidth="1"/>
    <col min="3083" max="3083" width="8.42578125" style="335" customWidth="1"/>
    <col min="3084" max="3328" width="9.140625" style="335"/>
    <col min="3329" max="3329" width="26" style="335" customWidth="1"/>
    <col min="3330" max="3330" width="9" style="335" customWidth="1"/>
    <col min="3331" max="3331" width="9.85546875" style="335" customWidth="1"/>
    <col min="3332" max="3332" width="9.42578125" style="335" customWidth="1"/>
    <col min="3333" max="3336" width="9.140625" style="335"/>
    <col min="3337" max="3337" width="8.42578125" style="335" customWidth="1"/>
    <col min="3338" max="3338" width="8.5703125" style="335" customWidth="1"/>
    <col min="3339" max="3339" width="8.42578125" style="335" customWidth="1"/>
    <col min="3340" max="3584" width="9.140625" style="335"/>
    <col min="3585" max="3585" width="26" style="335" customWidth="1"/>
    <col min="3586" max="3586" width="9" style="335" customWidth="1"/>
    <col min="3587" max="3587" width="9.85546875" style="335" customWidth="1"/>
    <col min="3588" max="3588" width="9.42578125" style="335" customWidth="1"/>
    <col min="3589" max="3592" width="9.140625" style="335"/>
    <col min="3593" max="3593" width="8.42578125" style="335" customWidth="1"/>
    <col min="3594" max="3594" width="8.5703125" style="335" customWidth="1"/>
    <col min="3595" max="3595" width="8.42578125" style="335" customWidth="1"/>
    <col min="3596" max="3840" width="9.140625" style="335"/>
    <col min="3841" max="3841" width="26" style="335" customWidth="1"/>
    <col min="3842" max="3842" width="9" style="335" customWidth="1"/>
    <col min="3843" max="3843" width="9.85546875" style="335" customWidth="1"/>
    <col min="3844" max="3844" width="9.42578125" style="335" customWidth="1"/>
    <col min="3845" max="3848" width="9.140625" style="335"/>
    <col min="3849" max="3849" width="8.42578125" style="335" customWidth="1"/>
    <col min="3850" max="3850" width="8.5703125" style="335" customWidth="1"/>
    <col min="3851" max="3851" width="8.42578125" style="335" customWidth="1"/>
    <col min="3852" max="4096" width="9.140625" style="335"/>
    <col min="4097" max="4097" width="26" style="335" customWidth="1"/>
    <col min="4098" max="4098" width="9" style="335" customWidth="1"/>
    <col min="4099" max="4099" width="9.85546875" style="335" customWidth="1"/>
    <col min="4100" max="4100" width="9.42578125" style="335" customWidth="1"/>
    <col min="4101" max="4104" width="9.140625" style="335"/>
    <col min="4105" max="4105" width="8.42578125" style="335" customWidth="1"/>
    <col min="4106" max="4106" width="8.5703125" style="335" customWidth="1"/>
    <col min="4107" max="4107" width="8.42578125" style="335" customWidth="1"/>
    <col min="4108" max="4352" width="9.140625" style="335"/>
    <col min="4353" max="4353" width="26" style="335" customWidth="1"/>
    <col min="4354" max="4354" width="9" style="335" customWidth="1"/>
    <col min="4355" max="4355" width="9.85546875" style="335" customWidth="1"/>
    <col min="4356" max="4356" width="9.42578125" style="335" customWidth="1"/>
    <col min="4357" max="4360" width="9.140625" style="335"/>
    <col min="4361" max="4361" width="8.42578125" style="335" customWidth="1"/>
    <col min="4362" max="4362" width="8.5703125" style="335" customWidth="1"/>
    <col min="4363" max="4363" width="8.42578125" style="335" customWidth="1"/>
    <col min="4364" max="4608" width="9.140625" style="335"/>
    <col min="4609" max="4609" width="26" style="335" customWidth="1"/>
    <col min="4610" max="4610" width="9" style="335" customWidth="1"/>
    <col min="4611" max="4611" width="9.85546875" style="335" customWidth="1"/>
    <col min="4612" max="4612" width="9.42578125" style="335" customWidth="1"/>
    <col min="4613" max="4616" width="9.140625" style="335"/>
    <col min="4617" max="4617" width="8.42578125" style="335" customWidth="1"/>
    <col min="4618" max="4618" width="8.5703125" style="335" customWidth="1"/>
    <col min="4619" max="4619" width="8.42578125" style="335" customWidth="1"/>
    <col min="4620" max="4864" width="9.140625" style="335"/>
    <col min="4865" max="4865" width="26" style="335" customWidth="1"/>
    <col min="4866" max="4866" width="9" style="335" customWidth="1"/>
    <col min="4867" max="4867" width="9.85546875" style="335" customWidth="1"/>
    <col min="4868" max="4868" width="9.42578125" style="335" customWidth="1"/>
    <col min="4869" max="4872" width="9.140625" style="335"/>
    <col min="4873" max="4873" width="8.42578125" style="335" customWidth="1"/>
    <col min="4874" max="4874" width="8.5703125" style="335" customWidth="1"/>
    <col min="4875" max="4875" width="8.42578125" style="335" customWidth="1"/>
    <col min="4876" max="5120" width="9.140625" style="335"/>
    <col min="5121" max="5121" width="26" style="335" customWidth="1"/>
    <col min="5122" max="5122" width="9" style="335" customWidth="1"/>
    <col min="5123" max="5123" width="9.85546875" style="335" customWidth="1"/>
    <col min="5124" max="5124" width="9.42578125" style="335" customWidth="1"/>
    <col min="5125" max="5128" width="9.140625" style="335"/>
    <col min="5129" max="5129" width="8.42578125" style="335" customWidth="1"/>
    <col min="5130" max="5130" width="8.5703125" style="335" customWidth="1"/>
    <col min="5131" max="5131" width="8.42578125" style="335" customWidth="1"/>
    <col min="5132" max="5376" width="9.140625" style="335"/>
    <col min="5377" max="5377" width="26" style="335" customWidth="1"/>
    <col min="5378" max="5378" width="9" style="335" customWidth="1"/>
    <col min="5379" max="5379" width="9.85546875" style="335" customWidth="1"/>
    <col min="5380" max="5380" width="9.42578125" style="335" customWidth="1"/>
    <col min="5381" max="5384" width="9.140625" style="335"/>
    <col min="5385" max="5385" width="8.42578125" style="335" customWidth="1"/>
    <col min="5386" max="5386" width="8.5703125" style="335" customWidth="1"/>
    <col min="5387" max="5387" width="8.42578125" style="335" customWidth="1"/>
    <col min="5388" max="5632" width="9.140625" style="335"/>
    <col min="5633" max="5633" width="26" style="335" customWidth="1"/>
    <col min="5634" max="5634" width="9" style="335" customWidth="1"/>
    <col min="5635" max="5635" width="9.85546875" style="335" customWidth="1"/>
    <col min="5636" max="5636" width="9.42578125" style="335" customWidth="1"/>
    <col min="5637" max="5640" width="9.140625" style="335"/>
    <col min="5641" max="5641" width="8.42578125" style="335" customWidth="1"/>
    <col min="5642" max="5642" width="8.5703125" style="335" customWidth="1"/>
    <col min="5643" max="5643" width="8.42578125" style="335" customWidth="1"/>
    <col min="5644" max="5888" width="9.140625" style="335"/>
    <col min="5889" max="5889" width="26" style="335" customWidth="1"/>
    <col min="5890" max="5890" width="9" style="335" customWidth="1"/>
    <col min="5891" max="5891" width="9.85546875" style="335" customWidth="1"/>
    <col min="5892" max="5892" width="9.42578125" style="335" customWidth="1"/>
    <col min="5893" max="5896" width="9.140625" style="335"/>
    <col min="5897" max="5897" width="8.42578125" style="335" customWidth="1"/>
    <col min="5898" max="5898" width="8.5703125" style="335" customWidth="1"/>
    <col min="5899" max="5899" width="8.42578125" style="335" customWidth="1"/>
    <col min="5900" max="6144" width="9.140625" style="335"/>
    <col min="6145" max="6145" width="26" style="335" customWidth="1"/>
    <col min="6146" max="6146" width="9" style="335" customWidth="1"/>
    <col min="6147" max="6147" width="9.85546875" style="335" customWidth="1"/>
    <col min="6148" max="6148" width="9.42578125" style="335" customWidth="1"/>
    <col min="6149" max="6152" width="9.140625" style="335"/>
    <col min="6153" max="6153" width="8.42578125" style="335" customWidth="1"/>
    <col min="6154" max="6154" width="8.5703125" style="335" customWidth="1"/>
    <col min="6155" max="6155" width="8.42578125" style="335" customWidth="1"/>
    <col min="6156" max="6400" width="9.140625" style="335"/>
    <col min="6401" max="6401" width="26" style="335" customWidth="1"/>
    <col min="6402" max="6402" width="9" style="335" customWidth="1"/>
    <col min="6403" max="6403" width="9.85546875" style="335" customWidth="1"/>
    <col min="6404" max="6404" width="9.42578125" style="335" customWidth="1"/>
    <col min="6405" max="6408" width="9.140625" style="335"/>
    <col min="6409" max="6409" width="8.42578125" style="335" customWidth="1"/>
    <col min="6410" max="6410" width="8.5703125" style="335" customWidth="1"/>
    <col min="6411" max="6411" width="8.42578125" style="335" customWidth="1"/>
    <col min="6412" max="6656" width="9.140625" style="335"/>
    <col min="6657" max="6657" width="26" style="335" customWidth="1"/>
    <col min="6658" max="6658" width="9" style="335" customWidth="1"/>
    <col min="6659" max="6659" width="9.85546875" style="335" customWidth="1"/>
    <col min="6660" max="6660" width="9.42578125" style="335" customWidth="1"/>
    <col min="6661" max="6664" width="9.140625" style="335"/>
    <col min="6665" max="6665" width="8.42578125" style="335" customWidth="1"/>
    <col min="6666" max="6666" width="8.5703125" style="335" customWidth="1"/>
    <col min="6667" max="6667" width="8.42578125" style="335" customWidth="1"/>
    <col min="6668" max="6912" width="9.140625" style="335"/>
    <col min="6913" max="6913" width="26" style="335" customWidth="1"/>
    <col min="6914" max="6914" width="9" style="335" customWidth="1"/>
    <col min="6915" max="6915" width="9.85546875" style="335" customWidth="1"/>
    <col min="6916" max="6916" width="9.42578125" style="335" customWidth="1"/>
    <col min="6917" max="6920" width="9.140625" style="335"/>
    <col min="6921" max="6921" width="8.42578125" style="335" customWidth="1"/>
    <col min="6922" max="6922" width="8.5703125" style="335" customWidth="1"/>
    <col min="6923" max="6923" width="8.42578125" style="335" customWidth="1"/>
    <col min="6924" max="7168" width="9.140625" style="335"/>
    <col min="7169" max="7169" width="26" style="335" customWidth="1"/>
    <col min="7170" max="7170" width="9" style="335" customWidth="1"/>
    <col min="7171" max="7171" width="9.85546875" style="335" customWidth="1"/>
    <col min="7172" max="7172" width="9.42578125" style="335" customWidth="1"/>
    <col min="7173" max="7176" width="9.140625" style="335"/>
    <col min="7177" max="7177" width="8.42578125" style="335" customWidth="1"/>
    <col min="7178" max="7178" width="8.5703125" style="335" customWidth="1"/>
    <col min="7179" max="7179" width="8.42578125" style="335" customWidth="1"/>
    <col min="7180" max="7424" width="9.140625" style="335"/>
    <col min="7425" max="7425" width="26" style="335" customWidth="1"/>
    <col min="7426" max="7426" width="9" style="335" customWidth="1"/>
    <col min="7427" max="7427" width="9.85546875" style="335" customWidth="1"/>
    <col min="7428" max="7428" width="9.42578125" style="335" customWidth="1"/>
    <col min="7429" max="7432" width="9.140625" style="335"/>
    <col min="7433" max="7433" width="8.42578125" style="335" customWidth="1"/>
    <col min="7434" max="7434" width="8.5703125" style="335" customWidth="1"/>
    <col min="7435" max="7435" width="8.42578125" style="335" customWidth="1"/>
    <col min="7436" max="7680" width="9.140625" style="335"/>
    <col min="7681" max="7681" width="26" style="335" customWidth="1"/>
    <col min="7682" max="7682" width="9" style="335" customWidth="1"/>
    <col min="7683" max="7683" width="9.85546875" style="335" customWidth="1"/>
    <col min="7684" max="7684" width="9.42578125" style="335" customWidth="1"/>
    <col min="7685" max="7688" width="9.140625" style="335"/>
    <col min="7689" max="7689" width="8.42578125" style="335" customWidth="1"/>
    <col min="7690" max="7690" width="8.5703125" style="335" customWidth="1"/>
    <col min="7691" max="7691" width="8.42578125" style="335" customWidth="1"/>
    <col min="7692" max="7936" width="9.140625" style="335"/>
    <col min="7937" max="7937" width="26" style="335" customWidth="1"/>
    <col min="7938" max="7938" width="9" style="335" customWidth="1"/>
    <col min="7939" max="7939" width="9.85546875" style="335" customWidth="1"/>
    <col min="7940" max="7940" width="9.42578125" style="335" customWidth="1"/>
    <col min="7941" max="7944" width="9.140625" style="335"/>
    <col min="7945" max="7945" width="8.42578125" style="335" customWidth="1"/>
    <col min="7946" max="7946" width="8.5703125" style="335" customWidth="1"/>
    <col min="7947" max="7947" width="8.42578125" style="335" customWidth="1"/>
    <col min="7948" max="8192" width="9.140625" style="335"/>
    <col min="8193" max="8193" width="26" style="335" customWidth="1"/>
    <col min="8194" max="8194" width="9" style="335" customWidth="1"/>
    <col min="8195" max="8195" width="9.85546875" style="335" customWidth="1"/>
    <col min="8196" max="8196" width="9.42578125" style="335" customWidth="1"/>
    <col min="8197" max="8200" width="9.140625" style="335"/>
    <col min="8201" max="8201" width="8.42578125" style="335" customWidth="1"/>
    <col min="8202" max="8202" width="8.5703125" style="335" customWidth="1"/>
    <col min="8203" max="8203" width="8.42578125" style="335" customWidth="1"/>
    <col min="8204" max="8448" width="9.140625" style="335"/>
    <col min="8449" max="8449" width="26" style="335" customWidth="1"/>
    <col min="8450" max="8450" width="9" style="335" customWidth="1"/>
    <col min="8451" max="8451" width="9.85546875" style="335" customWidth="1"/>
    <col min="8452" max="8452" width="9.42578125" style="335" customWidth="1"/>
    <col min="8453" max="8456" width="9.140625" style="335"/>
    <col min="8457" max="8457" width="8.42578125" style="335" customWidth="1"/>
    <col min="8458" max="8458" width="8.5703125" style="335" customWidth="1"/>
    <col min="8459" max="8459" width="8.42578125" style="335" customWidth="1"/>
    <col min="8460" max="8704" width="9.140625" style="335"/>
    <col min="8705" max="8705" width="26" style="335" customWidth="1"/>
    <col min="8706" max="8706" width="9" style="335" customWidth="1"/>
    <col min="8707" max="8707" width="9.85546875" style="335" customWidth="1"/>
    <col min="8708" max="8708" width="9.42578125" style="335" customWidth="1"/>
    <col min="8709" max="8712" width="9.140625" style="335"/>
    <col min="8713" max="8713" width="8.42578125" style="335" customWidth="1"/>
    <col min="8714" max="8714" width="8.5703125" style="335" customWidth="1"/>
    <col min="8715" max="8715" width="8.42578125" style="335" customWidth="1"/>
    <col min="8716" max="8960" width="9.140625" style="335"/>
    <col min="8961" max="8961" width="26" style="335" customWidth="1"/>
    <col min="8962" max="8962" width="9" style="335" customWidth="1"/>
    <col min="8963" max="8963" width="9.85546875" style="335" customWidth="1"/>
    <col min="8964" max="8964" width="9.42578125" style="335" customWidth="1"/>
    <col min="8965" max="8968" width="9.140625" style="335"/>
    <col min="8969" max="8969" width="8.42578125" style="335" customWidth="1"/>
    <col min="8970" max="8970" width="8.5703125" style="335" customWidth="1"/>
    <col min="8971" max="8971" width="8.42578125" style="335" customWidth="1"/>
    <col min="8972" max="9216" width="9.140625" style="335"/>
    <col min="9217" max="9217" width="26" style="335" customWidth="1"/>
    <col min="9218" max="9218" width="9" style="335" customWidth="1"/>
    <col min="9219" max="9219" width="9.85546875" style="335" customWidth="1"/>
    <col min="9220" max="9220" width="9.42578125" style="335" customWidth="1"/>
    <col min="9221" max="9224" width="9.140625" style="335"/>
    <col min="9225" max="9225" width="8.42578125" style="335" customWidth="1"/>
    <col min="9226" max="9226" width="8.5703125" style="335" customWidth="1"/>
    <col min="9227" max="9227" width="8.42578125" style="335" customWidth="1"/>
    <col min="9228" max="9472" width="9.140625" style="335"/>
    <col min="9473" max="9473" width="26" style="335" customWidth="1"/>
    <col min="9474" max="9474" width="9" style="335" customWidth="1"/>
    <col min="9475" max="9475" width="9.85546875" style="335" customWidth="1"/>
    <col min="9476" max="9476" width="9.42578125" style="335" customWidth="1"/>
    <col min="9477" max="9480" width="9.140625" style="335"/>
    <col min="9481" max="9481" width="8.42578125" style="335" customWidth="1"/>
    <col min="9482" max="9482" width="8.5703125" style="335" customWidth="1"/>
    <col min="9483" max="9483" width="8.42578125" style="335" customWidth="1"/>
    <col min="9484" max="9728" width="9.140625" style="335"/>
    <col min="9729" max="9729" width="26" style="335" customWidth="1"/>
    <col min="9730" max="9730" width="9" style="335" customWidth="1"/>
    <col min="9731" max="9731" width="9.85546875" style="335" customWidth="1"/>
    <col min="9732" max="9732" width="9.42578125" style="335" customWidth="1"/>
    <col min="9733" max="9736" width="9.140625" style="335"/>
    <col min="9737" max="9737" width="8.42578125" style="335" customWidth="1"/>
    <col min="9738" max="9738" width="8.5703125" style="335" customWidth="1"/>
    <col min="9739" max="9739" width="8.42578125" style="335" customWidth="1"/>
    <col min="9740" max="9984" width="9.140625" style="335"/>
    <col min="9985" max="9985" width="26" style="335" customWidth="1"/>
    <col min="9986" max="9986" width="9" style="335" customWidth="1"/>
    <col min="9987" max="9987" width="9.85546875" style="335" customWidth="1"/>
    <col min="9988" max="9988" width="9.42578125" style="335" customWidth="1"/>
    <col min="9989" max="9992" width="9.140625" style="335"/>
    <col min="9993" max="9993" width="8.42578125" style="335" customWidth="1"/>
    <col min="9994" max="9994" width="8.5703125" style="335" customWidth="1"/>
    <col min="9995" max="9995" width="8.42578125" style="335" customWidth="1"/>
    <col min="9996" max="10240" width="9.140625" style="335"/>
    <col min="10241" max="10241" width="26" style="335" customWidth="1"/>
    <col min="10242" max="10242" width="9" style="335" customWidth="1"/>
    <col min="10243" max="10243" width="9.85546875" style="335" customWidth="1"/>
    <col min="10244" max="10244" width="9.42578125" style="335" customWidth="1"/>
    <col min="10245" max="10248" width="9.140625" style="335"/>
    <col min="10249" max="10249" width="8.42578125" style="335" customWidth="1"/>
    <col min="10250" max="10250" width="8.5703125" style="335" customWidth="1"/>
    <col min="10251" max="10251" width="8.42578125" style="335" customWidth="1"/>
    <col min="10252" max="10496" width="9.140625" style="335"/>
    <col min="10497" max="10497" width="26" style="335" customWidth="1"/>
    <col min="10498" max="10498" width="9" style="335" customWidth="1"/>
    <col min="10499" max="10499" width="9.85546875" style="335" customWidth="1"/>
    <col min="10500" max="10500" width="9.42578125" style="335" customWidth="1"/>
    <col min="10501" max="10504" width="9.140625" style="335"/>
    <col min="10505" max="10505" width="8.42578125" style="335" customWidth="1"/>
    <col min="10506" max="10506" width="8.5703125" style="335" customWidth="1"/>
    <col min="10507" max="10507" width="8.42578125" style="335" customWidth="1"/>
    <col min="10508" max="10752" width="9.140625" style="335"/>
    <col min="10753" max="10753" width="26" style="335" customWidth="1"/>
    <col min="10754" max="10754" width="9" style="335" customWidth="1"/>
    <col min="10755" max="10755" width="9.85546875" style="335" customWidth="1"/>
    <col min="10756" max="10756" width="9.42578125" style="335" customWidth="1"/>
    <col min="10757" max="10760" width="9.140625" style="335"/>
    <col min="10761" max="10761" width="8.42578125" style="335" customWidth="1"/>
    <col min="10762" max="10762" width="8.5703125" style="335" customWidth="1"/>
    <col min="10763" max="10763" width="8.42578125" style="335" customWidth="1"/>
    <col min="10764" max="11008" width="9.140625" style="335"/>
    <col min="11009" max="11009" width="26" style="335" customWidth="1"/>
    <col min="11010" max="11010" width="9" style="335" customWidth="1"/>
    <col min="11011" max="11011" width="9.85546875" style="335" customWidth="1"/>
    <col min="11012" max="11012" width="9.42578125" style="335" customWidth="1"/>
    <col min="11013" max="11016" width="9.140625" style="335"/>
    <col min="11017" max="11017" width="8.42578125" style="335" customWidth="1"/>
    <col min="11018" max="11018" width="8.5703125" style="335" customWidth="1"/>
    <col min="11019" max="11019" width="8.42578125" style="335" customWidth="1"/>
    <col min="11020" max="11264" width="9.140625" style="335"/>
    <col min="11265" max="11265" width="26" style="335" customWidth="1"/>
    <col min="11266" max="11266" width="9" style="335" customWidth="1"/>
    <col min="11267" max="11267" width="9.85546875" style="335" customWidth="1"/>
    <col min="11268" max="11268" width="9.42578125" style="335" customWidth="1"/>
    <col min="11269" max="11272" width="9.140625" style="335"/>
    <col min="11273" max="11273" width="8.42578125" style="335" customWidth="1"/>
    <col min="11274" max="11274" width="8.5703125" style="335" customWidth="1"/>
    <col min="11275" max="11275" width="8.42578125" style="335" customWidth="1"/>
    <col min="11276" max="11520" width="9.140625" style="335"/>
    <col min="11521" max="11521" width="26" style="335" customWidth="1"/>
    <col min="11522" max="11522" width="9" style="335" customWidth="1"/>
    <col min="11523" max="11523" width="9.85546875" style="335" customWidth="1"/>
    <col min="11524" max="11524" width="9.42578125" style="335" customWidth="1"/>
    <col min="11525" max="11528" width="9.140625" style="335"/>
    <col min="11529" max="11529" width="8.42578125" style="335" customWidth="1"/>
    <col min="11530" max="11530" width="8.5703125" style="335" customWidth="1"/>
    <col min="11531" max="11531" width="8.42578125" style="335" customWidth="1"/>
    <col min="11532" max="11776" width="9.140625" style="335"/>
    <col min="11777" max="11777" width="26" style="335" customWidth="1"/>
    <col min="11778" max="11778" width="9" style="335" customWidth="1"/>
    <col min="11779" max="11779" width="9.85546875" style="335" customWidth="1"/>
    <col min="11780" max="11780" width="9.42578125" style="335" customWidth="1"/>
    <col min="11781" max="11784" width="9.140625" style="335"/>
    <col min="11785" max="11785" width="8.42578125" style="335" customWidth="1"/>
    <col min="11786" max="11786" width="8.5703125" style="335" customWidth="1"/>
    <col min="11787" max="11787" width="8.42578125" style="335" customWidth="1"/>
    <col min="11788" max="12032" width="9.140625" style="335"/>
    <col min="12033" max="12033" width="26" style="335" customWidth="1"/>
    <col min="12034" max="12034" width="9" style="335" customWidth="1"/>
    <col min="12035" max="12035" width="9.85546875" style="335" customWidth="1"/>
    <col min="12036" max="12036" width="9.42578125" style="335" customWidth="1"/>
    <col min="12037" max="12040" width="9.140625" style="335"/>
    <col min="12041" max="12041" width="8.42578125" style="335" customWidth="1"/>
    <col min="12042" max="12042" width="8.5703125" style="335" customWidth="1"/>
    <col min="12043" max="12043" width="8.42578125" style="335" customWidth="1"/>
    <col min="12044" max="12288" width="9.140625" style="335"/>
    <col min="12289" max="12289" width="26" style="335" customWidth="1"/>
    <col min="12290" max="12290" width="9" style="335" customWidth="1"/>
    <col min="12291" max="12291" width="9.85546875" style="335" customWidth="1"/>
    <col min="12292" max="12292" width="9.42578125" style="335" customWidth="1"/>
    <col min="12293" max="12296" width="9.140625" style="335"/>
    <col min="12297" max="12297" width="8.42578125" style="335" customWidth="1"/>
    <col min="12298" max="12298" width="8.5703125" style="335" customWidth="1"/>
    <col min="12299" max="12299" width="8.42578125" style="335" customWidth="1"/>
    <col min="12300" max="12544" width="9.140625" style="335"/>
    <col min="12545" max="12545" width="26" style="335" customWidth="1"/>
    <col min="12546" max="12546" width="9" style="335" customWidth="1"/>
    <col min="12547" max="12547" width="9.85546875" style="335" customWidth="1"/>
    <col min="12548" max="12548" width="9.42578125" style="335" customWidth="1"/>
    <col min="12549" max="12552" width="9.140625" style="335"/>
    <col min="12553" max="12553" width="8.42578125" style="335" customWidth="1"/>
    <col min="12554" max="12554" width="8.5703125" style="335" customWidth="1"/>
    <col min="12555" max="12555" width="8.42578125" style="335" customWidth="1"/>
    <col min="12556" max="12800" width="9.140625" style="335"/>
    <col min="12801" max="12801" width="26" style="335" customWidth="1"/>
    <col min="12802" max="12802" width="9" style="335" customWidth="1"/>
    <col min="12803" max="12803" width="9.85546875" style="335" customWidth="1"/>
    <col min="12804" max="12804" width="9.42578125" style="335" customWidth="1"/>
    <col min="12805" max="12808" width="9.140625" style="335"/>
    <col min="12809" max="12809" width="8.42578125" style="335" customWidth="1"/>
    <col min="12810" max="12810" width="8.5703125" style="335" customWidth="1"/>
    <col min="12811" max="12811" width="8.42578125" style="335" customWidth="1"/>
    <col min="12812" max="13056" width="9.140625" style="335"/>
    <col min="13057" max="13057" width="26" style="335" customWidth="1"/>
    <col min="13058" max="13058" width="9" style="335" customWidth="1"/>
    <col min="13059" max="13059" width="9.85546875" style="335" customWidth="1"/>
    <col min="13060" max="13060" width="9.42578125" style="335" customWidth="1"/>
    <col min="13061" max="13064" width="9.140625" style="335"/>
    <col min="13065" max="13065" width="8.42578125" style="335" customWidth="1"/>
    <col min="13066" max="13066" width="8.5703125" style="335" customWidth="1"/>
    <col min="13067" max="13067" width="8.42578125" style="335" customWidth="1"/>
    <col min="13068" max="13312" width="9.140625" style="335"/>
    <col min="13313" max="13313" width="26" style="335" customWidth="1"/>
    <col min="13314" max="13314" width="9" style="335" customWidth="1"/>
    <col min="13315" max="13315" width="9.85546875" style="335" customWidth="1"/>
    <col min="13316" max="13316" width="9.42578125" style="335" customWidth="1"/>
    <col min="13317" max="13320" width="9.140625" style="335"/>
    <col min="13321" max="13321" width="8.42578125" style="335" customWidth="1"/>
    <col min="13322" max="13322" width="8.5703125" style="335" customWidth="1"/>
    <col min="13323" max="13323" width="8.42578125" style="335" customWidth="1"/>
    <col min="13324" max="13568" width="9.140625" style="335"/>
    <col min="13569" max="13569" width="26" style="335" customWidth="1"/>
    <col min="13570" max="13570" width="9" style="335" customWidth="1"/>
    <col min="13571" max="13571" width="9.85546875" style="335" customWidth="1"/>
    <col min="13572" max="13572" width="9.42578125" style="335" customWidth="1"/>
    <col min="13573" max="13576" width="9.140625" style="335"/>
    <col min="13577" max="13577" width="8.42578125" style="335" customWidth="1"/>
    <col min="13578" max="13578" width="8.5703125" style="335" customWidth="1"/>
    <col min="13579" max="13579" width="8.42578125" style="335" customWidth="1"/>
    <col min="13580" max="13824" width="9.140625" style="335"/>
    <col min="13825" max="13825" width="26" style="335" customWidth="1"/>
    <col min="13826" max="13826" width="9" style="335" customWidth="1"/>
    <col min="13827" max="13827" width="9.85546875" style="335" customWidth="1"/>
    <col min="13828" max="13828" width="9.42578125" style="335" customWidth="1"/>
    <col min="13829" max="13832" width="9.140625" style="335"/>
    <col min="13833" max="13833" width="8.42578125" style="335" customWidth="1"/>
    <col min="13834" max="13834" width="8.5703125" style="335" customWidth="1"/>
    <col min="13835" max="13835" width="8.42578125" style="335" customWidth="1"/>
    <col min="13836" max="14080" width="9.140625" style="335"/>
    <col min="14081" max="14081" width="26" style="335" customWidth="1"/>
    <col min="14082" max="14082" width="9" style="335" customWidth="1"/>
    <col min="14083" max="14083" width="9.85546875" style="335" customWidth="1"/>
    <col min="14084" max="14084" width="9.42578125" style="335" customWidth="1"/>
    <col min="14085" max="14088" width="9.140625" style="335"/>
    <col min="14089" max="14089" width="8.42578125" style="335" customWidth="1"/>
    <col min="14090" max="14090" width="8.5703125" style="335" customWidth="1"/>
    <col min="14091" max="14091" width="8.42578125" style="335" customWidth="1"/>
    <col min="14092" max="14336" width="9.140625" style="335"/>
    <col min="14337" max="14337" width="26" style="335" customWidth="1"/>
    <col min="14338" max="14338" width="9" style="335" customWidth="1"/>
    <col min="14339" max="14339" width="9.85546875" style="335" customWidth="1"/>
    <col min="14340" max="14340" width="9.42578125" style="335" customWidth="1"/>
    <col min="14341" max="14344" width="9.140625" style="335"/>
    <col min="14345" max="14345" width="8.42578125" style="335" customWidth="1"/>
    <col min="14346" max="14346" width="8.5703125" style="335" customWidth="1"/>
    <col min="14347" max="14347" width="8.42578125" style="335" customWidth="1"/>
    <col min="14348" max="14592" width="9.140625" style="335"/>
    <col min="14593" max="14593" width="26" style="335" customWidth="1"/>
    <col min="14594" max="14594" width="9" style="335" customWidth="1"/>
    <col min="14595" max="14595" width="9.85546875" style="335" customWidth="1"/>
    <col min="14596" max="14596" width="9.42578125" style="335" customWidth="1"/>
    <col min="14597" max="14600" width="9.140625" style="335"/>
    <col min="14601" max="14601" width="8.42578125" style="335" customWidth="1"/>
    <col min="14602" max="14602" width="8.5703125" style="335" customWidth="1"/>
    <col min="14603" max="14603" width="8.42578125" style="335" customWidth="1"/>
    <col min="14604" max="14848" width="9.140625" style="335"/>
    <col min="14849" max="14849" width="26" style="335" customWidth="1"/>
    <col min="14850" max="14850" width="9" style="335" customWidth="1"/>
    <col min="14851" max="14851" width="9.85546875" style="335" customWidth="1"/>
    <col min="14852" max="14852" width="9.42578125" style="335" customWidth="1"/>
    <col min="14853" max="14856" width="9.140625" style="335"/>
    <col min="14857" max="14857" width="8.42578125" style="335" customWidth="1"/>
    <col min="14858" max="14858" width="8.5703125" style="335" customWidth="1"/>
    <col min="14859" max="14859" width="8.42578125" style="335" customWidth="1"/>
    <col min="14860" max="15104" width="9.140625" style="335"/>
    <col min="15105" max="15105" width="26" style="335" customWidth="1"/>
    <col min="15106" max="15106" width="9" style="335" customWidth="1"/>
    <col min="15107" max="15107" width="9.85546875" style="335" customWidth="1"/>
    <col min="15108" max="15108" width="9.42578125" style="335" customWidth="1"/>
    <col min="15109" max="15112" width="9.140625" style="335"/>
    <col min="15113" max="15113" width="8.42578125" style="335" customWidth="1"/>
    <col min="15114" max="15114" width="8.5703125" style="335" customWidth="1"/>
    <col min="15115" max="15115" width="8.42578125" style="335" customWidth="1"/>
    <col min="15116" max="15360" width="9.140625" style="335"/>
    <col min="15361" max="15361" width="26" style="335" customWidth="1"/>
    <col min="15362" max="15362" width="9" style="335" customWidth="1"/>
    <col min="15363" max="15363" width="9.85546875" style="335" customWidth="1"/>
    <col min="15364" max="15364" width="9.42578125" style="335" customWidth="1"/>
    <col min="15365" max="15368" width="9.140625" style="335"/>
    <col min="15369" max="15369" width="8.42578125" style="335" customWidth="1"/>
    <col min="15370" max="15370" width="8.5703125" style="335" customWidth="1"/>
    <col min="15371" max="15371" width="8.42578125" style="335" customWidth="1"/>
    <col min="15372" max="15616" width="9.140625" style="335"/>
    <col min="15617" max="15617" width="26" style="335" customWidth="1"/>
    <col min="15618" max="15618" width="9" style="335" customWidth="1"/>
    <col min="15619" max="15619" width="9.85546875" style="335" customWidth="1"/>
    <col min="15620" max="15620" width="9.42578125" style="335" customWidth="1"/>
    <col min="15621" max="15624" width="9.140625" style="335"/>
    <col min="15625" max="15625" width="8.42578125" style="335" customWidth="1"/>
    <col min="15626" max="15626" width="8.5703125" style="335" customWidth="1"/>
    <col min="15627" max="15627" width="8.42578125" style="335" customWidth="1"/>
    <col min="15628" max="15872" width="9.140625" style="335"/>
    <col min="15873" max="15873" width="26" style="335" customWidth="1"/>
    <col min="15874" max="15874" width="9" style="335" customWidth="1"/>
    <col min="15875" max="15875" width="9.85546875" style="335" customWidth="1"/>
    <col min="15876" max="15876" width="9.42578125" style="335" customWidth="1"/>
    <col min="15877" max="15880" width="9.140625" style="335"/>
    <col min="15881" max="15881" width="8.42578125" style="335" customWidth="1"/>
    <col min="15882" max="15882" width="8.5703125" style="335" customWidth="1"/>
    <col min="15883" max="15883" width="8.42578125" style="335" customWidth="1"/>
    <col min="15884" max="16128" width="9.140625" style="335"/>
    <col min="16129" max="16129" width="26" style="335" customWidth="1"/>
    <col min="16130" max="16130" width="9" style="335" customWidth="1"/>
    <col min="16131" max="16131" width="9.85546875" style="335" customWidth="1"/>
    <col min="16132" max="16132" width="9.42578125" style="335" customWidth="1"/>
    <col min="16133" max="16136" width="9.140625" style="335"/>
    <col min="16137" max="16137" width="8.42578125" style="335" customWidth="1"/>
    <col min="16138" max="16138" width="8.5703125" style="335" customWidth="1"/>
    <col min="16139" max="16139" width="8.42578125" style="335" customWidth="1"/>
    <col min="16140" max="16384" width="9.140625" style="335"/>
  </cols>
  <sheetData>
    <row r="1" spans="1:16" ht="21.75" customHeight="1">
      <c r="A1" s="607" t="s">
        <v>622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4" spans="1:16" ht="15.75">
      <c r="A4" s="609" t="s">
        <v>303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</row>
    <row r="5" spans="1:16" ht="15.75">
      <c r="A5" s="609" t="s">
        <v>382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</row>
    <row r="7" spans="1:16" ht="15.75">
      <c r="A7" s="609" t="s">
        <v>304</v>
      </c>
      <c r="B7" s="610"/>
      <c r="C7" s="610"/>
      <c r="D7" s="610"/>
      <c r="E7" s="610"/>
      <c r="F7" s="610"/>
      <c r="G7" s="610"/>
      <c r="H7" s="610"/>
      <c r="I7" s="610"/>
      <c r="J7" s="610"/>
      <c r="K7" s="610"/>
    </row>
    <row r="8" spans="1:16">
      <c r="H8" s="342" t="s">
        <v>311</v>
      </c>
      <c r="I8" s="342"/>
      <c r="J8" s="342"/>
    </row>
    <row r="9" spans="1:16" ht="36.75" customHeight="1">
      <c r="A9" s="336"/>
      <c r="B9" s="337" t="s">
        <v>5</v>
      </c>
      <c r="C9" s="337">
        <v>2020</v>
      </c>
      <c r="D9" s="337">
        <v>2021</v>
      </c>
      <c r="E9" s="337">
        <v>2022</v>
      </c>
      <c r="F9" s="337">
        <v>2023</v>
      </c>
      <c r="G9" s="337">
        <v>2024</v>
      </c>
      <c r="H9" s="432">
        <v>2025</v>
      </c>
      <c r="I9" s="390"/>
      <c r="J9" s="433"/>
      <c r="K9" s="433"/>
      <c r="L9" s="391"/>
    </row>
    <row r="10" spans="1:16" ht="46.5" customHeight="1">
      <c r="A10" s="337" t="s">
        <v>8</v>
      </c>
      <c r="B10" s="338" t="s">
        <v>302</v>
      </c>
      <c r="C10" s="339" t="s">
        <v>301</v>
      </c>
      <c r="D10" s="339" t="s">
        <v>301</v>
      </c>
      <c r="E10" s="339" t="s">
        <v>301</v>
      </c>
      <c r="F10" s="339" t="s">
        <v>301</v>
      </c>
      <c r="G10" s="339" t="s">
        <v>301</v>
      </c>
      <c r="H10" s="339" t="s">
        <v>301</v>
      </c>
      <c r="I10" s="434"/>
      <c r="J10" s="434"/>
      <c r="K10" s="434"/>
      <c r="L10" s="391"/>
    </row>
    <row r="11" spans="1:16">
      <c r="I11" s="391"/>
      <c r="J11" s="391"/>
      <c r="K11" s="391"/>
      <c r="P11" s="435"/>
    </row>
    <row r="12" spans="1:16">
      <c r="I12" s="391"/>
      <c r="J12" s="391"/>
      <c r="K12" s="391"/>
    </row>
    <row r="18" spans="3:12">
      <c r="J18" s="391"/>
    </row>
    <row r="21" spans="3:12" ht="15.75">
      <c r="H21" s="4"/>
      <c r="I21" s="4"/>
      <c r="J21" s="4"/>
    </row>
    <row r="22" spans="3:12" ht="15.75">
      <c r="H22" s="4"/>
      <c r="I22" s="4"/>
      <c r="J22" s="4"/>
    </row>
    <row r="23" spans="3:12" ht="15.75">
      <c r="C23" s="394" t="s">
        <v>350</v>
      </c>
      <c r="H23" s="4"/>
      <c r="I23" s="4"/>
      <c r="L23" s="4"/>
    </row>
    <row r="24" spans="3:12" ht="15.75">
      <c r="H24" s="4"/>
      <c r="I24" s="4"/>
      <c r="J24" s="4"/>
    </row>
  </sheetData>
  <mergeCells count="4">
    <mergeCell ref="A1:K1"/>
    <mergeCell ref="A7:K7"/>
    <mergeCell ref="A5:K5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I81"/>
  <sheetViews>
    <sheetView tabSelected="1" view="pageBreakPreview" zoomScaleNormal="100" workbookViewId="0">
      <selection activeCell="B9" sqref="B9"/>
    </sheetView>
  </sheetViews>
  <sheetFormatPr defaultRowHeight="12.75"/>
  <cols>
    <col min="2" max="2" width="23.140625" customWidth="1"/>
    <col min="3" max="3" width="44.140625" customWidth="1"/>
    <col min="4" max="4" width="13.7109375" customWidth="1"/>
  </cols>
  <sheetData>
    <row r="1" spans="1:9" ht="15.75">
      <c r="A1" s="4" t="s">
        <v>623</v>
      </c>
      <c r="B1" s="4"/>
      <c r="C1" s="5"/>
      <c r="D1" s="5"/>
      <c r="E1" s="5"/>
      <c r="F1" s="5"/>
      <c r="G1" s="5"/>
      <c r="H1" s="5"/>
      <c r="I1" s="5"/>
    </row>
    <row r="2" spans="1:9" ht="15.75">
      <c r="B2" s="4"/>
      <c r="C2" s="5"/>
      <c r="D2" s="5"/>
      <c r="E2" s="5"/>
      <c r="F2" s="5"/>
      <c r="G2" s="5"/>
      <c r="H2" s="5"/>
      <c r="I2" s="5"/>
    </row>
    <row r="3" spans="1:9">
      <c r="B3" s="5"/>
      <c r="C3" s="5"/>
      <c r="D3" s="5"/>
      <c r="E3" s="5"/>
      <c r="F3" s="5"/>
      <c r="G3" s="5"/>
      <c r="H3" s="5"/>
      <c r="I3" s="5"/>
    </row>
    <row r="4" spans="1:9" ht="15.75">
      <c r="B4" s="5"/>
      <c r="C4" s="6" t="s">
        <v>166</v>
      </c>
      <c r="D4" s="5"/>
      <c r="E4" s="5"/>
      <c r="F4" s="5"/>
      <c r="G4" s="5"/>
      <c r="H4" s="5"/>
      <c r="I4" s="5"/>
    </row>
    <row r="5" spans="1:9" ht="15.75">
      <c r="B5" s="5"/>
      <c r="C5" s="6" t="s">
        <v>103</v>
      </c>
      <c r="D5" s="5"/>
      <c r="E5" s="5"/>
      <c r="F5" s="5"/>
      <c r="G5" s="5"/>
      <c r="H5" s="5"/>
      <c r="I5" s="5"/>
    </row>
    <row r="6" spans="1:9" ht="15.75">
      <c r="B6" s="5"/>
      <c r="C6" s="6"/>
      <c r="D6" s="5"/>
      <c r="E6" s="5"/>
      <c r="F6" s="5"/>
      <c r="G6" s="5"/>
      <c r="H6" s="5"/>
      <c r="I6" s="5"/>
    </row>
    <row r="7" spans="1:9">
      <c r="B7" s="5"/>
      <c r="C7" s="5"/>
      <c r="D7" s="5"/>
      <c r="E7" s="5"/>
      <c r="F7" s="5"/>
      <c r="G7" s="5"/>
      <c r="H7" s="5"/>
      <c r="I7" s="5"/>
    </row>
    <row r="8" spans="1:9">
      <c r="B8" s="5"/>
      <c r="C8" s="159" t="s">
        <v>112</v>
      </c>
      <c r="D8" s="5"/>
      <c r="E8" s="5"/>
      <c r="F8" s="5"/>
      <c r="G8" s="5"/>
      <c r="H8" s="5"/>
      <c r="I8" s="5"/>
    </row>
    <row r="9" spans="1:9" ht="15" customHeight="1">
      <c r="A9" s="413" t="s">
        <v>371</v>
      </c>
      <c r="B9" s="85" t="s">
        <v>5</v>
      </c>
      <c r="C9" s="87"/>
      <c r="D9" s="86" t="s">
        <v>6</v>
      </c>
      <c r="E9" s="5"/>
      <c r="F9" s="5"/>
      <c r="G9" s="5"/>
      <c r="H9" s="5"/>
      <c r="I9" s="5"/>
    </row>
    <row r="10" spans="1:9" ht="25.5">
      <c r="A10" s="414" t="s">
        <v>374</v>
      </c>
      <c r="B10" s="99" t="s">
        <v>139</v>
      </c>
      <c r="C10" s="99" t="s">
        <v>121</v>
      </c>
      <c r="D10" s="216">
        <v>57676</v>
      </c>
      <c r="E10" s="5"/>
      <c r="F10" s="5"/>
      <c r="G10" s="5"/>
      <c r="H10" s="5"/>
      <c r="I10" s="5"/>
    </row>
    <row r="11" spans="1:9" ht="25.5">
      <c r="A11" s="414" t="s">
        <v>374</v>
      </c>
      <c r="B11" s="99" t="s">
        <v>329</v>
      </c>
      <c r="C11" s="99" t="s">
        <v>121</v>
      </c>
      <c r="D11" s="155">
        <v>5255</v>
      </c>
      <c r="E11" s="5"/>
      <c r="F11" s="5"/>
      <c r="G11" s="5"/>
      <c r="H11" s="5"/>
      <c r="I11" s="5"/>
    </row>
    <row r="12" spans="1:9" ht="25.5">
      <c r="A12" s="414" t="s">
        <v>374</v>
      </c>
      <c r="B12" s="100" t="s">
        <v>122</v>
      </c>
      <c r="C12" s="100" t="s">
        <v>108</v>
      </c>
      <c r="D12" s="156">
        <v>14989</v>
      </c>
      <c r="E12" s="5"/>
      <c r="F12" s="5"/>
      <c r="G12" s="5"/>
      <c r="H12" s="5"/>
      <c r="I12" s="5"/>
    </row>
    <row r="13" spans="1:9" ht="38.25">
      <c r="A13" s="414" t="s">
        <v>374</v>
      </c>
      <c r="B13" s="100" t="s">
        <v>370</v>
      </c>
      <c r="C13" s="100" t="s">
        <v>586</v>
      </c>
      <c r="D13" s="156">
        <v>489</v>
      </c>
      <c r="E13" s="5"/>
      <c r="F13" s="5"/>
      <c r="G13" s="5"/>
      <c r="H13" s="5"/>
      <c r="I13" s="5"/>
    </row>
    <row r="14" spans="1:9" ht="63.75">
      <c r="A14" s="414" t="s">
        <v>375</v>
      </c>
      <c r="B14" s="100" t="s">
        <v>367</v>
      </c>
      <c r="C14" s="532" t="s">
        <v>599</v>
      </c>
      <c r="D14" s="399">
        <v>2892</v>
      </c>
      <c r="E14" s="5"/>
      <c r="F14" s="5"/>
      <c r="G14" s="5"/>
      <c r="H14" s="5"/>
      <c r="I14" s="5"/>
    </row>
    <row r="15" spans="1:9" ht="38.25">
      <c r="A15" s="414" t="s">
        <v>372</v>
      </c>
      <c r="B15" s="194" t="s">
        <v>368</v>
      </c>
      <c r="C15" s="195" t="s">
        <v>453</v>
      </c>
      <c r="D15" s="217">
        <v>5245</v>
      </c>
      <c r="E15" s="5"/>
      <c r="F15" s="5"/>
      <c r="G15" s="5"/>
      <c r="H15" s="5"/>
      <c r="I15" s="5"/>
    </row>
    <row r="16" spans="1:9" ht="25.5">
      <c r="A16" s="414" t="s">
        <v>372</v>
      </c>
      <c r="B16" s="194" t="s">
        <v>369</v>
      </c>
      <c r="C16" s="415" t="s">
        <v>410</v>
      </c>
      <c r="D16" s="217">
        <v>473</v>
      </c>
      <c r="E16" s="5"/>
      <c r="F16" s="5"/>
      <c r="G16" s="5"/>
      <c r="H16" s="5"/>
      <c r="I16" s="5"/>
    </row>
    <row r="17" spans="1:9" ht="51">
      <c r="A17" s="414" t="s">
        <v>373</v>
      </c>
      <c r="B17" s="196" t="s">
        <v>138</v>
      </c>
      <c r="C17" s="197" t="s">
        <v>585</v>
      </c>
      <c r="D17" s="399">
        <v>11979</v>
      </c>
      <c r="E17" s="5"/>
      <c r="F17" s="5"/>
      <c r="G17" s="5"/>
      <c r="H17" s="5"/>
      <c r="I17" s="5"/>
    </row>
    <row r="18" spans="1:9">
      <c r="A18" s="369"/>
      <c r="B18" s="12" t="s">
        <v>109</v>
      </c>
      <c r="C18" s="12"/>
      <c r="D18" s="157">
        <f>SUM(D10:D17)</f>
        <v>98998</v>
      </c>
      <c r="E18" s="5"/>
      <c r="F18" s="5"/>
      <c r="G18" s="5"/>
      <c r="H18" s="5"/>
      <c r="I18" s="5"/>
    </row>
    <row r="19" spans="1:9">
      <c r="B19" s="5"/>
      <c r="C19" s="5"/>
      <c r="D19" s="5"/>
      <c r="E19" s="5"/>
      <c r="F19" s="5"/>
      <c r="G19" s="5"/>
      <c r="H19" s="5"/>
      <c r="I19" s="5"/>
    </row>
    <row r="20" spans="1:9">
      <c r="B20" s="5"/>
      <c r="C20" s="5"/>
      <c r="D20" s="5"/>
      <c r="E20" s="5"/>
      <c r="F20" s="5"/>
      <c r="G20" s="5"/>
      <c r="H20" s="5"/>
      <c r="I20" s="5"/>
    </row>
    <row r="21" spans="1:9">
      <c r="B21" s="5"/>
      <c r="C21" s="5"/>
      <c r="D21" s="5"/>
      <c r="E21" s="5"/>
      <c r="F21" s="5"/>
      <c r="G21" s="5"/>
      <c r="H21" s="5"/>
      <c r="I21" s="5"/>
    </row>
    <row r="22" spans="1:9">
      <c r="B22" s="5"/>
      <c r="C22" s="5"/>
      <c r="D22" s="5"/>
      <c r="E22" s="5"/>
      <c r="F22" s="5"/>
      <c r="G22" s="5"/>
      <c r="H22" s="5"/>
      <c r="I22" s="5"/>
    </row>
    <row r="23" spans="1:9">
      <c r="B23" s="5"/>
      <c r="C23" s="5"/>
      <c r="D23" s="5"/>
      <c r="E23" s="5"/>
      <c r="F23" s="5"/>
      <c r="G23" s="5"/>
      <c r="H23" s="5"/>
      <c r="I23" s="5"/>
    </row>
    <row r="24" spans="1:9">
      <c r="B24" s="5"/>
      <c r="C24" s="5"/>
      <c r="D24" s="5"/>
      <c r="E24" s="5"/>
      <c r="F24" s="5"/>
      <c r="G24" s="5"/>
      <c r="H24" s="5"/>
      <c r="I24" s="5"/>
    </row>
    <row r="25" spans="1:9">
      <c r="B25" s="5"/>
      <c r="C25" s="5"/>
      <c r="D25" s="5"/>
      <c r="E25" s="5"/>
      <c r="F25" s="5"/>
      <c r="G25" s="5"/>
      <c r="H25" s="5"/>
      <c r="I25" s="5"/>
    </row>
    <row r="26" spans="1:9">
      <c r="B26" s="5"/>
      <c r="C26" s="5"/>
      <c r="D26" s="5"/>
      <c r="E26" s="5"/>
      <c r="F26" s="5"/>
      <c r="G26" s="5"/>
      <c r="H26" s="5"/>
      <c r="I26" s="5"/>
    </row>
    <row r="27" spans="1:9">
      <c r="B27" s="5"/>
      <c r="C27" s="5"/>
      <c r="D27" s="5"/>
      <c r="E27" s="5"/>
      <c r="F27" s="5"/>
      <c r="G27" s="5"/>
      <c r="H27" s="5"/>
      <c r="I27" s="5"/>
    </row>
    <row r="28" spans="1:9">
      <c r="B28" s="5"/>
      <c r="C28" s="5"/>
      <c r="D28" s="5"/>
      <c r="E28" s="5"/>
      <c r="F28" s="5"/>
      <c r="G28" s="5"/>
      <c r="H28" s="5"/>
      <c r="I28" s="5"/>
    </row>
    <row r="29" spans="1:9">
      <c r="B29" s="5"/>
      <c r="C29" s="5"/>
      <c r="D29" s="5"/>
      <c r="E29" s="5"/>
      <c r="F29" s="5"/>
      <c r="G29" s="5"/>
      <c r="H29" s="5"/>
      <c r="I29" s="5"/>
    </row>
    <row r="30" spans="1:9">
      <c r="B30" s="5"/>
      <c r="C30" s="5"/>
      <c r="D30" s="5"/>
      <c r="E30" s="5"/>
      <c r="F30" s="5"/>
      <c r="G30" s="5"/>
      <c r="H30" s="5"/>
      <c r="I30" s="5"/>
    </row>
    <row r="31" spans="1:9">
      <c r="B31" s="5"/>
      <c r="C31" s="5"/>
      <c r="D31" s="5"/>
      <c r="E31" s="5"/>
      <c r="F31" s="5"/>
      <c r="G31" s="5"/>
      <c r="H31" s="5"/>
      <c r="I31" s="5"/>
    </row>
    <row r="32" spans="1:9">
      <c r="B32" s="5"/>
      <c r="C32" s="5"/>
      <c r="D32" s="5"/>
      <c r="E32" s="5"/>
      <c r="F32" s="5"/>
      <c r="G32" s="5"/>
      <c r="H32" s="5"/>
      <c r="I32" s="5"/>
    </row>
    <row r="33" spans="2:9">
      <c r="B33" s="5"/>
      <c r="C33" s="5"/>
      <c r="D33" s="5"/>
      <c r="E33" s="5"/>
      <c r="F33" s="5"/>
      <c r="G33" s="5"/>
      <c r="H33" s="5"/>
      <c r="I33" s="5"/>
    </row>
    <row r="34" spans="2:9">
      <c r="B34" s="5"/>
      <c r="C34" s="5"/>
      <c r="D34" s="5"/>
      <c r="E34" s="5"/>
      <c r="F34" s="5"/>
      <c r="G34" s="5"/>
      <c r="H34" s="5"/>
      <c r="I34" s="5"/>
    </row>
    <row r="35" spans="2:9">
      <c r="B35" s="5"/>
      <c r="C35" s="5"/>
      <c r="D35" s="5"/>
      <c r="E35" s="5"/>
      <c r="F35" s="5"/>
      <c r="G35" s="5"/>
      <c r="H35" s="5"/>
      <c r="I35" s="5"/>
    </row>
    <row r="36" spans="2:9">
      <c r="B36" s="5"/>
      <c r="C36" s="5"/>
      <c r="D36" s="5"/>
      <c r="E36" s="5"/>
      <c r="F36" s="5"/>
      <c r="G36" s="5"/>
      <c r="H36" s="5"/>
      <c r="I36" s="5"/>
    </row>
    <row r="37" spans="2:9">
      <c r="B37" s="5"/>
      <c r="C37" s="5"/>
      <c r="D37" s="5"/>
      <c r="E37" s="5"/>
      <c r="F37" s="5"/>
      <c r="G37" s="5"/>
      <c r="H37" s="5"/>
      <c r="I37" s="5"/>
    </row>
    <row r="38" spans="2:9">
      <c r="B38" s="5"/>
      <c r="C38" s="5"/>
      <c r="D38" s="5"/>
      <c r="E38" s="5"/>
      <c r="F38" s="5"/>
      <c r="G38" s="5"/>
      <c r="H38" s="5"/>
      <c r="I38" s="5"/>
    </row>
    <row r="39" spans="2:9">
      <c r="B39" s="5"/>
      <c r="C39" s="5"/>
      <c r="D39" s="5"/>
      <c r="E39" s="5"/>
      <c r="F39" s="5"/>
      <c r="G39" s="5"/>
      <c r="H39" s="5"/>
      <c r="I39" s="5"/>
    </row>
    <row r="40" spans="2:9">
      <c r="B40" s="5"/>
      <c r="C40" s="5"/>
      <c r="D40" s="5"/>
      <c r="E40" s="5"/>
      <c r="F40" s="5"/>
      <c r="G40" s="5"/>
      <c r="H40" s="5"/>
      <c r="I40" s="5"/>
    </row>
    <row r="41" spans="2:9">
      <c r="B41" s="5"/>
      <c r="C41" s="5"/>
      <c r="D41" s="5"/>
      <c r="E41" s="5"/>
      <c r="F41" s="5"/>
      <c r="G41" s="5"/>
      <c r="H41" s="5"/>
      <c r="I41" s="5"/>
    </row>
    <row r="42" spans="2:9">
      <c r="B42" s="5"/>
      <c r="C42" s="5"/>
      <c r="D42" s="5"/>
      <c r="E42" s="5"/>
      <c r="F42" s="5"/>
      <c r="G42" s="5"/>
      <c r="H42" s="5"/>
      <c r="I42" s="5"/>
    </row>
    <row r="43" spans="2:9">
      <c r="B43" s="5"/>
      <c r="C43" s="5"/>
      <c r="D43" s="5"/>
      <c r="E43" s="5"/>
      <c r="F43" s="5"/>
      <c r="G43" s="5"/>
      <c r="H43" s="5"/>
      <c r="I43" s="5"/>
    </row>
    <row r="44" spans="2:9">
      <c r="B44" s="5"/>
      <c r="C44" s="5"/>
      <c r="D44" s="5"/>
      <c r="E44" s="5"/>
      <c r="F44" s="5"/>
      <c r="G44" s="5"/>
      <c r="H44" s="5"/>
      <c r="I44" s="5"/>
    </row>
    <row r="45" spans="2:9">
      <c r="B45" s="5"/>
      <c r="C45" s="5"/>
      <c r="D45" s="5"/>
      <c r="E45" s="5"/>
      <c r="F45" s="5"/>
      <c r="G45" s="5"/>
      <c r="H45" s="5"/>
      <c r="I45" s="5"/>
    </row>
    <row r="46" spans="2:9">
      <c r="B46" s="5"/>
      <c r="C46" s="5"/>
      <c r="D46" s="5"/>
      <c r="E46" s="5"/>
      <c r="F46" s="5"/>
      <c r="G46" s="5"/>
      <c r="H46" s="5"/>
      <c r="I46" s="5"/>
    </row>
    <row r="47" spans="2:9">
      <c r="B47" s="5"/>
      <c r="C47" s="5"/>
      <c r="D47" s="5"/>
      <c r="E47" s="5"/>
      <c r="F47" s="5"/>
      <c r="G47" s="5"/>
      <c r="H47" s="5"/>
      <c r="I47" s="5"/>
    </row>
    <row r="48" spans="2:9">
      <c r="B48" s="5"/>
      <c r="C48" s="5"/>
      <c r="D48" s="5"/>
      <c r="E48" s="5"/>
      <c r="F48" s="5"/>
      <c r="G48" s="5"/>
      <c r="H48" s="5"/>
      <c r="I48" s="5"/>
    </row>
    <row r="49" spans="2:9">
      <c r="B49" s="5"/>
      <c r="C49" s="5"/>
      <c r="D49" s="5"/>
      <c r="E49" s="5"/>
      <c r="F49" s="5"/>
      <c r="G49" s="5"/>
      <c r="H49" s="5"/>
      <c r="I49" s="5"/>
    </row>
    <row r="50" spans="2:9">
      <c r="B50" s="5"/>
      <c r="C50" s="5"/>
      <c r="D50" s="5"/>
      <c r="E50" s="5"/>
      <c r="F50" s="5"/>
      <c r="G50" s="5"/>
      <c r="H50" s="5"/>
      <c r="I50" s="5"/>
    </row>
    <row r="51" spans="2:9">
      <c r="B51" s="5"/>
      <c r="C51" s="5"/>
      <c r="D51" s="5"/>
      <c r="E51" s="5"/>
      <c r="F51" s="5"/>
      <c r="G51" s="5"/>
      <c r="H51" s="5"/>
      <c r="I51" s="5"/>
    </row>
    <row r="52" spans="2:9">
      <c r="B52" s="5"/>
      <c r="C52" s="5"/>
      <c r="D52" s="5"/>
      <c r="E52" s="5"/>
      <c r="F52" s="5"/>
      <c r="G52" s="5"/>
      <c r="H52" s="5"/>
      <c r="I52" s="5"/>
    </row>
    <row r="53" spans="2:9">
      <c r="B53" s="5"/>
      <c r="C53" s="5"/>
      <c r="D53" s="5"/>
      <c r="E53" s="5"/>
      <c r="F53" s="5"/>
      <c r="G53" s="5"/>
      <c r="H53" s="5"/>
      <c r="I53" s="5"/>
    </row>
    <row r="54" spans="2:9">
      <c r="B54" s="5"/>
      <c r="C54" s="5"/>
      <c r="D54" s="5"/>
      <c r="E54" s="5"/>
      <c r="F54" s="5"/>
      <c r="G54" s="5"/>
      <c r="H54" s="5"/>
      <c r="I54" s="5"/>
    </row>
    <row r="55" spans="2:9">
      <c r="B55" s="5"/>
      <c r="C55" s="5"/>
      <c r="D55" s="5"/>
      <c r="E55" s="5"/>
      <c r="F55" s="5"/>
      <c r="G55" s="5"/>
      <c r="H55" s="5"/>
      <c r="I55" s="5"/>
    </row>
    <row r="56" spans="2:9">
      <c r="B56" s="5"/>
      <c r="C56" s="5"/>
      <c r="D56" s="5"/>
      <c r="E56" s="5"/>
      <c r="F56" s="5"/>
      <c r="G56" s="5"/>
      <c r="H56" s="5"/>
      <c r="I56" s="5"/>
    </row>
    <row r="57" spans="2:9">
      <c r="B57" s="5"/>
      <c r="C57" s="5"/>
      <c r="D57" s="5"/>
      <c r="E57" s="5"/>
      <c r="F57" s="5"/>
      <c r="G57" s="5"/>
      <c r="H57" s="5"/>
      <c r="I57" s="5"/>
    </row>
    <row r="58" spans="2:9">
      <c r="B58" s="5"/>
      <c r="C58" s="5"/>
      <c r="D58" s="5"/>
      <c r="E58" s="5"/>
      <c r="F58" s="5"/>
      <c r="G58" s="5"/>
      <c r="H58" s="5"/>
      <c r="I58" s="5"/>
    </row>
    <row r="59" spans="2:9">
      <c r="B59" s="5"/>
      <c r="C59" s="5"/>
      <c r="D59" s="5"/>
      <c r="E59" s="5"/>
      <c r="F59" s="5"/>
      <c r="G59" s="5"/>
      <c r="H59" s="5"/>
      <c r="I59" s="5"/>
    </row>
    <row r="60" spans="2:9">
      <c r="B60" s="5"/>
      <c r="C60" s="5"/>
      <c r="D60" s="5"/>
      <c r="E60" s="5"/>
      <c r="F60" s="5"/>
      <c r="G60" s="5"/>
      <c r="H60" s="5"/>
      <c r="I60" s="5"/>
    </row>
    <row r="61" spans="2:9">
      <c r="B61" s="5"/>
      <c r="C61" s="5"/>
      <c r="D61" s="5"/>
      <c r="E61" s="5"/>
      <c r="F61" s="5"/>
      <c r="G61" s="5"/>
      <c r="H61" s="5"/>
      <c r="I61" s="5"/>
    </row>
    <row r="62" spans="2:9">
      <c r="B62" s="5"/>
      <c r="C62" s="5"/>
      <c r="D62" s="5"/>
      <c r="E62" s="5"/>
      <c r="F62" s="5"/>
      <c r="G62" s="5"/>
      <c r="H62" s="5"/>
      <c r="I62" s="5"/>
    </row>
    <row r="63" spans="2:9">
      <c r="B63" s="5"/>
      <c r="C63" s="5"/>
      <c r="D63" s="5"/>
      <c r="E63" s="5"/>
      <c r="F63" s="5"/>
      <c r="G63" s="5"/>
      <c r="H63" s="5"/>
      <c r="I63" s="5"/>
    </row>
    <row r="64" spans="2:9">
      <c r="B64" s="5"/>
      <c r="C64" s="5"/>
      <c r="D64" s="5"/>
      <c r="E64" s="5"/>
      <c r="F64" s="5"/>
      <c r="G64" s="5"/>
      <c r="H64" s="5"/>
      <c r="I64" s="5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  <row r="75" spans="2:9">
      <c r="B75" s="5"/>
      <c r="C75" s="5"/>
      <c r="D75" s="5"/>
      <c r="E75" s="5"/>
      <c r="F75" s="5"/>
      <c r="G75" s="5"/>
      <c r="H75" s="5"/>
      <c r="I75" s="5"/>
    </row>
    <row r="76" spans="2:9">
      <c r="B76" s="5"/>
      <c r="C76" s="5"/>
      <c r="D76" s="5"/>
      <c r="E76" s="5"/>
      <c r="F76" s="5"/>
      <c r="G76" s="5"/>
      <c r="H76" s="5"/>
      <c r="I76" s="5"/>
    </row>
    <row r="77" spans="2:9">
      <c r="B77" s="5"/>
      <c r="C77" s="5"/>
      <c r="D77" s="5"/>
      <c r="E77" s="5"/>
      <c r="F77" s="5"/>
      <c r="G77" s="5"/>
      <c r="H77" s="5"/>
      <c r="I77" s="5"/>
    </row>
    <row r="78" spans="2:9">
      <c r="B78" s="5"/>
      <c r="C78" s="5"/>
      <c r="D78" s="5"/>
      <c r="E78" s="5"/>
      <c r="F78" s="5"/>
      <c r="G78" s="5"/>
      <c r="H78" s="5"/>
      <c r="I78" s="5"/>
    </row>
    <row r="79" spans="2:9">
      <c r="B79" s="5"/>
      <c r="C79" s="5"/>
      <c r="D79" s="5"/>
      <c r="E79" s="5"/>
      <c r="F79" s="5"/>
      <c r="G79" s="5"/>
      <c r="H79" s="5"/>
      <c r="I79" s="5"/>
    </row>
    <row r="80" spans="2:9">
      <c r="B80" s="5"/>
      <c r="C80" s="5"/>
      <c r="D80" s="5"/>
      <c r="E80" s="5"/>
      <c r="F80" s="5"/>
      <c r="G80" s="5"/>
      <c r="H80" s="5"/>
      <c r="I80" s="5"/>
    </row>
    <row r="81" spans="2:9">
      <c r="B81" s="5"/>
      <c r="C81" s="5"/>
      <c r="D81" s="5"/>
      <c r="E81" s="5"/>
      <c r="F81" s="5"/>
      <c r="G81" s="5"/>
      <c r="H81" s="5"/>
      <c r="I81" s="5"/>
    </row>
  </sheetData>
  <phoneticPr fontId="0" type="noConversion"/>
  <pageMargins left="0.78740157480314965" right="0.78740157480314965" top="0.78740157480314965" bottom="0.78740157480314965" header="0.51181102362204722" footer="0.51181102362204722"/>
  <pageSetup paperSize="9" scale="95" firstPageNumber="36" orientation="portrait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topLeftCell="A13" zoomScaleNormal="100" workbookViewId="0"/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5" width="9.42578125" customWidth="1"/>
    <col min="6" max="7" width="11.85546875" customWidth="1"/>
    <col min="8" max="8" width="10.28515625" customWidth="1"/>
    <col min="9" max="9" width="10.85546875" customWidth="1"/>
    <col min="10" max="10" width="9.85546875" customWidth="1"/>
    <col min="11" max="11" width="9" customWidth="1"/>
    <col min="12" max="12" width="10.28515625" customWidth="1"/>
    <col min="13" max="13" width="10.5703125" customWidth="1"/>
  </cols>
  <sheetData>
    <row r="1" spans="1:13" ht="15.75">
      <c r="A1" s="27" t="s">
        <v>604</v>
      </c>
      <c r="B1" s="27"/>
      <c r="C1" s="27"/>
      <c r="D1" s="27"/>
      <c r="E1" s="27"/>
      <c r="F1" s="27"/>
      <c r="G1" s="27"/>
      <c r="H1" s="36"/>
      <c r="I1" s="36"/>
      <c r="J1" s="36"/>
      <c r="K1" s="36"/>
      <c r="L1" s="39"/>
      <c r="M1" s="39"/>
    </row>
    <row r="2" spans="1:13" ht="15.75">
      <c r="A2" s="27"/>
      <c r="B2" s="27"/>
      <c r="C2" s="27"/>
      <c r="D2" s="27"/>
      <c r="E2" s="27"/>
      <c r="F2" s="27"/>
      <c r="G2" s="27"/>
      <c r="H2" s="36"/>
      <c r="I2" s="36"/>
      <c r="J2" s="36"/>
      <c r="K2" s="36"/>
      <c r="L2" s="39"/>
      <c r="M2" s="39"/>
    </row>
    <row r="3" spans="1:13" ht="15.75">
      <c r="A3" s="37"/>
      <c r="B3" s="37"/>
      <c r="C3" s="37"/>
      <c r="D3" s="37"/>
      <c r="E3" s="37"/>
      <c r="F3" s="37"/>
      <c r="G3" s="37"/>
      <c r="H3" s="35"/>
      <c r="I3" s="35"/>
      <c r="J3" s="35"/>
      <c r="K3" s="35"/>
      <c r="L3" s="35"/>
      <c r="M3" s="35"/>
    </row>
    <row r="4" spans="1:13" ht="15.75">
      <c r="A4" s="37"/>
      <c r="B4" s="37"/>
      <c r="C4" s="37"/>
      <c r="D4" s="37"/>
      <c r="E4" s="37"/>
      <c r="F4" s="37"/>
      <c r="G4" s="37"/>
      <c r="H4" s="37" t="s">
        <v>26</v>
      </c>
      <c r="I4" s="35"/>
      <c r="J4" s="35"/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 t="s">
        <v>382</v>
      </c>
      <c r="I5" s="35"/>
      <c r="J5" s="35"/>
      <c r="K5" s="35"/>
      <c r="L5" s="35"/>
      <c r="M5" s="35"/>
    </row>
    <row r="6" spans="1:13" ht="15.75">
      <c r="A6" s="27"/>
      <c r="B6" s="27"/>
      <c r="C6" s="27"/>
      <c r="D6" s="37"/>
      <c r="E6" s="37"/>
      <c r="F6" s="37"/>
      <c r="G6" s="37"/>
      <c r="H6" s="37" t="s">
        <v>27</v>
      </c>
      <c r="I6" s="26"/>
      <c r="J6" s="26"/>
      <c r="K6" s="26"/>
      <c r="L6" s="26"/>
      <c r="M6" s="26"/>
    </row>
    <row r="7" spans="1:13" ht="15.75">
      <c r="A7" s="27"/>
      <c r="B7" s="27"/>
      <c r="C7" s="27"/>
      <c r="D7" s="37"/>
      <c r="E7" s="37"/>
      <c r="F7" s="37"/>
      <c r="G7" s="37"/>
      <c r="H7" s="26"/>
      <c r="I7" s="26"/>
      <c r="J7" s="26"/>
      <c r="K7" s="26"/>
      <c r="L7" s="26"/>
      <c r="M7" s="26"/>
    </row>
    <row r="8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>
      <c r="A9" s="26"/>
      <c r="B9" s="5"/>
      <c r="C9" s="5"/>
      <c r="D9" s="5"/>
      <c r="E9" s="5"/>
      <c r="F9" s="5"/>
      <c r="G9" s="5"/>
      <c r="H9" s="40"/>
      <c r="I9" s="40"/>
      <c r="J9" s="40"/>
      <c r="K9" s="40"/>
      <c r="L9" s="40"/>
      <c r="M9" s="40"/>
    </row>
    <row r="10" spans="1:13" ht="12.75" customHeight="1">
      <c r="A10" s="542" t="s">
        <v>381</v>
      </c>
      <c r="B10" s="542" t="s">
        <v>378</v>
      </c>
      <c r="C10" s="542" t="s">
        <v>222</v>
      </c>
      <c r="D10" s="545" t="s">
        <v>218</v>
      </c>
      <c r="E10" s="546"/>
      <c r="F10" s="545" t="s">
        <v>219</v>
      </c>
      <c r="G10" s="546"/>
      <c r="H10" s="542" t="s">
        <v>170</v>
      </c>
      <c r="I10" s="542" t="s">
        <v>191</v>
      </c>
      <c r="J10" s="542" t="s">
        <v>193</v>
      </c>
      <c r="K10" s="551" t="s">
        <v>220</v>
      </c>
      <c r="L10" s="551" t="s">
        <v>383</v>
      </c>
      <c r="M10" s="542" t="s">
        <v>221</v>
      </c>
    </row>
    <row r="11" spans="1:13" ht="17.45" customHeight="1">
      <c r="A11" s="543"/>
      <c r="B11" s="543"/>
      <c r="C11" s="543"/>
      <c r="D11" s="547"/>
      <c r="E11" s="548"/>
      <c r="F11" s="547"/>
      <c r="G11" s="548"/>
      <c r="H11" s="543"/>
      <c r="I11" s="543"/>
      <c r="J11" s="543"/>
      <c r="K11" s="554"/>
      <c r="L11" s="552"/>
      <c r="M11" s="543"/>
    </row>
    <row r="12" spans="1:13" ht="27.75" customHeight="1">
      <c r="A12" s="544"/>
      <c r="B12" s="544"/>
      <c r="C12" s="544"/>
      <c r="D12" s="418" t="s">
        <v>379</v>
      </c>
      <c r="E12" s="418" t="s">
        <v>380</v>
      </c>
      <c r="F12" s="418" t="s">
        <v>379</v>
      </c>
      <c r="G12" s="418" t="s">
        <v>380</v>
      </c>
      <c r="H12" s="544"/>
      <c r="I12" s="544"/>
      <c r="J12" s="544"/>
      <c r="K12" s="555"/>
      <c r="L12" s="553"/>
      <c r="M12" s="544"/>
    </row>
    <row r="13" spans="1:13">
      <c r="A13" s="7" t="s">
        <v>8</v>
      </c>
      <c r="B13" s="7" t="s">
        <v>9</v>
      </c>
      <c r="C13" s="7" t="s">
        <v>10</v>
      </c>
      <c r="D13" s="549" t="s">
        <v>11</v>
      </c>
      <c r="E13" s="550"/>
      <c r="F13" s="549" t="s">
        <v>12</v>
      </c>
      <c r="G13" s="550"/>
      <c r="H13" s="9" t="s">
        <v>13</v>
      </c>
      <c r="I13" s="7" t="s">
        <v>14</v>
      </c>
      <c r="J13" s="9" t="s">
        <v>15</v>
      </c>
      <c r="K13" s="419" t="s">
        <v>16</v>
      </c>
      <c r="L13" s="419" t="s">
        <v>17</v>
      </c>
      <c r="M13" s="19" t="s">
        <v>18</v>
      </c>
    </row>
    <row r="14" spans="1:13">
      <c r="A14" s="13" t="s">
        <v>133</v>
      </c>
      <c r="B14" s="118"/>
      <c r="C14" s="118"/>
      <c r="D14" s="118"/>
      <c r="E14" s="118"/>
      <c r="F14" s="118"/>
      <c r="G14" s="118"/>
      <c r="H14" s="118"/>
      <c r="I14" s="118"/>
      <c r="J14" s="122"/>
      <c r="K14" s="118"/>
      <c r="L14" s="118"/>
      <c r="M14" s="118"/>
    </row>
    <row r="15" spans="1:13">
      <c r="A15" s="15" t="s">
        <v>29</v>
      </c>
      <c r="B15" s="117">
        <f>SUM(C15:M15)</f>
        <v>4811405</v>
      </c>
      <c r="C15" s="117">
        <f>SUM('4.1'!D96)</f>
        <v>0</v>
      </c>
      <c r="D15" s="117">
        <f>SUM('4.1'!E96)</f>
        <v>662536</v>
      </c>
      <c r="E15" s="117">
        <f>SUM('4.1'!F96)</f>
        <v>5700</v>
      </c>
      <c r="F15" s="117">
        <f>SUM('4.1'!G96)</f>
        <v>0</v>
      </c>
      <c r="G15" s="117">
        <f>SUM('4.1'!H96)</f>
        <v>75000</v>
      </c>
      <c r="H15" s="117">
        <f>SUM('4.1'!I96)</f>
        <v>2252642</v>
      </c>
      <c r="I15" s="117">
        <f>SUM('4.1'!J96)</f>
        <v>133918</v>
      </c>
      <c r="J15" s="117">
        <f>SUM('4.1'!K96)</f>
        <v>22787</v>
      </c>
      <c r="K15" s="117">
        <f>SUM('4.1'!L96)</f>
        <v>96638</v>
      </c>
      <c r="L15" s="117">
        <f>SUM('4.1'!M96)</f>
        <v>360</v>
      </c>
      <c r="M15" s="117">
        <f>SUM('4.1'!N96)</f>
        <v>1561824</v>
      </c>
    </row>
    <row r="16" spans="1:13">
      <c r="A16" s="10" t="s">
        <v>136</v>
      </c>
      <c r="B16" s="118"/>
      <c r="C16" s="118"/>
      <c r="D16" s="118"/>
      <c r="E16" s="118"/>
      <c r="F16" s="118"/>
      <c r="G16" s="122"/>
      <c r="H16" s="118"/>
      <c r="I16" s="118"/>
      <c r="J16" s="122"/>
      <c r="K16" s="118"/>
      <c r="L16" s="118"/>
      <c r="M16" s="118"/>
    </row>
    <row r="17" spans="1:17">
      <c r="A17" s="15" t="s">
        <v>41</v>
      </c>
      <c r="B17" s="117">
        <f>SUM(C17:M17)</f>
        <v>-1511148</v>
      </c>
      <c r="C17" s="117"/>
      <c r="D17" s="117">
        <v>-511787</v>
      </c>
      <c r="E17" s="117"/>
      <c r="F17" s="117"/>
      <c r="G17" s="124"/>
      <c r="H17" s="117">
        <v>-999361</v>
      </c>
      <c r="I17" s="117"/>
      <c r="J17" s="124"/>
      <c r="K17" s="117"/>
      <c r="L17" s="117"/>
      <c r="M17" s="117"/>
      <c r="Q17" s="67"/>
    </row>
    <row r="18" spans="1:17" s="178" customFormat="1">
      <c r="A18" s="22" t="s">
        <v>75</v>
      </c>
      <c r="B18" s="128"/>
      <c r="C18" s="128"/>
      <c r="D18" s="128"/>
      <c r="E18" s="128"/>
      <c r="F18" s="128"/>
      <c r="G18" s="129"/>
      <c r="H18" s="134"/>
      <c r="I18" s="128"/>
      <c r="J18" s="179"/>
      <c r="K18" s="128"/>
      <c r="L18" s="128"/>
      <c r="M18" s="128"/>
    </row>
    <row r="19" spans="1:17">
      <c r="A19" s="11" t="s">
        <v>29</v>
      </c>
      <c r="B19" s="117">
        <f>SUM(C19:M19)</f>
        <v>291277</v>
      </c>
      <c r="C19" s="117">
        <f>SUM('4.2'!D20)</f>
        <v>287430</v>
      </c>
      <c r="D19" s="117">
        <f>SUM('4.2'!E20)</f>
        <v>0</v>
      </c>
      <c r="E19" s="117">
        <f>SUM('4.2'!F20)</f>
        <v>0</v>
      </c>
      <c r="F19" s="117">
        <f>SUM('4.2'!G20)</f>
        <v>0</v>
      </c>
      <c r="G19" s="117">
        <f>SUM('4.2'!H20)</f>
        <v>0</v>
      </c>
      <c r="H19" s="117">
        <f>SUM('4.2'!I20)</f>
        <v>0</v>
      </c>
      <c r="I19" s="117">
        <f>SUM('4.2'!J20)</f>
        <v>3824</v>
      </c>
      <c r="J19" s="117">
        <f>SUM('4.2'!K20)</f>
        <v>23</v>
      </c>
      <c r="K19" s="117">
        <f>SUM('4.2'!L20)</f>
        <v>0</v>
      </c>
      <c r="L19" s="117">
        <f>SUM('4.2'!M20)</f>
        <v>0</v>
      </c>
      <c r="M19" s="117">
        <f>SUM('4.2'!N20)</f>
        <v>0</v>
      </c>
    </row>
    <row r="20" spans="1:17" s="178" customFormat="1">
      <c r="A20" s="13" t="s">
        <v>210</v>
      </c>
      <c r="B20" s="134"/>
      <c r="C20" s="134"/>
      <c r="D20" s="134"/>
      <c r="E20" s="150"/>
      <c r="F20" s="134"/>
      <c r="G20" s="134"/>
      <c r="H20" s="134"/>
      <c r="I20" s="134"/>
      <c r="J20" s="134"/>
      <c r="K20" s="151"/>
      <c r="L20" s="151"/>
      <c r="M20" s="134"/>
    </row>
    <row r="21" spans="1:17">
      <c r="A21" s="15" t="s">
        <v>29</v>
      </c>
      <c r="B21" s="117">
        <f>SUM(C21:M21)</f>
        <v>173041</v>
      </c>
      <c r="C21" s="117">
        <v>170408</v>
      </c>
      <c r="D21" s="117"/>
      <c r="E21" s="114"/>
      <c r="F21" s="117"/>
      <c r="G21" s="117"/>
      <c r="H21" s="117"/>
      <c r="I21" s="117">
        <v>2633</v>
      </c>
      <c r="J21" s="117"/>
      <c r="K21" s="117"/>
      <c r="L21" s="117"/>
      <c r="M21" s="117"/>
    </row>
    <row r="22" spans="1:17">
      <c r="A22" s="13" t="s">
        <v>211</v>
      </c>
      <c r="B22" s="134"/>
      <c r="C22" s="134"/>
      <c r="D22" s="134"/>
      <c r="E22" s="150"/>
      <c r="F22" s="134"/>
      <c r="G22" s="134"/>
      <c r="H22" s="134"/>
      <c r="I22" s="134"/>
      <c r="J22" s="134"/>
      <c r="K22" s="151"/>
      <c r="L22" s="151"/>
      <c r="M22" s="134"/>
    </row>
    <row r="23" spans="1:17">
      <c r="A23" s="15" t="s">
        <v>29</v>
      </c>
      <c r="B23" s="117">
        <f>SUM(C23:M23)</f>
        <v>144271</v>
      </c>
      <c r="C23" s="117">
        <v>142345</v>
      </c>
      <c r="D23" s="117"/>
      <c r="E23" s="114"/>
      <c r="F23" s="117"/>
      <c r="G23" s="117"/>
      <c r="H23" s="117"/>
      <c r="I23" s="117">
        <v>1926</v>
      </c>
      <c r="J23" s="117"/>
      <c r="K23" s="117"/>
      <c r="L23" s="117"/>
      <c r="M23" s="117"/>
    </row>
    <row r="24" spans="1:17">
      <c r="A24" s="13" t="s">
        <v>212</v>
      </c>
      <c r="B24" s="134"/>
      <c r="C24" s="134"/>
      <c r="D24" s="134"/>
      <c r="E24" s="150"/>
      <c r="F24" s="134"/>
      <c r="G24" s="134"/>
      <c r="H24" s="152"/>
      <c r="I24" s="134"/>
      <c r="J24" s="134"/>
      <c r="K24" s="151"/>
      <c r="L24" s="151"/>
      <c r="M24" s="134"/>
    </row>
    <row r="25" spans="1:17">
      <c r="A25" s="15" t="s">
        <v>29</v>
      </c>
      <c r="B25" s="117">
        <f>SUM(C25:M25)</f>
        <v>77785</v>
      </c>
      <c r="C25" s="117">
        <v>76937</v>
      </c>
      <c r="D25" s="117"/>
      <c r="E25" s="114"/>
      <c r="F25" s="117"/>
      <c r="G25" s="117"/>
      <c r="H25" s="114"/>
      <c r="I25" s="117">
        <v>848</v>
      </c>
      <c r="J25" s="117"/>
      <c r="K25" s="117"/>
      <c r="L25" s="117"/>
      <c r="M25" s="117"/>
    </row>
    <row r="26" spans="1:17">
      <c r="A26" s="13" t="s">
        <v>228</v>
      </c>
      <c r="B26" s="118"/>
      <c r="C26" s="118"/>
      <c r="D26" s="118"/>
      <c r="E26" s="118"/>
      <c r="F26" s="118"/>
      <c r="G26" s="118"/>
      <c r="H26" s="122"/>
      <c r="I26" s="118"/>
      <c r="J26" s="122"/>
      <c r="K26" s="118"/>
      <c r="L26" s="118"/>
      <c r="M26" s="118"/>
    </row>
    <row r="27" spans="1:17">
      <c r="A27" s="15" t="s">
        <v>29</v>
      </c>
      <c r="B27" s="117">
        <f>SUM(C27:M27)</f>
        <v>78206</v>
      </c>
      <c r="C27" s="117">
        <v>76436</v>
      </c>
      <c r="D27" s="117"/>
      <c r="E27" s="117"/>
      <c r="F27" s="117"/>
      <c r="G27" s="117"/>
      <c r="H27" s="114"/>
      <c r="I27" s="117">
        <v>1770</v>
      </c>
      <c r="J27" s="117"/>
      <c r="K27" s="117"/>
      <c r="L27" s="117"/>
      <c r="M27" s="117"/>
      <c r="N27" s="26"/>
    </row>
    <row r="28" spans="1:17">
      <c r="A28" s="22" t="s">
        <v>213</v>
      </c>
      <c r="B28" s="134"/>
      <c r="C28" s="134"/>
      <c r="D28" s="134"/>
      <c r="E28" s="128"/>
      <c r="F28" s="128"/>
      <c r="G28" s="128"/>
      <c r="H28" s="134"/>
      <c r="I28" s="128"/>
      <c r="J28" s="134"/>
      <c r="K28" s="130"/>
      <c r="L28" s="130"/>
      <c r="M28" s="128"/>
    </row>
    <row r="29" spans="1:17" s="180" customFormat="1">
      <c r="A29" s="15" t="s">
        <v>32</v>
      </c>
      <c r="B29" s="117">
        <f>SUM(C29:M29)</f>
        <v>242856</v>
      </c>
      <c r="C29" s="117">
        <v>132418</v>
      </c>
      <c r="D29" s="117"/>
      <c r="E29" s="117"/>
      <c r="F29" s="117"/>
      <c r="G29" s="117"/>
      <c r="H29" s="117"/>
      <c r="I29" s="117">
        <v>110438</v>
      </c>
      <c r="J29" s="117"/>
      <c r="K29" s="117"/>
      <c r="L29" s="117"/>
      <c r="M29" s="117"/>
    </row>
    <row r="30" spans="1:17">
      <c r="A30" s="13" t="s">
        <v>214</v>
      </c>
      <c r="B30" s="128"/>
      <c r="C30" s="134"/>
      <c r="D30" s="152"/>
      <c r="E30" s="152"/>
      <c r="F30" s="134"/>
      <c r="G30" s="134"/>
      <c r="H30" s="134"/>
      <c r="I30" s="134"/>
      <c r="J30" s="134"/>
      <c r="K30" s="151"/>
      <c r="L30" s="151"/>
      <c r="M30" s="134"/>
    </row>
    <row r="31" spans="1:17">
      <c r="A31" s="15" t="s">
        <v>29</v>
      </c>
      <c r="B31" s="117">
        <f>SUM(C31:M31)</f>
        <v>72615</v>
      </c>
      <c r="C31" s="117">
        <v>69373</v>
      </c>
      <c r="D31" s="117"/>
      <c r="E31" s="117"/>
      <c r="F31" s="117"/>
      <c r="G31" s="117"/>
      <c r="H31" s="117"/>
      <c r="I31" s="117">
        <v>3242</v>
      </c>
      <c r="J31" s="117"/>
      <c r="K31" s="117">
        <v>0</v>
      </c>
      <c r="L31" s="117"/>
      <c r="M31" s="117"/>
    </row>
    <row r="32" spans="1:17">
      <c r="A32" s="13" t="s">
        <v>215</v>
      </c>
      <c r="B32" s="128"/>
      <c r="C32" s="134"/>
      <c r="D32" s="152"/>
      <c r="E32" s="152"/>
      <c r="F32" s="134"/>
      <c r="G32" s="134"/>
      <c r="H32" s="134"/>
      <c r="I32" s="134"/>
      <c r="J32" s="134"/>
      <c r="K32" s="151"/>
      <c r="L32" s="151"/>
      <c r="M32" s="134"/>
    </row>
    <row r="33" spans="1:13">
      <c r="A33" s="15" t="s">
        <v>29</v>
      </c>
      <c r="B33" s="117">
        <f>SUM(C33:M33)</f>
        <v>175492</v>
      </c>
      <c r="C33" s="117">
        <v>102807</v>
      </c>
      <c r="D33" s="117">
        <v>5200</v>
      </c>
      <c r="E33" s="117"/>
      <c r="F33" s="117">
        <v>2100</v>
      </c>
      <c r="G33" s="117"/>
      <c r="H33" s="117"/>
      <c r="I33" s="117">
        <v>63285</v>
      </c>
      <c r="J33" s="117"/>
      <c r="K33" s="117"/>
      <c r="L33" s="117"/>
      <c r="M33" s="117">
        <v>2100</v>
      </c>
    </row>
    <row r="34" spans="1:13">
      <c r="A34" s="13" t="s">
        <v>216</v>
      </c>
      <c r="B34" s="128"/>
      <c r="C34" s="134"/>
      <c r="D34" s="152"/>
      <c r="E34" s="152"/>
      <c r="F34" s="134"/>
      <c r="G34" s="134"/>
      <c r="H34" s="134"/>
      <c r="I34" s="134"/>
      <c r="J34" s="134"/>
      <c r="K34" s="151"/>
      <c r="L34" s="151"/>
      <c r="M34" s="134"/>
    </row>
    <row r="35" spans="1:13">
      <c r="A35" s="15" t="s">
        <v>29</v>
      </c>
      <c r="B35" s="117">
        <f>SUM(C35:M35)</f>
        <v>52157</v>
      </c>
      <c r="C35" s="117">
        <v>48157</v>
      </c>
      <c r="D35" s="117"/>
      <c r="E35" s="117"/>
      <c r="F35" s="117"/>
      <c r="G35" s="117"/>
      <c r="H35" s="117"/>
      <c r="I35" s="117">
        <v>4000</v>
      </c>
      <c r="J35" s="117"/>
      <c r="K35" s="117"/>
      <c r="L35" s="117"/>
      <c r="M35" s="117"/>
    </row>
    <row r="36" spans="1:13">
      <c r="A36" s="13" t="s">
        <v>217</v>
      </c>
      <c r="B36" s="128"/>
      <c r="C36" s="134"/>
      <c r="D36" s="152"/>
      <c r="E36" s="152"/>
      <c r="F36" s="134"/>
      <c r="G36" s="134"/>
      <c r="H36" s="134"/>
      <c r="I36" s="134"/>
      <c r="J36" s="134"/>
      <c r="K36" s="151"/>
      <c r="L36" s="151"/>
      <c r="M36" s="134"/>
    </row>
    <row r="37" spans="1:13">
      <c r="A37" s="15" t="s">
        <v>29</v>
      </c>
      <c r="B37" s="117">
        <f>SUM(C37:M37)</f>
        <v>497820</v>
      </c>
      <c r="C37" s="117">
        <v>404837</v>
      </c>
      <c r="D37" s="117">
        <v>41016</v>
      </c>
      <c r="E37" s="117"/>
      <c r="F37" s="117"/>
      <c r="G37" s="117"/>
      <c r="H37" s="117"/>
      <c r="I37" s="117">
        <v>51967</v>
      </c>
      <c r="J37" s="117"/>
      <c r="K37" s="117"/>
      <c r="L37" s="117"/>
      <c r="M37" s="117"/>
    </row>
    <row r="38" spans="1:13">
      <c r="A38" s="13" t="s">
        <v>109</v>
      </c>
      <c r="B38" s="128"/>
      <c r="C38" s="134"/>
      <c r="D38" s="152"/>
      <c r="E38" s="152"/>
      <c r="F38" s="134"/>
      <c r="G38" s="134"/>
      <c r="H38" s="134"/>
      <c r="I38" s="134"/>
      <c r="J38" s="134"/>
      <c r="K38" s="151"/>
      <c r="L38" s="151"/>
      <c r="M38" s="134"/>
    </row>
    <row r="39" spans="1:13">
      <c r="A39" s="15" t="s">
        <v>29</v>
      </c>
      <c r="B39" s="117">
        <f>SUM(C39:M39)</f>
        <v>5105777</v>
      </c>
      <c r="C39" s="117">
        <f>SUM(C14:C37)</f>
        <v>1511148</v>
      </c>
      <c r="D39" s="117">
        <f t="shared" ref="D39:M39" si="0">SUM(D14:D37)</f>
        <v>196965</v>
      </c>
      <c r="E39" s="117">
        <f t="shared" si="0"/>
        <v>5700</v>
      </c>
      <c r="F39" s="117">
        <f t="shared" si="0"/>
        <v>2100</v>
      </c>
      <c r="G39" s="117">
        <f t="shared" si="0"/>
        <v>75000</v>
      </c>
      <c r="H39" s="117">
        <f t="shared" si="0"/>
        <v>1253281</v>
      </c>
      <c r="I39" s="117">
        <f t="shared" si="0"/>
        <v>377851</v>
      </c>
      <c r="J39" s="117">
        <f t="shared" si="0"/>
        <v>22810</v>
      </c>
      <c r="K39" s="117">
        <f t="shared" si="0"/>
        <v>96638</v>
      </c>
      <c r="L39" s="117">
        <f t="shared" si="0"/>
        <v>360</v>
      </c>
      <c r="M39" s="117">
        <f t="shared" si="0"/>
        <v>1563924</v>
      </c>
    </row>
    <row r="41" spans="1:13">
      <c r="B41" s="171">
        <f>SUM(B15:B37)</f>
        <v>5105777</v>
      </c>
      <c r="C41" s="171">
        <f>SUM(C21:C37)</f>
        <v>1223718</v>
      </c>
    </row>
    <row r="42" spans="1:13">
      <c r="C42" s="171"/>
    </row>
  </sheetData>
  <mergeCells count="13">
    <mergeCell ref="D13:E13"/>
    <mergeCell ref="F10:G11"/>
    <mergeCell ref="F13:G13"/>
    <mergeCell ref="L10:L12"/>
    <mergeCell ref="K10:K12"/>
    <mergeCell ref="A10:A12"/>
    <mergeCell ref="B10:B12"/>
    <mergeCell ref="M10:M12"/>
    <mergeCell ref="C10:C12"/>
    <mergeCell ref="H10:H12"/>
    <mergeCell ref="I10:I12"/>
    <mergeCell ref="J10:J12"/>
    <mergeCell ref="D10:E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0" firstPageNumber="3" orientation="landscape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150"/>
  <sheetViews>
    <sheetView view="pageBreakPreview" zoomScaleNormal="100" zoomScaleSheetLayoutView="100" workbookViewId="0">
      <pane ySplit="2115" activePane="bottomLeft"/>
      <selection pane="bottomLeft" activeCell="C4" sqref="C4"/>
    </sheetView>
  </sheetViews>
  <sheetFormatPr defaultRowHeight="12.75"/>
  <cols>
    <col min="1" max="1" width="42.42578125" customWidth="1"/>
    <col min="2" max="3" width="11.140625" customWidth="1"/>
    <col min="4" max="4" width="10.7109375" style="250" customWidth="1"/>
    <col min="5" max="5" width="11.42578125" customWidth="1"/>
    <col min="6" max="6" width="10.7109375" customWidth="1"/>
    <col min="7" max="7" width="12" customWidth="1"/>
    <col min="8" max="8" width="9.5703125" customWidth="1"/>
    <col min="9" max="9" width="10.7109375" customWidth="1"/>
    <col min="10" max="10" width="11.5703125" customWidth="1"/>
    <col min="11" max="14" width="10.7109375" customWidth="1"/>
    <col min="15" max="15" width="9.85546875" bestFit="1" customWidth="1"/>
  </cols>
  <sheetData>
    <row r="1" spans="1:15" ht="15.75">
      <c r="A1" s="4" t="s">
        <v>605</v>
      </c>
      <c r="B1" s="4"/>
      <c r="C1" s="4"/>
      <c r="D1" s="6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5" ht="15.75">
      <c r="A2" s="4"/>
      <c r="B2" s="4"/>
      <c r="C2" s="4"/>
      <c r="D2" s="6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5" ht="15.75">
      <c r="A3" s="4"/>
      <c r="B3" s="4"/>
      <c r="C3" s="4"/>
      <c r="D3" s="6"/>
      <c r="E3" s="4"/>
      <c r="F3" s="4"/>
      <c r="G3" s="6"/>
      <c r="H3" s="6"/>
      <c r="I3" s="6" t="s">
        <v>130</v>
      </c>
      <c r="J3" s="5"/>
      <c r="K3" s="5"/>
      <c r="L3" s="5"/>
      <c r="M3" s="5"/>
      <c r="N3" s="5"/>
    </row>
    <row r="4" spans="1:15" ht="15.75">
      <c r="A4" s="4"/>
      <c r="B4" s="4"/>
      <c r="C4" s="4"/>
      <c r="D4" s="6"/>
      <c r="E4" s="4"/>
      <c r="F4" s="4"/>
      <c r="G4" s="6"/>
      <c r="H4" s="6"/>
      <c r="I4" s="400" t="s">
        <v>352</v>
      </c>
      <c r="J4" s="5"/>
      <c r="K4" s="5"/>
      <c r="L4" s="5"/>
      <c r="M4" s="5"/>
      <c r="N4" s="5"/>
    </row>
    <row r="5" spans="1:15" ht="15.75">
      <c r="A5" s="370"/>
      <c r="B5" s="6"/>
      <c r="C5" s="420"/>
      <c r="D5" s="6"/>
      <c r="E5" s="4"/>
      <c r="F5" s="4"/>
      <c r="G5" s="6"/>
      <c r="H5" s="6"/>
      <c r="I5" s="6" t="s">
        <v>2</v>
      </c>
      <c r="J5" s="5"/>
      <c r="K5" s="5"/>
      <c r="L5" s="5"/>
      <c r="M5" s="5"/>
      <c r="N5" s="5"/>
    </row>
    <row r="6" spans="1:15">
      <c r="A6" s="5"/>
      <c r="B6" s="5"/>
      <c r="C6" s="5"/>
      <c r="D6" s="248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5" s="421" customFormat="1" ht="12.75" customHeight="1">
      <c r="A7" s="542" t="s">
        <v>381</v>
      </c>
      <c r="B7" s="542"/>
      <c r="C7" s="542" t="s">
        <v>378</v>
      </c>
      <c r="D7" s="542" t="s">
        <v>222</v>
      </c>
      <c r="E7" s="545" t="s">
        <v>218</v>
      </c>
      <c r="F7" s="546"/>
      <c r="G7" s="545" t="s">
        <v>219</v>
      </c>
      <c r="H7" s="546"/>
      <c r="I7" s="542" t="s">
        <v>170</v>
      </c>
      <c r="J7" s="542" t="s">
        <v>191</v>
      </c>
      <c r="K7" s="542" t="s">
        <v>193</v>
      </c>
      <c r="L7" s="542" t="s">
        <v>220</v>
      </c>
      <c r="M7" s="542" t="s">
        <v>383</v>
      </c>
      <c r="N7" s="542" t="s">
        <v>221</v>
      </c>
    </row>
    <row r="8" spans="1:15" s="421" customFormat="1" ht="17.45" customHeight="1">
      <c r="A8" s="543"/>
      <c r="B8" s="543"/>
      <c r="C8" s="543"/>
      <c r="D8" s="543"/>
      <c r="E8" s="547"/>
      <c r="F8" s="548"/>
      <c r="G8" s="547"/>
      <c r="H8" s="548"/>
      <c r="I8" s="543"/>
      <c r="J8" s="543"/>
      <c r="K8" s="543"/>
      <c r="L8" s="558"/>
      <c r="M8" s="560"/>
      <c r="N8" s="543"/>
    </row>
    <row r="9" spans="1:15" s="421" customFormat="1" ht="27.75" customHeight="1">
      <c r="A9" s="544"/>
      <c r="B9" s="544"/>
      <c r="C9" s="544"/>
      <c r="D9" s="544"/>
      <c r="E9" s="418" t="s">
        <v>379</v>
      </c>
      <c r="F9" s="418" t="s">
        <v>380</v>
      </c>
      <c r="G9" s="418" t="s">
        <v>379</v>
      </c>
      <c r="H9" s="418" t="s">
        <v>380</v>
      </c>
      <c r="I9" s="544"/>
      <c r="J9" s="544"/>
      <c r="K9" s="544"/>
      <c r="L9" s="559"/>
      <c r="M9" s="561"/>
      <c r="N9" s="544"/>
    </row>
    <row r="10" spans="1:15" s="421" customFormat="1">
      <c r="A10" s="422" t="s">
        <v>8</v>
      </c>
      <c r="B10" s="422"/>
      <c r="C10" s="422" t="s">
        <v>9</v>
      </c>
      <c r="D10" s="422" t="s">
        <v>10</v>
      </c>
      <c r="E10" s="556" t="s">
        <v>11</v>
      </c>
      <c r="F10" s="557"/>
      <c r="G10" s="556" t="s">
        <v>12</v>
      </c>
      <c r="H10" s="557"/>
      <c r="I10" s="87" t="s">
        <v>13</v>
      </c>
      <c r="J10" s="422" t="s">
        <v>14</v>
      </c>
      <c r="K10" s="87" t="s">
        <v>15</v>
      </c>
      <c r="L10" s="85" t="s">
        <v>16</v>
      </c>
      <c r="M10" s="85" t="s">
        <v>17</v>
      </c>
      <c r="N10" s="423">
        <v>11</v>
      </c>
    </row>
    <row r="11" spans="1:15">
      <c r="A11" s="13" t="s">
        <v>229</v>
      </c>
      <c r="B11" s="13"/>
      <c r="C11" s="13"/>
      <c r="D11" s="7"/>
      <c r="E11" s="122"/>
      <c r="F11" s="118"/>
      <c r="G11" s="175"/>
      <c r="H11" s="118"/>
      <c r="I11" s="122"/>
      <c r="J11" s="118"/>
      <c r="K11" s="122"/>
      <c r="L11" s="118"/>
      <c r="M11" s="118"/>
      <c r="N11" s="118"/>
      <c r="O11" t="s">
        <v>318</v>
      </c>
    </row>
    <row r="12" spans="1:15">
      <c r="A12" s="15" t="s">
        <v>41</v>
      </c>
      <c r="B12" s="289" t="s">
        <v>179</v>
      </c>
      <c r="C12" s="429">
        <f>SUM(D12:N12)</f>
        <v>0</v>
      </c>
      <c r="D12" s="273">
        <f>SUM(E12:N12)</f>
        <v>0</v>
      </c>
      <c r="E12" s="124">
        <f>SUM(F12:N12)</f>
        <v>0</v>
      </c>
      <c r="F12" s="117">
        <v>0</v>
      </c>
      <c r="G12" s="124"/>
      <c r="H12" s="117">
        <v>0</v>
      </c>
      <c r="I12" s="124">
        <v>0</v>
      </c>
      <c r="J12" s="117">
        <v>0</v>
      </c>
      <c r="K12" s="124">
        <v>0</v>
      </c>
      <c r="L12" s="117">
        <v>0</v>
      </c>
      <c r="M12" s="117"/>
      <c r="N12" s="117">
        <v>0</v>
      </c>
      <c r="O12" s="171">
        <f t="shared" ref="O12:O75" si="0">SUM(E12:N12)</f>
        <v>0</v>
      </c>
    </row>
    <row r="13" spans="1:15">
      <c r="A13" s="57" t="s">
        <v>314</v>
      </c>
      <c r="B13" s="320"/>
      <c r="C13" s="320"/>
      <c r="D13" s="348"/>
      <c r="E13" s="122"/>
      <c r="F13" s="118"/>
      <c r="G13" s="122"/>
      <c r="H13" s="118"/>
      <c r="I13" s="122"/>
      <c r="J13" s="118"/>
      <c r="K13" s="122"/>
      <c r="L13" s="118"/>
      <c r="M13" s="118"/>
      <c r="N13" s="118"/>
      <c r="O13" s="171">
        <f t="shared" si="0"/>
        <v>0</v>
      </c>
    </row>
    <row r="14" spans="1:15">
      <c r="A14" s="11" t="s">
        <v>41</v>
      </c>
      <c r="B14" s="289" t="s">
        <v>177</v>
      </c>
      <c r="C14" s="429">
        <f>SUM(D14:N14)</f>
        <v>0</v>
      </c>
      <c r="D14" s="273">
        <f>SUM(E14:N14)</f>
        <v>0</v>
      </c>
      <c r="E14" s="124"/>
      <c r="F14" s="117"/>
      <c r="G14" s="124"/>
      <c r="H14" s="117"/>
      <c r="I14" s="124"/>
      <c r="J14" s="117"/>
      <c r="K14" s="124"/>
      <c r="L14" s="117"/>
      <c r="M14" s="117"/>
      <c r="N14" s="117"/>
      <c r="O14" s="171">
        <f t="shared" si="0"/>
        <v>0</v>
      </c>
    </row>
    <row r="15" spans="1:15">
      <c r="A15" s="13" t="s">
        <v>327</v>
      </c>
      <c r="B15" s="19"/>
      <c r="C15" s="19"/>
      <c r="D15" s="19"/>
      <c r="E15" s="121"/>
      <c r="F15" s="118"/>
      <c r="G15" s="122"/>
      <c r="H15" s="118"/>
      <c r="I15" s="122"/>
      <c r="J15" s="118"/>
      <c r="K15" s="122"/>
      <c r="L15" s="118"/>
      <c r="M15" s="118"/>
      <c r="N15" s="118"/>
      <c r="O15" s="171">
        <f t="shared" si="0"/>
        <v>0</v>
      </c>
    </row>
    <row r="16" spans="1:15">
      <c r="A16" s="15" t="s">
        <v>41</v>
      </c>
      <c r="B16" s="289" t="s">
        <v>177</v>
      </c>
      <c r="C16" s="429">
        <f>SUM(D16:N16)</f>
        <v>1763</v>
      </c>
      <c r="D16" s="273">
        <v>0</v>
      </c>
      <c r="E16" s="123"/>
      <c r="F16" s="117">
        <v>0</v>
      </c>
      <c r="G16" s="124">
        <v>0</v>
      </c>
      <c r="H16" s="117">
        <v>0</v>
      </c>
      <c r="I16" s="124">
        <v>0</v>
      </c>
      <c r="J16" s="117">
        <v>1763</v>
      </c>
      <c r="K16" s="124">
        <v>0</v>
      </c>
      <c r="L16" s="117">
        <v>0</v>
      </c>
      <c r="M16" s="117"/>
      <c r="N16" s="117">
        <v>0</v>
      </c>
      <c r="O16" s="171">
        <f t="shared" si="0"/>
        <v>1763</v>
      </c>
    </row>
    <row r="17" spans="1:15">
      <c r="A17" s="13" t="s">
        <v>411</v>
      </c>
      <c r="B17" s="7"/>
      <c r="C17" s="7"/>
      <c r="D17" s="7"/>
      <c r="E17" s="122"/>
      <c r="F17" s="118"/>
      <c r="G17" s="122"/>
      <c r="H17" s="118"/>
      <c r="I17" s="122"/>
      <c r="J17" s="118"/>
      <c r="K17" s="122"/>
      <c r="L17" s="118"/>
      <c r="M17" s="118"/>
      <c r="N17" s="118"/>
      <c r="O17" s="171">
        <f t="shared" si="0"/>
        <v>0</v>
      </c>
    </row>
    <row r="18" spans="1:15">
      <c r="A18" s="15" t="s">
        <v>41</v>
      </c>
      <c r="B18" s="289" t="s">
        <v>177</v>
      </c>
      <c r="C18" s="429">
        <f>SUM(D18:N18)</f>
        <v>133690</v>
      </c>
      <c r="D18" s="273">
        <v>0</v>
      </c>
      <c r="E18" s="124"/>
      <c r="F18" s="117"/>
      <c r="G18" s="124"/>
      <c r="H18" s="117"/>
      <c r="I18" s="124">
        <v>0</v>
      </c>
      <c r="J18" s="347">
        <v>117753</v>
      </c>
      <c r="K18" s="124">
        <v>15937</v>
      </c>
      <c r="L18" s="369"/>
      <c r="M18" s="117"/>
      <c r="N18" s="117"/>
      <c r="O18" s="171">
        <f t="shared" si="0"/>
        <v>133690</v>
      </c>
    </row>
    <row r="19" spans="1:15">
      <c r="A19" s="371" t="s">
        <v>412</v>
      </c>
      <c r="B19" s="19"/>
      <c r="C19" s="19"/>
      <c r="D19" s="322"/>
      <c r="E19" s="125"/>
      <c r="F19" s="92"/>
      <c r="G19" s="119"/>
      <c r="H19" s="92"/>
      <c r="I19" s="119"/>
      <c r="J19" s="274"/>
      <c r="K19" s="119"/>
      <c r="L19" s="368"/>
      <c r="M19" s="92"/>
      <c r="N19" s="92"/>
      <c r="O19" s="171">
        <f t="shared" si="0"/>
        <v>0</v>
      </c>
    </row>
    <row r="20" spans="1:15">
      <c r="A20" s="15" t="s">
        <v>41</v>
      </c>
      <c r="B20" s="289" t="s">
        <v>177</v>
      </c>
      <c r="C20" s="429">
        <f>SUM(D20:N20)</f>
        <v>0</v>
      </c>
      <c r="D20" s="273">
        <f>SUM(E20:N20)</f>
        <v>0</v>
      </c>
      <c r="E20" s="125"/>
      <c r="F20" s="92"/>
      <c r="G20" s="119"/>
      <c r="H20" s="92"/>
      <c r="I20" s="119"/>
      <c r="J20" s="274"/>
      <c r="K20" s="119"/>
      <c r="L20" s="368"/>
      <c r="M20" s="92"/>
      <c r="N20" s="92"/>
      <c r="O20" s="171">
        <f t="shared" si="0"/>
        <v>0</v>
      </c>
    </row>
    <row r="21" spans="1:15">
      <c r="A21" s="13" t="s">
        <v>413</v>
      </c>
      <c r="B21" s="7"/>
      <c r="C21" s="7"/>
      <c r="D21" s="7"/>
      <c r="E21" s="122"/>
      <c r="F21" s="118"/>
      <c r="G21" s="122"/>
      <c r="H21" s="118"/>
      <c r="I21" s="122"/>
      <c r="J21" s="118"/>
      <c r="K21" s="122"/>
      <c r="L21" s="118"/>
      <c r="M21" s="118"/>
      <c r="N21" s="118"/>
      <c r="O21" s="171">
        <f t="shared" si="0"/>
        <v>0</v>
      </c>
    </row>
    <row r="22" spans="1:15">
      <c r="A22" s="15" t="s">
        <v>41</v>
      </c>
      <c r="B22" s="289" t="s">
        <v>177</v>
      </c>
      <c r="C22" s="429">
        <f>SUM(D22:N22)</f>
        <v>705495</v>
      </c>
      <c r="D22" s="273">
        <v>0</v>
      </c>
      <c r="E22" s="124">
        <v>650108</v>
      </c>
      <c r="F22" s="117"/>
      <c r="G22" s="124"/>
      <c r="H22" s="117"/>
      <c r="I22" s="124"/>
      <c r="J22" s="117"/>
      <c r="K22" s="124">
        <v>0</v>
      </c>
      <c r="L22" s="117"/>
      <c r="M22" s="117"/>
      <c r="N22" s="347">
        <v>55387</v>
      </c>
      <c r="O22" s="171">
        <f t="shared" si="0"/>
        <v>705495</v>
      </c>
    </row>
    <row r="23" spans="1:15">
      <c r="A23" s="365" t="s">
        <v>414</v>
      </c>
      <c r="B23" s="7"/>
      <c r="C23" s="19"/>
      <c r="D23" s="322"/>
      <c r="E23" s="125"/>
      <c r="F23" s="92"/>
      <c r="G23" s="125"/>
      <c r="H23" s="92"/>
      <c r="I23" s="125"/>
      <c r="J23" s="92"/>
      <c r="K23" s="125"/>
      <c r="L23" s="92"/>
      <c r="M23" s="92"/>
      <c r="N23" s="92"/>
      <c r="O23" s="171">
        <f t="shared" si="0"/>
        <v>0</v>
      </c>
    </row>
    <row r="24" spans="1:15">
      <c r="A24" s="15" t="s">
        <v>174</v>
      </c>
      <c r="B24" s="289" t="s">
        <v>177</v>
      </c>
      <c r="C24" s="429">
        <f>SUM(D24:N24)</f>
        <v>0</v>
      </c>
      <c r="D24" s="273">
        <f>SUM(E24:N24)</f>
        <v>0</v>
      </c>
      <c r="E24" s="125"/>
      <c r="F24" s="92"/>
      <c r="G24" s="125"/>
      <c r="H24" s="92"/>
      <c r="I24" s="125"/>
      <c r="J24" s="92"/>
      <c r="K24" s="125"/>
      <c r="L24" s="92"/>
      <c r="M24" s="92"/>
      <c r="N24" s="92"/>
      <c r="O24" s="171">
        <f t="shared" si="0"/>
        <v>0</v>
      </c>
    </row>
    <row r="25" spans="1:15">
      <c r="A25" s="13" t="s">
        <v>415</v>
      </c>
      <c r="B25" s="7"/>
      <c r="C25" s="7"/>
      <c r="D25" s="7"/>
      <c r="E25" s="122"/>
      <c r="F25" s="118"/>
      <c r="G25" s="122"/>
      <c r="H25" s="118"/>
      <c r="I25" s="122"/>
      <c r="J25" s="118"/>
      <c r="K25" s="122"/>
      <c r="L25" s="118"/>
      <c r="M25" s="118"/>
      <c r="N25" s="118"/>
      <c r="O25" s="171">
        <f t="shared" si="0"/>
        <v>0</v>
      </c>
    </row>
    <row r="26" spans="1:15">
      <c r="A26" s="15" t="s">
        <v>174</v>
      </c>
      <c r="B26" s="289" t="s">
        <v>177</v>
      </c>
      <c r="C26" s="429">
        <f>SUM(D26:N26)</f>
        <v>1206437</v>
      </c>
      <c r="D26" s="273">
        <v>0</v>
      </c>
      <c r="E26" s="124"/>
      <c r="F26" s="117"/>
      <c r="G26" s="124"/>
      <c r="H26" s="117"/>
      <c r="I26" s="124"/>
      <c r="J26" s="117"/>
      <c r="K26" s="124"/>
      <c r="L26" s="117"/>
      <c r="M26" s="117"/>
      <c r="N26" s="117">
        <v>1206437</v>
      </c>
      <c r="O26" s="171">
        <f t="shared" si="0"/>
        <v>1206437</v>
      </c>
    </row>
    <row r="27" spans="1:15">
      <c r="A27" s="13" t="s">
        <v>416</v>
      </c>
      <c r="B27" s="7"/>
      <c r="C27" s="7"/>
      <c r="D27" s="7"/>
      <c r="E27" s="122"/>
      <c r="F27" s="118"/>
      <c r="G27" s="122"/>
      <c r="H27" s="118"/>
      <c r="I27" s="122"/>
      <c r="J27" s="118"/>
      <c r="K27" s="122"/>
      <c r="L27" s="118"/>
      <c r="M27" s="118"/>
      <c r="N27" s="118"/>
      <c r="O27" s="171">
        <f t="shared" si="0"/>
        <v>0</v>
      </c>
    </row>
    <row r="28" spans="1:15">
      <c r="A28" s="15" t="s">
        <v>167</v>
      </c>
      <c r="B28" s="289" t="s">
        <v>177</v>
      </c>
      <c r="C28" s="429">
        <f>SUM(D28:N28)</f>
        <v>9518</v>
      </c>
      <c r="D28" s="283">
        <v>0</v>
      </c>
      <c r="E28" s="124">
        <v>9518</v>
      </c>
      <c r="F28" s="117"/>
      <c r="G28" s="124"/>
      <c r="H28" s="117"/>
      <c r="I28" s="234"/>
      <c r="J28" s="117"/>
      <c r="K28" s="124">
        <v>0</v>
      </c>
      <c r="L28" s="117"/>
      <c r="M28" s="117"/>
      <c r="N28" s="117"/>
      <c r="O28" s="171">
        <f t="shared" si="0"/>
        <v>9518</v>
      </c>
    </row>
    <row r="29" spans="1:15" s="180" customFormat="1">
      <c r="A29" s="13" t="s">
        <v>417</v>
      </c>
      <c r="B29" s="7"/>
      <c r="C29" s="7"/>
      <c r="D29" s="7"/>
      <c r="E29" s="122"/>
      <c r="F29" s="118"/>
      <c r="G29" s="122"/>
      <c r="H29" s="118"/>
      <c r="I29" s="122"/>
      <c r="J29" s="118"/>
      <c r="K29" s="122"/>
      <c r="L29" s="118"/>
      <c r="M29" s="118"/>
      <c r="N29" s="118"/>
      <c r="O29" s="171">
        <f t="shared" si="0"/>
        <v>0</v>
      </c>
    </row>
    <row r="30" spans="1:15" s="180" customFormat="1">
      <c r="A30" s="15" t="s">
        <v>41</v>
      </c>
      <c r="B30" s="289" t="s">
        <v>177</v>
      </c>
      <c r="C30" s="429">
        <f>SUM(D30:N30)</f>
        <v>0</v>
      </c>
      <c r="D30" s="273">
        <f>SUM(E30:N30)</f>
        <v>0</v>
      </c>
      <c r="E30" s="124"/>
      <c r="F30" s="117"/>
      <c r="G30" s="124"/>
      <c r="H30" s="117"/>
      <c r="I30" s="124"/>
      <c r="J30" s="117"/>
      <c r="K30" s="124"/>
      <c r="L30" s="117"/>
      <c r="M30" s="117"/>
      <c r="N30" s="117"/>
      <c r="O30" s="171">
        <f t="shared" si="0"/>
        <v>0</v>
      </c>
    </row>
    <row r="31" spans="1:15" s="180" customFormat="1">
      <c r="A31" s="13" t="s">
        <v>418</v>
      </c>
      <c r="B31" s="7"/>
      <c r="C31" s="7"/>
      <c r="D31" s="7"/>
      <c r="E31" s="122"/>
      <c r="F31" s="118"/>
      <c r="G31" s="122"/>
      <c r="H31" s="118"/>
      <c r="I31" s="122"/>
      <c r="J31" s="118"/>
      <c r="K31" s="122"/>
      <c r="L31" s="118"/>
      <c r="M31" s="118"/>
      <c r="N31" s="118"/>
      <c r="O31" s="171">
        <f t="shared" si="0"/>
        <v>0</v>
      </c>
    </row>
    <row r="32" spans="1:15" s="180" customFormat="1">
      <c r="A32" s="15" t="s">
        <v>41</v>
      </c>
      <c r="B32" s="289" t="s">
        <v>177</v>
      </c>
      <c r="C32" s="429">
        <f>SUM(D32:N32)</f>
        <v>0</v>
      </c>
      <c r="D32" s="273">
        <f>SUM(E32:N32)</f>
        <v>0</v>
      </c>
      <c r="E32" s="124"/>
      <c r="F32" s="117"/>
      <c r="G32" s="124"/>
      <c r="H32" s="117"/>
      <c r="I32" s="124"/>
      <c r="J32" s="117"/>
      <c r="K32" s="124"/>
      <c r="L32" s="117"/>
      <c r="M32" s="117"/>
      <c r="N32" s="117">
        <v>0</v>
      </c>
      <c r="O32" s="171">
        <f t="shared" si="0"/>
        <v>0</v>
      </c>
    </row>
    <row r="33" spans="1:15">
      <c r="A33" s="13" t="s">
        <v>419</v>
      </c>
      <c r="B33" s="7"/>
      <c r="C33" s="7"/>
      <c r="D33" s="7"/>
      <c r="E33" s="122"/>
      <c r="F33" s="118"/>
      <c r="G33" s="122"/>
      <c r="H33" s="118"/>
      <c r="I33" s="122"/>
      <c r="J33" s="118"/>
      <c r="K33" s="122"/>
      <c r="L33" s="118"/>
      <c r="M33" s="118"/>
      <c r="N33" s="118"/>
      <c r="O33" s="171">
        <f t="shared" si="0"/>
        <v>0</v>
      </c>
    </row>
    <row r="34" spans="1:15">
      <c r="A34" s="15" t="s">
        <v>41</v>
      </c>
      <c r="B34" s="289" t="s">
        <v>177</v>
      </c>
      <c r="C34" s="429">
        <f>SUM(D34:N34)</f>
        <v>0</v>
      </c>
      <c r="D34" s="273">
        <f>SUM(E34:N34)</f>
        <v>0</v>
      </c>
      <c r="E34" s="124"/>
      <c r="F34" s="117"/>
      <c r="G34" s="124"/>
      <c r="H34" s="117"/>
      <c r="I34" s="124"/>
      <c r="J34" s="117"/>
      <c r="K34" s="124"/>
      <c r="L34" s="117"/>
      <c r="M34" s="117"/>
      <c r="N34" s="117"/>
      <c r="O34" s="171">
        <f t="shared" si="0"/>
        <v>0</v>
      </c>
    </row>
    <row r="35" spans="1:15">
      <c r="A35" s="13" t="s">
        <v>420</v>
      </c>
      <c r="B35" s="290"/>
      <c r="C35" s="290"/>
      <c r="D35" s="322"/>
      <c r="E35" s="125"/>
      <c r="F35" s="92"/>
      <c r="G35" s="125"/>
      <c r="H35" s="92"/>
      <c r="I35" s="125"/>
      <c r="J35" s="92"/>
      <c r="K35" s="125"/>
      <c r="L35" s="92"/>
      <c r="M35" s="92"/>
      <c r="N35" s="92"/>
      <c r="O35" s="171">
        <f t="shared" si="0"/>
        <v>0</v>
      </c>
    </row>
    <row r="36" spans="1:15">
      <c r="A36" s="15" t="s">
        <v>41</v>
      </c>
      <c r="B36" s="290" t="s">
        <v>178</v>
      </c>
      <c r="C36" s="429">
        <f>SUM(D36:N36)</f>
        <v>0</v>
      </c>
      <c r="D36" s="273">
        <f>SUM(E36:N36)</f>
        <v>0</v>
      </c>
      <c r="E36" s="125"/>
      <c r="F36" s="92"/>
      <c r="G36" s="125"/>
      <c r="H36" s="92"/>
      <c r="I36" s="125"/>
      <c r="J36" s="92"/>
      <c r="K36" s="125"/>
      <c r="L36" s="92"/>
      <c r="M36" s="92"/>
      <c r="N36" s="92"/>
      <c r="O36" s="171">
        <f t="shared" si="0"/>
        <v>0</v>
      </c>
    </row>
    <row r="37" spans="1:15">
      <c r="A37" s="54" t="s">
        <v>421</v>
      </c>
      <c r="B37" s="47"/>
      <c r="C37" s="47"/>
      <c r="D37" s="47"/>
      <c r="E37" s="122"/>
      <c r="F37" s="118"/>
      <c r="G37" s="122"/>
      <c r="H37" s="118"/>
      <c r="I37" s="122"/>
      <c r="J37" s="118"/>
      <c r="K37" s="122"/>
      <c r="L37" s="118"/>
      <c r="M37" s="118"/>
      <c r="N37" s="118"/>
      <c r="O37" s="171">
        <f t="shared" si="0"/>
        <v>0</v>
      </c>
    </row>
    <row r="38" spans="1:15">
      <c r="A38" s="15" t="s">
        <v>30</v>
      </c>
      <c r="B38" s="289" t="s">
        <v>177</v>
      </c>
      <c r="C38" s="429">
        <f>SUM(D38:N38)</f>
        <v>0</v>
      </c>
      <c r="D38" s="273">
        <f>SUM(E38:N38)</f>
        <v>0</v>
      </c>
      <c r="E38" s="124"/>
      <c r="F38" s="117"/>
      <c r="G38" s="124"/>
      <c r="H38" s="117"/>
      <c r="I38" s="124"/>
      <c r="J38" s="117"/>
      <c r="K38" s="124"/>
      <c r="L38" s="117"/>
      <c r="M38" s="117"/>
      <c r="N38" s="117"/>
      <c r="O38" s="171">
        <f t="shared" si="0"/>
        <v>0</v>
      </c>
    </row>
    <row r="39" spans="1:15">
      <c r="A39" s="340" t="s">
        <v>422</v>
      </c>
      <c r="B39" s="47"/>
      <c r="C39" s="47"/>
      <c r="D39" s="47"/>
      <c r="E39" s="122"/>
      <c r="F39" s="118"/>
      <c r="G39" s="122"/>
      <c r="H39" s="118"/>
      <c r="I39" s="122"/>
      <c r="J39" s="118"/>
      <c r="K39" s="122"/>
      <c r="L39" s="118"/>
      <c r="M39" s="118"/>
      <c r="N39" s="118"/>
      <c r="O39" s="171">
        <f t="shared" si="0"/>
        <v>0</v>
      </c>
    </row>
    <row r="40" spans="1:15">
      <c r="A40" s="15" t="s">
        <v>30</v>
      </c>
      <c r="B40" s="289" t="s">
        <v>177</v>
      </c>
      <c r="C40" s="429">
        <f>SUM(D40:N40)</f>
        <v>0</v>
      </c>
      <c r="D40" s="273">
        <f>SUM(E40:N40)</f>
        <v>0</v>
      </c>
      <c r="E40" s="124"/>
      <c r="F40" s="117"/>
      <c r="G40" s="124"/>
      <c r="H40" s="117"/>
      <c r="I40" s="124"/>
      <c r="J40" s="117"/>
      <c r="K40" s="124"/>
      <c r="L40" s="117"/>
      <c r="M40" s="117"/>
      <c r="N40" s="117"/>
      <c r="O40" s="171">
        <f t="shared" si="0"/>
        <v>0</v>
      </c>
    </row>
    <row r="41" spans="1:15">
      <c r="A41" s="54" t="s">
        <v>423</v>
      </c>
      <c r="B41" s="47"/>
      <c r="C41" s="47"/>
      <c r="D41" s="47"/>
      <c r="E41" s="122"/>
      <c r="F41" s="118"/>
      <c r="G41" s="122"/>
      <c r="H41" s="118"/>
      <c r="I41" s="122"/>
      <c r="J41" s="118"/>
      <c r="K41" s="122"/>
      <c r="L41" s="118"/>
      <c r="M41" s="118"/>
      <c r="N41" s="118"/>
      <c r="O41" s="171">
        <f t="shared" si="0"/>
        <v>0</v>
      </c>
    </row>
    <row r="42" spans="1:15">
      <c r="A42" s="15" t="s">
        <v>30</v>
      </c>
      <c r="B42" s="289" t="s">
        <v>177</v>
      </c>
      <c r="C42" s="429">
        <f>SUM(D42:N42)</f>
        <v>0</v>
      </c>
      <c r="D42" s="273">
        <f>SUM(E42:N42)</f>
        <v>0</v>
      </c>
      <c r="E42" s="124"/>
      <c r="F42" s="117"/>
      <c r="G42" s="124"/>
      <c r="H42" s="117"/>
      <c r="I42" s="124"/>
      <c r="J42" s="117"/>
      <c r="K42" s="124"/>
      <c r="L42" s="117"/>
      <c r="M42" s="117"/>
      <c r="N42" s="117"/>
      <c r="O42" s="171">
        <f t="shared" si="0"/>
        <v>0</v>
      </c>
    </row>
    <row r="43" spans="1:15">
      <c r="A43" s="54" t="s">
        <v>424</v>
      </c>
      <c r="B43" s="47"/>
      <c r="C43" s="47"/>
      <c r="D43" s="47"/>
      <c r="E43" s="122"/>
      <c r="F43" s="118"/>
      <c r="G43" s="122"/>
      <c r="H43" s="118"/>
      <c r="I43" s="122"/>
      <c r="J43" s="118"/>
      <c r="K43" s="122"/>
      <c r="L43" s="118"/>
      <c r="M43" s="118"/>
      <c r="N43" s="118"/>
      <c r="O43" s="171">
        <f t="shared" si="0"/>
        <v>0</v>
      </c>
    </row>
    <row r="44" spans="1:15">
      <c r="A44" s="15" t="s">
        <v>30</v>
      </c>
      <c r="B44" s="289" t="s">
        <v>177</v>
      </c>
      <c r="C44" s="429">
        <f>SUM(D44:N44)</f>
        <v>0</v>
      </c>
      <c r="D44" s="273">
        <f>SUM(E44:N44)</f>
        <v>0</v>
      </c>
      <c r="E44" s="124"/>
      <c r="F44" s="117"/>
      <c r="G44" s="124"/>
      <c r="H44" s="117"/>
      <c r="I44" s="124"/>
      <c r="J44" s="117"/>
      <c r="K44" s="124"/>
      <c r="L44" s="117"/>
      <c r="M44" s="117"/>
      <c r="N44" s="117"/>
      <c r="O44" s="171">
        <f t="shared" si="0"/>
        <v>0</v>
      </c>
    </row>
    <row r="45" spans="1:15">
      <c r="A45" s="57" t="s">
        <v>425</v>
      </c>
      <c r="B45" s="48"/>
      <c r="C45" s="48"/>
      <c r="D45" s="48"/>
      <c r="E45" s="125"/>
      <c r="F45" s="92"/>
      <c r="G45" s="125"/>
      <c r="H45" s="92"/>
      <c r="I45" s="125"/>
      <c r="J45" s="92"/>
      <c r="K45" s="125"/>
      <c r="L45" s="92"/>
      <c r="M45" s="92"/>
      <c r="N45" s="92"/>
      <c r="O45" s="171">
        <f t="shared" si="0"/>
        <v>0</v>
      </c>
    </row>
    <row r="46" spans="1:15">
      <c r="A46" s="15" t="s">
        <v>30</v>
      </c>
      <c r="B46" s="289" t="s">
        <v>177</v>
      </c>
      <c r="C46" s="429">
        <f>SUM(D46:N46)</f>
        <v>21150</v>
      </c>
      <c r="D46" s="273">
        <v>0</v>
      </c>
      <c r="E46" s="124"/>
      <c r="F46" s="92"/>
      <c r="G46" s="125"/>
      <c r="H46" s="235"/>
      <c r="I46" s="125"/>
      <c r="J46" s="92"/>
      <c r="K46" s="125"/>
      <c r="L46" s="92">
        <v>21150</v>
      </c>
      <c r="M46" s="92"/>
      <c r="N46" s="92"/>
      <c r="O46" s="171">
        <f t="shared" si="0"/>
        <v>21150</v>
      </c>
    </row>
    <row r="47" spans="1:15">
      <c r="A47" s="54" t="s">
        <v>426</v>
      </c>
      <c r="B47" s="47"/>
      <c r="C47" s="47"/>
      <c r="D47" s="47"/>
      <c r="E47" s="122"/>
      <c r="F47" s="118"/>
      <c r="G47" s="122"/>
      <c r="H47" s="118"/>
      <c r="I47" s="122"/>
      <c r="J47" s="118"/>
      <c r="K47" s="122"/>
      <c r="L47" s="118"/>
      <c r="M47" s="118"/>
      <c r="N47" s="118"/>
      <c r="O47" s="171">
        <f t="shared" si="0"/>
        <v>0</v>
      </c>
    </row>
    <row r="48" spans="1:15">
      <c r="A48" s="15" t="s">
        <v>30</v>
      </c>
      <c r="B48" s="289" t="s">
        <v>177</v>
      </c>
      <c r="C48" s="429">
        <f>SUM(D48:N48)</f>
        <v>77097</v>
      </c>
      <c r="D48" s="273">
        <v>0</v>
      </c>
      <c r="E48" s="124">
        <v>910</v>
      </c>
      <c r="F48" s="117"/>
      <c r="G48" s="124"/>
      <c r="H48" s="117"/>
      <c r="I48" s="124"/>
      <c r="J48" s="117">
        <v>489</v>
      </c>
      <c r="K48" s="124">
        <v>6850</v>
      </c>
      <c r="L48" s="117">
        <v>68488</v>
      </c>
      <c r="M48" s="117">
        <v>360</v>
      </c>
      <c r="N48" s="117"/>
      <c r="O48" s="171">
        <f t="shared" si="0"/>
        <v>77097</v>
      </c>
    </row>
    <row r="49" spans="1:15">
      <c r="A49" s="13" t="s">
        <v>427</v>
      </c>
      <c r="B49" s="19"/>
      <c r="C49" s="19"/>
      <c r="D49" s="19"/>
      <c r="E49" s="119"/>
      <c r="F49" s="118"/>
      <c r="G49" s="122"/>
      <c r="H49" s="118"/>
      <c r="I49" s="122"/>
      <c r="J49" s="118"/>
      <c r="K49" s="122"/>
      <c r="L49" s="118"/>
      <c r="M49" s="118"/>
      <c r="N49" s="118"/>
      <c r="O49" s="171">
        <f t="shared" si="0"/>
        <v>0</v>
      </c>
    </row>
    <row r="50" spans="1:15">
      <c r="A50" s="15" t="s">
        <v>30</v>
      </c>
      <c r="B50" s="289" t="s">
        <v>177</v>
      </c>
      <c r="C50" s="429">
        <f>SUM(D50:N50)</f>
        <v>2000</v>
      </c>
      <c r="D50" s="273">
        <v>0</v>
      </c>
      <c r="E50" s="124">
        <v>2000</v>
      </c>
      <c r="F50" s="117"/>
      <c r="G50" s="124"/>
      <c r="H50" s="117"/>
      <c r="I50" s="124"/>
      <c r="J50" s="117"/>
      <c r="K50" s="124"/>
      <c r="L50" s="117"/>
      <c r="M50" s="117"/>
      <c r="N50" s="117"/>
      <c r="O50" s="171">
        <f t="shared" si="0"/>
        <v>2000</v>
      </c>
    </row>
    <row r="51" spans="1:15">
      <c r="A51" s="13" t="s">
        <v>428</v>
      </c>
      <c r="B51" s="7"/>
      <c r="C51" s="7"/>
      <c r="D51" s="7"/>
      <c r="E51" s="122"/>
      <c r="F51" s="118"/>
      <c r="G51" s="122"/>
      <c r="H51" s="118"/>
      <c r="I51" s="122"/>
      <c r="J51" s="118"/>
      <c r="K51" s="122"/>
      <c r="L51" s="118"/>
      <c r="M51" s="118"/>
      <c r="N51" s="118"/>
      <c r="O51" s="171">
        <f t="shared" si="0"/>
        <v>0</v>
      </c>
    </row>
    <row r="52" spans="1:15">
      <c r="A52" s="15" t="s">
        <v>30</v>
      </c>
      <c r="B52" s="289" t="s">
        <v>177</v>
      </c>
      <c r="C52" s="429">
        <f>SUM(D52:N52)</f>
        <v>0</v>
      </c>
      <c r="D52" s="273">
        <v>0</v>
      </c>
      <c r="E52" s="124"/>
      <c r="F52" s="117"/>
      <c r="G52" s="124"/>
      <c r="H52" s="117"/>
      <c r="I52" s="124"/>
      <c r="J52" s="117"/>
      <c r="K52" s="124"/>
      <c r="L52" s="117"/>
      <c r="M52" s="117"/>
      <c r="N52" s="117"/>
      <c r="O52" s="171">
        <f t="shared" si="0"/>
        <v>0</v>
      </c>
    </row>
    <row r="53" spans="1:15">
      <c r="A53" s="340" t="s">
        <v>429</v>
      </c>
      <c r="B53" s="320"/>
      <c r="C53" s="320"/>
      <c r="D53" s="348"/>
      <c r="E53" s="120"/>
      <c r="F53" s="92"/>
      <c r="G53" s="125"/>
      <c r="H53" s="92"/>
      <c r="I53" s="125"/>
      <c r="J53" s="92"/>
      <c r="K53" s="125"/>
      <c r="L53" s="92"/>
      <c r="M53" s="92"/>
      <c r="N53" s="92"/>
      <c r="O53" s="171">
        <f t="shared" si="0"/>
        <v>0</v>
      </c>
    </row>
    <row r="54" spans="1:15">
      <c r="A54" s="15" t="s">
        <v>30</v>
      </c>
      <c r="B54" s="289" t="s">
        <v>178</v>
      </c>
      <c r="C54" s="429">
        <f>SUM(D54:N54)</f>
        <v>0</v>
      </c>
      <c r="D54" s="273">
        <f>SUM(E54:N54)</f>
        <v>0</v>
      </c>
      <c r="E54" s="114"/>
      <c r="F54" s="92"/>
      <c r="G54" s="125"/>
      <c r="H54" s="92"/>
      <c r="I54" s="125"/>
      <c r="J54" s="92"/>
      <c r="K54" s="125"/>
      <c r="L54" s="92"/>
      <c r="M54" s="92"/>
      <c r="N54" s="92"/>
      <c r="O54" s="171">
        <f t="shared" si="0"/>
        <v>0</v>
      </c>
    </row>
    <row r="55" spans="1:15">
      <c r="A55" s="22" t="s">
        <v>430</v>
      </c>
      <c r="B55" s="19"/>
      <c r="C55" s="19"/>
      <c r="D55" s="19"/>
      <c r="E55" s="119"/>
      <c r="F55" s="118"/>
      <c r="G55" s="122"/>
      <c r="H55" s="118"/>
      <c r="I55" s="122"/>
      <c r="J55" s="118"/>
      <c r="K55" s="122"/>
      <c r="L55" s="118"/>
      <c r="M55" s="118"/>
      <c r="N55" s="118"/>
      <c r="O55" s="171">
        <f t="shared" si="0"/>
        <v>0</v>
      </c>
    </row>
    <row r="56" spans="1:15">
      <c r="A56" s="15" t="s">
        <v>30</v>
      </c>
      <c r="B56" s="289" t="s">
        <v>177</v>
      </c>
      <c r="C56" s="429">
        <f>SUM(D56:N56)</f>
        <v>0</v>
      </c>
      <c r="D56" s="273">
        <f>SUM(E56:N56)</f>
        <v>0</v>
      </c>
      <c r="E56" s="124"/>
      <c r="F56" s="117"/>
      <c r="G56" s="124"/>
      <c r="H56" s="117"/>
      <c r="I56" s="124"/>
      <c r="J56" s="117"/>
      <c r="K56" s="124"/>
      <c r="L56" s="117"/>
      <c r="M56" s="117"/>
      <c r="N56" s="117"/>
      <c r="O56" s="171">
        <f t="shared" si="0"/>
        <v>0</v>
      </c>
    </row>
    <row r="57" spans="1:15">
      <c r="A57" s="13" t="s">
        <v>431</v>
      </c>
      <c r="B57" s="7"/>
      <c r="C57" s="7"/>
      <c r="D57" s="7"/>
      <c r="E57" s="122"/>
      <c r="F57" s="118"/>
      <c r="G57" s="122"/>
      <c r="H57" s="118"/>
      <c r="I57" s="122"/>
      <c r="J57" s="118"/>
      <c r="K57" s="122"/>
      <c r="L57" s="118"/>
      <c r="M57" s="118"/>
      <c r="N57" s="118"/>
      <c r="O57" s="171">
        <f t="shared" si="0"/>
        <v>0</v>
      </c>
    </row>
    <row r="58" spans="1:15">
      <c r="A58" s="15" t="s">
        <v>30</v>
      </c>
      <c r="B58" s="289" t="s">
        <v>178</v>
      </c>
      <c r="C58" s="429">
        <f>SUM(D58:N58)</f>
        <v>0</v>
      </c>
      <c r="D58" s="273">
        <f>SUM(E58:N58)</f>
        <v>0</v>
      </c>
      <c r="E58" s="124"/>
      <c r="F58" s="117"/>
      <c r="G58" s="124"/>
      <c r="H58" s="117"/>
      <c r="I58" s="124"/>
      <c r="J58" s="117"/>
      <c r="K58" s="124"/>
      <c r="L58" s="176"/>
      <c r="M58" s="117"/>
      <c r="N58" s="117"/>
      <c r="O58" s="171">
        <f t="shared" si="0"/>
        <v>0</v>
      </c>
    </row>
    <row r="59" spans="1:15">
      <c r="A59" s="54" t="s">
        <v>432</v>
      </c>
      <c r="B59" s="48"/>
      <c r="C59" s="48"/>
      <c r="D59" s="48"/>
      <c r="E59" s="125"/>
      <c r="F59" s="92"/>
      <c r="G59" s="125"/>
      <c r="H59" s="92"/>
      <c r="I59" s="125"/>
      <c r="J59" s="92"/>
      <c r="K59" s="125"/>
      <c r="L59" s="92"/>
      <c r="M59" s="92"/>
      <c r="N59" s="92"/>
      <c r="O59" s="171">
        <f t="shared" si="0"/>
        <v>0</v>
      </c>
    </row>
    <row r="60" spans="1:15">
      <c r="A60" s="15" t="s">
        <v>30</v>
      </c>
      <c r="B60" s="289" t="s">
        <v>177</v>
      </c>
      <c r="C60" s="429">
        <f>SUM(D60:N60)</f>
        <v>75156</v>
      </c>
      <c r="D60" s="273">
        <v>0</v>
      </c>
      <c r="E60" s="124"/>
      <c r="F60" s="117"/>
      <c r="G60" s="124"/>
      <c r="H60" s="117">
        <v>75000</v>
      </c>
      <c r="I60" s="124"/>
      <c r="J60" s="117">
        <v>156</v>
      </c>
      <c r="K60" s="124"/>
      <c r="L60" s="117"/>
      <c r="M60" s="117"/>
      <c r="N60" s="117">
        <v>0</v>
      </c>
      <c r="O60" s="171">
        <f t="shared" si="0"/>
        <v>75156</v>
      </c>
    </row>
    <row r="61" spans="1:15">
      <c r="A61" s="416" t="s">
        <v>433</v>
      </c>
      <c r="B61" s="48"/>
      <c r="C61" s="48"/>
      <c r="D61" s="48"/>
      <c r="E61" s="125"/>
      <c r="F61" s="92"/>
      <c r="G61" s="125"/>
      <c r="H61" s="92"/>
      <c r="I61" s="125"/>
      <c r="J61" s="92"/>
      <c r="K61" s="125"/>
      <c r="L61" s="92"/>
      <c r="M61" s="92"/>
      <c r="N61" s="92"/>
      <c r="O61" s="171">
        <f t="shared" si="0"/>
        <v>0</v>
      </c>
    </row>
    <row r="62" spans="1:15">
      <c r="A62" s="15" t="s">
        <v>30</v>
      </c>
      <c r="B62" s="289" t="s">
        <v>178</v>
      </c>
      <c r="C62" s="429">
        <f>SUM(D62:N62)</f>
        <v>12700</v>
      </c>
      <c r="D62" s="273">
        <v>0</v>
      </c>
      <c r="E62" s="124"/>
      <c r="F62" s="117">
        <v>5700</v>
      </c>
      <c r="G62" s="124"/>
      <c r="H62" s="117"/>
      <c r="I62" s="124"/>
      <c r="J62" s="117"/>
      <c r="K62" s="124"/>
      <c r="L62" s="117">
        <v>7000</v>
      </c>
      <c r="M62" s="117"/>
      <c r="N62" s="117">
        <v>0</v>
      </c>
      <c r="O62" s="171">
        <f t="shared" si="0"/>
        <v>12700</v>
      </c>
    </row>
    <row r="63" spans="1:15">
      <c r="A63" s="57" t="s">
        <v>434</v>
      </c>
      <c r="B63" s="48"/>
      <c r="C63" s="48"/>
      <c r="D63" s="48"/>
      <c r="E63" s="125"/>
      <c r="F63" s="118"/>
      <c r="G63" s="122"/>
      <c r="H63" s="118"/>
      <c r="I63" s="122"/>
      <c r="J63" s="118"/>
      <c r="K63" s="122"/>
      <c r="L63" s="118"/>
      <c r="M63" s="118"/>
      <c r="N63" s="118"/>
      <c r="O63" s="171">
        <f t="shared" si="0"/>
        <v>0</v>
      </c>
    </row>
    <row r="64" spans="1:15">
      <c r="A64" s="11" t="s">
        <v>30</v>
      </c>
      <c r="B64" s="290" t="s">
        <v>178</v>
      </c>
      <c r="C64" s="429">
        <f>SUM(D64:N64)</f>
        <v>0</v>
      </c>
      <c r="D64" s="273">
        <f>SUM(E64:N64)</f>
        <v>0</v>
      </c>
      <c r="E64" s="115"/>
      <c r="F64" s="117"/>
      <c r="G64" s="124"/>
      <c r="H64" s="117"/>
      <c r="I64" s="124"/>
      <c r="J64" s="117"/>
      <c r="K64" s="124"/>
      <c r="L64" s="117"/>
      <c r="M64" s="117"/>
      <c r="N64" s="117"/>
      <c r="O64" s="171">
        <f t="shared" si="0"/>
        <v>0</v>
      </c>
    </row>
    <row r="65" spans="1:15">
      <c r="A65" s="54" t="s">
        <v>435</v>
      </c>
      <c r="B65" s="252"/>
      <c r="C65" s="252"/>
      <c r="D65" s="252"/>
      <c r="E65" s="120"/>
      <c r="F65" s="118"/>
      <c r="G65" s="122"/>
      <c r="H65" s="118"/>
      <c r="I65" s="122"/>
      <c r="J65" s="118"/>
      <c r="K65" s="122"/>
      <c r="L65" s="118"/>
      <c r="M65" s="118"/>
      <c r="N65" s="118"/>
      <c r="O65" s="171">
        <f t="shared" si="0"/>
        <v>0</v>
      </c>
    </row>
    <row r="66" spans="1:15">
      <c r="A66" s="15" t="s">
        <v>41</v>
      </c>
      <c r="B66" s="291" t="s">
        <v>177</v>
      </c>
      <c r="C66" s="429">
        <f>SUM(D66:N66)</f>
        <v>0</v>
      </c>
      <c r="D66" s="273">
        <f>SUM(E66:N66)</f>
        <v>0</v>
      </c>
      <c r="E66" s="114"/>
      <c r="F66" s="117"/>
      <c r="G66" s="124"/>
      <c r="H66" s="117"/>
      <c r="I66" s="124"/>
      <c r="J66" s="117"/>
      <c r="K66" s="124"/>
      <c r="L66" s="117"/>
      <c r="M66" s="117"/>
      <c r="N66" s="117"/>
      <c r="O66" s="171">
        <f t="shared" si="0"/>
        <v>0</v>
      </c>
    </row>
    <row r="67" spans="1:15">
      <c r="A67" s="340" t="s">
        <v>436</v>
      </c>
      <c r="B67" s="252"/>
      <c r="C67" s="252"/>
      <c r="D67" s="252"/>
      <c r="E67" s="120"/>
      <c r="F67" s="118"/>
      <c r="G67" s="122"/>
      <c r="H67" s="118"/>
      <c r="I67" s="122"/>
      <c r="J67" s="118"/>
      <c r="K67" s="122"/>
      <c r="L67" s="118"/>
      <c r="M67" s="118"/>
      <c r="N67" s="118"/>
      <c r="O67" s="171">
        <f t="shared" si="0"/>
        <v>0</v>
      </c>
    </row>
    <row r="68" spans="1:15">
      <c r="A68" s="366" t="s">
        <v>41</v>
      </c>
      <c r="B68" s="291" t="s">
        <v>177</v>
      </c>
      <c r="C68" s="429">
        <f>SUM(D68:N68)</f>
        <v>0</v>
      </c>
      <c r="D68" s="273">
        <f>SUM(E68:N68)</f>
        <v>0</v>
      </c>
      <c r="E68" s="114"/>
      <c r="F68" s="117"/>
      <c r="G68" s="124"/>
      <c r="H68" s="117"/>
      <c r="I68" s="124"/>
      <c r="J68" s="117"/>
      <c r="K68" s="124"/>
      <c r="L68" s="117"/>
      <c r="M68" s="117"/>
      <c r="N68" s="117"/>
      <c r="O68" s="171">
        <f t="shared" si="0"/>
        <v>0</v>
      </c>
    </row>
    <row r="69" spans="1:15">
      <c r="A69" s="340" t="s">
        <v>437</v>
      </c>
      <c r="B69" s="252"/>
      <c r="C69" s="252"/>
      <c r="D69" s="252"/>
      <c r="E69" s="120"/>
      <c r="F69" s="118"/>
      <c r="G69" s="122"/>
      <c r="H69" s="118"/>
      <c r="I69" s="122"/>
      <c r="J69" s="118"/>
      <c r="K69" s="122"/>
      <c r="L69" s="118"/>
      <c r="M69" s="118"/>
      <c r="N69" s="118"/>
      <c r="O69" s="171">
        <f t="shared" si="0"/>
        <v>0</v>
      </c>
    </row>
    <row r="70" spans="1:15">
      <c r="A70" s="366" t="s">
        <v>41</v>
      </c>
      <c r="B70" s="291" t="s">
        <v>177</v>
      </c>
      <c r="C70" s="429">
        <f>SUM(D70:N70)</f>
        <v>0</v>
      </c>
      <c r="D70" s="273">
        <f>SUM(E70:N70)</f>
        <v>0</v>
      </c>
      <c r="E70" s="114"/>
      <c r="F70" s="117"/>
      <c r="G70" s="124"/>
      <c r="H70" s="117"/>
      <c r="I70" s="124"/>
      <c r="J70" s="117"/>
      <c r="K70" s="124"/>
      <c r="L70" s="117"/>
      <c r="M70" s="117"/>
      <c r="N70" s="117"/>
      <c r="O70" s="171">
        <f t="shared" si="0"/>
        <v>0</v>
      </c>
    </row>
    <row r="71" spans="1:15">
      <c r="A71" s="340" t="s">
        <v>438</v>
      </c>
      <c r="B71" s="252"/>
      <c r="C71" s="424"/>
      <c r="D71" s="322"/>
      <c r="E71" s="115"/>
      <c r="F71" s="115"/>
      <c r="G71" s="125"/>
      <c r="H71" s="92"/>
      <c r="I71" s="125"/>
      <c r="J71" s="92"/>
      <c r="K71" s="125"/>
      <c r="L71" s="92"/>
      <c r="M71" s="92"/>
      <c r="N71" s="92"/>
      <c r="O71" s="171">
        <f t="shared" si="0"/>
        <v>0</v>
      </c>
    </row>
    <row r="72" spans="1:15">
      <c r="A72" s="366" t="s">
        <v>41</v>
      </c>
      <c r="B72" s="291" t="s">
        <v>177</v>
      </c>
      <c r="C72" s="429">
        <f>SUM(D72:N72)</f>
        <v>0</v>
      </c>
      <c r="D72" s="273">
        <f>SUM(E72:N72)</f>
        <v>0</v>
      </c>
      <c r="E72" s="115"/>
      <c r="F72" s="115"/>
      <c r="G72" s="125"/>
      <c r="H72" s="92"/>
      <c r="I72" s="125"/>
      <c r="J72" s="92"/>
      <c r="K72" s="125"/>
      <c r="L72" s="92"/>
      <c r="M72" s="92"/>
      <c r="N72" s="92"/>
      <c r="O72" s="171">
        <f t="shared" si="0"/>
        <v>0</v>
      </c>
    </row>
    <row r="73" spans="1:15">
      <c r="A73" s="296" t="s">
        <v>439</v>
      </c>
      <c r="B73" s="60"/>
      <c r="C73" s="60"/>
      <c r="D73" s="47"/>
      <c r="E73" s="120"/>
      <c r="F73" s="118"/>
      <c r="G73" s="118"/>
      <c r="H73" s="118"/>
      <c r="I73" s="118"/>
      <c r="J73" s="118"/>
      <c r="K73" s="118"/>
      <c r="L73" s="118"/>
      <c r="M73" s="118"/>
      <c r="N73" s="118"/>
      <c r="O73" s="171">
        <f t="shared" si="0"/>
        <v>0</v>
      </c>
    </row>
    <row r="74" spans="1:15">
      <c r="A74" s="29" t="s">
        <v>40</v>
      </c>
      <c r="B74" s="270" t="s">
        <v>177</v>
      </c>
      <c r="C74" s="429">
        <f>SUM(D74:N74)</f>
        <v>0</v>
      </c>
      <c r="D74" s="273">
        <f>SUM(E74:N74)</f>
        <v>0</v>
      </c>
      <c r="E74" s="114"/>
      <c r="F74" s="117"/>
      <c r="G74" s="117"/>
      <c r="H74" s="117"/>
      <c r="I74" s="117"/>
      <c r="J74" s="117"/>
      <c r="K74" s="117"/>
      <c r="L74" s="117"/>
      <c r="M74" s="117"/>
      <c r="N74" s="117"/>
      <c r="O74" s="171">
        <f t="shared" si="0"/>
        <v>0</v>
      </c>
    </row>
    <row r="75" spans="1:15">
      <c r="A75" s="296" t="s">
        <v>440</v>
      </c>
      <c r="B75" s="60"/>
      <c r="C75" s="60"/>
      <c r="D75" s="47"/>
      <c r="E75" s="120"/>
      <c r="F75" s="118"/>
      <c r="G75" s="118"/>
      <c r="H75" s="118"/>
      <c r="I75" s="118"/>
      <c r="J75" s="118"/>
      <c r="K75" s="118"/>
      <c r="L75" s="118"/>
      <c r="M75" s="118"/>
      <c r="N75" s="118"/>
      <c r="O75" s="171">
        <f t="shared" si="0"/>
        <v>0</v>
      </c>
    </row>
    <row r="76" spans="1:15">
      <c r="A76" s="29" t="s">
        <v>40</v>
      </c>
      <c r="B76" s="270" t="s">
        <v>178</v>
      </c>
      <c r="C76" s="429">
        <f>SUM(D76:N76)</f>
        <v>0</v>
      </c>
      <c r="D76" s="273">
        <f>SUM(E76:N76)</f>
        <v>0</v>
      </c>
      <c r="E76" s="114"/>
      <c r="F76" s="117"/>
      <c r="G76" s="117"/>
      <c r="H76" s="117"/>
      <c r="I76" s="117"/>
      <c r="J76" s="117"/>
      <c r="K76" s="117"/>
      <c r="L76" s="117"/>
      <c r="M76" s="117"/>
      <c r="N76" s="117"/>
      <c r="O76" s="171">
        <f t="shared" ref="O76:O95" si="1">SUM(E76:N76)</f>
        <v>0</v>
      </c>
    </row>
    <row r="77" spans="1:15">
      <c r="A77" s="296" t="s">
        <v>441</v>
      </c>
      <c r="B77" s="60"/>
      <c r="C77" s="60"/>
      <c r="D77" s="47"/>
      <c r="E77" s="120"/>
      <c r="F77" s="118"/>
      <c r="G77" s="118"/>
      <c r="H77" s="118"/>
      <c r="I77" s="118"/>
      <c r="J77" s="118"/>
      <c r="K77" s="118"/>
      <c r="L77" s="118"/>
      <c r="M77" s="118"/>
      <c r="N77" s="118"/>
      <c r="O77" s="171">
        <f t="shared" si="1"/>
        <v>0</v>
      </c>
    </row>
    <row r="78" spans="1:15">
      <c r="A78" s="29" t="s">
        <v>40</v>
      </c>
      <c r="B78" s="270" t="s">
        <v>178</v>
      </c>
      <c r="C78" s="429">
        <f>SUM(D78:N78)</f>
        <v>0</v>
      </c>
      <c r="D78" s="273">
        <f>SUM(E78:N78)</f>
        <v>0</v>
      </c>
      <c r="E78" s="114"/>
      <c r="F78" s="117"/>
      <c r="G78" s="117"/>
      <c r="H78" s="117"/>
      <c r="I78" s="117"/>
      <c r="J78" s="117"/>
      <c r="K78" s="117"/>
      <c r="L78" s="117"/>
      <c r="M78" s="117"/>
      <c r="N78" s="117"/>
      <c r="O78" s="171">
        <f t="shared" si="1"/>
        <v>0</v>
      </c>
    </row>
    <row r="79" spans="1:15">
      <c r="A79" s="365" t="s">
        <v>442</v>
      </c>
      <c r="B79" s="7"/>
      <c r="C79" s="19"/>
      <c r="D79" s="19"/>
      <c r="E79" s="122"/>
      <c r="F79" s="118"/>
      <c r="G79" s="122"/>
      <c r="H79" s="118"/>
      <c r="I79" s="122"/>
      <c r="J79" s="118"/>
      <c r="K79" s="122"/>
      <c r="L79" s="118"/>
      <c r="M79" s="118"/>
      <c r="N79" s="118"/>
      <c r="O79" s="171">
        <f t="shared" si="1"/>
        <v>0</v>
      </c>
    </row>
    <row r="80" spans="1:15">
      <c r="A80" s="15" t="s">
        <v>30</v>
      </c>
      <c r="B80" s="289" t="s">
        <v>177</v>
      </c>
      <c r="C80" s="429">
        <f>SUM(D80:N80)</f>
        <v>0</v>
      </c>
      <c r="D80" s="273">
        <f>SUM(E80:N80)</f>
        <v>0</v>
      </c>
      <c r="E80" s="124"/>
      <c r="F80" s="117"/>
      <c r="G80" s="124"/>
      <c r="H80" s="117"/>
      <c r="I80" s="124"/>
      <c r="J80" s="117"/>
      <c r="K80" s="124"/>
      <c r="L80" s="117"/>
      <c r="M80" s="117"/>
      <c r="N80" s="117"/>
      <c r="O80" s="171">
        <f t="shared" si="1"/>
        <v>0</v>
      </c>
    </row>
    <row r="81" spans="1:16">
      <c r="A81" s="13" t="s">
        <v>443</v>
      </c>
      <c r="B81" s="320"/>
      <c r="C81" s="320"/>
      <c r="D81" s="348"/>
      <c r="E81" s="125"/>
      <c r="F81" s="92"/>
      <c r="G81" s="125"/>
      <c r="H81" s="92"/>
      <c r="I81" s="125"/>
      <c r="J81" s="92"/>
      <c r="K81" s="125"/>
      <c r="L81" s="92"/>
      <c r="M81" s="92"/>
      <c r="N81" s="92"/>
      <c r="O81" s="171">
        <f t="shared" si="1"/>
        <v>0</v>
      </c>
    </row>
    <row r="82" spans="1:16">
      <c r="A82" s="15" t="s">
        <v>30</v>
      </c>
      <c r="B82" s="289" t="s">
        <v>177</v>
      </c>
      <c r="C82" s="429">
        <f>SUM(D82:N82)</f>
        <v>0</v>
      </c>
      <c r="D82" s="273">
        <f>SUM(E82:N82)</f>
        <v>0</v>
      </c>
      <c r="E82" s="125"/>
      <c r="F82" s="92"/>
      <c r="G82" s="125"/>
      <c r="H82" s="92"/>
      <c r="I82" s="125"/>
      <c r="J82" s="92"/>
      <c r="K82" s="125"/>
      <c r="L82" s="92"/>
      <c r="M82" s="92"/>
      <c r="N82" s="92"/>
      <c r="O82" s="171">
        <f t="shared" si="1"/>
        <v>0</v>
      </c>
    </row>
    <row r="83" spans="1:16">
      <c r="A83" s="13" t="s">
        <v>575</v>
      </c>
      <c r="B83" s="7"/>
      <c r="C83" s="7"/>
      <c r="D83" s="7"/>
      <c r="E83" s="122"/>
      <c r="F83" s="118"/>
      <c r="G83" s="122"/>
      <c r="H83" s="118"/>
      <c r="I83" s="118"/>
      <c r="J83" s="122"/>
      <c r="K83" s="118"/>
      <c r="L83" s="122"/>
      <c r="M83" s="118"/>
      <c r="N83" s="120"/>
      <c r="O83" s="171"/>
    </row>
    <row r="84" spans="1:16">
      <c r="A84" s="15" t="s">
        <v>30</v>
      </c>
      <c r="B84" s="289" t="s">
        <v>177</v>
      </c>
      <c r="C84" s="429">
        <f>SUM(D84:N84)</f>
        <v>0</v>
      </c>
      <c r="D84" s="273">
        <f>SUM(E84:N84)</f>
        <v>0</v>
      </c>
      <c r="E84" s="124"/>
      <c r="F84" s="117"/>
      <c r="G84" s="124"/>
      <c r="H84" s="117"/>
      <c r="I84" s="117"/>
      <c r="J84" s="124"/>
      <c r="K84" s="117"/>
      <c r="L84" s="124"/>
      <c r="M84" s="117"/>
      <c r="N84" s="114"/>
      <c r="O84" s="171"/>
    </row>
    <row r="85" spans="1:16">
      <c r="A85" s="13" t="s">
        <v>576</v>
      </c>
      <c r="B85" s="7"/>
      <c r="C85" s="7"/>
      <c r="D85" s="7"/>
      <c r="E85" s="122"/>
      <c r="F85" s="118"/>
      <c r="G85" s="122"/>
      <c r="H85" s="118"/>
      <c r="I85" s="122"/>
      <c r="J85" s="118"/>
      <c r="K85" s="122"/>
      <c r="L85" s="118"/>
      <c r="M85" s="118"/>
      <c r="N85" s="118"/>
      <c r="O85" s="171">
        <f t="shared" si="1"/>
        <v>0</v>
      </c>
    </row>
    <row r="86" spans="1:16">
      <c r="A86" s="15" t="s">
        <v>30</v>
      </c>
      <c r="B86" s="289" t="s">
        <v>177</v>
      </c>
      <c r="C86" s="429">
        <f>SUM(D86:N86)</f>
        <v>8347</v>
      </c>
      <c r="D86" s="273">
        <v>0</v>
      </c>
      <c r="E86" s="124"/>
      <c r="F86" s="92"/>
      <c r="G86" s="125"/>
      <c r="H86" s="92"/>
      <c r="I86" s="125"/>
      <c r="J86" s="92">
        <v>8347</v>
      </c>
      <c r="K86" s="125"/>
      <c r="L86" s="92"/>
      <c r="M86" s="92"/>
      <c r="N86" s="92"/>
      <c r="O86" s="171">
        <f t="shared" si="1"/>
        <v>8347</v>
      </c>
    </row>
    <row r="87" spans="1:16">
      <c r="A87" s="13" t="s">
        <v>577</v>
      </c>
      <c r="B87" s="7"/>
      <c r="C87" s="7"/>
      <c r="D87" s="7"/>
      <c r="E87" s="122"/>
      <c r="F87" s="118"/>
      <c r="G87" s="122"/>
      <c r="H87" s="118"/>
      <c r="I87" s="118"/>
      <c r="J87" s="122"/>
      <c r="K87" s="118"/>
      <c r="L87" s="122"/>
      <c r="M87" s="118"/>
      <c r="N87" s="120"/>
      <c r="O87" s="171">
        <f t="shared" si="1"/>
        <v>0</v>
      </c>
    </row>
    <row r="88" spans="1:16">
      <c r="A88" s="15" t="s">
        <v>30</v>
      </c>
      <c r="B88" s="289" t="s">
        <v>177</v>
      </c>
      <c r="C88" s="429">
        <f>SUM(D88:N88)</f>
        <v>0</v>
      </c>
      <c r="D88" s="273">
        <f>SUM(E88:N88)</f>
        <v>0</v>
      </c>
      <c r="E88" s="124"/>
      <c r="F88" s="117"/>
      <c r="G88" s="124"/>
      <c r="H88" s="117"/>
      <c r="I88" s="117"/>
      <c r="J88" s="124"/>
      <c r="K88" s="117"/>
      <c r="L88" s="124"/>
      <c r="M88" s="117"/>
      <c r="N88" s="114"/>
      <c r="O88" s="171">
        <f t="shared" si="1"/>
        <v>0</v>
      </c>
    </row>
    <row r="89" spans="1:16">
      <c r="A89" s="13" t="s">
        <v>581</v>
      </c>
      <c r="B89" s="7"/>
      <c r="C89" s="7"/>
      <c r="D89" s="7"/>
      <c r="E89" s="122"/>
      <c r="F89" s="118"/>
      <c r="G89" s="122"/>
      <c r="H89" s="118"/>
      <c r="I89" s="118"/>
      <c r="J89" s="122"/>
      <c r="K89" s="118"/>
      <c r="L89" s="118"/>
      <c r="M89" s="122"/>
      <c r="N89" s="118"/>
      <c r="O89" s="171">
        <f t="shared" si="1"/>
        <v>0</v>
      </c>
    </row>
    <row r="90" spans="1:16">
      <c r="A90" s="15" t="s">
        <v>30</v>
      </c>
      <c r="B90" s="289" t="s">
        <v>177</v>
      </c>
      <c r="C90" s="429">
        <f>SUM(D90:N90)</f>
        <v>410</v>
      </c>
      <c r="D90" s="273">
        <v>0</v>
      </c>
      <c r="E90" s="124"/>
      <c r="F90" s="117"/>
      <c r="G90" s="124"/>
      <c r="H90" s="117"/>
      <c r="I90" s="117"/>
      <c r="J90" s="124">
        <v>410</v>
      </c>
      <c r="K90" s="117"/>
      <c r="L90" s="117"/>
      <c r="M90" s="124"/>
      <c r="N90" s="117"/>
      <c r="O90" s="171">
        <f t="shared" si="1"/>
        <v>410</v>
      </c>
    </row>
    <row r="91" spans="1:16">
      <c r="A91" s="54" t="s">
        <v>579</v>
      </c>
      <c r="B91" s="54"/>
      <c r="C91" s="54"/>
      <c r="D91" s="7"/>
      <c r="E91" s="122"/>
      <c r="F91" s="118"/>
      <c r="G91" s="122"/>
      <c r="H91" s="118"/>
      <c r="I91" s="122"/>
      <c r="J91" s="118"/>
      <c r="K91" s="122"/>
      <c r="L91" s="118"/>
      <c r="M91" s="122"/>
      <c r="N91" s="118"/>
      <c r="O91" s="171">
        <f t="shared" si="1"/>
        <v>0</v>
      </c>
    </row>
    <row r="92" spans="1:16">
      <c r="A92" s="15" t="s">
        <v>30</v>
      </c>
      <c r="B92" s="289" t="s">
        <v>177</v>
      </c>
      <c r="C92" s="429">
        <f>SUM(D92:N92)</f>
        <v>2252642</v>
      </c>
      <c r="D92" s="273">
        <v>0</v>
      </c>
      <c r="E92" s="124"/>
      <c r="F92" s="117"/>
      <c r="G92" s="124"/>
      <c r="H92" s="117"/>
      <c r="I92" s="124">
        <v>2252642</v>
      </c>
      <c r="J92" s="117"/>
      <c r="K92" s="124"/>
      <c r="L92" s="117"/>
      <c r="M92" s="124"/>
      <c r="N92" s="117"/>
      <c r="O92" s="171">
        <f t="shared" si="1"/>
        <v>2252642</v>
      </c>
    </row>
    <row r="93" spans="1:16">
      <c r="A93" s="54" t="s">
        <v>580</v>
      </c>
      <c r="B93" s="320"/>
      <c r="C93" s="320"/>
      <c r="D93" s="348"/>
      <c r="E93" s="122"/>
      <c r="F93" s="118"/>
      <c r="G93" s="122"/>
      <c r="H93" s="118"/>
      <c r="I93" s="122"/>
      <c r="J93" s="118"/>
      <c r="K93" s="122"/>
      <c r="L93" s="118"/>
      <c r="M93" s="122"/>
      <c r="N93" s="118"/>
      <c r="O93" s="171">
        <f t="shared" si="1"/>
        <v>0</v>
      </c>
    </row>
    <row r="94" spans="1:16">
      <c r="A94" s="15" t="s">
        <v>30</v>
      </c>
      <c r="B94" s="289" t="s">
        <v>178</v>
      </c>
      <c r="C94" s="429">
        <f>SUM(D94:N94)</f>
        <v>305000</v>
      </c>
      <c r="D94" s="273">
        <v>0</v>
      </c>
      <c r="E94" s="124"/>
      <c r="F94" s="117"/>
      <c r="G94" s="124"/>
      <c r="H94" s="117"/>
      <c r="I94" s="124"/>
      <c r="J94" s="117">
        <v>5000</v>
      </c>
      <c r="K94" s="124"/>
      <c r="L94" s="117"/>
      <c r="M94" s="124"/>
      <c r="N94" s="117">
        <v>300000</v>
      </c>
      <c r="O94" s="171">
        <f t="shared" si="1"/>
        <v>305000</v>
      </c>
    </row>
    <row r="95" spans="1:16">
      <c r="A95" s="22" t="s">
        <v>134</v>
      </c>
      <c r="B95" s="22"/>
      <c r="C95" s="22"/>
      <c r="D95" s="275"/>
      <c r="E95" s="129"/>
      <c r="F95" s="128"/>
      <c r="G95" s="129"/>
      <c r="H95" s="128"/>
      <c r="I95" s="129"/>
      <c r="J95" s="128"/>
      <c r="K95" s="129"/>
      <c r="L95" s="128"/>
      <c r="M95" s="128"/>
      <c r="N95" s="128"/>
      <c r="O95" s="171">
        <f t="shared" si="1"/>
        <v>0</v>
      </c>
    </row>
    <row r="96" spans="1:16">
      <c r="A96" s="14" t="s">
        <v>43</v>
      </c>
      <c r="B96" s="14"/>
      <c r="C96" s="273">
        <f>SUM(C66,C68,C70,C72,C74,C76,C78,C80,C82,C86,C88,C90,C92,C94,C109,C84)</f>
        <v>4811405</v>
      </c>
      <c r="D96" s="273">
        <f>SUM(D66,D68,D70,D72,D74,D76,D78,D80,D82,D86,D88,D90,D92,D94,D109,D84)</f>
        <v>0</v>
      </c>
      <c r="E96" s="273">
        <f t="shared" ref="E96:N96" si="2">SUM(E66,E68,E70,E72,E74,E76,E78,E80,E82,E86,E88,E90,E92,E94,E109,E84)</f>
        <v>662536</v>
      </c>
      <c r="F96" s="273">
        <f t="shared" si="2"/>
        <v>5700</v>
      </c>
      <c r="G96" s="273">
        <f t="shared" si="2"/>
        <v>0</v>
      </c>
      <c r="H96" s="273">
        <f t="shared" si="2"/>
        <v>75000</v>
      </c>
      <c r="I96" s="273">
        <f t="shared" si="2"/>
        <v>2252642</v>
      </c>
      <c r="J96" s="273">
        <f t="shared" si="2"/>
        <v>133918</v>
      </c>
      <c r="K96" s="273">
        <f t="shared" si="2"/>
        <v>22787</v>
      </c>
      <c r="L96" s="273">
        <f t="shared" si="2"/>
        <v>96638</v>
      </c>
      <c r="M96" s="273">
        <f t="shared" si="2"/>
        <v>360</v>
      </c>
      <c r="N96" s="273">
        <f t="shared" si="2"/>
        <v>1561824</v>
      </c>
      <c r="O96" s="171">
        <f>SUM(D96:N96)</f>
        <v>4811405</v>
      </c>
      <c r="P96" s="171">
        <f>SUM(E96:N96)</f>
        <v>4811405</v>
      </c>
    </row>
    <row r="97" spans="1:23">
      <c r="A97" s="10" t="s">
        <v>44</v>
      </c>
      <c r="B97" s="10"/>
      <c r="C97" s="10"/>
      <c r="D97" s="7"/>
      <c r="E97" s="120"/>
      <c r="F97" s="118"/>
      <c r="G97" s="118"/>
      <c r="H97" s="122"/>
      <c r="I97" s="118"/>
      <c r="J97" s="118"/>
      <c r="K97" s="118"/>
      <c r="L97" s="118"/>
      <c r="M97" s="120"/>
      <c r="N97" s="120"/>
      <c r="O97" s="171">
        <f t="shared" ref="O97:O101" si="3">SUM(E97:N97)</f>
        <v>0</v>
      </c>
      <c r="P97" s="5"/>
      <c r="Q97" s="5"/>
      <c r="R97" s="5"/>
      <c r="S97" s="5"/>
      <c r="T97" s="5"/>
      <c r="U97" s="5"/>
      <c r="V97" s="5"/>
      <c r="W97" s="5"/>
    </row>
    <row r="98" spans="1:23">
      <c r="A98" s="15" t="s">
        <v>43</v>
      </c>
      <c r="B98" s="15"/>
      <c r="C98" s="273">
        <f>SUM(D98:M98)</f>
        <v>-1223718</v>
      </c>
      <c r="D98" s="273"/>
      <c r="E98" s="383">
        <v>-511787</v>
      </c>
      <c r="F98" s="117"/>
      <c r="G98" s="117">
        <v>0</v>
      </c>
      <c r="H98" s="124">
        <v>0</v>
      </c>
      <c r="I98" s="117">
        <v>-711931</v>
      </c>
      <c r="J98" s="117"/>
      <c r="K98" s="117">
        <v>0</v>
      </c>
      <c r="L98" s="117">
        <v>0</v>
      </c>
      <c r="M98" s="114">
        <v>0</v>
      </c>
      <c r="N98" s="114">
        <v>0</v>
      </c>
      <c r="O98" s="171">
        <f t="shared" si="3"/>
        <v>-1223718</v>
      </c>
      <c r="P98" s="5"/>
      <c r="Q98" s="5"/>
      <c r="R98" s="5"/>
      <c r="S98" s="5"/>
      <c r="T98" s="5"/>
      <c r="U98" s="5"/>
      <c r="V98" s="5"/>
      <c r="W98" s="5"/>
    </row>
    <row r="99" spans="1:23">
      <c r="A99" s="11" t="s">
        <v>135</v>
      </c>
      <c r="B99" s="11"/>
      <c r="C99" s="19"/>
      <c r="D99" s="19"/>
      <c r="E99" s="125"/>
      <c r="F99" s="92"/>
      <c r="G99" s="92"/>
      <c r="H99" s="125"/>
      <c r="I99" s="92"/>
      <c r="J99" s="92"/>
      <c r="K99" s="92"/>
      <c r="L99" s="92"/>
      <c r="M99" s="115"/>
      <c r="N99" s="115"/>
      <c r="O99" s="171">
        <f t="shared" si="3"/>
        <v>0</v>
      </c>
      <c r="P99" s="5"/>
      <c r="Q99" s="5"/>
      <c r="R99" s="5"/>
      <c r="S99" s="5"/>
      <c r="T99" s="5"/>
      <c r="U99" s="5"/>
      <c r="V99" s="5"/>
      <c r="W99" s="5"/>
    </row>
    <row r="100" spans="1:23">
      <c r="A100" s="11" t="s">
        <v>43</v>
      </c>
      <c r="B100" s="11"/>
      <c r="C100" s="273">
        <f>SUM(D100:M100)</f>
        <v>-287430</v>
      </c>
      <c r="D100" s="273"/>
      <c r="E100" s="125"/>
      <c r="F100" s="92"/>
      <c r="G100" s="92">
        <v>0</v>
      </c>
      <c r="H100" s="92">
        <v>0</v>
      </c>
      <c r="I100" s="92">
        <v>-287430</v>
      </c>
      <c r="J100" s="92">
        <v>0</v>
      </c>
      <c r="K100" s="92">
        <v>0</v>
      </c>
      <c r="L100" s="92">
        <v>0</v>
      </c>
      <c r="M100" s="92">
        <v>0</v>
      </c>
      <c r="N100" s="92">
        <v>0</v>
      </c>
      <c r="O100" s="171">
        <f t="shared" si="3"/>
        <v>-287430</v>
      </c>
      <c r="P100" s="5"/>
      <c r="Q100" s="5"/>
      <c r="R100" s="5"/>
      <c r="S100" s="5"/>
      <c r="T100" s="5"/>
      <c r="U100" s="5"/>
      <c r="V100" s="5"/>
      <c r="W100" s="5"/>
    </row>
    <row r="101" spans="1:23">
      <c r="A101" s="54" t="s">
        <v>42</v>
      </c>
      <c r="B101" s="54"/>
      <c r="C101" s="47"/>
      <c r="D101" s="47"/>
      <c r="E101" s="152"/>
      <c r="F101" s="134"/>
      <c r="G101" s="134"/>
      <c r="H101" s="150"/>
      <c r="I101" s="134"/>
      <c r="J101" s="134"/>
      <c r="K101" s="134"/>
      <c r="L101" s="134"/>
      <c r="M101" s="152"/>
      <c r="N101" s="152"/>
      <c r="O101" s="171">
        <f t="shared" si="3"/>
        <v>0</v>
      </c>
      <c r="P101" s="5"/>
      <c r="Q101" s="5"/>
      <c r="R101" s="5"/>
      <c r="S101" s="5"/>
      <c r="T101" s="5"/>
      <c r="U101" s="5"/>
      <c r="V101" s="5"/>
      <c r="W101" s="5"/>
    </row>
    <row r="102" spans="1:23">
      <c r="A102" s="46" t="s">
        <v>40</v>
      </c>
      <c r="B102" s="46"/>
      <c r="C102" s="276">
        <f>SUM(C96,C98,C100)</f>
        <v>3300257</v>
      </c>
      <c r="D102" s="276">
        <f>SUM(D96,D98,D100)</f>
        <v>0</v>
      </c>
      <c r="E102" s="276">
        <f>SUM(E96:E100)</f>
        <v>150749</v>
      </c>
      <c r="F102" s="276">
        <f>SUM(F96,F98,F100)</f>
        <v>5700</v>
      </c>
      <c r="G102" s="276">
        <f t="shared" ref="G102:N102" si="4">SUM(G96,G98,G100)</f>
        <v>0</v>
      </c>
      <c r="H102" s="276">
        <f t="shared" si="4"/>
        <v>75000</v>
      </c>
      <c r="I102" s="276">
        <f t="shared" si="4"/>
        <v>1253281</v>
      </c>
      <c r="J102" s="276">
        <f t="shared" si="4"/>
        <v>133918</v>
      </c>
      <c r="K102" s="276">
        <f t="shared" si="4"/>
        <v>22787</v>
      </c>
      <c r="L102" s="276">
        <f t="shared" si="4"/>
        <v>96638</v>
      </c>
      <c r="M102" s="276">
        <f t="shared" si="4"/>
        <v>360</v>
      </c>
      <c r="N102" s="276">
        <f t="shared" si="4"/>
        <v>1561824</v>
      </c>
      <c r="O102" s="171">
        <f>SUM(D102:N102)</f>
        <v>3300257</v>
      </c>
      <c r="P102" s="5"/>
      <c r="Q102" s="5"/>
      <c r="R102" s="5"/>
      <c r="S102" s="5"/>
      <c r="T102" s="5"/>
      <c r="U102" s="5"/>
      <c r="V102" s="5"/>
      <c r="W102" s="5"/>
    </row>
    <row r="103" spans="1:23" ht="19.5" customHeight="1">
      <c r="A103" s="55" t="s">
        <v>180</v>
      </c>
      <c r="B103" s="55"/>
      <c r="C103" s="294">
        <f>C102-(C104+C105)</f>
        <v>2912910</v>
      </c>
      <c r="D103" s="294">
        <f t="shared" ref="D103:N103" si="5">D102-(D104+D105)</f>
        <v>0</v>
      </c>
      <c r="E103" s="294">
        <f t="shared" si="5"/>
        <v>150749</v>
      </c>
      <c r="F103" s="294">
        <f t="shared" si="5"/>
        <v>5700</v>
      </c>
      <c r="G103" s="294">
        <f t="shared" si="5"/>
        <v>0</v>
      </c>
      <c r="H103" s="294">
        <f t="shared" si="5"/>
        <v>75000</v>
      </c>
      <c r="I103" s="531">
        <f t="shared" si="5"/>
        <v>1170934</v>
      </c>
      <c r="J103" s="294">
        <f t="shared" si="5"/>
        <v>128918</v>
      </c>
      <c r="K103" s="294">
        <f t="shared" si="5"/>
        <v>22787</v>
      </c>
      <c r="L103" s="294">
        <f t="shared" si="5"/>
        <v>96638</v>
      </c>
      <c r="M103" s="294">
        <f t="shared" si="5"/>
        <v>360</v>
      </c>
      <c r="N103" s="294">
        <f t="shared" si="5"/>
        <v>1261824</v>
      </c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22.5" customHeight="1">
      <c r="A104" s="55" t="s">
        <v>181</v>
      </c>
      <c r="B104" s="55"/>
      <c r="C104" s="294">
        <f>SUM(D104:N104)</f>
        <v>330501</v>
      </c>
      <c r="D104" s="294">
        <f t="shared" ref="D104:N104" si="6">SUM(D36,D54,D58,D64,D76,D78,D94)</f>
        <v>0</v>
      </c>
      <c r="E104" s="294">
        <f t="shared" si="6"/>
        <v>0</v>
      </c>
      <c r="F104" s="294">
        <f t="shared" si="6"/>
        <v>0</v>
      </c>
      <c r="G104" s="294">
        <f t="shared" si="6"/>
        <v>0</v>
      </c>
      <c r="H104" s="294">
        <f t="shared" si="6"/>
        <v>0</v>
      </c>
      <c r="I104" s="294">
        <v>25501</v>
      </c>
      <c r="J104" s="294">
        <f t="shared" si="6"/>
        <v>5000</v>
      </c>
      <c r="K104" s="294">
        <f t="shared" si="6"/>
        <v>0</v>
      </c>
      <c r="L104" s="294">
        <f t="shared" si="6"/>
        <v>0</v>
      </c>
      <c r="M104" s="294">
        <f t="shared" si="6"/>
        <v>0</v>
      </c>
      <c r="N104" s="294">
        <f t="shared" si="6"/>
        <v>300000</v>
      </c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22.5" customHeight="1">
      <c r="A105" s="55" t="s">
        <v>182</v>
      </c>
      <c r="B105" s="55"/>
      <c r="C105" s="294">
        <f>SUM(D105:N105)</f>
        <v>56846</v>
      </c>
      <c r="D105" s="294">
        <f t="shared" ref="D105:N105" si="7">SUM(D12)</f>
        <v>0</v>
      </c>
      <c r="E105" s="93">
        <f t="shared" si="7"/>
        <v>0</v>
      </c>
      <c r="F105" s="93">
        <f t="shared" si="7"/>
        <v>0</v>
      </c>
      <c r="G105" s="93">
        <f t="shared" si="7"/>
        <v>0</v>
      </c>
      <c r="H105" s="93">
        <f t="shared" si="7"/>
        <v>0</v>
      </c>
      <c r="I105" s="93">
        <v>56846</v>
      </c>
      <c r="J105" s="93">
        <f t="shared" si="7"/>
        <v>0</v>
      </c>
      <c r="K105" s="93">
        <f t="shared" si="7"/>
        <v>0</v>
      </c>
      <c r="L105" s="93">
        <f t="shared" si="7"/>
        <v>0</v>
      </c>
      <c r="M105" s="93">
        <f t="shared" si="7"/>
        <v>0</v>
      </c>
      <c r="N105" s="93">
        <f t="shared" si="7"/>
        <v>0</v>
      </c>
      <c r="O105" s="5"/>
      <c r="P105" s="5"/>
      <c r="Q105" s="5"/>
      <c r="R105" s="5"/>
      <c r="S105" s="5"/>
      <c r="T105" s="5"/>
      <c r="U105" s="5"/>
      <c r="V105" s="5"/>
      <c r="W105" s="5"/>
    </row>
    <row r="106" spans="1:23">
      <c r="A106" s="65"/>
      <c r="B106" s="65"/>
      <c r="C106" s="65"/>
      <c r="D106" s="66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5"/>
      <c r="P106" s="5"/>
      <c r="Q106" s="5"/>
      <c r="R106" s="5"/>
      <c r="S106" s="5"/>
      <c r="T106" s="5"/>
      <c r="U106" s="5"/>
      <c r="V106" s="5"/>
      <c r="W106" s="5"/>
    </row>
    <row r="107" spans="1:23">
      <c r="A107" s="5" t="s">
        <v>158</v>
      </c>
      <c r="B107" s="5"/>
      <c r="C107" s="5"/>
      <c r="D107" s="248"/>
      <c r="E107" s="12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>
      <c r="A108" s="1" t="s">
        <v>129</v>
      </c>
      <c r="B108" s="1"/>
      <c r="C108" s="1"/>
      <c r="D108" s="24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5"/>
      <c r="P108" s="5"/>
      <c r="Q108" s="5"/>
      <c r="R108" s="5"/>
      <c r="S108" s="5"/>
      <c r="T108" s="5"/>
      <c r="U108" s="5"/>
      <c r="V108" s="5"/>
      <c r="W108" s="5"/>
    </row>
    <row r="109" spans="1:23">
      <c r="A109" s="215" t="s">
        <v>236</v>
      </c>
      <c r="B109" s="215"/>
      <c r="C109" s="372">
        <f t="shared" ref="C109:N109" si="8">SUM(C12,C14,C16,C18,C20,C22,C24,C26,C28,C30,C32,C34,C36,C38,C40,C42,C44,C46,C48,C50,C52,C54,C56,C58,C60,C62,C64,)</f>
        <v>2245006</v>
      </c>
      <c r="D109" s="372">
        <f t="shared" si="8"/>
        <v>0</v>
      </c>
      <c r="E109" s="372">
        <f t="shared" si="8"/>
        <v>662536</v>
      </c>
      <c r="F109" s="372">
        <f t="shared" si="8"/>
        <v>5700</v>
      </c>
      <c r="G109" s="372">
        <f t="shared" si="8"/>
        <v>0</v>
      </c>
      <c r="H109" s="372">
        <f t="shared" si="8"/>
        <v>75000</v>
      </c>
      <c r="I109" s="372">
        <f t="shared" si="8"/>
        <v>0</v>
      </c>
      <c r="J109" s="372">
        <f t="shared" si="8"/>
        <v>120161</v>
      </c>
      <c r="K109" s="372">
        <f t="shared" si="8"/>
        <v>22787</v>
      </c>
      <c r="L109" s="372">
        <f t="shared" si="8"/>
        <v>96638</v>
      </c>
      <c r="M109" s="372">
        <f t="shared" si="8"/>
        <v>360</v>
      </c>
      <c r="N109" s="372">
        <f t="shared" si="8"/>
        <v>1261824</v>
      </c>
      <c r="O109" s="177">
        <f>SUM(O12,O16,O18,O22,O26,O28,O30,O32,O34,O38,O40,O42,O44,O46,O48,O50,O52,O56,O58,O60,O64,O66,O74,O76,O78,O14,O36)</f>
        <v>2232306</v>
      </c>
      <c r="P109" s="5"/>
      <c r="Q109" s="5"/>
      <c r="R109" s="5"/>
      <c r="S109" s="5"/>
      <c r="T109" s="5"/>
      <c r="U109" s="5"/>
      <c r="V109" s="5"/>
      <c r="W109" s="5"/>
    </row>
    <row r="110" spans="1:23">
      <c r="A110" s="1"/>
      <c r="B110" s="1"/>
      <c r="C110" s="1"/>
      <c r="D110" s="372">
        <f>SUM(E109:N109)</f>
        <v>2245006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5"/>
      <c r="P110" s="5"/>
      <c r="Q110" s="5"/>
      <c r="R110" s="5"/>
      <c r="S110" s="5"/>
      <c r="T110" s="5"/>
      <c r="U110" s="5"/>
      <c r="V110" s="5"/>
      <c r="W110" s="5"/>
    </row>
    <row r="111" spans="1:23">
      <c r="A111" s="1"/>
      <c r="B111" s="1"/>
      <c r="C111" s="1"/>
      <c r="D111" s="249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5"/>
      <c r="P111" s="5"/>
      <c r="Q111" s="5"/>
      <c r="R111" s="5"/>
      <c r="S111" s="5"/>
      <c r="T111" s="5"/>
      <c r="U111" s="5"/>
      <c r="V111" s="5"/>
      <c r="W111" s="5"/>
    </row>
    <row r="112" spans="1:23">
      <c r="A112" s="1" t="s">
        <v>343</v>
      </c>
      <c r="B112" s="177">
        <v>231132</v>
      </c>
      <c r="C112" s="177"/>
      <c r="D112" s="249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5"/>
      <c r="P112" s="5"/>
      <c r="Q112" s="5"/>
      <c r="R112" s="5"/>
      <c r="S112" s="5"/>
      <c r="T112" s="5"/>
      <c r="U112" s="5"/>
      <c r="V112" s="5"/>
      <c r="W112" s="5"/>
    </row>
    <row r="113" spans="1:23">
      <c r="A113" s="5" t="s">
        <v>344</v>
      </c>
      <c r="B113" s="119">
        <v>175970</v>
      </c>
      <c r="C113" s="119"/>
      <c r="D113" s="248"/>
      <c r="E113" s="11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>
      <c r="A114" s="5" t="s">
        <v>345</v>
      </c>
      <c r="B114" s="119">
        <v>-1133</v>
      </c>
      <c r="C114" s="119"/>
      <c r="D114" s="248"/>
      <c r="E114" s="11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>
      <c r="A115" s="5" t="s">
        <v>346</v>
      </c>
      <c r="B115" s="119">
        <v>14820</v>
      </c>
      <c r="C115" s="119"/>
      <c r="D115" s="248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>
      <c r="A116" s="5" t="s">
        <v>347</v>
      </c>
      <c r="B116" s="119">
        <f>SUM(B112:B115)</f>
        <v>420789</v>
      </c>
      <c r="C116" s="119"/>
      <c r="D116" s="248"/>
      <c r="E116" s="11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>
      <c r="A117" s="5"/>
      <c r="B117" s="5">
        <v>-998609</v>
      </c>
      <c r="C117" s="5"/>
      <c r="D117" s="24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>
      <c r="A118" s="5"/>
      <c r="B118" s="119">
        <f>SUM(B116:B117)</f>
        <v>-577820</v>
      </c>
      <c r="C118" s="119"/>
      <c r="D118" s="24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>
      <c r="A119" s="5"/>
      <c r="B119" s="5"/>
      <c r="C119" s="5"/>
      <c r="D119" s="24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>
      <c r="A120" s="5"/>
      <c r="B120" s="5"/>
      <c r="C120" s="5"/>
      <c r="D120" s="248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>
      <c r="A121" s="5"/>
      <c r="B121" s="5"/>
      <c r="C121" s="5"/>
      <c r="D121" s="248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>
      <c r="A122" s="5"/>
      <c r="B122" s="5"/>
      <c r="C122" s="5"/>
      <c r="D122" s="248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>
      <c r="A123" s="5"/>
      <c r="B123" s="5"/>
      <c r="C123" s="5"/>
      <c r="D123" s="248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>
      <c r="A124" s="5"/>
      <c r="B124" s="5"/>
      <c r="C124" s="5"/>
      <c r="D124" s="248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>
      <c r="A125" s="5"/>
      <c r="B125" s="5"/>
      <c r="C125" s="5"/>
      <c r="D125" s="248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>
      <c r="A126" s="5"/>
      <c r="B126" s="5"/>
      <c r="C126" s="5"/>
      <c r="D126" s="248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>
      <c r="A127" s="5"/>
      <c r="B127" s="5"/>
      <c r="C127" s="5"/>
      <c r="D127" s="24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>
      <c r="A128" s="5"/>
      <c r="B128" s="5"/>
      <c r="C128" s="5"/>
      <c r="D128" s="248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>
      <c r="A129" s="5"/>
      <c r="B129" s="5"/>
      <c r="C129" s="5"/>
      <c r="D129" s="248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>
      <c r="A130" s="5"/>
      <c r="B130" s="5"/>
      <c r="C130" s="5"/>
      <c r="D130" s="248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>
      <c r="A131" s="5"/>
      <c r="B131" s="5"/>
      <c r="C131" s="5"/>
      <c r="D131" s="248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>
      <c r="A132" s="5"/>
      <c r="B132" s="5"/>
      <c r="C132" s="5"/>
      <c r="D132" s="248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>
      <c r="A133" s="5"/>
      <c r="B133" s="5"/>
      <c r="C133" s="5"/>
      <c r="D133" s="248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>
      <c r="A134" s="5"/>
      <c r="B134" s="5"/>
      <c r="C134" s="5"/>
      <c r="D134" s="248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>
      <c r="A135" s="5"/>
      <c r="B135" s="5"/>
      <c r="C135" s="5"/>
      <c r="D135" s="248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>
      <c r="A136" s="5"/>
      <c r="B136" s="5"/>
      <c r="C136" s="5"/>
      <c r="D136" s="248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>
      <c r="A137" s="5"/>
      <c r="B137" s="5"/>
      <c r="C137" s="5"/>
      <c r="D137" s="248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>
      <c r="A138" s="5"/>
      <c r="B138" s="5"/>
      <c r="C138" s="5"/>
      <c r="D138" s="248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>
      <c r="A139" s="1"/>
      <c r="B139" s="1"/>
      <c r="C139" s="1"/>
      <c r="D139" s="249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23">
      <c r="A140" s="1"/>
      <c r="B140" s="1"/>
      <c r="C140" s="1"/>
      <c r="D140" s="249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23">
      <c r="A141" s="1"/>
      <c r="B141" s="1"/>
      <c r="C141" s="1"/>
      <c r="D141" s="249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23">
      <c r="A142" s="1"/>
      <c r="B142" s="1"/>
      <c r="C142" s="1"/>
      <c r="D142" s="249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23">
      <c r="A143" s="1"/>
      <c r="B143" s="1"/>
      <c r="C143" s="1"/>
      <c r="D143" s="249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23">
      <c r="A144" s="1"/>
      <c r="B144" s="1"/>
      <c r="C144" s="1"/>
      <c r="D144" s="249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249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249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249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249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249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249"/>
      <c r="E150" s="1"/>
      <c r="F150" s="1"/>
      <c r="G150" s="1"/>
      <c r="H150" s="1"/>
      <c r="I150" s="1"/>
      <c r="J150" s="1"/>
      <c r="K150" s="1"/>
      <c r="L150" s="1"/>
      <c r="M150" s="1"/>
      <c r="N150" s="1"/>
    </row>
  </sheetData>
  <mergeCells count="14">
    <mergeCell ref="N7:N9"/>
    <mergeCell ref="E10:F10"/>
    <mergeCell ref="I7:I9"/>
    <mergeCell ref="J7:J9"/>
    <mergeCell ref="K7:K9"/>
    <mergeCell ref="L7:L9"/>
    <mergeCell ref="M7:M9"/>
    <mergeCell ref="G10:H10"/>
    <mergeCell ref="G7:H8"/>
    <mergeCell ref="C7:C9"/>
    <mergeCell ref="A7:A9"/>
    <mergeCell ref="B7:B9"/>
    <mergeCell ref="D7:D9"/>
    <mergeCell ref="E7:F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65" firstPageNumber="4" orientation="landscape" r:id="rId1"/>
  <headerFooter alignWithMargins="0">
    <oddFooter>&amp;P. oldal</oddFooter>
  </headerFooter>
  <rowBreaks count="1" manualBreakCount="1">
    <brk id="5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68"/>
  <sheetViews>
    <sheetView view="pageBreakPreview" zoomScaleNormal="100" zoomScaleSheetLayoutView="100" workbookViewId="0"/>
  </sheetViews>
  <sheetFormatPr defaultRowHeight="12.75"/>
  <cols>
    <col min="1" max="1" width="42.42578125" customWidth="1"/>
    <col min="2" max="3" width="9.5703125" customWidth="1"/>
    <col min="4" max="4" width="10.7109375" style="250" customWidth="1"/>
    <col min="5" max="14" width="10.7109375" customWidth="1"/>
    <col min="15" max="15" width="9.85546875" bestFit="1" customWidth="1"/>
  </cols>
  <sheetData>
    <row r="1" spans="1:14" ht="15.75">
      <c r="A1" s="4" t="s">
        <v>606</v>
      </c>
      <c r="B1" s="4"/>
      <c r="C1" s="4"/>
      <c r="D1" s="6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4" ht="15.75">
      <c r="A2" s="4"/>
      <c r="B2" s="4"/>
      <c r="C2" s="4"/>
      <c r="D2" s="6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4" ht="15.75">
      <c r="A3" s="4"/>
      <c r="B3" s="4"/>
      <c r="C3" s="4"/>
      <c r="D3" s="6"/>
      <c r="E3" s="4"/>
      <c r="F3" s="4"/>
      <c r="G3" s="6"/>
      <c r="H3" s="6"/>
      <c r="I3" s="6" t="s">
        <v>31</v>
      </c>
      <c r="J3" s="5"/>
      <c r="K3" s="5"/>
      <c r="L3" s="5"/>
      <c r="M3" s="5"/>
      <c r="N3" s="5"/>
    </row>
    <row r="4" spans="1:14" ht="15.75">
      <c r="A4" s="4"/>
      <c r="B4" s="4"/>
      <c r="C4" s="4"/>
      <c r="D4" s="6"/>
      <c r="E4" s="4"/>
      <c r="F4" s="4"/>
      <c r="G4" s="6"/>
      <c r="H4" s="6"/>
      <c r="I4" s="400" t="s">
        <v>382</v>
      </c>
      <c r="J4" s="5"/>
      <c r="K4" s="5"/>
      <c r="L4" s="5"/>
      <c r="M4" s="5"/>
      <c r="N4" s="5"/>
    </row>
    <row r="5" spans="1:14" ht="15.75">
      <c r="A5" s="6"/>
      <c r="B5" s="6"/>
      <c r="C5" s="420"/>
      <c r="D5" s="6"/>
      <c r="E5" s="4"/>
      <c r="F5" s="4"/>
      <c r="G5" s="6"/>
      <c r="H5" s="6"/>
      <c r="I5" s="6" t="s">
        <v>2</v>
      </c>
      <c r="J5" s="5"/>
      <c r="K5" s="5"/>
      <c r="L5" s="5"/>
      <c r="M5" s="5"/>
      <c r="N5" s="5"/>
    </row>
    <row r="6" spans="1:14" ht="13.9" customHeight="1">
      <c r="A6" s="5"/>
      <c r="B6" s="5"/>
      <c r="C6" s="5"/>
      <c r="D6" s="248"/>
      <c r="E6" s="5"/>
      <c r="F6" s="5"/>
      <c r="G6" s="5"/>
      <c r="H6" s="5"/>
      <c r="I6" s="5"/>
      <c r="J6" s="5"/>
      <c r="K6" s="5"/>
      <c r="L6" s="5" t="s">
        <v>28</v>
      </c>
      <c r="M6" s="5"/>
      <c r="N6" s="5"/>
    </row>
    <row r="7" spans="1:14" ht="20.45" customHeight="1">
      <c r="A7" s="542" t="s">
        <v>381</v>
      </c>
      <c r="B7" s="542"/>
      <c r="C7" s="542" t="s">
        <v>378</v>
      </c>
      <c r="D7" s="542" t="s">
        <v>222</v>
      </c>
      <c r="E7" s="545" t="s">
        <v>218</v>
      </c>
      <c r="F7" s="546"/>
      <c r="G7" s="545" t="s">
        <v>219</v>
      </c>
      <c r="H7" s="546"/>
      <c r="I7" s="542" t="s">
        <v>170</v>
      </c>
      <c r="J7" s="542" t="s">
        <v>191</v>
      </c>
      <c r="K7" s="542" t="s">
        <v>193</v>
      </c>
      <c r="L7" s="551" t="s">
        <v>220</v>
      </c>
      <c r="M7" s="542" t="s">
        <v>383</v>
      </c>
      <c r="N7" s="542" t="s">
        <v>221</v>
      </c>
    </row>
    <row r="8" spans="1:14" ht="20.45" customHeight="1">
      <c r="A8" s="543"/>
      <c r="B8" s="543"/>
      <c r="C8" s="543"/>
      <c r="D8" s="543"/>
      <c r="E8" s="547"/>
      <c r="F8" s="548"/>
      <c r="G8" s="547"/>
      <c r="H8" s="548"/>
      <c r="I8" s="543"/>
      <c r="J8" s="543"/>
      <c r="K8" s="543"/>
      <c r="L8" s="554"/>
      <c r="M8" s="560"/>
      <c r="N8" s="543"/>
    </row>
    <row r="9" spans="1:14" ht="20.45" customHeight="1">
      <c r="A9" s="544"/>
      <c r="B9" s="544"/>
      <c r="C9" s="544"/>
      <c r="D9" s="544"/>
      <c r="E9" s="418" t="s">
        <v>379</v>
      </c>
      <c r="F9" s="418" t="s">
        <v>380</v>
      </c>
      <c r="G9" s="418" t="s">
        <v>379</v>
      </c>
      <c r="H9" s="418" t="s">
        <v>380</v>
      </c>
      <c r="I9" s="544"/>
      <c r="J9" s="544"/>
      <c r="K9" s="544"/>
      <c r="L9" s="555"/>
      <c r="M9" s="561"/>
      <c r="N9" s="544"/>
    </row>
    <row r="10" spans="1:14" ht="20.45" customHeight="1">
      <c r="A10" s="7" t="s">
        <v>8</v>
      </c>
      <c r="B10" s="7"/>
      <c r="C10" s="7" t="s">
        <v>9</v>
      </c>
      <c r="D10" s="7" t="s">
        <v>10</v>
      </c>
      <c r="E10" s="549" t="s">
        <v>11</v>
      </c>
      <c r="F10" s="550"/>
      <c r="G10" s="549" t="s">
        <v>12</v>
      </c>
      <c r="H10" s="550"/>
      <c r="I10" s="9" t="s">
        <v>13</v>
      </c>
      <c r="J10" s="7" t="s">
        <v>14</v>
      </c>
      <c r="K10" s="9" t="s">
        <v>15</v>
      </c>
      <c r="L10" s="419" t="s">
        <v>16</v>
      </c>
      <c r="M10" s="419" t="s">
        <v>17</v>
      </c>
      <c r="N10" s="19">
        <v>11</v>
      </c>
    </row>
    <row r="11" spans="1:14">
      <c r="A11" s="13" t="s">
        <v>232</v>
      </c>
      <c r="B11" s="13"/>
      <c r="C11" s="13"/>
      <c r="D11" s="425"/>
      <c r="E11" s="118"/>
      <c r="F11" s="118"/>
      <c r="G11" s="122"/>
      <c r="H11" s="118"/>
      <c r="I11" s="122"/>
      <c r="J11" s="118"/>
      <c r="K11" s="120"/>
      <c r="L11" s="121"/>
      <c r="M11" s="118"/>
      <c r="N11" s="122"/>
    </row>
    <row r="12" spans="1:14">
      <c r="A12" s="15" t="s">
        <v>41</v>
      </c>
      <c r="B12" s="15" t="s">
        <v>179</v>
      </c>
      <c r="C12" s="117">
        <f>SUM(D12:N12)</f>
        <v>3847</v>
      </c>
      <c r="D12" s="174">
        <v>0</v>
      </c>
      <c r="E12" s="117"/>
      <c r="F12" s="117">
        <v>0</v>
      </c>
      <c r="G12" s="124">
        <v>0</v>
      </c>
      <c r="H12" s="117">
        <v>0</v>
      </c>
      <c r="I12" s="124">
        <v>0</v>
      </c>
      <c r="J12" s="117">
        <v>3824</v>
      </c>
      <c r="K12" s="114">
        <v>23</v>
      </c>
      <c r="L12" s="123">
        <v>0</v>
      </c>
      <c r="M12" s="117">
        <v>0</v>
      </c>
      <c r="N12" s="124">
        <v>0</v>
      </c>
    </row>
    <row r="13" spans="1:14">
      <c r="A13" s="13" t="s">
        <v>233</v>
      </c>
      <c r="B13" s="13"/>
      <c r="C13" s="13"/>
      <c r="D13" s="426"/>
      <c r="E13" s="118"/>
      <c r="F13" s="118"/>
      <c r="G13" s="122"/>
      <c r="H13" s="118"/>
      <c r="I13" s="122"/>
      <c r="J13" s="118"/>
      <c r="K13" s="122"/>
      <c r="L13" s="118"/>
      <c r="M13" s="118"/>
      <c r="N13" s="118"/>
    </row>
    <row r="14" spans="1:14">
      <c r="A14" s="15" t="s">
        <v>30</v>
      </c>
      <c r="B14" s="15" t="s">
        <v>179</v>
      </c>
      <c r="C14" s="117">
        <f>SUM(D14:N14)</f>
        <v>0</v>
      </c>
      <c r="D14" s="174">
        <f>SUM(E14:N14)</f>
        <v>0</v>
      </c>
      <c r="E14" s="117"/>
      <c r="F14" s="213"/>
      <c r="G14" s="124"/>
      <c r="H14" s="117">
        <v>0</v>
      </c>
      <c r="I14" s="124">
        <v>0</v>
      </c>
      <c r="J14" s="117">
        <v>0</v>
      </c>
      <c r="K14" s="124">
        <v>0</v>
      </c>
      <c r="L14" s="117">
        <v>0</v>
      </c>
      <c r="M14" s="117">
        <v>0</v>
      </c>
      <c r="N14" s="117">
        <v>0</v>
      </c>
    </row>
    <row r="15" spans="1:14">
      <c r="A15" s="57" t="s">
        <v>280</v>
      </c>
      <c r="B15" s="11"/>
      <c r="C15" s="11"/>
      <c r="D15" s="228"/>
      <c r="E15" s="92"/>
      <c r="F15" s="214"/>
      <c r="G15" s="125"/>
      <c r="H15" s="92"/>
      <c r="I15" s="125"/>
      <c r="J15" s="92"/>
      <c r="K15" s="125"/>
      <c r="L15" s="135"/>
      <c r="M15" s="92"/>
      <c r="N15" s="125"/>
    </row>
    <row r="16" spans="1:14">
      <c r="A16" s="15" t="s">
        <v>30</v>
      </c>
      <c r="B16" s="11" t="s">
        <v>179</v>
      </c>
      <c r="C16" s="117">
        <f>SUM(D16:N16)</f>
        <v>0</v>
      </c>
      <c r="D16" s="174">
        <f>SUM(E16:N16)</f>
        <v>0</v>
      </c>
      <c r="E16" s="92"/>
      <c r="F16" s="214"/>
      <c r="G16" s="125"/>
      <c r="H16" s="92"/>
      <c r="I16" s="125"/>
      <c r="J16" s="92"/>
      <c r="K16" s="125"/>
      <c r="L16" s="135"/>
      <c r="M16" s="92"/>
      <c r="N16" s="125"/>
    </row>
    <row r="17" spans="1:23">
      <c r="A17" s="13" t="s">
        <v>279</v>
      </c>
      <c r="B17" s="13"/>
      <c r="C17" s="13"/>
      <c r="D17" s="426"/>
      <c r="E17" s="118"/>
      <c r="F17" s="118"/>
      <c r="G17" s="122"/>
      <c r="H17" s="118"/>
      <c r="I17" s="122"/>
      <c r="J17" s="118"/>
      <c r="K17" s="120"/>
      <c r="L17" s="121"/>
      <c r="M17" s="118"/>
      <c r="N17" s="122"/>
    </row>
    <row r="18" spans="1:23">
      <c r="A18" s="15" t="s">
        <v>41</v>
      </c>
      <c r="B18" s="15" t="s">
        <v>177</v>
      </c>
      <c r="C18" s="117">
        <f>SUM(D18:N18)</f>
        <v>287430</v>
      </c>
      <c r="D18" s="174">
        <v>287430</v>
      </c>
      <c r="E18" s="213"/>
      <c r="F18" s="117">
        <v>0</v>
      </c>
      <c r="G18" s="124">
        <v>0</v>
      </c>
      <c r="H18" s="117">
        <v>0</v>
      </c>
      <c r="I18" s="124">
        <v>0</v>
      </c>
      <c r="J18" s="117">
        <v>0</v>
      </c>
      <c r="K18" s="114">
        <v>0</v>
      </c>
      <c r="L18" s="123">
        <v>0</v>
      </c>
      <c r="M18" s="117">
        <v>0</v>
      </c>
      <c r="N18" s="124">
        <v>0</v>
      </c>
    </row>
    <row r="19" spans="1:23">
      <c r="A19" s="54" t="s">
        <v>132</v>
      </c>
      <c r="B19" s="232"/>
      <c r="C19" s="232"/>
      <c r="D19" s="427"/>
      <c r="E19" s="31"/>
      <c r="F19" s="10"/>
      <c r="G19" s="21"/>
      <c r="H19" s="10"/>
      <c r="I19" s="21"/>
      <c r="J19" s="10"/>
      <c r="K19" s="21"/>
      <c r="L19" s="10"/>
      <c r="M19" s="21"/>
      <c r="N19" s="10"/>
      <c r="O19" s="5"/>
      <c r="P19" s="5"/>
      <c r="Q19" s="5"/>
      <c r="R19" s="5"/>
      <c r="S19" s="5"/>
      <c r="T19" s="5"/>
      <c r="U19" s="5"/>
      <c r="V19" s="5"/>
      <c r="W19" s="5"/>
    </row>
    <row r="20" spans="1:23" s="178" customFormat="1">
      <c r="A20" s="46" t="s">
        <v>40</v>
      </c>
      <c r="B20" s="262"/>
      <c r="C20" s="133">
        <f>SUM(C12,C14,C16,C18,)</f>
        <v>291277</v>
      </c>
      <c r="D20" s="133">
        <f>SUM(D12,D14,D16,D18,)</f>
        <v>287430</v>
      </c>
      <c r="E20" s="133">
        <f t="shared" ref="E20:N20" si="0">SUM(E12,E14,E16,E18,)</f>
        <v>0</v>
      </c>
      <c r="F20" s="133">
        <f t="shared" si="0"/>
        <v>0</v>
      </c>
      <c r="G20" s="133">
        <f t="shared" si="0"/>
        <v>0</v>
      </c>
      <c r="H20" s="133">
        <f t="shared" si="0"/>
        <v>0</v>
      </c>
      <c r="I20" s="133">
        <f t="shared" si="0"/>
        <v>0</v>
      </c>
      <c r="J20" s="133">
        <f t="shared" si="0"/>
        <v>3824</v>
      </c>
      <c r="K20" s="133">
        <f t="shared" si="0"/>
        <v>23</v>
      </c>
      <c r="L20" s="133">
        <f t="shared" si="0"/>
        <v>0</v>
      </c>
      <c r="M20" s="133">
        <f t="shared" si="0"/>
        <v>0</v>
      </c>
      <c r="N20" s="133">
        <f t="shared" si="0"/>
        <v>0</v>
      </c>
      <c r="O20" s="101"/>
      <c r="P20" s="101"/>
      <c r="Q20" s="101"/>
      <c r="R20" s="101"/>
      <c r="S20" s="101"/>
      <c r="T20" s="101"/>
      <c r="U20" s="101"/>
      <c r="V20" s="101"/>
      <c r="W20" s="101"/>
    </row>
    <row r="21" spans="1:23" ht="20.25" customHeight="1">
      <c r="A21" s="55" t="s">
        <v>180</v>
      </c>
      <c r="B21" s="55"/>
      <c r="C21" s="117">
        <f>SUM(D21:N21)</f>
        <v>0</v>
      </c>
      <c r="D21" s="428">
        <v>0</v>
      </c>
      <c r="E21" s="161">
        <f>SUM(E18)</f>
        <v>0</v>
      </c>
      <c r="F21" s="42">
        <v>0</v>
      </c>
      <c r="G21" s="42">
        <v>0</v>
      </c>
      <c r="H21" s="42">
        <v>0</v>
      </c>
      <c r="I21" s="42"/>
      <c r="J21" s="42"/>
      <c r="K21" s="42">
        <v>0</v>
      </c>
      <c r="L21" s="42">
        <v>0</v>
      </c>
      <c r="M21" s="42">
        <v>0</v>
      </c>
      <c r="N21" s="42"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ht="18.75" customHeight="1">
      <c r="A22" s="55" t="s">
        <v>181</v>
      </c>
      <c r="B22" s="55"/>
      <c r="C22" s="117">
        <f>SUM(D22:N22)</f>
        <v>0</v>
      </c>
      <c r="D22" s="428">
        <f>SUM(E22:N22)</f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ht="20.25" customHeight="1">
      <c r="A23" s="55" t="s">
        <v>182</v>
      </c>
      <c r="B23" s="55"/>
      <c r="C23" s="117">
        <f>SUM(D23:N23)</f>
        <v>291277</v>
      </c>
      <c r="D23" s="428">
        <v>287430</v>
      </c>
      <c r="E23" s="161">
        <v>0</v>
      </c>
      <c r="F23" s="161">
        <v>0</v>
      </c>
      <c r="G23" s="161"/>
      <c r="H23" s="42">
        <v>0</v>
      </c>
      <c r="I23" s="161">
        <f>SUM(I12)</f>
        <v>0</v>
      </c>
      <c r="J23" s="161">
        <f>SUM(J12)</f>
        <v>3824</v>
      </c>
      <c r="K23" s="42">
        <v>23</v>
      </c>
      <c r="L23" s="42">
        <v>0</v>
      </c>
      <c r="M23" s="42">
        <v>0</v>
      </c>
      <c r="N23" s="42"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>
      <c r="A24" s="5"/>
      <c r="B24" s="5"/>
      <c r="C24" s="5"/>
      <c r="D24" s="248"/>
      <c r="E24" s="5"/>
      <c r="F24" s="5"/>
      <c r="G24" s="5"/>
      <c r="H24" s="5"/>
      <c r="I24" s="5"/>
      <c r="J24" s="5" t="s">
        <v>315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>
      <c r="A25" s="5"/>
      <c r="B25" s="5"/>
      <c r="C25" s="5"/>
      <c r="D25" s="24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>
      <c r="A26" s="5"/>
      <c r="B26" s="5"/>
      <c r="C26" s="5"/>
      <c r="D26" s="24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>
      <c r="A27" s="5"/>
      <c r="B27" s="5"/>
      <c r="C27" s="5"/>
      <c r="D27" s="24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>
      <c r="A28" s="5"/>
      <c r="B28" s="5"/>
      <c r="C28" s="5"/>
      <c r="D28" s="24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>
      <c r="A29" s="5"/>
      <c r="B29" s="5"/>
      <c r="C29" s="5"/>
      <c r="D29" s="24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>
      <c r="A30" s="5"/>
      <c r="B30" s="5"/>
      <c r="C30" s="5"/>
      <c r="D30" s="24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>
      <c r="A31" s="5"/>
      <c r="B31" s="5"/>
      <c r="C31" s="5"/>
      <c r="D31" s="24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>
      <c r="A32" s="5"/>
      <c r="B32" s="5"/>
      <c r="C32" s="5"/>
      <c r="D32" s="24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>
      <c r="A33" s="5"/>
      <c r="B33" s="5"/>
      <c r="C33" s="5"/>
      <c r="D33" s="24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>
      <c r="A34" s="5"/>
      <c r="B34" s="5"/>
      <c r="C34" s="5"/>
      <c r="D34" s="24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>
      <c r="A35" s="5"/>
      <c r="B35" s="5"/>
      <c r="C35" s="5"/>
      <c r="D35" s="24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>
      <c r="A36" s="5"/>
      <c r="B36" s="5"/>
      <c r="C36" s="5"/>
      <c r="D36" s="24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>
      <c r="A37" s="5"/>
      <c r="B37" s="5"/>
      <c r="C37" s="5"/>
      <c r="D37" s="24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>
      <c r="A38" s="5"/>
      <c r="B38" s="5"/>
      <c r="C38" s="5"/>
      <c r="D38" s="24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>
      <c r="A39" s="5"/>
      <c r="B39" s="5"/>
      <c r="C39" s="5"/>
      <c r="D39" s="24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>
      <c r="A40" s="5"/>
      <c r="B40" s="5"/>
      <c r="C40" s="5"/>
      <c r="D40" s="24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>
      <c r="A41" s="5"/>
      <c r="B41" s="5"/>
      <c r="C41" s="5"/>
      <c r="D41" s="24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>
      <c r="A42" s="5"/>
      <c r="B42" s="5"/>
      <c r="C42" s="5"/>
      <c r="D42" s="24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>
      <c r="A43" s="5"/>
      <c r="B43" s="5"/>
      <c r="C43" s="5"/>
      <c r="D43" s="24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>
      <c r="A44" s="5"/>
      <c r="B44" s="5"/>
      <c r="C44" s="5"/>
      <c r="D44" s="24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>
      <c r="A45" s="5"/>
      <c r="B45" s="5"/>
      <c r="C45" s="5"/>
      <c r="D45" s="24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>
      <c r="A46" s="5"/>
      <c r="B46" s="5"/>
      <c r="C46" s="5"/>
      <c r="D46" s="24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>
      <c r="A47" s="5"/>
      <c r="B47" s="5"/>
      <c r="C47" s="5"/>
      <c r="D47" s="24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5"/>
      <c r="B48" s="5"/>
      <c r="C48" s="5"/>
      <c r="D48" s="24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5"/>
      <c r="B49" s="5"/>
      <c r="C49" s="5"/>
      <c r="D49" s="24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5"/>
      <c r="B50" s="5"/>
      <c r="C50" s="5"/>
      <c r="D50" s="24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5"/>
      <c r="D51" s="248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5"/>
      <c r="B52" s="5"/>
      <c r="C52" s="5"/>
      <c r="D52" s="24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5"/>
      <c r="B53" s="5"/>
      <c r="C53" s="5"/>
      <c r="D53" s="24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5"/>
      <c r="B54" s="5"/>
      <c r="C54" s="5"/>
      <c r="D54" s="24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5"/>
      <c r="D55" s="24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5"/>
      <c r="D56" s="248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1"/>
      <c r="B57" s="1"/>
      <c r="C57" s="1"/>
      <c r="D57" s="249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23">
      <c r="A58" s="1"/>
      <c r="B58" s="1"/>
      <c r="C58" s="1"/>
      <c r="D58" s="249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23">
      <c r="A59" s="1"/>
      <c r="B59" s="1"/>
      <c r="C59" s="1"/>
      <c r="D59" s="249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23">
      <c r="A60" s="1"/>
      <c r="B60" s="1"/>
      <c r="C60" s="1"/>
      <c r="D60" s="249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3">
      <c r="A61" s="1"/>
      <c r="B61" s="1"/>
      <c r="C61" s="1"/>
      <c r="D61" s="249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23">
      <c r="A62" s="1"/>
      <c r="B62" s="1"/>
      <c r="C62" s="1"/>
      <c r="D62" s="249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23">
      <c r="A63" s="1"/>
      <c r="B63" s="1"/>
      <c r="C63" s="1"/>
      <c r="D63" s="249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23">
      <c r="A64" s="1"/>
      <c r="B64" s="1"/>
      <c r="C64" s="1"/>
      <c r="D64" s="249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249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249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249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1"/>
      <c r="D68" s="249"/>
      <c r="E68" s="1"/>
      <c r="F68" s="1"/>
      <c r="G68" s="1"/>
      <c r="H68" s="1"/>
      <c r="I68" s="1"/>
      <c r="J68" s="1"/>
      <c r="K68" s="1"/>
      <c r="L68" s="1"/>
      <c r="M68" s="1"/>
      <c r="N68" s="1"/>
    </row>
  </sheetData>
  <mergeCells count="14">
    <mergeCell ref="I7:I9"/>
    <mergeCell ref="K7:K9"/>
    <mergeCell ref="L7:L9"/>
    <mergeCell ref="M7:M9"/>
    <mergeCell ref="N7:N9"/>
    <mergeCell ref="J7:J9"/>
    <mergeCell ref="E10:F10"/>
    <mergeCell ref="G10:H10"/>
    <mergeCell ref="C7:C9"/>
    <mergeCell ref="A7:A9"/>
    <mergeCell ref="B7:B9"/>
    <mergeCell ref="D7:D9"/>
    <mergeCell ref="E7:F8"/>
    <mergeCell ref="G7:H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112"/>
  <sheetViews>
    <sheetView view="pageBreakPreview" topLeftCell="A8" zoomScaleNormal="100" zoomScaleSheetLayoutView="100" workbookViewId="0">
      <pane ySplit="1470" activePane="bottomLeft"/>
      <selection activeCell="A8" sqref="A8:A10"/>
      <selection pane="bottomLeft"/>
    </sheetView>
  </sheetViews>
  <sheetFormatPr defaultColWidth="9.28515625" defaultRowHeight="12.75"/>
  <cols>
    <col min="1" max="1" width="33.28515625" style="447" customWidth="1"/>
    <col min="2" max="2" width="8.5703125" style="447" customWidth="1"/>
    <col min="3" max="3" width="13.42578125" style="447" customWidth="1"/>
    <col min="4" max="4" width="14.42578125" style="447" customWidth="1"/>
    <col min="5" max="8" width="11.28515625" style="447" customWidth="1"/>
    <col min="9" max="9" width="9.28515625" style="447" customWidth="1"/>
    <col min="10" max="10" width="11.5703125" style="447" customWidth="1"/>
    <col min="11" max="11" width="10.42578125" style="447" customWidth="1"/>
    <col min="12" max="13" width="10.28515625" style="447" customWidth="1"/>
    <col min="14" max="14" width="10.5703125" style="451" customWidth="1"/>
    <col min="15" max="16384" width="9.28515625" style="447"/>
  </cols>
  <sheetData>
    <row r="1" spans="1:17">
      <c r="A1" s="444" t="s">
        <v>607</v>
      </c>
      <c r="B1" s="445"/>
      <c r="C1" s="444"/>
      <c r="D1" s="444"/>
      <c r="E1" s="444"/>
      <c r="F1" s="444"/>
      <c r="G1" s="444"/>
      <c r="H1" s="444"/>
      <c r="I1" s="444"/>
      <c r="J1" s="444"/>
      <c r="K1" s="446"/>
      <c r="L1" s="446"/>
      <c r="M1" s="446"/>
      <c r="N1" s="447"/>
    </row>
    <row r="2" spans="1:17">
      <c r="A2" s="444"/>
      <c r="B2" s="445"/>
      <c r="C2" s="444"/>
      <c r="D2" s="444"/>
      <c r="E2" s="444"/>
      <c r="F2" s="444"/>
      <c r="G2" s="444"/>
      <c r="H2" s="444"/>
      <c r="I2" s="444"/>
      <c r="J2" s="444"/>
      <c r="K2" s="446"/>
      <c r="L2" s="446"/>
      <c r="M2" s="446"/>
      <c r="N2" s="447"/>
    </row>
    <row r="3" spans="1:17">
      <c r="A3" s="564" t="s">
        <v>490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</row>
    <row r="4" spans="1:17">
      <c r="A4" s="565" t="s">
        <v>491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</row>
    <row r="5" spans="1:17">
      <c r="A5" s="564" t="s">
        <v>2</v>
      </c>
      <c r="B5" s="564"/>
      <c r="C5" s="564"/>
      <c r="D5" s="564"/>
      <c r="E5" s="564"/>
      <c r="F5" s="564"/>
      <c r="G5" s="564"/>
      <c r="H5" s="564"/>
      <c r="I5" s="564"/>
      <c r="J5" s="564"/>
      <c r="K5" s="564"/>
      <c r="L5" s="564"/>
      <c r="M5" s="564"/>
      <c r="N5" s="564"/>
    </row>
    <row r="6" spans="1:17">
      <c r="A6" s="448"/>
      <c r="B6" s="446"/>
      <c r="C6" s="448"/>
      <c r="D6" s="448"/>
      <c r="E6" s="448"/>
      <c r="F6" s="448"/>
      <c r="G6" s="449"/>
      <c r="H6" s="449"/>
      <c r="I6" s="449"/>
      <c r="J6" s="448"/>
      <c r="K6" s="448"/>
      <c r="L6" s="448"/>
      <c r="M6" s="450"/>
    </row>
    <row r="7" spans="1:17" ht="15" customHeight="1">
      <c r="A7" s="450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566"/>
      <c r="N7" s="566"/>
    </row>
    <row r="8" spans="1:17" s="452" customFormat="1" ht="12.75" customHeight="1">
      <c r="A8" s="567" t="s">
        <v>492</v>
      </c>
      <c r="B8" s="562" t="s">
        <v>493</v>
      </c>
      <c r="C8" s="562" t="s">
        <v>378</v>
      </c>
      <c r="D8" s="562" t="s">
        <v>222</v>
      </c>
      <c r="E8" s="562" t="s">
        <v>218</v>
      </c>
      <c r="F8" s="562"/>
      <c r="G8" s="562" t="s">
        <v>219</v>
      </c>
      <c r="H8" s="562"/>
      <c r="I8" s="562" t="s">
        <v>494</v>
      </c>
      <c r="J8" s="562" t="s">
        <v>191</v>
      </c>
      <c r="K8" s="562" t="s">
        <v>495</v>
      </c>
      <c r="L8" s="562" t="s">
        <v>496</v>
      </c>
      <c r="M8" s="562" t="s">
        <v>497</v>
      </c>
      <c r="N8" s="562" t="s">
        <v>498</v>
      </c>
    </row>
    <row r="9" spans="1:17" s="452" customFormat="1">
      <c r="A9" s="567"/>
      <c r="B9" s="562"/>
      <c r="C9" s="563"/>
      <c r="D9" s="562"/>
      <c r="E9" s="562"/>
      <c r="F9" s="562"/>
      <c r="G9" s="562"/>
      <c r="H9" s="562"/>
      <c r="I9" s="563"/>
      <c r="J9" s="563"/>
      <c r="K9" s="563"/>
      <c r="L9" s="562"/>
      <c r="M9" s="562"/>
      <c r="N9" s="563"/>
    </row>
    <row r="10" spans="1:17" s="452" customFormat="1" ht="21.75" customHeight="1">
      <c r="A10" s="567"/>
      <c r="B10" s="562"/>
      <c r="C10" s="563"/>
      <c r="D10" s="562"/>
      <c r="E10" s="453" t="s">
        <v>379</v>
      </c>
      <c r="F10" s="453" t="s">
        <v>499</v>
      </c>
      <c r="G10" s="453" t="s">
        <v>379</v>
      </c>
      <c r="H10" s="453" t="s">
        <v>499</v>
      </c>
      <c r="I10" s="563"/>
      <c r="J10" s="563"/>
      <c r="K10" s="563"/>
      <c r="L10" s="562"/>
      <c r="M10" s="562"/>
      <c r="N10" s="563"/>
    </row>
    <row r="11" spans="1:17">
      <c r="A11" s="454" t="s">
        <v>8</v>
      </c>
      <c r="B11" s="454" t="s">
        <v>9</v>
      </c>
      <c r="C11" s="454" t="s">
        <v>10</v>
      </c>
      <c r="D11" s="454" t="s">
        <v>11</v>
      </c>
      <c r="E11" s="454" t="s">
        <v>12</v>
      </c>
      <c r="F11" s="454" t="s">
        <v>13</v>
      </c>
      <c r="G11" s="454" t="s">
        <v>14</v>
      </c>
      <c r="H11" s="454" t="s">
        <v>15</v>
      </c>
      <c r="I11" s="454" t="s">
        <v>16</v>
      </c>
      <c r="J11" s="454" t="s">
        <v>17</v>
      </c>
      <c r="K11" s="454" t="s">
        <v>18</v>
      </c>
      <c r="L11" s="454" t="s">
        <v>500</v>
      </c>
      <c r="M11" s="454" t="s">
        <v>501</v>
      </c>
      <c r="N11" s="454" t="s">
        <v>19</v>
      </c>
    </row>
    <row r="12" spans="1:17">
      <c r="A12" s="455" t="s">
        <v>502</v>
      </c>
      <c r="B12" s="456" t="s">
        <v>503</v>
      </c>
      <c r="C12" s="457"/>
      <c r="D12" s="457"/>
      <c r="E12" s="457"/>
      <c r="F12" s="458"/>
      <c r="G12" s="457"/>
      <c r="H12" s="458"/>
      <c r="I12" s="457"/>
      <c r="J12" s="458"/>
      <c r="K12" s="457"/>
      <c r="L12" s="457"/>
      <c r="M12" s="458"/>
      <c r="N12" s="457"/>
      <c r="O12" s="459"/>
      <c r="P12" s="459"/>
      <c r="Q12" s="459"/>
    </row>
    <row r="13" spans="1:17">
      <c r="A13" s="460" t="s">
        <v>43</v>
      </c>
      <c r="B13" s="461"/>
      <c r="C13" s="462">
        <f>SUM(D13:N13)</f>
        <v>173041</v>
      </c>
      <c r="D13" s="462">
        <f>'[1]5.3'!C13-'4.3'!E13-'4.3'!F13-'4.3'!G13-'4.3'!H13-'4.3'!I13-'4.3'!J13-'4.3'!K13-'4.3'!L13-'4.3'!M13-'4.3'!N13</f>
        <v>170408</v>
      </c>
      <c r="E13" s="462"/>
      <c r="F13" s="463"/>
      <c r="G13" s="462"/>
      <c r="H13" s="463"/>
      <c r="I13" s="462"/>
      <c r="J13" s="463">
        <v>2633</v>
      </c>
      <c r="K13" s="462"/>
      <c r="L13" s="462"/>
      <c r="M13" s="463"/>
      <c r="N13" s="462"/>
      <c r="O13" s="459">
        <f t="shared" ref="O13:O76" si="0">SUM(D13:N13)</f>
        <v>173041</v>
      </c>
      <c r="P13" s="459">
        <f t="shared" ref="P13:P76" si="1">O13-C13</f>
        <v>0</v>
      </c>
      <c r="Q13" s="459">
        <f>C13-'[2]5.3'!C13</f>
        <v>33231</v>
      </c>
    </row>
    <row r="14" spans="1:17">
      <c r="A14" s="464" t="s">
        <v>504</v>
      </c>
      <c r="B14" s="456" t="s">
        <v>503</v>
      </c>
      <c r="C14" s="465"/>
      <c r="D14" s="465"/>
      <c r="E14" s="465"/>
      <c r="F14" s="466"/>
      <c r="G14" s="465"/>
      <c r="H14" s="466"/>
      <c r="I14" s="465"/>
      <c r="J14" s="466"/>
      <c r="K14" s="465"/>
      <c r="L14" s="465"/>
      <c r="M14" s="466"/>
      <c r="N14" s="465"/>
      <c r="O14" s="459">
        <f t="shared" si="0"/>
        <v>0</v>
      </c>
      <c r="P14" s="459">
        <f t="shared" si="1"/>
        <v>0</v>
      </c>
      <c r="Q14" s="459">
        <f>C14-'[2]5.3'!C14</f>
        <v>0</v>
      </c>
    </row>
    <row r="15" spans="1:17">
      <c r="A15" s="460" t="s">
        <v>43</v>
      </c>
      <c r="B15" s="460"/>
      <c r="C15" s="462">
        <f>SUM(D15:N15)</f>
        <v>144271</v>
      </c>
      <c r="D15" s="462">
        <f>'[1]5.3'!C15-'4.3'!E15-'4.3'!F15-'4.3'!G15-'4.3'!H15-'4.3'!I15-'4.3'!J15-'4.3'!K15-'4.3'!L15-'4.3'!M15-'4.3'!N15</f>
        <v>142345</v>
      </c>
      <c r="E15" s="462"/>
      <c r="F15" s="463"/>
      <c r="G15" s="462"/>
      <c r="H15" s="463"/>
      <c r="I15" s="462"/>
      <c r="J15" s="463">
        <v>1926</v>
      </c>
      <c r="K15" s="462"/>
      <c r="L15" s="462"/>
      <c r="M15" s="463"/>
      <c r="N15" s="462"/>
      <c r="O15" s="459">
        <f t="shared" si="0"/>
        <v>144271</v>
      </c>
      <c r="P15" s="459">
        <f t="shared" si="1"/>
        <v>0</v>
      </c>
      <c r="Q15" s="459">
        <f>C15-'[2]5.3'!C15</f>
        <v>14759</v>
      </c>
    </row>
    <row r="16" spans="1:17">
      <c r="A16" s="464" t="s">
        <v>505</v>
      </c>
      <c r="B16" s="456" t="s">
        <v>503</v>
      </c>
      <c r="C16" s="465"/>
      <c r="D16" s="465"/>
      <c r="E16" s="465"/>
      <c r="F16" s="466"/>
      <c r="G16" s="465"/>
      <c r="H16" s="466"/>
      <c r="I16" s="465"/>
      <c r="J16" s="466"/>
      <c r="K16" s="465"/>
      <c r="L16" s="465"/>
      <c r="M16" s="466"/>
      <c r="N16" s="465"/>
      <c r="O16" s="459">
        <f t="shared" si="0"/>
        <v>0</v>
      </c>
      <c r="P16" s="459">
        <f t="shared" si="1"/>
        <v>0</v>
      </c>
      <c r="Q16" s="459">
        <f>C16-'[2]5.3'!C16</f>
        <v>0</v>
      </c>
    </row>
    <row r="17" spans="1:17" s="467" customFormat="1">
      <c r="A17" s="460" t="s">
        <v>43</v>
      </c>
      <c r="B17" s="460"/>
      <c r="C17" s="462">
        <f>SUM(D17:M17)</f>
        <v>77785</v>
      </c>
      <c r="D17" s="462">
        <f>'[1]5.3'!C17-'4.3'!E17-'4.3'!F17-'4.3'!G17-'4.3'!H17-'4.3'!I17-'4.3'!J17-'4.3'!K17-'4.3'!L17-'4.3'!M17-'4.3'!N17</f>
        <v>76937</v>
      </c>
      <c r="E17" s="462"/>
      <c r="F17" s="463"/>
      <c r="G17" s="462"/>
      <c r="H17" s="463"/>
      <c r="I17" s="462"/>
      <c r="J17" s="463">
        <v>848</v>
      </c>
      <c r="K17" s="462"/>
      <c r="L17" s="462"/>
      <c r="M17" s="463"/>
      <c r="N17" s="462"/>
      <c r="O17" s="459">
        <f t="shared" si="0"/>
        <v>77785</v>
      </c>
      <c r="P17" s="459">
        <f t="shared" si="1"/>
        <v>0</v>
      </c>
      <c r="Q17" s="459">
        <f>C17-'[2]5.3'!C17</f>
        <v>5648</v>
      </c>
    </row>
    <row r="18" spans="1:17">
      <c r="A18" s="468" t="s">
        <v>234</v>
      </c>
      <c r="B18" s="469"/>
      <c r="C18" s="465"/>
      <c r="D18" s="465"/>
      <c r="E18" s="465"/>
      <c r="F18" s="466"/>
      <c r="G18" s="465"/>
      <c r="H18" s="466"/>
      <c r="I18" s="465"/>
      <c r="J18" s="466"/>
      <c r="K18" s="465"/>
      <c r="L18" s="465"/>
      <c r="M18" s="466"/>
      <c r="N18" s="465"/>
      <c r="O18" s="459">
        <f t="shared" si="0"/>
        <v>0</v>
      </c>
      <c r="P18" s="459">
        <f t="shared" si="1"/>
        <v>0</v>
      </c>
      <c r="Q18" s="459">
        <f>C18-'[2]5.3'!C18</f>
        <v>0</v>
      </c>
    </row>
    <row r="19" spans="1:17">
      <c r="A19" s="461" t="s">
        <v>43</v>
      </c>
      <c r="B19" s="461" t="s">
        <v>503</v>
      </c>
      <c r="C19" s="465">
        <f>C21+C23</f>
        <v>78206</v>
      </c>
      <c r="D19" s="465">
        <f t="shared" ref="D19:N19" si="2">D21+D23</f>
        <v>76436</v>
      </c>
      <c r="E19" s="465">
        <f t="shared" si="2"/>
        <v>0</v>
      </c>
      <c r="F19" s="535"/>
      <c r="G19" s="465">
        <f t="shared" si="2"/>
        <v>0</v>
      </c>
      <c r="H19" s="540"/>
      <c r="I19" s="465">
        <f t="shared" si="2"/>
        <v>0</v>
      </c>
      <c r="J19" s="465">
        <f t="shared" si="2"/>
        <v>1770</v>
      </c>
      <c r="K19" s="465">
        <f t="shared" si="2"/>
        <v>0</v>
      </c>
      <c r="L19" s="465">
        <f t="shared" si="2"/>
        <v>0</v>
      </c>
      <c r="M19" s="540">
        <f t="shared" si="2"/>
        <v>0</v>
      </c>
      <c r="N19" s="465">
        <f t="shared" si="2"/>
        <v>0</v>
      </c>
      <c r="O19" s="459">
        <f t="shared" si="0"/>
        <v>78206</v>
      </c>
      <c r="P19" s="459">
        <f t="shared" si="1"/>
        <v>0</v>
      </c>
      <c r="Q19" s="459">
        <f>C19-'[2]5.3'!C19</f>
        <v>36753</v>
      </c>
    </row>
    <row r="20" spans="1:17">
      <c r="A20" s="470" t="s">
        <v>506</v>
      </c>
      <c r="B20" s="461"/>
      <c r="C20" s="465"/>
      <c r="D20" s="465"/>
      <c r="E20" s="465"/>
      <c r="F20" s="466"/>
      <c r="G20" s="465"/>
      <c r="H20" s="466"/>
      <c r="I20" s="465"/>
      <c r="J20" s="466"/>
      <c r="K20" s="465"/>
      <c r="L20" s="465"/>
      <c r="M20" s="466"/>
      <c r="N20" s="465"/>
      <c r="O20" s="459">
        <f t="shared" si="0"/>
        <v>0</v>
      </c>
      <c r="P20" s="459">
        <f t="shared" si="1"/>
        <v>0</v>
      </c>
      <c r="Q20" s="459">
        <f>C20-'[2]5.3'!C20</f>
        <v>0</v>
      </c>
    </row>
    <row r="21" spans="1:17">
      <c r="A21" s="461" t="s">
        <v>43</v>
      </c>
      <c r="B21" s="461"/>
      <c r="C21" s="465">
        <f>SUM(D21:N21)</f>
        <v>43985</v>
      </c>
      <c r="D21" s="465">
        <v>43240</v>
      </c>
      <c r="E21" s="465"/>
      <c r="F21" s="466"/>
      <c r="G21" s="465"/>
      <c r="H21" s="466"/>
      <c r="I21" s="465"/>
      <c r="J21" s="466">
        <v>745</v>
      </c>
      <c r="K21" s="465"/>
      <c r="L21" s="465"/>
      <c r="M21" s="466"/>
      <c r="N21" s="465"/>
      <c r="O21" s="459">
        <f t="shared" si="0"/>
        <v>43985</v>
      </c>
      <c r="P21" s="459">
        <f t="shared" si="1"/>
        <v>0</v>
      </c>
      <c r="Q21" s="459">
        <f>C21-'[2]5.3'!C21</f>
        <v>8817</v>
      </c>
    </row>
    <row r="22" spans="1:17">
      <c r="A22" s="470" t="s">
        <v>507</v>
      </c>
      <c r="B22" s="461"/>
      <c r="C22" s="465"/>
      <c r="D22" s="465"/>
      <c r="E22" s="465"/>
      <c r="F22" s="466"/>
      <c r="G22" s="465"/>
      <c r="H22" s="466"/>
      <c r="I22" s="465"/>
      <c r="J22" s="466"/>
      <c r="K22" s="465"/>
      <c r="L22" s="465"/>
      <c r="M22" s="466"/>
      <c r="N22" s="465"/>
      <c r="O22" s="459">
        <f t="shared" si="0"/>
        <v>0</v>
      </c>
      <c r="P22" s="459">
        <f t="shared" si="1"/>
        <v>0</v>
      </c>
      <c r="Q22" s="459">
        <f>C22-'[2]5.3'!C22</f>
        <v>0</v>
      </c>
    </row>
    <row r="23" spans="1:17">
      <c r="A23" s="460" t="s">
        <v>43</v>
      </c>
      <c r="B23" s="460"/>
      <c r="C23" s="462">
        <f>SUM(D23:N23)</f>
        <v>34221</v>
      </c>
      <c r="D23" s="462">
        <v>33196</v>
      </c>
      <c r="E23" s="462"/>
      <c r="F23" s="463"/>
      <c r="G23" s="462"/>
      <c r="H23" s="463"/>
      <c r="I23" s="462"/>
      <c r="J23" s="463">
        <v>1025</v>
      </c>
      <c r="K23" s="462"/>
      <c r="L23" s="462"/>
      <c r="M23" s="463"/>
      <c r="N23" s="462"/>
      <c r="O23" s="459">
        <f t="shared" si="0"/>
        <v>34221</v>
      </c>
      <c r="P23" s="459">
        <f t="shared" si="1"/>
        <v>0</v>
      </c>
      <c r="Q23" s="459">
        <f>C23-'[2]5.3'!C23</f>
        <v>27936</v>
      </c>
    </row>
    <row r="24" spans="1:17">
      <c r="A24" s="464" t="s">
        <v>508</v>
      </c>
      <c r="B24" s="461" t="s">
        <v>509</v>
      </c>
      <c r="C24" s="465"/>
      <c r="D24" s="465"/>
      <c r="E24" s="465"/>
      <c r="F24" s="466"/>
      <c r="G24" s="465"/>
      <c r="H24" s="466"/>
      <c r="I24" s="465"/>
      <c r="J24" s="466"/>
      <c r="K24" s="465"/>
      <c r="L24" s="465"/>
      <c r="M24" s="466"/>
      <c r="N24" s="465"/>
      <c r="O24" s="459">
        <f t="shared" si="0"/>
        <v>0</v>
      </c>
      <c r="P24" s="459">
        <f t="shared" si="1"/>
        <v>0</v>
      </c>
      <c r="Q24" s="459">
        <f>C24-'[2]5.3'!C24</f>
        <v>0</v>
      </c>
    </row>
    <row r="25" spans="1:17">
      <c r="A25" s="461" t="s">
        <v>43</v>
      </c>
      <c r="B25" s="461"/>
      <c r="C25" s="465">
        <f>SUM(C27,C29)</f>
        <v>242856</v>
      </c>
      <c r="D25" s="465">
        <f>SUM(D27,D29)</f>
        <v>132418</v>
      </c>
      <c r="E25" s="465"/>
      <c r="F25" s="535"/>
      <c r="G25" s="465"/>
      <c r="H25" s="540"/>
      <c r="I25" s="465"/>
      <c r="J25" s="465">
        <f>SUM(J27,J29)</f>
        <v>110438</v>
      </c>
      <c r="K25" s="465"/>
      <c r="L25" s="465"/>
      <c r="M25" s="465"/>
      <c r="N25" s="465">
        <f>SUM(N27,N29)</f>
        <v>0</v>
      </c>
      <c r="O25" s="459">
        <f t="shared" si="0"/>
        <v>242856</v>
      </c>
      <c r="P25" s="459">
        <f t="shared" si="1"/>
        <v>0</v>
      </c>
      <c r="Q25" s="459">
        <f>C25-'[2]5.3'!C25</f>
        <v>21920</v>
      </c>
    </row>
    <row r="26" spans="1:17">
      <c r="A26" s="470" t="s">
        <v>510</v>
      </c>
      <c r="B26" s="471"/>
      <c r="C26" s="465"/>
      <c r="D26" s="465"/>
      <c r="E26" s="465"/>
      <c r="F26" s="466"/>
      <c r="G26" s="465"/>
      <c r="H26" s="466"/>
      <c r="I26" s="465"/>
      <c r="J26" s="466"/>
      <c r="K26" s="465"/>
      <c r="L26" s="465"/>
      <c r="M26" s="465"/>
      <c r="N26" s="465"/>
      <c r="O26" s="459">
        <f t="shared" si="0"/>
        <v>0</v>
      </c>
      <c r="P26" s="459">
        <f t="shared" si="1"/>
        <v>0</v>
      </c>
      <c r="Q26" s="459">
        <f>C26-'[2]5.3'!C26</f>
        <v>0</v>
      </c>
    </row>
    <row r="27" spans="1:17">
      <c r="A27" s="461" t="s">
        <v>43</v>
      </c>
      <c r="B27" s="461"/>
      <c r="C27" s="465">
        <f>SUM(D27:N27)</f>
        <v>150934</v>
      </c>
      <c r="D27" s="465">
        <f>'[1]5.3'!C27-'4.3'!E27-'4.3'!F27-'4.3'!G27-'4.3'!H27-'4.3'!I27-'4.3'!J27-'4.3'!K27-'4.3'!L27-'4.3'!M27-'4.3'!N27</f>
        <v>79471</v>
      </c>
      <c r="E27" s="465"/>
      <c r="F27" s="466"/>
      <c r="G27" s="465"/>
      <c r="H27" s="466"/>
      <c r="I27" s="465"/>
      <c r="J27" s="466">
        <v>71463</v>
      </c>
      <c r="K27" s="465"/>
      <c r="L27" s="465"/>
      <c r="M27" s="465"/>
      <c r="N27" s="465"/>
      <c r="O27" s="459">
        <f t="shared" si="0"/>
        <v>150934</v>
      </c>
      <c r="P27" s="459">
        <f t="shared" si="1"/>
        <v>0</v>
      </c>
      <c r="Q27" s="459">
        <f>C27-'[2]5.3'!C27</f>
        <v>15999</v>
      </c>
    </row>
    <row r="28" spans="1:17">
      <c r="A28" s="470" t="s">
        <v>511</v>
      </c>
      <c r="B28" s="471"/>
      <c r="C28" s="465"/>
      <c r="D28" s="465"/>
      <c r="E28" s="465"/>
      <c r="F28" s="466"/>
      <c r="G28" s="465"/>
      <c r="H28" s="466"/>
      <c r="I28" s="465"/>
      <c r="J28" s="466"/>
      <c r="K28" s="465"/>
      <c r="L28" s="465"/>
      <c r="M28" s="465"/>
      <c r="N28" s="465"/>
      <c r="O28" s="459">
        <f t="shared" si="0"/>
        <v>0</v>
      </c>
      <c r="P28" s="459">
        <f t="shared" si="1"/>
        <v>0</v>
      </c>
      <c r="Q28" s="459">
        <f>C28-'[2]5.3'!C28</f>
        <v>0</v>
      </c>
    </row>
    <row r="29" spans="1:17" s="467" customFormat="1">
      <c r="A29" s="460" t="s">
        <v>43</v>
      </c>
      <c r="B29" s="460"/>
      <c r="C29" s="462">
        <f>SUM(D29:N29)</f>
        <v>91922</v>
      </c>
      <c r="D29" s="462">
        <f>'[1]5.3'!C29-'4.3'!E29-'4.3'!F29-'4.3'!G29-'4.3'!H29-'4.3'!I29-'4.3'!J29-'4.3'!K29-'4.3'!L29-'4.3'!M29-'4.3'!N29</f>
        <v>52947</v>
      </c>
      <c r="E29" s="462"/>
      <c r="F29" s="463"/>
      <c r="G29" s="462"/>
      <c r="H29" s="463"/>
      <c r="I29" s="462"/>
      <c r="J29" s="463">
        <v>38975</v>
      </c>
      <c r="K29" s="462"/>
      <c r="L29" s="462"/>
      <c r="M29" s="462"/>
      <c r="N29" s="462"/>
      <c r="O29" s="459">
        <f t="shared" si="0"/>
        <v>91922</v>
      </c>
      <c r="P29" s="459">
        <f t="shared" si="1"/>
        <v>0</v>
      </c>
      <c r="Q29" s="459">
        <f>C29-'[2]5.3'!C29</f>
        <v>5921</v>
      </c>
    </row>
    <row r="30" spans="1:17">
      <c r="A30" s="464" t="s">
        <v>512</v>
      </c>
      <c r="B30" s="456" t="s">
        <v>503</v>
      </c>
      <c r="C30" s="465"/>
      <c r="D30" s="465"/>
      <c r="E30" s="465"/>
      <c r="F30" s="466"/>
      <c r="G30" s="465"/>
      <c r="H30" s="466"/>
      <c r="I30" s="465"/>
      <c r="J30" s="466"/>
      <c r="K30" s="465"/>
      <c r="L30" s="465"/>
      <c r="M30" s="465"/>
      <c r="N30" s="465"/>
      <c r="O30" s="459">
        <f t="shared" si="0"/>
        <v>0</v>
      </c>
      <c r="P30" s="459">
        <f t="shared" si="1"/>
        <v>0</v>
      </c>
      <c r="Q30" s="459">
        <f>C30-'[2]5.3'!C30</f>
        <v>0</v>
      </c>
    </row>
    <row r="31" spans="1:17">
      <c r="A31" s="460" t="s">
        <v>43</v>
      </c>
      <c r="B31" s="472"/>
      <c r="C31" s="462">
        <f>SUM(D31:N31)</f>
        <v>72615</v>
      </c>
      <c r="D31" s="462">
        <f>'[1]5.3'!C31-'4.3'!E31-'4.3'!F31-'4.3'!G31-'4.3'!H31-'4.3'!I31-'4.3'!J31-'4.3'!K31-'4.3'!L31-'4.3'!M31-'4.3'!N31</f>
        <v>69373</v>
      </c>
      <c r="E31" s="462"/>
      <c r="F31" s="463"/>
      <c r="G31" s="462"/>
      <c r="H31" s="463"/>
      <c r="I31" s="462"/>
      <c r="J31" s="463">
        <v>3242</v>
      </c>
      <c r="K31" s="462"/>
      <c r="L31" s="462"/>
      <c r="M31" s="462"/>
      <c r="N31" s="462"/>
      <c r="O31" s="459">
        <f t="shared" si="0"/>
        <v>72615</v>
      </c>
      <c r="P31" s="459">
        <f t="shared" si="1"/>
        <v>0</v>
      </c>
      <c r="Q31" s="459">
        <f>C31-'[2]5.3'!C31</f>
        <v>10160</v>
      </c>
    </row>
    <row r="32" spans="1:17">
      <c r="A32" s="473" t="s">
        <v>513</v>
      </c>
      <c r="B32" s="473"/>
      <c r="C32" s="465"/>
      <c r="D32" s="465"/>
      <c r="E32" s="465"/>
      <c r="F32" s="466"/>
      <c r="G32" s="475"/>
      <c r="H32" s="474"/>
      <c r="I32" s="475"/>
      <c r="J32" s="474"/>
      <c r="K32" s="475"/>
      <c r="L32" s="475"/>
      <c r="M32" s="475"/>
      <c r="N32" s="475"/>
      <c r="O32" s="459">
        <f t="shared" si="0"/>
        <v>0</v>
      </c>
      <c r="P32" s="459">
        <f t="shared" si="1"/>
        <v>0</v>
      </c>
      <c r="Q32" s="459">
        <f>C32-'[2]5.3'!C32</f>
        <v>0</v>
      </c>
    </row>
    <row r="33" spans="1:17">
      <c r="A33" s="461" t="s">
        <v>43</v>
      </c>
      <c r="B33" s="476"/>
      <c r="C33" s="475">
        <f>SUM(C35,C37,C39,C41+C43)</f>
        <v>175492</v>
      </c>
      <c r="D33" s="475">
        <f t="shared" ref="D33:N33" si="3">SUM(D35,D37,D39,D41+D43)</f>
        <v>102807</v>
      </c>
      <c r="E33" s="475">
        <f t="shared" si="3"/>
        <v>5200</v>
      </c>
      <c r="F33" s="536"/>
      <c r="G33" s="475">
        <f t="shared" si="3"/>
        <v>2100</v>
      </c>
      <c r="H33" s="504"/>
      <c r="I33" s="475">
        <f t="shared" si="3"/>
        <v>0</v>
      </c>
      <c r="J33" s="475">
        <f t="shared" si="3"/>
        <v>63285</v>
      </c>
      <c r="K33" s="475">
        <f t="shared" si="3"/>
        <v>0</v>
      </c>
      <c r="L33" s="475">
        <f t="shared" si="3"/>
        <v>0</v>
      </c>
      <c r="M33" s="475">
        <f t="shared" si="3"/>
        <v>0</v>
      </c>
      <c r="N33" s="475">
        <f t="shared" si="3"/>
        <v>2100</v>
      </c>
      <c r="O33" s="459">
        <f t="shared" si="0"/>
        <v>175492</v>
      </c>
      <c r="P33" s="459">
        <f t="shared" si="1"/>
        <v>0</v>
      </c>
      <c r="Q33" s="459">
        <f>C33-'[2]5.3'!C33</f>
        <v>14909</v>
      </c>
    </row>
    <row r="34" spans="1:17">
      <c r="A34" s="477" t="s">
        <v>514</v>
      </c>
      <c r="B34" s="461" t="s">
        <v>509</v>
      </c>
      <c r="C34" s="465"/>
      <c r="D34" s="465"/>
      <c r="E34" s="465"/>
      <c r="F34" s="466"/>
      <c r="G34" s="475"/>
      <c r="H34" s="474"/>
      <c r="I34" s="475"/>
      <c r="J34" s="474"/>
      <c r="K34" s="475"/>
      <c r="L34" s="475"/>
      <c r="M34" s="475"/>
      <c r="N34" s="475"/>
      <c r="O34" s="459">
        <f t="shared" si="0"/>
        <v>0</v>
      </c>
      <c r="P34" s="459">
        <f t="shared" si="1"/>
        <v>0</v>
      </c>
      <c r="Q34" s="459">
        <f>C34-'[2]5.3'!C34</f>
        <v>0</v>
      </c>
    </row>
    <row r="35" spans="1:17">
      <c r="A35" s="461" t="s">
        <v>43</v>
      </c>
      <c r="B35" s="478"/>
      <c r="C35" s="465">
        <f>SUM(D35:N35)</f>
        <v>72434</v>
      </c>
      <c r="D35" s="465">
        <f>'[1]5.3'!C35-'4.3'!E35-'4.3'!F35-'4.3'!G35-'4.3'!H35-'4.3'!I35-'4.3'!J35-'4.3'!K35-'4.3'!L35-'4.3'!M35-'4.3'!N35</f>
        <v>16134</v>
      </c>
      <c r="E35" s="465"/>
      <c r="F35" s="466"/>
      <c r="G35" s="475">
        <v>2100</v>
      </c>
      <c r="H35" s="474"/>
      <c r="I35" s="475"/>
      <c r="J35" s="474">
        <v>52100</v>
      </c>
      <c r="K35" s="475"/>
      <c r="L35" s="475"/>
      <c r="M35" s="475"/>
      <c r="N35" s="475">
        <v>2100</v>
      </c>
      <c r="O35" s="459">
        <f t="shared" si="0"/>
        <v>72434</v>
      </c>
      <c r="P35" s="459">
        <f t="shared" si="1"/>
        <v>0</v>
      </c>
      <c r="Q35" s="459">
        <f>C35-'[2]5.3'!C35</f>
        <v>8466</v>
      </c>
    </row>
    <row r="36" spans="1:17">
      <c r="A36" s="477" t="s">
        <v>515</v>
      </c>
      <c r="B36" s="461" t="s">
        <v>503</v>
      </c>
      <c r="C36" s="465"/>
      <c r="D36" s="465"/>
      <c r="E36" s="465"/>
      <c r="F36" s="466"/>
      <c r="G36" s="475"/>
      <c r="H36" s="474"/>
      <c r="I36" s="475"/>
      <c r="J36" s="474"/>
      <c r="K36" s="475"/>
      <c r="L36" s="475"/>
      <c r="M36" s="475"/>
      <c r="N36" s="475"/>
      <c r="O36" s="459">
        <f t="shared" si="0"/>
        <v>0</v>
      </c>
      <c r="P36" s="459">
        <f t="shared" si="1"/>
        <v>0</v>
      </c>
      <c r="Q36" s="459">
        <f>C36-'[2]5.3'!C36</f>
        <v>0</v>
      </c>
    </row>
    <row r="37" spans="1:17">
      <c r="A37" s="461" t="s">
        <v>43</v>
      </c>
      <c r="B37" s="478"/>
      <c r="C37" s="465">
        <f>SUM(D37:N37)</f>
        <v>13520</v>
      </c>
      <c r="D37" s="465">
        <f>'[1]5.3'!C37-'4.3'!E37-'4.3'!F37-'4.3'!G37-'4.3'!H37-'4.3'!I37-'4.3'!J37-'4.3'!K37-'4.3'!L37-'4.3'!M37-'4.3'!N37</f>
        <v>5265</v>
      </c>
      <c r="E37" s="465"/>
      <c r="F37" s="466"/>
      <c r="G37" s="475"/>
      <c r="H37" s="474"/>
      <c r="I37" s="475"/>
      <c r="J37" s="474">
        <v>8255</v>
      </c>
      <c r="K37" s="475"/>
      <c r="L37" s="475"/>
      <c r="M37" s="475"/>
      <c r="N37" s="475"/>
      <c r="O37" s="459">
        <f t="shared" si="0"/>
        <v>13520</v>
      </c>
      <c r="P37" s="459">
        <f t="shared" si="1"/>
        <v>0</v>
      </c>
      <c r="Q37" s="459">
        <f>C37-'[2]5.3'!C37</f>
        <v>1781</v>
      </c>
    </row>
    <row r="38" spans="1:17">
      <c r="A38" s="477" t="s">
        <v>516</v>
      </c>
      <c r="B38" s="461" t="s">
        <v>503</v>
      </c>
      <c r="C38" s="465"/>
      <c r="D38" s="465"/>
      <c r="E38" s="465"/>
      <c r="F38" s="466"/>
      <c r="G38" s="475"/>
      <c r="H38" s="474"/>
      <c r="I38" s="475"/>
      <c r="J38" s="474"/>
      <c r="K38" s="475"/>
      <c r="L38" s="475"/>
      <c r="M38" s="475"/>
      <c r="N38" s="475"/>
      <c r="O38" s="459">
        <f t="shared" si="0"/>
        <v>0</v>
      </c>
      <c r="P38" s="459">
        <f t="shared" si="1"/>
        <v>0</v>
      </c>
      <c r="Q38" s="459">
        <f>C38-'[2]5.3'!C38</f>
        <v>0</v>
      </c>
    </row>
    <row r="39" spans="1:17">
      <c r="A39" s="461" t="s">
        <v>43</v>
      </c>
      <c r="B39" s="478"/>
      <c r="C39" s="465">
        <f>SUM(D39:N39)</f>
        <v>12607</v>
      </c>
      <c r="D39" s="465">
        <f>'[1]5.3'!C39-'4.3'!E39-'4.3'!F39-'4.3'!G39-'4.3'!H39-'4.3'!I39-'4.3'!J39-'4.3'!K39-'4.3'!L39-'4.3'!M39-'4.3'!N39</f>
        <v>6137</v>
      </c>
      <c r="E39" s="465">
        <v>5200</v>
      </c>
      <c r="F39" s="466"/>
      <c r="G39" s="475"/>
      <c r="H39" s="474"/>
      <c r="I39" s="475"/>
      <c r="J39" s="474">
        <v>1270</v>
      </c>
      <c r="K39" s="475"/>
      <c r="L39" s="475"/>
      <c r="M39" s="475"/>
      <c r="N39" s="475"/>
      <c r="O39" s="459">
        <f t="shared" si="0"/>
        <v>12607</v>
      </c>
      <c r="P39" s="459">
        <f t="shared" si="1"/>
        <v>0</v>
      </c>
      <c r="Q39" s="459">
        <f>C39-'[2]5.3'!C39</f>
        <v>-206</v>
      </c>
    </row>
    <row r="40" spans="1:17">
      <c r="A40" s="477" t="s">
        <v>517</v>
      </c>
      <c r="B40" s="461" t="s">
        <v>503</v>
      </c>
      <c r="C40" s="465"/>
      <c r="D40" s="465"/>
      <c r="E40" s="465"/>
      <c r="F40" s="466"/>
      <c r="G40" s="475"/>
      <c r="H40" s="474"/>
      <c r="I40" s="475"/>
      <c r="J40" s="474"/>
      <c r="K40" s="475"/>
      <c r="L40" s="475"/>
      <c r="M40" s="475"/>
      <c r="N40" s="475"/>
      <c r="O40" s="459">
        <f t="shared" si="0"/>
        <v>0</v>
      </c>
      <c r="P40" s="459">
        <f t="shared" si="1"/>
        <v>0</v>
      </c>
      <c r="Q40" s="459">
        <f>C40-'[2]5.3'!C40</f>
        <v>0</v>
      </c>
    </row>
    <row r="41" spans="1:17">
      <c r="A41" s="461" t="s">
        <v>43</v>
      </c>
      <c r="B41" s="478"/>
      <c r="C41" s="465">
        <f>SUM(D41:N41)</f>
        <v>73829</v>
      </c>
      <c r="D41" s="465">
        <f>'[1]5.3'!C41-'4.3'!E41-'4.3'!F41-'4.3'!G41-'4.3'!H41-'4.3'!I41-'4.3'!J41-'4.3'!K41-'4.3'!L41-'4.3'!M41-'4.3'!N41</f>
        <v>73019</v>
      </c>
      <c r="E41" s="465"/>
      <c r="F41" s="466"/>
      <c r="G41" s="475"/>
      <c r="H41" s="474"/>
      <c r="I41" s="475"/>
      <c r="J41" s="474">
        <v>810</v>
      </c>
      <c r="K41" s="475"/>
      <c r="L41" s="475"/>
      <c r="M41" s="475"/>
      <c r="N41" s="475"/>
      <c r="O41" s="459">
        <f t="shared" si="0"/>
        <v>73829</v>
      </c>
      <c r="P41" s="459">
        <f t="shared" si="1"/>
        <v>0</v>
      </c>
      <c r="Q41" s="459">
        <f>C41-'[2]5.3'!C41</f>
        <v>5655</v>
      </c>
    </row>
    <row r="42" spans="1:17">
      <c r="A42" s="477" t="s">
        <v>518</v>
      </c>
      <c r="B42" s="461" t="s">
        <v>503</v>
      </c>
      <c r="C42" s="465"/>
      <c r="D42" s="465"/>
      <c r="E42" s="465"/>
      <c r="F42" s="466"/>
      <c r="G42" s="475"/>
      <c r="H42" s="474"/>
      <c r="I42" s="475"/>
      <c r="J42" s="474"/>
      <c r="K42" s="475"/>
      <c r="L42" s="475"/>
      <c r="M42" s="475"/>
      <c r="N42" s="475"/>
      <c r="O42" s="459">
        <f t="shared" si="0"/>
        <v>0</v>
      </c>
      <c r="P42" s="459">
        <f t="shared" si="1"/>
        <v>0</v>
      </c>
      <c r="Q42" s="459">
        <f>C42-'[2]5.3'!C42</f>
        <v>0</v>
      </c>
    </row>
    <row r="43" spans="1:17" s="467" customFormat="1">
      <c r="A43" s="460" t="s">
        <v>43</v>
      </c>
      <c r="B43" s="479"/>
      <c r="C43" s="462">
        <f>SUM(D43:N43)</f>
        <v>3102</v>
      </c>
      <c r="D43" s="462">
        <f>'[1]5.3'!C43-'4.3'!E43-'4.3'!F43-'4.3'!G43-'4.3'!H43-'4.3'!I43-'4.3'!J43-'4.3'!K43-'4.3'!L43-'4.3'!M43-'4.3'!N43</f>
        <v>2252</v>
      </c>
      <c r="E43" s="462"/>
      <c r="F43" s="463"/>
      <c r="G43" s="481"/>
      <c r="H43" s="480"/>
      <c r="I43" s="481"/>
      <c r="J43" s="480">
        <v>850</v>
      </c>
      <c r="K43" s="481"/>
      <c r="L43" s="481"/>
      <c r="M43" s="481"/>
      <c r="N43" s="481"/>
      <c r="O43" s="459">
        <f t="shared" si="0"/>
        <v>3102</v>
      </c>
      <c r="P43" s="459">
        <f t="shared" si="1"/>
        <v>0</v>
      </c>
      <c r="Q43" s="459">
        <f>C43-'[2]5.3'!C43</f>
        <v>-787</v>
      </c>
    </row>
    <row r="44" spans="1:17">
      <c r="A44" s="482" t="s">
        <v>235</v>
      </c>
      <c r="B44" s="461" t="s">
        <v>503</v>
      </c>
      <c r="C44" s="465"/>
      <c r="D44" s="465"/>
      <c r="E44" s="465"/>
      <c r="F44" s="466"/>
      <c r="G44" s="475"/>
      <c r="H44" s="474"/>
      <c r="I44" s="475"/>
      <c r="J44" s="474"/>
      <c r="K44" s="475"/>
      <c r="L44" s="475"/>
      <c r="M44" s="475"/>
      <c r="N44" s="475"/>
      <c r="O44" s="459">
        <f t="shared" si="0"/>
        <v>0</v>
      </c>
      <c r="P44" s="459">
        <f t="shared" si="1"/>
        <v>0</v>
      </c>
      <c r="Q44" s="459">
        <f>C44-'[2]5.3'!C44</f>
        <v>0</v>
      </c>
    </row>
    <row r="45" spans="1:17" s="488" customFormat="1">
      <c r="A45" s="460" t="s">
        <v>43</v>
      </c>
      <c r="B45" s="483"/>
      <c r="C45" s="462">
        <f>SUM(D45:N45)</f>
        <v>52157</v>
      </c>
      <c r="D45" s="462">
        <f>'[1]5.3'!C45-'4.3'!E45-'4.3'!F45-'4.3'!G45-'4.3'!H45-'4.3'!I45-'4.3'!J45-'4.3'!K45-'4.3'!L45-'4.3'!M45-'4.3'!N45</f>
        <v>48157</v>
      </c>
      <c r="E45" s="484"/>
      <c r="F45" s="485"/>
      <c r="G45" s="487"/>
      <c r="H45" s="486"/>
      <c r="I45" s="487"/>
      <c r="J45" s="486">
        <v>4000</v>
      </c>
      <c r="K45" s="487"/>
      <c r="L45" s="487"/>
      <c r="M45" s="487"/>
      <c r="N45" s="487"/>
      <c r="O45" s="459">
        <f t="shared" si="0"/>
        <v>52157</v>
      </c>
      <c r="P45" s="459">
        <f t="shared" si="1"/>
        <v>0</v>
      </c>
      <c r="Q45" s="459">
        <f>C45-'[2]5.3'!C45</f>
        <v>-1556</v>
      </c>
    </row>
    <row r="46" spans="1:17">
      <c r="A46" s="464" t="s">
        <v>519</v>
      </c>
      <c r="B46" s="489"/>
      <c r="C46" s="465"/>
      <c r="D46" s="465"/>
      <c r="E46" s="465"/>
      <c r="F46" s="466"/>
      <c r="G46" s="465"/>
      <c r="H46" s="466"/>
      <c r="I46" s="465"/>
      <c r="J46" s="466"/>
      <c r="K46" s="465"/>
      <c r="L46" s="465"/>
      <c r="M46" s="465"/>
      <c r="N46" s="465"/>
      <c r="O46" s="459">
        <f t="shared" si="0"/>
        <v>0</v>
      </c>
      <c r="P46" s="459">
        <f t="shared" si="1"/>
        <v>0</v>
      </c>
      <c r="Q46" s="459">
        <f>C46-'[2]5.3'!C46</f>
        <v>0</v>
      </c>
    </row>
    <row r="47" spans="1:17">
      <c r="A47" s="460" t="s">
        <v>43</v>
      </c>
      <c r="B47" s="460"/>
      <c r="C47" s="490">
        <f>C49+C51+C53</f>
        <v>497820</v>
      </c>
      <c r="D47" s="490">
        <f t="shared" ref="D47:N47" si="4">D49+D51+D53</f>
        <v>404837</v>
      </c>
      <c r="E47" s="490">
        <f t="shared" si="4"/>
        <v>41016</v>
      </c>
      <c r="F47" s="490"/>
      <c r="G47" s="462">
        <f t="shared" si="4"/>
        <v>0</v>
      </c>
      <c r="H47" s="463"/>
      <c r="I47" s="490">
        <f t="shared" si="4"/>
        <v>0</v>
      </c>
      <c r="J47" s="490">
        <f t="shared" si="4"/>
        <v>51967</v>
      </c>
      <c r="K47" s="490">
        <f t="shared" si="4"/>
        <v>0</v>
      </c>
      <c r="L47" s="490">
        <f t="shared" si="4"/>
        <v>0</v>
      </c>
      <c r="M47" s="490">
        <f t="shared" si="4"/>
        <v>0</v>
      </c>
      <c r="N47" s="490">
        <f t="shared" si="4"/>
        <v>0</v>
      </c>
      <c r="O47" s="459">
        <f t="shared" si="0"/>
        <v>497820</v>
      </c>
      <c r="P47" s="459">
        <f t="shared" si="1"/>
        <v>0</v>
      </c>
      <c r="Q47" s="459">
        <f>C47-'[2]5.3'!C47</f>
        <v>38859</v>
      </c>
    </row>
    <row r="48" spans="1:17">
      <c r="A48" s="470" t="s">
        <v>520</v>
      </c>
      <c r="B48" s="461" t="s">
        <v>503</v>
      </c>
      <c r="C48" s="465"/>
      <c r="D48" s="465"/>
      <c r="E48" s="465"/>
      <c r="F48" s="466"/>
      <c r="G48" s="465"/>
      <c r="H48" s="466"/>
      <c r="I48" s="465"/>
      <c r="J48" s="466"/>
      <c r="K48" s="465"/>
      <c r="L48" s="465"/>
      <c r="M48" s="465"/>
      <c r="N48" s="465"/>
      <c r="O48" s="459">
        <f t="shared" si="0"/>
        <v>0</v>
      </c>
      <c r="P48" s="459">
        <f t="shared" si="1"/>
        <v>0</v>
      </c>
      <c r="Q48" s="459">
        <f>C48-'[2]5.3'!C48</f>
        <v>0</v>
      </c>
    </row>
    <row r="49" spans="1:17">
      <c r="A49" s="461" t="s">
        <v>43</v>
      </c>
      <c r="B49" s="461"/>
      <c r="C49" s="465">
        <f>SUM(D49:N49)</f>
        <v>47280</v>
      </c>
      <c r="D49" s="465">
        <v>45100</v>
      </c>
      <c r="E49" s="465">
        <v>2150</v>
      </c>
      <c r="F49" s="466"/>
      <c r="G49" s="465"/>
      <c r="H49" s="466"/>
      <c r="I49" s="465"/>
      <c r="J49" s="466">
        <v>30</v>
      </c>
      <c r="K49" s="465"/>
      <c r="L49" s="465"/>
      <c r="M49" s="465"/>
      <c r="N49" s="465"/>
      <c r="O49" s="459">
        <f t="shared" si="0"/>
        <v>47280</v>
      </c>
      <c r="P49" s="459">
        <f t="shared" si="1"/>
        <v>0</v>
      </c>
      <c r="Q49" s="459">
        <f>C49-'[2]5.3'!C49</f>
        <v>2405</v>
      </c>
    </row>
    <row r="50" spans="1:17">
      <c r="A50" s="470" t="s">
        <v>521</v>
      </c>
      <c r="B50" s="471" t="s">
        <v>503</v>
      </c>
      <c r="C50" s="465"/>
      <c r="D50" s="465"/>
      <c r="E50" s="465"/>
      <c r="F50" s="466"/>
      <c r="G50" s="465"/>
      <c r="H50" s="466"/>
      <c r="I50" s="465"/>
      <c r="J50" s="466"/>
      <c r="K50" s="465"/>
      <c r="L50" s="465"/>
      <c r="M50" s="465"/>
      <c r="N50" s="465"/>
      <c r="O50" s="459">
        <f t="shared" si="0"/>
        <v>0</v>
      </c>
      <c r="P50" s="459">
        <f t="shared" si="1"/>
        <v>0</v>
      </c>
      <c r="Q50" s="459">
        <f>C50-'[2]5.3'!C50</f>
        <v>0</v>
      </c>
    </row>
    <row r="51" spans="1:17">
      <c r="A51" s="461" t="s">
        <v>43</v>
      </c>
      <c r="B51" s="461"/>
      <c r="C51" s="465">
        <f>SUM(D51:N51)</f>
        <v>38876</v>
      </c>
      <c r="D51" s="465">
        <f>'[1]5.3'!C51-'4.3'!E51-'4.3'!F51-'4.3'!G51-'4.3'!H51-'4.3'!I51-'4.3'!J51-'4.3'!K51-'4.3'!L51-'4.3'!M51-'4.3'!N51</f>
        <v>0</v>
      </c>
      <c r="E51" s="465">
        <v>38866</v>
      </c>
      <c r="F51" s="466"/>
      <c r="G51" s="465"/>
      <c r="H51" s="466"/>
      <c r="I51" s="465"/>
      <c r="J51" s="466">
        <v>10</v>
      </c>
      <c r="K51" s="465"/>
      <c r="L51" s="465"/>
      <c r="M51" s="465"/>
      <c r="N51" s="465"/>
      <c r="O51" s="459">
        <f t="shared" si="0"/>
        <v>38876</v>
      </c>
      <c r="P51" s="459">
        <f t="shared" si="1"/>
        <v>0</v>
      </c>
      <c r="Q51" s="459">
        <f>C51-'[2]5.3'!C51</f>
        <v>9761</v>
      </c>
    </row>
    <row r="52" spans="1:17">
      <c r="A52" s="489" t="s">
        <v>522</v>
      </c>
      <c r="B52" s="489"/>
      <c r="C52" s="465"/>
      <c r="D52" s="465"/>
      <c r="E52" s="465"/>
      <c r="F52" s="466"/>
      <c r="G52" s="492"/>
      <c r="H52" s="491"/>
      <c r="I52" s="492"/>
      <c r="J52" s="491"/>
      <c r="K52" s="492"/>
      <c r="L52" s="492"/>
      <c r="M52" s="492"/>
      <c r="N52" s="492"/>
      <c r="O52" s="459">
        <f t="shared" si="0"/>
        <v>0</v>
      </c>
      <c r="P52" s="459">
        <f t="shared" si="1"/>
        <v>0</v>
      </c>
      <c r="Q52" s="459">
        <f>C52-'[2]5.3'!C52</f>
        <v>0</v>
      </c>
    </row>
    <row r="53" spans="1:17">
      <c r="A53" s="460" t="s">
        <v>43</v>
      </c>
      <c r="B53" s="460"/>
      <c r="C53" s="462">
        <f>C55+C57+C59+C61+C63+C65+C67+C69+C71+C75+C77+C79+C81+C85+C87+C89+C93+C95+C97+C99+C83+C91+C73</f>
        <v>411664</v>
      </c>
      <c r="D53" s="462">
        <f t="shared" ref="D53:N53" si="5">D55+D57+D59+D61+D63+D65+D67+D69+D71+D75+D77+D79+D81+D85+D87+D89+D93+D95+D97+D99+D83+D91+D73</f>
        <v>359737</v>
      </c>
      <c r="E53" s="462">
        <f t="shared" si="5"/>
        <v>0</v>
      </c>
      <c r="F53" s="490"/>
      <c r="G53" s="462">
        <f t="shared" si="5"/>
        <v>0</v>
      </c>
      <c r="H53" s="541"/>
      <c r="I53" s="462">
        <f t="shared" si="5"/>
        <v>0</v>
      </c>
      <c r="J53" s="462">
        <f t="shared" si="5"/>
        <v>51927</v>
      </c>
      <c r="K53" s="462">
        <f t="shared" si="5"/>
        <v>0</v>
      </c>
      <c r="L53" s="462">
        <f t="shared" si="5"/>
        <v>0</v>
      </c>
      <c r="M53" s="462">
        <f t="shared" si="5"/>
        <v>0</v>
      </c>
      <c r="N53" s="462">
        <f t="shared" si="5"/>
        <v>0</v>
      </c>
      <c r="O53" s="459">
        <f t="shared" si="0"/>
        <v>411664</v>
      </c>
      <c r="P53" s="459">
        <f t="shared" si="1"/>
        <v>0</v>
      </c>
      <c r="Q53" s="459">
        <f>C53-'[2]5.3'!C53</f>
        <v>26693</v>
      </c>
    </row>
    <row r="54" spans="1:17">
      <c r="A54" s="471" t="s">
        <v>523</v>
      </c>
      <c r="B54" s="471" t="s">
        <v>503</v>
      </c>
      <c r="C54" s="465"/>
      <c r="D54" s="465"/>
      <c r="E54" s="492"/>
      <c r="F54" s="491"/>
      <c r="G54" s="492"/>
      <c r="H54" s="491"/>
      <c r="I54" s="492"/>
      <c r="J54" s="491"/>
      <c r="K54" s="492"/>
      <c r="L54" s="492"/>
      <c r="M54" s="492"/>
      <c r="N54" s="492"/>
      <c r="O54" s="459">
        <f t="shared" si="0"/>
        <v>0</v>
      </c>
      <c r="P54" s="459">
        <f t="shared" si="1"/>
        <v>0</v>
      </c>
      <c r="Q54" s="459">
        <f>C54-'[2]5.3'!C54</f>
        <v>0</v>
      </c>
    </row>
    <row r="55" spans="1:17">
      <c r="A55" s="461" t="s">
        <v>43</v>
      </c>
      <c r="B55" s="461"/>
      <c r="C55" s="465">
        <f>SUM(D55:N55)</f>
        <v>39897</v>
      </c>
      <c r="D55" s="465">
        <v>39897</v>
      </c>
      <c r="E55" s="465"/>
      <c r="F55" s="466"/>
      <c r="G55" s="492"/>
      <c r="H55" s="491"/>
      <c r="I55" s="492"/>
      <c r="J55" s="491"/>
      <c r="K55" s="492"/>
      <c r="L55" s="492"/>
      <c r="M55" s="492"/>
      <c r="N55" s="492"/>
      <c r="O55" s="459">
        <f t="shared" si="0"/>
        <v>39897</v>
      </c>
      <c r="P55" s="459">
        <f t="shared" si="1"/>
        <v>0</v>
      </c>
      <c r="Q55" s="459">
        <f>C55-'[2]5.3'!C55</f>
        <v>1572</v>
      </c>
    </row>
    <row r="56" spans="1:17">
      <c r="A56" s="471" t="s">
        <v>524</v>
      </c>
      <c r="B56" s="461" t="s">
        <v>503</v>
      </c>
      <c r="C56" s="465"/>
      <c r="D56" s="465"/>
      <c r="E56" s="492"/>
      <c r="F56" s="491"/>
      <c r="G56" s="492"/>
      <c r="H56" s="491"/>
      <c r="I56" s="492"/>
      <c r="J56" s="491"/>
      <c r="K56" s="492"/>
      <c r="L56" s="492"/>
      <c r="M56" s="492"/>
      <c r="N56" s="492"/>
      <c r="O56" s="459">
        <f t="shared" si="0"/>
        <v>0</v>
      </c>
      <c r="P56" s="459">
        <f t="shared" si="1"/>
        <v>0</v>
      </c>
      <c r="Q56" s="459">
        <f>C56-'[2]5.3'!C56</f>
        <v>0</v>
      </c>
    </row>
    <row r="57" spans="1:17">
      <c r="A57" s="461" t="s">
        <v>43</v>
      </c>
      <c r="B57" s="461"/>
      <c r="C57" s="465">
        <f>SUM(D57:N57)</f>
        <v>9970</v>
      </c>
      <c r="D57" s="465">
        <f>'[1]5.3'!C57-'4.3'!E57-'4.3'!F57-'4.3'!G57-'4.3'!H57-'4.3'!I57-'4.3'!J57-'4.3'!K57-'4.3'!L57-'4.3'!M57-'4.3'!N57</f>
        <v>9970</v>
      </c>
      <c r="E57" s="465"/>
      <c r="F57" s="466"/>
      <c r="G57" s="492"/>
      <c r="H57" s="491"/>
      <c r="I57" s="492"/>
      <c r="J57" s="491"/>
      <c r="K57" s="492"/>
      <c r="L57" s="492"/>
      <c r="M57" s="492"/>
      <c r="N57" s="492"/>
      <c r="O57" s="459">
        <f t="shared" si="0"/>
        <v>9970</v>
      </c>
      <c r="P57" s="459">
        <f t="shared" si="1"/>
        <v>0</v>
      </c>
      <c r="Q57" s="459">
        <f>C57-'[2]5.3'!C57</f>
        <v>-360</v>
      </c>
    </row>
    <row r="58" spans="1:17">
      <c r="A58" s="471" t="s">
        <v>525</v>
      </c>
      <c r="B58" s="461" t="s">
        <v>503</v>
      </c>
      <c r="C58" s="465"/>
      <c r="D58" s="465"/>
      <c r="E58" s="492"/>
      <c r="F58" s="491"/>
      <c r="G58" s="492"/>
      <c r="H58" s="491"/>
      <c r="I58" s="492"/>
      <c r="J58" s="491"/>
      <c r="K58" s="492"/>
      <c r="L58" s="492"/>
      <c r="M58" s="492"/>
      <c r="N58" s="492"/>
      <c r="O58" s="459">
        <f t="shared" si="0"/>
        <v>0</v>
      </c>
      <c r="P58" s="459">
        <f t="shared" si="1"/>
        <v>0</v>
      </c>
      <c r="Q58" s="459">
        <f>C58-'[2]5.3'!C58</f>
        <v>0</v>
      </c>
    </row>
    <row r="59" spans="1:17">
      <c r="A59" s="461" t="s">
        <v>43</v>
      </c>
      <c r="B59" s="461"/>
      <c r="C59" s="465">
        <f>SUM(D59:N59)</f>
        <v>11422</v>
      </c>
      <c r="D59" s="465">
        <v>11422</v>
      </c>
      <c r="E59" s="465"/>
      <c r="F59" s="466"/>
      <c r="G59" s="492"/>
      <c r="H59" s="491"/>
      <c r="I59" s="492"/>
      <c r="J59" s="491"/>
      <c r="K59" s="492"/>
      <c r="L59" s="492"/>
      <c r="M59" s="492"/>
      <c r="N59" s="492"/>
      <c r="O59" s="459">
        <f t="shared" si="0"/>
        <v>11422</v>
      </c>
      <c r="P59" s="459">
        <f t="shared" si="1"/>
        <v>0</v>
      </c>
      <c r="Q59" s="459">
        <f>C59-'[2]5.3'!C59</f>
        <v>891</v>
      </c>
    </row>
    <row r="60" spans="1:17">
      <c r="A60" s="471" t="s">
        <v>526</v>
      </c>
      <c r="B60" s="461" t="s">
        <v>503</v>
      </c>
      <c r="C60" s="465"/>
      <c r="D60" s="465"/>
      <c r="E60" s="492"/>
      <c r="F60" s="491"/>
      <c r="G60" s="492"/>
      <c r="H60" s="491"/>
      <c r="I60" s="492"/>
      <c r="J60" s="491"/>
      <c r="K60" s="492"/>
      <c r="L60" s="492"/>
      <c r="M60" s="492"/>
      <c r="N60" s="492"/>
      <c r="O60" s="459">
        <f t="shared" si="0"/>
        <v>0</v>
      </c>
      <c r="P60" s="459">
        <f t="shared" si="1"/>
        <v>0</v>
      </c>
      <c r="Q60" s="459">
        <f>C60-'[2]5.3'!C60</f>
        <v>0</v>
      </c>
    </row>
    <row r="61" spans="1:17">
      <c r="A61" s="461" t="s">
        <v>43</v>
      </c>
      <c r="B61" s="461"/>
      <c r="C61" s="465">
        <f>SUM(D61:N61)</f>
        <v>10013</v>
      </c>
      <c r="D61" s="465">
        <v>10013</v>
      </c>
      <c r="E61" s="465"/>
      <c r="F61" s="466"/>
      <c r="G61" s="492"/>
      <c r="H61" s="491"/>
      <c r="I61" s="492"/>
      <c r="J61" s="491"/>
      <c r="K61" s="492"/>
      <c r="L61" s="492"/>
      <c r="M61" s="492"/>
      <c r="N61" s="492"/>
      <c r="O61" s="459">
        <f t="shared" si="0"/>
        <v>10013</v>
      </c>
      <c r="P61" s="459">
        <f t="shared" si="1"/>
        <v>0</v>
      </c>
      <c r="Q61" s="459">
        <f>C61-'[2]5.3'!C61</f>
        <v>412</v>
      </c>
    </row>
    <row r="62" spans="1:17">
      <c r="A62" s="471" t="s">
        <v>527</v>
      </c>
      <c r="B62" s="461" t="s">
        <v>503</v>
      </c>
      <c r="C62" s="465"/>
      <c r="D62" s="465"/>
      <c r="E62" s="492"/>
      <c r="F62" s="491"/>
      <c r="G62" s="492"/>
      <c r="H62" s="491"/>
      <c r="I62" s="492"/>
      <c r="J62" s="491"/>
      <c r="K62" s="492"/>
      <c r="L62" s="492"/>
      <c r="M62" s="492"/>
      <c r="N62" s="492"/>
      <c r="O62" s="459">
        <f t="shared" si="0"/>
        <v>0</v>
      </c>
      <c r="P62" s="459">
        <f t="shared" si="1"/>
        <v>0</v>
      </c>
      <c r="Q62" s="459">
        <f>C62-'[2]5.3'!C62</f>
        <v>0</v>
      </c>
    </row>
    <row r="63" spans="1:17">
      <c r="A63" s="461" t="s">
        <v>43</v>
      </c>
      <c r="B63" s="461"/>
      <c r="C63" s="465">
        <f>SUM(D63:N63)</f>
        <v>13100</v>
      </c>
      <c r="D63" s="465">
        <v>13100</v>
      </c>
      <c r="E63" s="465"/>
      <c r="F63" s="466"/>
      <c r="G63" s="492"/>
      <c r="H63" s="491"/>
      <c r="I63" s="492"/>
      <c r="J63" s="491"/>
      <c r="K63" s="492"/>
      <c r="L63" s="492"/>
      <c r="M63" s="492"/>
      <c r="N63" s="492"/>
      <c r="O63" s="459">
        <f t="shared" si="0"/>
        <v>13100</v>
      </c>
      <c r="P63" s="459">
        <f t="shared" si="1"/>
        <v>0</v>
      </c>
      <c r="Q63" s="459">
        <f>C63-'[2]5.3'!C63</f>
        <v>1030</v>
      </c>
    </row>
    <row r="64" spans="1:17">
      <c r="A64" s="471" t="s">
        <v>528</v>
      </c>
      <c r="B64" s="461" t="s">
        <v>503</v>
      </c>
      <c r="C64" s="465"/>
      <c r="D64" s="465"/>
      <c r="E64" s="492"/>
      <c r="F64" s="491"/>
      <c r="G64" s="492"/>
      <c r="H64" s="491"/>
      <c r="I64" s="492"/>
      <c r="J64" s="491"/>
      <c r="K64" s="492"/>
      <c r="L64" s="492"/>
      <c r="M64" s="492"/>
      <c r="N64" s="492"/>
      <c r="O64" s="459">
        <f t="shared" si="0"/>
        <v>0</v>
      </c>
      <c r="P64" s="459">
        <f t="shared" si="1"/>
        <v>0</v>
      </c>
      <c r="Q64" s="459">
        <f>C64-'[2]5.3'!C64</f>
        <v>0</v>
      </c>
    </row>
    <row r="65" spans="1:17">
      <c r="A65" s="461" t="s">
        <v>43</v>
      </c>
      <c r="B65" s="461"/>
      <c r="C65" s="465">
        <f>SUM(D65:N65)</f>
        <v>28904</v>
      </c>
      <c r="D65" s="465">
        <f>'[1]5.3'!C65-'4.3'!E65-'4.3'!F65-'4.3'!G65-'4.3'!H65-'4.3'!I65-'4.3'!J65-'4.3'!K65-'4.3'!L65-'4.3'!M65-'4.3'!N65</f>
        <v>18250</v>
      </c>
      <c r="E65" s="465"/>
      <c r="F65" s="466"/>
      <c r="G65" s="492"/>
      <c r="H65" s="491"/>
      <c r="I65" s="492"/>
      <c r="J65" s="491">
        <v>10654</v>
      </c>
      <c r="K65" s="492"/>
      <c r="L65" s="492"/>
      <c r="M65" s="492"/>
      <c r="N65" s="492"/>
      <c r="O65" s="459">
        <f t="shared" si="0"/>
        <v>28904</v>
      </c>
      <c r="P65" s="459">
        <f t="shared" si="1"/>
        <v>0</v>
      </c>
      <c r="Q65" s="459">
        <f>C65-'[2]5.3'!C65</f>
        <v>2768</v>
      </c>
    </row>
    <row r="66" spans="1:17">
      <c r="A66" s="471" t="s">
        <v>529</v>
      </c>
      <c r="B66" s="461" t="s">
        <v>503</v>
      </c>
      <c r="C66" s="465"/>
      <c r="D66" s="465"/>
      <c r="E66" s="492"/>
      <c r="F66" s="491"/>
      <c r="G66" s="492"/>
      <c r="H66" s="491"/>
      <c r="I66" s="492"/>
      <c r="J66" s="491"/>
      <c r="K66" s="492"/>
      <c r="L66" s="492"/>
      <c r="M66" s="492"/>
      <c r="N66" s="492"/>
      <c r="O66" s="459">
        <f t="shared" si="0"/>
        <v>0</v>
      </c>
      <c r="P66" s="459">
        <f t="shared" si="1"/>
        <v>0</v>
      </c>
      <c r="Q66" s="459">
        <f>C66-'[2]5.3'!C66</f>
        <v>0</v>
      </c>
    </row>
    <row r="67" spans="1:17">
      <c r="A67" s="461" t="s">
        <v>43</v>
      </c>
      <c r="B67" s="461"/>
      <c r="C67" s="465">
        <f>SUM(D67:N67)</f>
        <v>24304</v>
      </c>
      <c r="D67" s="465">
        <f>'[1]5.3'!C67-'4.3'!E67-'4.3'!F67-'4.3'!G67-'4.3'!H67-'4.3'!I67-'4.3'!J67-'4.3'!K67-'4.3'!L67-'4.3'!M67-'4.3'!N67</f>
        <v>10958</v>
      </c>
      <c r="E67" s="465"/>
      <c r="F67" s="466"/>
      <c r="G67" s="492"/>
      <c r="H67" s="491"/>
      <c r="I67" s="492"/>
      <c r="J67" s="491">
        <v>13346</v>
      </c>
      <c r="K67" s="492"/>
      <c r="L67" s="492"/>
      <c r="M67" s="492"/>
      <c r="N67" s="492"/>
      <c r="O67" s="459">
        <f t="shared" si="0"/>
        <v>24304</v>
      </c>
      <c r="P67" s="459">
        <f t="shared" si="1"/>
        <v>0</v>
      </c>
      <c r="Q67" s="459">
        <f>C67-'[2]5.3'!C67</f>
        <v>-1462</v>
      </c>
    </row>
    <row r="68" spans="1:17">
      <c r="A68" s="471" t="s">
        <v>530</v>
      </c>
      <c r="B68" s="461" t="s">
        <v>503</v>
      </c>
      <c r="C68" s="465"/>
      <c r="D68" s="465"/>
      <c r="E68" s="492"/>
      <c r="F68" s="491"/>
      <c r="G68" s="492"/>
      <c r="H68" s="491"/>
      <c r="I68" s="492"/>
      <c r="J68" s="491"/>
      <c r="K68" s="492"/>
      <c r="L68" s="492"/>
      <c r="M68" s="492"/>
      <c r="N68" s="492"/>
      <c r="O68" s="459">
        <f t="shared" si="0"/>
        <v>0</v>
      </c>
      <c r="P68" s="459">
        <f t="shared" si="1"/>
        <v>0</v>
      </c>
      <c r="Q68" s="459">
        <f>C68-'[2]5.3'!C68</f>
        <v>0</v>
      </c>
    </row>
    <row r="69" spans="1:17">
      <c r="A69" s="461" t="s">
        <v>43</v>
      </c>
      <c r="B69" s="461"/>
      <c r="C69" s="465">
        <f>SUM(D69:N69)</f>
        <v>44793</v>
      </c>
      <c r="D69" s="465">
        <f>'[1]5.3'!C69-'4.3'!E69-'4.3'!F69-'4.3'!G69-'4.3'!H69-'4.3'!I69-'4.3'!J69-'4.3'!K69-'4.3'!L69-'4.3'!M69-'4.3'!N69</f>
        <v>20901</v>
      </c>
      <c r="E69" s="465"/>
      <c r="F69" s="466"/>
      <c r="G69" s="492"/>
      <c r="H69" s="491"/>
      <c r="I69" s="492"/>
      <c r="J69" s="491">
        <v>23892</v>
      </c>
      <c r="K69" s="492"/>
      <c r="L69" s="492"/>
      <c r="M69" s="492"/>
      <c r="N69" s="492"/>
      <c r="O69" s="459">
        <f t="shared" si="0"/>
        <v>44793</v>
      </c>
      <c r="P69" s="459">
        <f t="shared" si="1"/>
        <v>0</v>
      </c>
      <c r="Q69" s="459">
        <f>C69-'[2]5.3'!C69</f>
        <v>5145</v>
      </c>
    </row>
    <row r="70" spans="1:17">
      <c r="A70" s="471" t="s">
        <v>531</v>
      </c>
      <c r="B70" s="471"/>
      <c r="C70" s="465"/>
      <c r="D70" s="465"/>
      <c r="E70" s="492"/>
      <c r="F70" s="491"/>
      <c r="G70" s="492"/>
      <c r="H70" s="491"/>
      <c r="I70" s="492"/>
      <c r="J70" s="491"/>
      <c r="K70" s="492"/>
      <c r="L70" s="492"/>
      <c r="M70" s="492"/>
      <c r="N70" s="492"/>
      <c r="O70" s="459">
        <f t="shared" si="0"/>
        <v>0</v>
      </c>
      <c r="P70" s="459">
        <f t="shared" si="1"/>
        <v>0</v>
      </c>
      <c r="Q70" s="459">
        <f>C70-'[2]5.3'!C70</f>
        <v>0</v>
      </c>
    </row>
    <row r="71" spans="1:17">
      <c r="A71" s="461" t="s">
        <v>43</v>
      </c>
      <c r="B71" s="461" t="s">
        <v>503</v>
      </c>
      <c r="C71" s="465">
        <f>SUM(D71:N71)</f>
        <v>6908</v>
      </c>
      <c r="D71" s="465">
        <v>6908</v>
      </c>
      <c r="E71" s="465"/>
      <c r="F71" s="466"/>
      <c r="G71" s="492"/>
      <c r="H71" s="491"/>
      <c r="I71" s="492"/>
      <c r="J71" s="491"/>
      <c r="K71" s="492"/>
      <c r="L71" s="492"/>
      <c r="M71" s="492"/>
      <c r="N71" s="492"/>
      <c r="O71" s="459">
        <f t="shared" si="0"/>
        <v>6908</v>
      </c>
      <c r="P71" s="459">
        <f t="shared" si="1"/>
        <v>0</v>
      </c>
      <c r="Q71" s="459">
        <f>C71-'[2]5.3'!C71</f>
        <v>629</v>
      </c>
    </row>
    <row r="72" spans="1:17">
      <c r="A72" s="471" t="s">
        <v>532</v>
      </c>
      <c r="B72" s="471"/>
      <c r="C72" s="465"/>
      <c r="D72" s="465"/>
      <c r="E72" s="492"/>
      <c r="F72" s="491"/>
      <c r="G72" s="492"/>
      <c r="H72" s="491"/>
      <c r="I72" s="492"/>
      <c r="J72" s="491"/>
      <c r="K72" s="492"/>
      <c r="L72" s="492"/>
      <c r="M72" s="492"/>
      <c r="N72" s="492"/>
      <c r="O72" s="459">
        <f t="shared" si="0"/>
        <v>0</v>
      </c>
      <c r="P72" s="459">
        <f t="shared" si="1"/>
        <v>0</v>
      </c>
      <c r="Q72" s="459">
        <f>C72-'[2]5.3'!C72</f>
        <v>0</v>
      </c>
    </row>
    <row r="73" spans="1:17">
      <c r="A73" s="461" t="s">
        <v>43</v>
      </c>
      <c r="B73" s="461" t="s">
        <v>503</v>
      </c>
      <c r="C73" s="465">
        <f>SUM(D73:N73)</f>
        <v>9448</v>
      </c>
      <c r="D73" s="465">
        <f>'[1]5.3'!C73-'4.3'!E73-'4.3'!F73-'4.3'!G73-'4.3'!H73-'4.3'!I73-'4.3'!J73-'4.3'!K73-'4.3'!L73-'4.3'!M73-'4.3'!N73</f>
        <v>9448</v>
      </c>
      <c r="E73" s="465"/>
      <c r="F73" s="466"/>
      <c r="G73" s="492"/>
      <c r="H73" s="491"/>
      <c r="I73" s="492"/>
      <c r="J73" s="491"/>
      <c r="K73" s="492"/>
      <c r="L73" s="492"/>
      <c r="M73" s="492"/>
      <c r="N73" s="492"/>
      <c r="O73" s="459">
        <f t="shared" si="0"/>
        <v>9448</v>
      </c>
      <c r="P73" s="459">
        <f t="shared" si="1"/>
        <v>0</v>
      </c>
      <c r="Q73" s="459">
        <f>C73-'[2]5.3'!C73</f>
        <v>8234</v>
      </c>
    </row>
    <row r="74" spans="1:17">
      <c r="A74" s="471" t="s">
        <v>533</v>
      </c>
      <c r="B74" s="461" t="s">
        <v>503</v>
      </c>
      <c r="C74" s="465"/>
      <c r="D74" s="465"/>
      <c r="E74" s="492"/>
      <c r="F74" s="491"/>
      <c r="G74" s="492"/>
      <c r="H74" s="491"/>
      <c r="I74" s="492"/>
      <c r="J74" s="491"/>
      <c r="K74" s="492"/>
      <c r="L74" s="492"/>
      <c r="M74" s="492"/>
      <c r="N74" s="492"/>
      <c r="O74" s="459">
        <f t="shared" si="0"/>
        <v>0</v>
      </c>
      <c r="P74" s="459">
        <f t="shared" si="1"/>
        <v>0</v>
      </c>
      <c r="Q74" s="459">
        <f>C74-'[2]5.3'!C74</f>
        <v>0</v>
      </c>
    </row>
    <row r="75" spans="1:17">
      <c r="A75" s="461" t="s">
        <v>43</v>
      </c>
      <c r="B75" s="461"/>
      <c r="C75" s="465">
        <f>SUM(D75:N75)</f>
        <v>11917</v>
      </c>
      <c r="D75" s="465">
        <v>11917</v>
      </c>
      <c r="E75" s="465"/>
      <c r="F75" s="466"/>
      <c r="G75" s="492"/>
      <c r="H75" s="491"/>
      <c r="I75" s="492"/>
      <c r="J75" s="491"/>
      <c r="K75" s="492"/>
      <c r="L75" s="492"/>
      <c r="M75" s="492"/>
      <c r="N75" s="492"/>
      <c r="O75" s="459">
        <f t="shared" si="0"/>
        <v>11917</v>
      </c>
      <c r="P75" s="459">
        <f t="shared" si="1"/>
        <v>0</v>
      </c>
      <c r="Q75" s="459">
        <f>C75-'[2]5.3'!C75</f>
        <v>5378</v>
      </c>
    </row>
    <row r="76" spans="1:17">
      <c r="A76" s="471" t="s">
        <v>534</v>
      </c>
      <c r="B76" s="461" t="s">
        <v>509</v>
      </c>
      <c r="C76" s="465"/>
      <c r="D76" s="465"/>
      <c r="E76" s="492"/>
      <c r="F76" s="491"/>
      <c r="G76" s="492"/>
      <c r="H76" s="491"/>
      <c r="I76" s="492"/>
      <c r="J76" s="491"/>
      <c r="K76" s="492"/>
      <c r="L76" s="492"/>
      <c r="M76" s="492"/>
      <c r="N76" s="492"/>
      <c r="O76" s="459">
        <f t="shared" si="0"/>
        <v>0</v>
      </c>
      <c r="P76" s="459">
        <f t="shared" si="1"/>
        <v>0</v>
      </c>
      <c r="Q76" s="459">
        <f>C76-'[2]5.3'!C76</f>
        <v>0</v>
      </c>
    </row>
    <row r="77" spans="1:17">
      <c r="A77" s="461" t="s">
        <v>43</v>
      </c>
      <c r="B77" s="461"/>
      <c r="C77" s="465">
        <f>SUM(D77:N77)</f>
        <v>34841</v>
      </c>
      <c r="D77" s="465">
        <v>34841</v>
      </c>
      <c r="E77" s="465"/>
      <c r="F77" s="466"/>
      <c r="G77" s="492"/>
      <c r="H77" s="491"/>
      <c r="I77" s="492"/>
      <c r="J77" s="491"/>
      <c r="K77" s="492"/>
      <c r="L77" s="492"/>
      <c r="M77" s="492"/>
      <c r="N77" s="492"/>
      <c r="O77" s="459">
        <f t="shared" ref="O77:O108" si="6">SUM(D77:N77)</f>
        <v>34841</v>
      </c>
      <c r="P77" s="459">
        <f t="shared" ref="P77:P112" si="7">O77-C77</f>
        <v>0</v>
      </c>
      <c r="Q77" s="459">
        <f>C77-'[2]5.3'!C77</f>
        <v>20</v>
      </c>
    </row>
    <row r="78" spans="1:17">
      <c r="A78" s="471" t="s">
        <v>535</v>
      </c>
      <c r="B78" s="461" t="s">
        <v>509</v>
      </c>
      <c r="C78" s="465"/>
      <c r="D78" s="465"/>
      <c r="E78" s="492"/>
      <c r="F78" s="491"/>
      <c r="G78" s="492"/>
      <c r="H78" s="491"/>
      <c r="I78" s="492"/>
      <c r="J78" s="491"/>
      <c r="K78" s="492"/>
      <c r="L78" s="492"/>
      <c r="M78" s="492"/>
      <c r="N78" s="492"/>
      <c r="O78" s="459">
        <f t="shared" si="6"/>
        <v>0</v>
      </c>
      <c r="P78" s="459">
        <f t="shared" si="7"/>
        <v>0</v>
      </c>
      <c r="Q78" s="459">
        <f>C78-'[2]5.3'!C78</f>
        <v>0</v>
      </c>
    </row>
    <row r="79" spans="1:17">
      <c r="A79" s="461" t="s">
        <v>43</v>
      </c>
      <c r="B79" s="461"/>
      <c r="C79" s="465">
        <f>SUM(D79:N79)</f>
        <v>16029</v>
      </c>
      <c r="D79" s="465">
        <v>16029</v>
      </c>
      <c r="E79" s="465"/>
      <c r="F79" s="466"/>
      <c r="G79" s="492"/>
      <c r="H79" s="491"/>
      <c r="I79" s="492"/>
      <c r="J79" s="491"/>
      <c r="K79" s="492"/>
      <c r="L79" s="492"/>
      <c r="M79" s="492"/>
      <c r="N79" s="492"/>
      <c r="O79" s="459">
        <f t="shared" si="6"/>
        <v>16029</v>
      </c>
      <c r="P79" s="459">
        <f t="shared" si="7"/>
        <v>0</v>
      </c>
      <c r="Q79" s="459">
        <f>C79-'[2]5.3'!C79</f>
        <v>2769</v>
      </c>
    </row>
    <row r="80" spans="1:17">
      <c r="A80" s="471" t="s">
        <v>536</v>
      </c>
      <c r="B80" s="461" t="s">
        <v>503</v>
      </c>
      <c r="C80" s="465"/>
      <c r="D80" s="465"/>
      <c r="E80" s="465"/>
      <c r="F80" s="466"/>
      <c r="G80" s="492"/>
      <c r="H80" s="491"/>
      <c r="I80" s="492"/>
      <c r="J80" s="491"/>
      <c r="K80" s="492"/>
      <c r="L80" s="492"/>
      <c r="M80" s="492"/>
      <c r="N80" s="492"/>
      <c r="O80" s="459">
        <f t="shared" si="6"/>
        <v>0</v>
      </c>
      <c r="P80" s="459">
        <f t="shared" si="7"/>
        <v>0</v>
      </c>
      <c r="Q80" s="459">
        <f>C80-'[2]5.3'!C80</f>
        <v>0</v>
      </c>
    </row>
    <row r="81" spans="1:17">
      <c r="A81" s="461" t="s">
        <v>43</v>
      </c>
      <c r="B81" s="461"/>
      <c r="C81" s="465">
        <f>SUM(D81:N81)</f>
        <v>33845</v>
      </c>
      <c r="D81" s="465">
        <v>33845</v>
      </c>
      <c r="E81" s="465"/>
      <c r="F81" s="466"/>
      <c r="G81" s="492"/>
      <c r="H81" s="491"/>
      <c r="I81" s="492"/>
      <c r="J81" s="491"/>
      <c r="K81" s="492"/>
      <c r="L81" s="492"/>
      <c r="M81" s="492"/>
      <c r="N81" s="492"/>
      <c r="O81" s="459">
        <f t="shared" si="6"/>
        <v>33845</v>
      </c>
      <c r="P81" s="459">
        <f t="shared" si="7"/>
        <v>0</v>
      </c>
      <c r="Q81" s="459">
        <f>C81-'[2]5.3'!C81</f>
        <v>12986</v>
      </c>
    </row>
    <row r="82" spans="1:17">
      <c r="A82" s="471" t="s">
        <v>537</v>
      </c>
      <c r="B82" s="461" t="s">
        <v>503</v>
      </c>
      <c r="C82" s="465"/>
      <c r="D82" s="465"/>
      <c r="E82" s="465"/>
      <c r="F82" s="466"/>
      <c r="G82" s="492"/>
      <c r="H82" s="491"/>
      <c r="I82" s="492"/>
      <c r="J82" s="491"/>
      <c r="K82" s="492"/>
      <c r="L82" s="492"/>
      <c r="M82" s="492"/>
      <c r="N82" s="492"/>
      <c r="O82" s="459">
        <f t="shared" si="6"/>
        <v>0</v>
      </c>
      <c r="P82" s="459">
        <f t="shared" si="7"/>
        <v>0</v>
      </c>
      <c r="Q82" s="459">
        <f>C82-'[2]5.3'!C82</f>
        <v>0</v>
      </c>
    </row>
    <row r="83" spans="1:17">
      <c r="A83" s="461" t="s">
        <v>43</v>
      </c>
      <c r="B83" s="461"/>
      <c r="C83" s="465">
        <f>SUM(D83:N83)</f>
        <v>3998</v>
      </c>
      <c r="D83" s="465">
        <f>'[1]5.3'!C83-'4.3'!E83-'4.3'!F83-'4.3'!G83-'4.3'!H83-'4.3'!I83-'4.3'!J83-'4.3'!K83-'4.3'!L83-'4.3'!M83-'4.3'!N83</f>
        <v>3038</v>
      </c>
      <c r="E83" s="465"/>
      <c r="F83" s="466"/>
      <c r="G83" s="492"/>
      <c r="H83" s="491"/>
      <c r="I83" s="492"/>
      <c r="J83" s="491">
        <v>960</v>
      </c>
      <c r="K83" s="492"/>
      <c r="L83" s="492"/>
      <c r="M83" s="492"/>
      <c r="N83" s="492"/>
      <c r="O83" s="459">
        <f t="shared" si="6"/>
        <v>3998</v>
      </c>
      <c r="P83" s="459">
        <f t="shared" si="7"/>
        <v>0</v>
      </c>
      <c r="Q83" s="459">
        <f>C83-'[2]5.3'!C83</f>
        <v>601</v>
      </c>
    </row>
    <row r="84" spans="1:17">
      <c r="A84" s="471" t="s">
        <v>538</v>
      </c>
      <c r="B84" s="461" t="s">
        <v>503</v>
      </c>
      <c r="C84" s="465"/>
      <c r="D84" s="465"/>
      <c r="E84" s="492"/>
      <c r="F84" s="491"/>
      <c r="G84" s="492"/>
      <c r="H84" s="491"/>
      <c r="I84" s="492"/>
      <c r="J84" s="491"/>
      <c r="K84" s="492"/>
      <c r="L84" s="492"/>
      <c r="M84" s="492"/>
      <c r="N84" s="492"/>
      <c r="O84" s="459">
        <f t="shared" si="6"/>
        <v>0</v>
      </c>
      <c r="P84" s="459">
        <f t="shared" si="7"/>
        <v>0</v>
      </c>
      <c r="Q84" s="459">
        <f>C84-'[2]5.3'!C84</f>
        <v>0</v>
      </c>
    </row>
    <row r="85" spans="1:17">
      <c r="A85" s="461" t="s">
        <v>43</v>
      </c>
      <c r="B85" s="461"/>
      <c r="C85" s="465">
        <f>SUM(D85:N85)</f>
        <v>1938</v>
      </c>
      <c r="D85" s="465">
        <f>'[1]5.3'!C85-'4.3'!E85-'4.3'!F85-'4.3'!G85-'4.3'!H85-'4.3'!I85-'4.3'!J85-'4.3'!K85-'4.3'!L85-'4.3'!M85-'4.3'!N85</f>
        <v>895</v>
      </c>
      <c r="E85" s="465"/>
      <c r="F85" s="466"/>
      <c r="G85" s="492"/>
      <c r="H85" s="491"/>
      <c r="I85" s="492"/>
      <c r="J85" s="491">
        <v>1043</v>
      </c>
      <c r="K85" s="492"/>
      <c r="L85" s="492"/>
      <c r="M85" s="492"/>
      <c r="N85" s="492"/>
      <c r="O85" s="459">
        <f t="shared" si="6"/>
        <v>1938</v>
      </c>
      <c r="P85" s="459">
        <f t="shared" si="7"/>
        <v>0</v>
      </c>
      <c r="Q85" s="459">
        <f>C85-'[2]5.3'!C85</f>
        <v>-18</v>
      </c>
    </row>
    <row r="86" spans="1:17">
      <c r="A86" s="471" t="s">
        <v>539</v>
      </c>
      <c r="B86" s="461" t="s">
        <v>509</v>
      </c>
      <c r="C86" s="465"/>
      <c r="D86" s="465"/>
      <c r="E86" s="492"/>
      <c r="F86" s="491"/>
      <c r="G86" s="492"/>
      <c r="H86" s="491"/>
      <c r="I86" s="492"/>
      <c r="J86" s="491"/>
      <c r="K86" s="492"/>
      <c r="L86" s="492"/>
      <c r="M86" s="492"/>
      <c r="N86" s="492"/>
      <c r="O86" s="459">
        <f t="shared" si="6"/>
        <v>0</v>
      </c>
      <c r="P86" s="459">
        <f t="shared" si="7"/>
        <v>0</v>
      </c>
      <c r="Q86" s="459">
        <f>C86-'[2]5.3'!C86</f>
        <v>0</v>
      </c>
    </row>
    <row r="87" spans="1:17">
      <c r="A87" s="461" t="s">
        <v>43</v>
      </c>
      <c r="B87" s="461"/>
      <c r="C87" s="465">
        <f>SUM(D87:N87)</f>
        <v>59565</v>
      </c>
      <c r="D87" s="465">
        <v>59565</v>
      </c>
      <c r="E87" s="465"/>
      <c r="F87" s="466"/>
      <c r="G87" s="492"/>
      <c r="H87" s="491"/>
      <c r="I87" s="492"/>
      <c r="J87" s="491"/>
      <c r="K87" s="492"/>
      <c r="L87" s="492"/>
      <c r="M87" s="492"/>
      <c r="N87" s="492"/>
      <c r="O87" s="459">
        <f t="shared" si="6"/>
        <v>59565</v>
      </c>
      <c r="P87" s="459">
        <f t="shared" si="7"/>
        <v>0</v>
      </c>
      <c r="Q87" s="459">
        <f>C87-'[2]5.3'!C87</f>
        <v>-1328</v>
      </c>
    </row>
    <row r="88" spans="1:17">
      <c r="A88" s="471" t="s">
        <v>540</v>
      </c>
      <c r="B88" s="461" t="s">
        <v>503</v>
      </c>
      <c r="C88" s="465"/>
      <c r="D88" s="465"/>
      <c r="E88" s="492"/>
      <c r="F88" s="491"/>
      <c r="G88" s="492"/>
      <c r="H88" s="491"/>
      <c r="I88" s="492"/>
      <c r="J88" s="491"/>
      <c r="K88" s="492"/>
      <c r="L88" s="492"/>
      <c r="M88" s="492"/>
      <c r="N88" s="492"/>
      <c r="O88" s="459">
        <f t="shared" si="6"/>
        <v>0</v>
      </c>
      <c r="P88" s="459">
        <f t="shared" si="7"/>
        <v>0</v>
      </c>
      <c r="Q88" s="459">
        <f>C88-'[2]5.3'!C88</f>
        <v>0</v>
      </c>
    </row>
    <row r="89" spans="1:17">
      <c r="A89" s="461" t="s">
        <v>43</v>
      </c>
      <c r="B89" s="461"/>
      <c r="C89" s="465">
        <f>SUM(D89:N89)</f>
        <v>19591</v>
      </c>
      <c r="D89" s="465">
        <f>'[1]5.3'!C89-'4.3'!E89-'4.3'!F89-'4.3'!G89-'4.3'!H89-'4.3'!I89-'4.3'!J89-'4.3'!K89-'4.3'!L89-'4.3'!M89-'4.3'!N89</f>
        <v>19591</v>
      </c>
      <c r="E89" s="465"/>
      <c r="F89" s="466"/>
      <c r="G89" s="492"/>
      <c r="H89" s="491"/>
      <c r="I89" s="492"/>
      <c r="J89" s="491"/>
      <c r="K89" s="492"/>
      <c r="L89" s="492"/>
      <c r="M89" s="492"/>
      <c r="N89" s="492"/>
      <c r="O89" s="459">
        <f t="shared" si="6"/>
        <v>19591</v>
      </c>
      <c r="P89" s="459">
        <f t="shared" si="7"/>
        <v>0</v>
      </c>
      <c r="Q89" s="459">
        <f>C89-'[2]5.3'!C89</f>
        <v>-3618</v>
      </c>
    </row>
    <row r="90" spans="1:17">
      <c r="A90" s="471" t="s">
        <v>541</v>
      </c>
      <c r="B90" s="461" t="s">
        <v>503</v>
      </c>
      <c r="C90" s="465"/>
      <c r="D90" s="465"/>
      <c r="E90" s="492"/>
      <c r="F90" s="491"/>
      <c r="G90" s="492"/>
      <c r="H90" s="491"/>
      <c r="I90" s="492"/>
      <c r="J90" s="491"/>
      <c r="K90" s="492"/>
      <c r="L90" s="492"/>
      <c r="M90" s="492"/>
      <c r="N90" s="492"/>
      <c r="O90" s="459">
        <f t="shared" si="6"/>
        <v>0</v>
      </c>
      <c r="P90" s="459">
        <f t="shared" si="7"/>
        <v>0</v>
      </c>
      <c r="Q90" s="459">
        <f>C90-'[2]5.3'!C90</f>
        <v>0</v>
      </c>
    </row>
    <row r="91" spans="1:17">
      <c r="A91" s="461" t="s">
        <v>43</v>
      </c>
      <c r="B91" s="461"/>
      <c r="C91" s="465">
        <f>SUM(D91:N91)</f>
        <v>12757</v>
      </c>
      <c r="D91" s="465">
        <f>'[1]5.3'!C91-'4.3'!E91-'4.3'!F91-'4.3'!G91-'4.3'!H91-'4.3'!I91-'4.3'!J91-'4.3'!K91-'4.3'!L91-'4.3'!M91-'4.3'!N91</f>
        <v>12757</v>
      </c>
      <c r="E91" s="465"/>
      <c r="F91" s="466"/>
      <c r="G91" s="492"/>
      <c r="H91" s="491"/>
      <c r="I91" s="492"/>
      <c r="J91" s="491"/>
      <c r="K91" s="492"/>
      <c r="L91" s="492"/>
      <c r="M91" s="492"/>
      <c r="N91" s="492"/>
      <c r="O91" s="459">
        <f t="shared" si="6"/>
        <v>12757</v>
      </c>
      <c r="P91" s="459">
        <f t="shared" si="7"/>
        <v>0</v>
      </c>
      <c r="Q91" s="459">
        <f>C91-'[2]5.3'!C91</f>
        <v>-7438</v>
      </c>
    </row>
    <row r="92" spans="1:17">
      <c r="A92" s="471" t="s">
        <v>542</v>
      </c>
      <c r="B92" s="461" t="s">
        <v>503</v>
      </c>
      <c r="C92" s="465"/>
      <c r="D92" s="465"/>
      <c r="E92" s="492"/>
      <c r="F92" s="491"/>
      <c r="G92" s="492"/>
      <c r="H92" s="491"/>
      <c r="I92" s="492"/>
      <c r="J92" s="491"/>
      <c r="K92" s="492"/>
      <c r="L92" s="492"/>
      <c r="M92" s="492"/>
      <c r="N92" s="492"/>
      <c r="O92" s="459">
        <f t="shared" si="6"/>
        <v>0</v>
      </c>
      <c r="P92" s="459">
        <f t="shared" si="7"/>
        <v>0</v>
      </c>
      <c r="Q92" s="459">
        <f>C92-'[2]5.3'!C92</f>
        <v>0</v>
      </c>
    </row>
    <row r="93" spans="1:17">
      <c r="A93" s="461" t="s">
        <v>43</v>
      </c>
      <c r="B93" s="461"/>
      <c r="C93" s="465">
        <f>SUM(D93:N93)</f>
        <v>10763</v>
      </c>
      <c r="D93" s="465">
        <f>'[1]5.3'!C93-'4.3'!E93-'4.3'!F93-'4.3'!G93-'4.3'!H93-'4.3'!I93-'4.3'!J93-'4.3'!K93-'4.3'!L93-'4.3'!M93-'4.3'!N93</f>
        <v>10763</v>
      </c>
      <c r="E93" s="465"/>
      <c r="F93" s="466"/>
      <c r="G93" s="492"/>
      <c r="H93" s="491"/>
      <c r="I93" s="492"/>
      <c r="J93" s="491"/>
      <c r="K93" s="492"/>
      <c r="L93" s="492"/>
      <c r="M93" s="492"/>
      <c r="N93" s="492"/>
      <c r="O93" s="459">
        <f t="shared" si="6"/>
        <v>10763</v>
      </c>
      <c r="P93" s="459">
        <f t="shared" si="7"/>
        <v>0</v>
      </c>
      <c r="Q93" s="459">
        <f>C93-'[2]5.3'!C93</f>
        <v>-893</v>
      </c>
    </row>
    <row r="94" spans="1:17">
      <c r="A94" s="471" t="s">
        <v>543</v>
      </c>
      <c r="B94" s="461" t="s">
        <v>503</v>
      </c>
      <c r="C94" s="465"/>
      <c r="D94" s="465"/>
      <c r="E94" s="492"/>
      <c r="F94" s="491"/>
      <c r="G94" s="492"/>
      <c r="H94" s="491"/>
      <c r="I94" s="492"/>
      <c r="J94" s="491"/>
      <c r="K94" s="492"/>
      <c r="L94" s="492"/>
      <c r="M94" s="492"/>
      <c r="N94" s="492"/>
      <c r="O94" s="459">
        <f t="shared" si="6"/>
        <v>0</v>
      </c>
      <c r="P94" s="459">
        <f t="shared" si="7"/>
        <v>0</v>
      </c>
      <c r="Q94" s="459">
        <f>C94-'[2]5.3'!C94</f>
        <v>0</v>
      </c>
    </row>
    <row r="95" spans="1:17">
      <c r="A95" s="461" t="s">
        <v>43</v>
      </c>
      <c r="B95" s="461"/>
      <c r="C95" s="465">
        <f>SUM(D95:N95)</f>
        <v>5229</v>
      </c>
      <c r="D95" s="465">
        <f>'[1]5.3'!C95-'4.3'!E95-'4.3'!F95-'4.3'!G95-'4.3'!H95-'4.3'!I95-'4.3'!J95-'4.3'!K95-'4.3'!L95-'4.3'!M95-'4.3'!N95</f>
        <v>5229</v>
      </c>
      <c r="E95" s="465"/>
      <c r="F95" s="466"/>
      <c r="G95" s="492"/>
      <c r="H95" s="491"/>
      <c r="I95" s="492"/>
      <c r="J95" s="491"/>
      <c r="K95" s="492"/>
      <c r="L95" s="492"/>
      <c r="M95" s="492"/>
      <c r="N95" s="492"/>
      <c r="O95" s="459">
        <f t="shared" si="6"/>
        <v>5229</v>
      </c>
      <c r="P95" s="459">
        <f t="shared" si="7"/>
        <v>0</v>
      </c>
      <c r="Q95" s="459">
        <f>C95-'[2]5.3'!C95</f>
        <v>-1062</v>
      </c>
    </row>
    <row r="96" spans="1:17">
      <c r="A96" s="471" t="s">
        <v>544</v>
      </c>
      <c r="B96" s="461" t="s">
        <v>503</v>
      </c>
      <c r="C96" s="465"/>
      <c r="D96" s="465"/>
      <c r="E96" s="492"/>
      <c r="F96" s="491"/>
      <c r="G96" s="492"/>
      <c r="H96" s="491"/>
      <c r="I96" s="492"/>
      <c r="J96" s="491"/>
      <c r="K96" s="492"/>
      <c r="L96" s="492"/>
      <c r="M96" s="492"/>
      <c r="N96" s="492"/>
      <c r="O96" s="459">
        <f t="shared" si="6"/>
        <v>0</v>
      </c>
      <c r="P96" s="459">
        <f t="shared" si="7"/>
        <v>0</v>
      </c>
      <c r="Q96" s="459">
        <f>C96-'[2]5.3'!C96</f>
        <v>0</v>
      </c>
    </row>
    <row r="97" spans="1:17">
      <c r="A97" s="461" t="s">
        <v>43</v>
      </c>
      <c r="B97" s="461"/>
      <c r="C97" s="465">
        <f>SUM(D97:N97)</f>
        <v>32</v>
      </c>
      <c r="D97" s="465">
        <f>'[1]5.3'!C97-'4.3'!E97-'4.3'!F97-'4.3'!G97-'4.3'!H97-'4.3'!I97-'4.3'!J97-'4.3'!K97-'4.3'!L97-'4.3'!M97-'4.3'!N97</f>
        <v>32</v>
      </c>
      <c r="E97" s="465"/>
      <c r="F97" s="466"/>
      <c r="G97" s="492"/>
      <c r="H97" s="491"/>
      <c r="I97" s="492"/>
      <c r="J97" s="491"/>
      <c r="K97" s="492"/>
      <c r="L97" s="492"/>
      <c r="M97" s="492"/>
      <c r="N97" s="492"/>
      <c r="O97" s="459">
        <f t="shared" si="6"/>
        <v>32</v>
      </c>
      <c r="P97" s="459">
        <f t="shared" si="7"/>
        <v>0</v>
      </c>
      <c r="Q97" s="459">
        <f>C97-'[2]5.3'!C97</f>
        <v>-7</v>
      </c>
    </row>
    <row r="98" spans="1:17" ht="38.25">
      <c r="A98" s="493" t="s">
        <v>545</v>
      </c>
      <c r="B98" s="461" t="s">
        <v>503</v>
      </c>
      <c r="C98" s="465"/>
      <c r="D98" s="465"/>
      <c r="E98" s="492"/>
      <c r="F98" s="491"/>
      <c r="G98" s="492"/>
      <c r="H98" s="491"/>
      <c r="I98" s="492"/>
      <c r="J98" s="491"/>
      <c r="K98" s="492"/>
      <c r="L98" s="492"/>
      <c r="M98" s="492"/>
      <c r="N98" s="492"/>
      <c r="O98" s="459">
        <f t="shared" si="6"/>
        <v>0</v>
      </c>
      <c r="P98" s="459">
        <f t="shared" si="7"/>
        <v>0</v>
      </c>
      <c r="Q98" s="459">
        <f>C98-'[2]5.3'!C98</f>
        <v>0</v>
      </c>
    </row>
    <row r="99" spans="1:17">
      <c r="A99" s="461" t="s">
        <v>43</v>
      </c>
      <c r="B99" s="460"/>
      <c r="C99" s="465">
        <f>SUM(D99:N99)</f>
        <v>2400</v>
      </c>
      <c r="D99" s="465">
        <f>'[1]5.3'!C99-'4.3'!E99-'4.3'!F99-'4.3'!G99-'4.3'!H99-'4.3'!I99-'4.3'!J99-'4.3'!K99-'4.3'!L99-'4.3'!M99-'4.3'!N99</f>
        <v>368</v>
      </c>
      <c r="E99" s="465"/>
      <c r="F99" s="466"/>
      <c r="G99" s="492"/>
      <c r="H99" s="491"/>
      <c r="I99" s="492"/>
      <c r="J99" s="491">
        <v>2032</v>
      </c>
      <c r="K99" s="492"/>
      <c r="L99" s="492"/>
      <c r="M99" s="492"/>
      <c r="N99" s="492"/>
      <c r="O99" s="459">
        <f t="shared" si="6"/>
        <v>2400</v>
      </c>
      <c r="P99" s="459">
        <f t="shared" si="7"/>
        <v>0</v>
      </c>
      <c r="Q99" s="459">
        <f>C99-'[2]5.3'!C99</f>
        <v>444</v>
      </c>
    </row>
    <row r="100" spans="1:17" s="499" customFormat="1">
      <c r="A100" s="494" t="s">
        <v>546</v>
      </c>
      <c r="B100" s="495"/>
      <c r="C100" s="496"/>
      <c r="D100" s="497"/>
      <c r="E100" s="498"/>
      <c r="F100" s="497"/>
      <c r="G100" s="498"/>
      <c r="H100" s="497"/>
      <c r="I100" s="498"/>
      <c r="J100" s="497"/>
      <c r="K100" s="498"/>
      <c r="L100" s="498"/>
      <c r="M100" s="498"/>
      <c r="N100" s="498"/>
      <c r="O100" s="459">
        <f t="shared" si="6"/>
        <v>0</v>
      </c>
      <c r="P100" s="459">
        <f t="shared" si="7"/>
        <v>0</v>
      </c>
      <c r="Q100" s="459">
        <f>C100-'[2]5.3'!C100</f>
        <v>0</v>
      </c>
    </row>
    <row r="101" spans="1:17" s="444" customFormat="1">
      <c r="A101" s="461" t="s">
        <v>43</v>
      </c>
      <c r="B101" s="470"/>
      <c r="C101" s="500">
        <f t="shared" ref="C101:N101" si="8">C13+C15+C17+C19+C25+C31+C33+C45+C47</f>
        <v>1514243</v>
      </c>
      <c r="D101" s="500">
        <f t="shared" si="8"/>
        <v>1223718</v>
      </c>
      <c r="E101" s="500">
        <f t="shared" si="8"/>
        <v>46216</v>
      </c>
      <c r="F101" s="537"/>
      <c r="G101" s="523">
        <f t="shared" si="8"/>
        <v>2100</v>
      </c>
      <c r="H101" s="500"/>
      <c r="I101" s="500">
        <f t="shared" si="8"/>
        <v>0</v>
      </c>
      <c r="J101" s="500">
        <f t="shared" si="8"/>
        <v>240109</v>
      </c>
      <c r="K101" s="500">
        <f t="shared" si="8"/>
        <v>0</v>
      </c>
      <c r="L101" s="500">
        <f t="shared" si="8"/>
        <v>0</v>
      </c>
      <c r="M101" s="500">
        <f t="shared" si="8"/>
        <v>0</v>
      </c>
      <c r="N101" s="500">
        <f t="shared" si="8"/>
        <v>2100</v>
      </c>
      <c r="O101" s="459">
        <f t="shared" si="6"/>
        <v>1514243</v>
      </c>
      <c r="P101" s="459">
        <f t="shared" si="7"/>
        <v>0</v>
      </c>
      <c r="Q101" s="459">
        <f>C101-'[2]5.3'!C101</f>
        <v>174683</v>
      </c>
    </row>
    <row r="102" spans="1:17">
      <c r="A102" s="468" t="s">
        <v>180</v>
      </c>
      <c r="B102" s="501"/>
      <c r="C102" s="502"/>
      <c r="D102" s="502"/>
      <c r="E102" s="502"/>
      <c r="F102" s="538"/>
      <c r="G102" s="502"/>
      <c r="H102" s="524"/>
      <c r="I102" s="502"/>
      <c r="J102" s="502"/>
      <c r="K102" s="502"/>
      <c r="L102" s="502"/>
      <c r="M102" s="502"/>
      <c r="N102" s="502"/>
      <c r="O102" s="459">
        <f t="shared" si="6"/>
        <v>0</v>
      </c>
      <c r="P102" s="459">
        <f t="shared" si="7"/>
        <v>0</v>
      </c>
      <c r="Q102" s="459">
        <f>C102-'[2]5.3'!C102</f>
        <v>0</v>
      </c>
    </row>
    <row r="103" spans="1:17">
      <c r="A103" s="461" t="s">
        <v>43</v>
      </c>
      <c r="B103" s="501"/>
      <c r="C103" s="502">
        <f>C13+C15+C17+C19+C31+C37+C39+C41+C45+C49+C51+C55+C57+C59+C61+C63+C65+C67+C69+C71+C75+C81+C85+C89+C93+C95+C97+C99+C43+C83+C91+C73</f>
        <v>1088518</v>
      </c>
      <c r="D103" s="502">
        <f t="shared" ref="D103:N103" si="9">D13+D15+D17+D19+D31+D37+D39+D41+D45+D49+D51+D55+D57+D59+D61+D63+D65+D67+D69+D71+D75+D81+D85+D89+D93+D95+D97+D99+D43+D83+D91+D73</f>
        <v>964731</v>
      </c>
      <c r="E103" s="502">
        <f t="shared" si="9"/>
        <v>46216</v>
      </c>
      <c r="F103" s="538"/>
      <c r="G103" s="502">
        <f t="shared" si="9"/>
        <v>0</v>
      </c>
      <c r="H103" s="524"/>
      <c r="I103" s="502">
        <f t="shared" si="9"/>
        <v>0</v>
      </c>
      <c r="J103" s="502">
        <f t="shared" si="9"/>
        <v>77571</v>
      </c>
      <c r="K103" s="502">
        <f t="shared" si="9"/>
        <v>0</v>
      </c>
      <c r="L103" s="502">
        <f t="shared" si="9"/>
        <v>0</v>
      </c>
      <c r="M103" s="502">
        <f t="shared" si="9"/>
        <v>0</v>
      </c>
      <c r="N103" s="502">
        <f t="shared" si="9"/>
        <v>0</v>
      </c>
      <c r="O103" s="459">
        <f t="shared" si="6"/>
        <v>1088518</v>
      </c>
      <c r="P103" s="459">
        <f t="shared" si="7"/>
        <v>0</v>
      </c>
      <c r="Q103" s="459">
        <f>C103-'[2]5.3'!C103</f>
        <v>142836</v>
      </c>
    </row>
    <row r="104" spans="1:17">
      <c r="A104" s="468" t="s">
        <v>181</v>
      </c>
      <c r="B104" s="501"/>
      <c r="C104" s="502"/>
      <c r="D104" s="502"/>
      <c r="E104" s="502"/>
      <c r="F104" s="538"/>
      <c r="G104" s="502"/>
      <c r="H104" s="524"/>
      <c r="I104" s="502"/>
      <c r="J104" s="502"/>
      <c r="K104" s="502"/>
      <c r="L104" s="502"/>
      <c r="M104" s="502"/>
      <c r="N104" s="502"/>
      <c r="O104" s="459">
        <f t="shared" si="6"/>
        <v>0</v>
      </c>
      <c r="P104" s="459">
        <f t="shared" si="7"/>
        <v>0</v>
      </c>
      <c r="Q104" s="459">
        <f>C104-'[2]5.3'!C104</f>
        <v>0</v>
      </c>
    </row>
    <row r="105" spans="1:17">
      <c r="A105" s="461" t="s">
        <v>43</v>
      </c>
      <c r="B105" s="501"/>
      <c r="C105" s="502">
        <f t="shared" ref="C105:N105" si="10">C25+C35+C77+C79+C87</f>
        <v>425725</v>
      </c>
      <c r="D105" s="502">
        <f t="shared" si="10"/>
        <v>258987</v>
      </c>
      <c r="E105" s="502">
        <f t="shared" si="10"/>
        <v>0</v>
      </c>
      <c r="F105" s="538"/>
      <c r="G105" s="502">
        <f t="shared" si="10"/>
        <v>2100</v>
      </c>
      <c r="H105" s="524"/>
      <c r="I105" s="502">
        <f t="shared" si="10"/>
        <v>0</v>
      </c>
      <c r="J105" s="502">
        <f t="shared" si="10"/>
        <v>162538</v>
      </c>
      <c r="K105" s="502">
        <f t="shared" si="10"/>
        <v>0</v>
      </c>
      <c r="L105" s="502">
        <f t="shared" si="10"/>
        <v>0</v>
      </c>
      <c r="M105" s="502">
        <f t="shared" si="10"/>
        <v>0</v>
      </c>
      <c r="N105" s="502">
        <f t="shared" si="10"/>
        <v>2100</v>
      </c>
      <c r="O105" s="459">
        <f t="shared" si="6"/>
        <v>425725</v>
      </c>
      <c r="P105" s="459">
        <f t="shared" si="7"/>
        <v>0</v>
      </c>
      <c r="Q105" s="459">
        <f>C105-'[2]5.3'!C105</f>
        <v>31847</v>
      </c>
    </row>
    <row r="106" spans="1:17">
      <c r="A106" s="468" t="s">
        <v>182</v>
      </c>
      <c r="B106" s="501"/>
      <c r="C106" s="503">
        <v>0</v>
      </c>
      <c r="D106" s="503">
        <v>0</v>
      </c>
      <c r="E106" s="503">
        <v>0</v>
      </c>
      <c r="F106" s="539"/>
      <c r="G106" s="503">
        <v>0</v>
      </c>
      <c r="H106" s="525"/>
      <c r="I106" s="503">
        <v>0</v>
      </c>
      <c r="J106" s="503">
        <v>0</v>
      </c>
      <c r="K106" s="503">
        <v>0</v>
      </c>
      <c r="L106" s="503">
        <v>0</v>
      </c>
      <c r="M106" s="503">
        <v>0</v>
      </c>
      <c r="N106" s="503">
        <v>0</v>
      </c>
      <c r="O106" s="459">
        <f t="shared" si="6"/>
        <v>0</v>
      </c>
      <c r="P106" s="459">
        <f t="shared" si="7"/>
        <v>0</v>
      </c>
      <c r="Q106" s="459">
        <f>C106-'[2]5.3'!C106</f>
        <v>0</v>
      </c>
    </row>
    <row r="107" spans="1:17">
      <c r="B107" s="501"/>
      <c r="C107" s="504"/>
      <c r="D107" s="504"/>
      <c r="E107" s="504"/>
      <c r="F107" s="504"/>
      <c r="G107" s="504"/>
      <c r="H107" s="504"/>
      <c r="I107" s="504"/>
      <c r="J107" s="504"/>
      <c r="K107" s="504"/>
      <c r="L107" s="475"/>
      <c r="M107" s="504"/>
      <c r="N107" s="504"/>
      <c r="O107" s="459">
        <f t="shared" si="6"/>
        <v>0</v>
      </c>
      <c r="P107" s="459">
        <f t="shared" si="7"/>
        <v>0</v>
      </c>
      <c r="Q107" s="459">
        <f>C107-'[2]5.3'!C107</f>
        <v>0</v>
      </c>
    </row>
    <row r="108" spans="1:17">
      <c r="B108" s="501"/>
      <c r="C108" s="459">
        <f>C103+C105</f>
        <v>1514243</v>
      </c>
      <c r="D108" s="459">
        <f t="shared" ref="D108:N108" si="11">D103+D105</f>
        <v>1223718</v>
      </c>
      <c r="E108" s="459">
        <f t="shared" si="11"/>
        <v>46216</v>
      </c>
      <c r="F108" s="459"/>
      <c r="G108" s="459">
        <f t="shared" si="11"/>
        <v>2100</v>
      </c>
      <c r="H108" s="459"/>
      <c r="I108" s="459">
        <f t="shared" si="11"/>
        <v>0</v>
      </c>
      <c r="J108" s="459">
        <f t="shared" si="11"/>
        <v>240109</v>
      </c>
      <c r="K108" s="459">
        <f t="shared" si="11"/>
        <v>0</v>
      </c>
      <c r="L108" s="459">
        <f t="shared" si="11"/>
        <v>0</v>
      </c>
      <c r="M108" s="459">
        <f t="shared" si="11"/>
        <v>0</v>
      </c>
      <c r="N108" s="459">
        <f t="shared" si="11"/>
        <v>2100</v>
      </c>
      <c r="O108" s="459">
        <f t="shared" si="6"/>
        <v>1514243</v>
      </c>
      <c r="P108" s="459">
        <f t="shared" si="7"/>
        <v>0</v>
      </c>
      <c r="Q108" s="459">
        <f>C108-'[2]5.3'!C108</f>
        <v>174683</v>
      </c>
    </row>
    <row r="109" spans="1:17">
      <c r="A109" s="448"/>
      <c r="C109" s="459">
        <f>C101-C108</f>
        <v>0</v>
      </c>
      <c r="D109" s="459">
        <f t="shared" ref="D109:N109" si="12">D101-D108</f>
        <v>0</v>
      </c>
      <c r="E109" s="459">
        <f t="shared" si="12"/>
        <v>0</v>
      </c>
      <c r="F109" s="459"/>
      <c r="G109" s="459">
        <f t="shared" si="12"/>
        <v>0</v>
      </c>
      <c r="H109" s="459"/>
      <c r="I109" s="459">
        <f t="shared" si="12"/>
        <v>0</v>
      </c>
      <c r="J109" s="459">
        <f t="shared" si="12"/>
        <v>0</v>
      </c>
      <c r="K109" s="459">
        <f t="shared" si="12"/>
        <v>0</v>
      </c>
      <c r="L109" s="459">
        <f t="shared" si="12"/>
        <v>0</v>
      </c>
      <c r="M109" s="459">
        <f t="shared" si="12"/>
        <v>0</v>
      </c>
      <c r="N109" s="459">
        <f t="shared" si="12"/>
        <v>0</v>
      </c>
      <c r="O109" s="459">
        <f t="shared" ref="O109:O111" si="13">SUM(D109:N109)</f>
        <v>0</v>
      </c>
      <c r="P109" s="459">
        <f t="shared" si="7"/>
        <v>0</v>
      </c>
      <c r="Q109" s="459">
        <f>C109-'[2]5.3'!C109</f>
        <v>0</v>
      </c>
    </row>
    <row r="110" spans="1:17">
      <c r="A110" s="448"/>
      <c r="C110" s="459"/>
      <c r="D110" s="459"/>
      <c r="O110" s="459">
        <f t="shared" si="13"/>
        <v>0</v>
      </c>
      <c r="P110" s="459">
        <f t="shared" si="7"/>
        <v>0</v>
      </c>
      <c r="Q110" s="459">
        <f>C110-'[2]5.3'!C110</f>
        <v>0</v>
      </c>
    </row>
    <row r="111" spans="1:17">
      <c r="A111" s="448"/>
      <c r="C111" s="459">
        <f>C103+C105</f>
        <v>1514243</v>
      </c>
      <c r="D111" s="459">
        <f t="shared" ref="D111:N111" si="14">D103+D105</f>
        <v>1223718</v>
      </c>
      <c r="E111" s="459">
        <f t="shared" si="14"/>
        <v>46216</v>
      </c>
      <c r="F111" s="459"/>
      <c r="G111" s="459">
        <f t="shared" si="14"/>
        <v>2100</v>
      </c>
      <c r="H111" s="459"/>
      <c r="I111" s="459">
        <f t="shared" si="14"/>
        <v>0</v>
      </c>
      <c r="J111" s="459">
        <f t="shared" si="14"/>
        <v>240109</v>
      </c>
      <c r="K111" s="459">
        <f t="shared" si="14"/>
        <v>0</v>
      </c>
      <c r="L111" s="459">
        <f t="shared" si="14"/>
        <v>0</v>
      </c>
      <c r="M111" s="459">
        <f t="shared" si="14"/>
        <v>0</v>
      </c>
      <c r="N111" s="459">
        <f t="shared" si="14"/>
        <v>2100</v>
      </c>
      <c r="O111" s="459">
        <f t="shared" si="13"/>
        <v>1514243</v>
      </c>
      <c r="P111" s="459">
        <f t="shared" si="7"/>
        <v>0</v>
      </c>
      <c r="Q111" s="459">
        <f>C111-'[2]5.3'!C111</f>
        <v>1514243</v>
      </c>
    </row>
    <row r="112" spans="1:17">
      <c r="A112" s="448"/>
      <c r="C112" s="459">
        <f>C101-C111</f>
        <v>0</v>
      </c>
      <c r="P112" s="459">
        <f t="shared" si="7"/>
        <v>0</v>
      </c>
      <c r="Q112" s="459">
        <f>C112-'[2]5.3'!C112</f>
        <v>0</v>
      </c>
    </row>
  </sheetData>
  <mergeCells count="16">
    <mergeCell ref="N8:N10"/>
    <mergeCell ref="A3:N3"/>
    <mergeCell ref="A4:N4"/>
    <mergeCell ref="A5:N5"/>
    <mergeCell ref="M7:N7"/>
    <mergeCell ref="A8:A10"/>
    <mergeCell ref="B8:B10"/>
    <mergeCell ref="C8:C10"/>
    <mergeCell ref="D8:D10"/>
    <mergeCell ref="E8:F9"/>
    <mergeCell ref="G8:H9"/>
    <mergeCell ref="I8:I10"/>
    <mergeCell ref="J8:J10"/>
    <mergeCell ref="K8:K10"/>
    <mergeCell ref="L8:L10"/>
    <mergeCell ref="M8:M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&amp;P. oldal</oddFooter>
  </headerFooter>
  <rowBreaks count="2" manualBreakCount="2">
    <brk id="45" max="13" man="1"/>
    <brk id="9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80"/>
  <sheetViews>
    <sheetView view="pageBreakPreview" zoomScaleNormal="80" workbookViewId="0"/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7" t="s">
        <v>608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>
      <c r="A5" s="35"/>
      <c r="B5" s="35"/>
      <c r="C5" s="35"/>
      <c r="D5" s="35"/>
      <c r="E5" s="37"/>
      <c r="F5" s="37" t="s">
        <v>382</v>
      </c>
      <c r="G5" s="37"/>
      <c r="H5" s="35"/>
      <c r="I5" s="35"/>
      <c r="J5" s="35"/>
      <c r="K5" s="35"/>
    </row>
    <row r="6" spans="1:11" ht="15.75">
      <c r="A6" s="35"/>
      <c r="B6" s="35"/>
      <c r="C6" s="35"/>
      <c r="D6" s="35"/>
      <c r="E6" s="37"/>
      <c r="F6" s="37" t="s">
        <v>33</v>
      </c>
      <c r="G6" s="37"/>
      <c r="H6" s="35"/>
      <c r="I6" s="35"/>
      <c r="J6" s="35"/>
      <c r="K6" s="35"/>
    </row>
    <row r="7" spans="1:11" ht="15.7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>
      <c r="A10" s="7"/>
      <c r="B10" s="542" t="s">
        <v>310</v>
      </c>
      <c r="C10" s="549" t="s">
        <v>35</v>
      </c>
      <c r="D10" s="568"/>
      <c r="E10" s="568"/>
      <c r="F10" s="568"/>
      <c r="G10" s="568"/>
      <c r="H10" s="549" t="s">
        <v>36</v>
      </c>
      <c r="I10" s="569"/>
      <c r="J10" s="570"/>
      <c r="K10" s="542" t="s">
        <v>205</v>
      </c>
    </row>
    <row r="11" spans="1:11" ht="12.75" customHeight="1">
      <c r="A11" s="19" t="s">
        <v>34</v>
      </c>
      <c r="B11" s="543"/>
      <c r="C11" s="542" t="s">
        <v>81</v>
      </c>
      <c r="D11" s="542" t="s">
        <v>82</v>
      </c>
      <c r="E11" s="542" t="s">
        <v>104</v>
      </c>
      <c r="F11" s="551" t="s">
        <v>223</v>
      </c>
      <c r="G11" s="551" t="s">
        <v>200</v>
      </c>
      <c r="H11" s="542" t="s">
        <v>39</v>
      </c>
      <c r="I11" s="542" t="s">
        <v>38</v>
      </c>
      <c r="J11" s="545" t="s">
        <v>230</v>
      </c>
      <c r="K11" s="543"/>
    </row>
    <row r="12" spans="1:11">
      <c r="A12" s="19" t="s">
        <v>37</v>
      </c>
      <c r="B12" s="543"/>
      <c r="C12" s="543"/>
      <c r="D12" s="543"/>
      <c r="E12" s="543"/>
      <c r="F12" s="571"/>
      <c r="G12" s="571"/>
      <c r="H12" s="543"/>
      <c r="I12" s="543"/>
      <c r="J12" s="573"/>
      <c r="K12" s="543"/>
    </row>
    <row r="13" spans="1:11" ht="26.25" customHeight="1">
      <c r="A13" s="8"/>
      <c r="B13" s="544"/>
      <c r="C13" s="544"/>
      <c r="D13" s="544"/>
      <c r="E13" s="544"/>
      <c r="F13" s="572"/>
      <c r="G13" s="572"/>
      <c r="H13" s="544"/>
      <c r="I13" s="544"/>
      <c r="J13" s="547"/>
      <c r="K13" s="544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133</v>
      </c>
      <c r="B15" s="118"/>
      <c r="C15" s="118"/>
      <c r="D15" s="122"/>
      <c r="E15" s="118"/>
      <c r="F15" s="122"/>
      <c r="G15" s="118"/>
      <c r="H15" s="122"/>
      <c r="I15" s="118"/>
      <c r="J15" s="122"/>
      <c r="K15" s="118"/>
    </row>
    <row r="16" spans="1:11">
      <c r="A16" s="15" t="s">
        <v>29</v>
      </c>
      <c r="B16" s="117">
        <f>SUM('5.1'!C97)</f>
        <v>3300257</v>
      </c>
      <c r="C16" s="117">
        <f>SUM('5.1'!D97)</f>
        <v>81885</v>
      </c>
      <c r="D16" s="117">
        <f>SUM('5.1'!E97)</f>
        <v>12393</v>
      </c>
      <c r="E16" s="117">
        <f>SUM('5.1'!F97)</f>
        <v>482254</v>
      </c>
      <c r="F16" s="117">
        <f>SUM('5.1'!G97)</f>
        <v>11652</v>
      </c>
      <c r="G16" s="117">
        <f>SUM('5.1'!H97)</f>
        <v>1448145</v>
      </c>
      <c r="H16" s="117">
        <f>SUM('5.1'!I97)</f>
        <v>396504</v>
      </c>
      <c r="I16" s="117">
        <f>SUM('5.1'!J97)</f>
        <v>420300</v>
      </c>
      <c r="J16" s="117">
        <f>SUM('5.1'!K97)</f>
        <v>88676</v>
      </c>
      <c r="K16" s="117">
        <f>SUM('5.1'!L97)</f>
        <v>358448</v>
      </c>
    </row>
    <row r="17" spans="1:11">
      <c r="A17" s="22" t="s">
        <v>75</v>
      </c>
      <c r="B17" s="128"/>
      <c r="C17" s="118"/>
      <c r="D17" s="122"/>
      <c r="E17" s="118"/>
      <c r="F17" s="122"/>
      <c r="G17" s="118"/>
      <c r="H17" s="118"/>
      <c r="I17" s="125"/>
      <c r="J17" s="118"/>
      <c r="K17" s="118"/>
    </row>
    <row r="18" spans="1:11">
      <c r="A18" s="11" t="s">
        <v>29</v>
      </c>
      <c r="B18" s="117">
        <f>SUM('5.2'!C21)</f>
        <v>291277</v>
      </c>
      <c r="C18" s="117">
        <f>SUM('5.2'!D21)</f>
        <v>206620</v>
      </c>
      <c r="D18" s="117">
        <f>SUM('5.2'!E21)</f>
        <v>36159</v>
      </c>
      <c r="E18" s="117">
        <f>SUM('5.2'!F21)</f>
        <v>44609</v>
      </c>
      <c r="F18" s="117">
        <f>SUM('5.2'!G21)</f>
        <v>0</v>
      </c>
      <c r="G18" s="117">
        <f>SUM('5.2'!H21)</f>
        <v>0</v>
      </c>
      <c r="H18" s="117">
        <f>SUM('5.2'!I21)</f>
        <v>3889</v>
      </c>
      <c r="I18" s="117">
        <f>SUM('5.2'!J21)</f>
        <v>0</v>
      </c>
      <c r="J18" s="117">
        <f>SUM('5.2'!K21)</f>
        <v>0</v>
      </c>
      <c r="K18" s="117">
        <f>SUM('5.2'!L21)</f>
        <v>0</v>
      </c>
    </row>
    <row r="19" spans="1:11">
      <c r="A19" s="13" t="s">
        <v>210</v>
      </c>
      <c r="B19" s="128"/>
      <c r="C19" s="134"/>
      <c r="D19" s="150"/>
      <c r="E19" s="134"/>
      <c r="F19" s="150"/>
      <c r="G19" s="134"/>
      <c r="H19" s="134"/>
      <c r="I19" s="150"/>
      <c r="J19" s="134"/>
      <c r="K19" s="134"/>
    </row>
    <row r="20" spans="1:11">
      <c r="A20" s="15" t="s">
        <v>29</v>
      </c>
      <c r="B20" s="117">
        <f>SUM(C20:K20)</f>
        <v>173041</v>
      </c>
      <c r="C20" s="116">
        <v>106788</v>
      </c>
      <c r="D20" s="116">
        <v>20756</v>
      </c>
      <c r="E20" s="116">
        <v>44290</v>
      </c>
      <c r="F20" s="116"/>
      <c r="G20" s="116"/>
      <c r="H20" s="116">
        <v>1207</v>
      </c>
      <c r="I20" s="116"/>
      <c r="J20" s="116"/>
      <c r="K20" s="116"/>
    </row>
    <row r="21" spans="1:11">
      <c r="A21" s="13" t="s">
        <v>211</v>
      </c>
      <c r="B21" s="128"/>
      <c r="C21" s="134"/>
      <c r="D21" s="150"/>
      <c r="E21" s="134"/>
      <c r="F21" s="150"/>
      <c r="G21" s="134"/>
      <c r="H21" s="134"/>
      <c r="I21" s="150"/>
      <c r="J21" s="134"/>
      <c r="K21" s="134"/>
    </row>
    <row r="22" spans="1:11">
      <c r="A22" s="15" t="s">
        <v>29</v>
      </c>
      <c r="B22" s="117">
        <f>SUM(C22:K22)</f>
        <v>144271</v>
      </c>
      <c r="C22" s="116">
        <v>89062</v>
      </c>
      <c r="D22" s="116">
        <v>16155</v>
      </c>
      <c r="E22" s="116">
        <v>35790</v>
      </c>
      <c r="F22" s="116"/>
      <c r="G22" s="116"/>
      <c r="H22" s="116">
        <v>3264</v>
      </c>
      <c r="I22" s="116"/>
      <c r="J22" s="116"/>
      <c r="K22" s="116"/>
    </row>
    <row r="23" spans="1:11">
      <c r="A23" s="13" t="s">
        <v>212</v>
      </c>
      <c r="B23" s="128"/>
      <c r="C23" s="134"/>
      <c r="D23" s="150"/>
      <c r="E23" s="134"/>
      <c r="F23" s="150"/>
      <c r="G23" s="134"/>
      <c r="H23" s="134"/>
      <c r="I23" s="150"/>
      <c r="J23" s="134"/>
      <c r="K23" s="134"/>
    </row>
    <row r="24" spans="1:11">
      <c r="A24" s="15" t="s">
        <v>29</v>
      </c>
      <c r="B24" s="117">
        <f>SUM(C24:K24)</f>
        <v>77785</v>
      </c>
      <c r="C24" s="116">
        <v>50472</v>
      </c>
      <c r="D24" s="116">
        <v>8980</v>
      </c>
      <c r="E24" s="116">
        <v>17284</v>
      </c>
      <c r="F24" s="116"/>
      <c r="G24" s="116"/>
      <c r="H24" s="116">
        <v>1049</v>
      </c>
      <c r="I24" s="116"/>
      <c r="J24" s="116"/>
      <c r="K24" s="116"/>
    </row>
    <row r="25" spans="1:11">
      <c r="A25" s="13" t="s">
        <v>224</v>
      </c>
      <c r="B25" s="118"/>
      <c r="C25" s="118"/>
      <c r="D25" s="122"/>
      <c r="E25" s="118"/>
      <c r="F25" s="122"/>
      <c r="G25" s="118"/>
      <c r="H25" s="118"/>
      <c r="I25" s="122"/>
      <c r="J25" s="118"/>
      <c r="K25" s="118"/>
    </row>
    <row r="26" spans="1:11">
      <c r="A26" s="15" t="s">
        <v>29</v>
      </c>
      <c r="B26" s="117">
        <f>SUM(C26:K26)</f>
        <v>78206</v>
      </c>
      <c r="C26" s="117">
        <v>44382</v>
      </c>
      <c r="D26" s="117">
        <v>8092</v>
      </c>
      <c r="E26" s="117">
        <v>16820</v>
      </c>
      <c r="F26" s="117"/>
      <c r="G26" s="117"/>
      <c r="H26" s="117">
        <v>8912</v>
      </c>
      <c r="I26" s="117"/>
      <c r="J26" s="117"/>
      <c r="K26" s="117"/>
    </row>
    <row r="27" spans="1:11">
      <c r="A27" s="22" t="s">
        <v>225</v>
      </c>
      <c r="B27" s="134"/>
      <c r="C27" s="118"/>
      <c r="D27" s="122"/>
      <c r="E27" s="118"/>
      <c r="F27" s="122"/>
      <c r="G27" s="118"/>
      <c r="H27" s="118"/>
      <c r="I27" s="122"/>
      <c r="J27" s="118"/>
      <c r="K27" s="118"/>
    </row>
    <row r="28" spans="1:11">
      <c r="A28" s="15" t="s">
        <v>32</v>
      </c>
      <c r="B28" s="117">
        <f>SUM(C28:K28)</f>
        <v>242856</v>
      </c>
      <c r="C28" s="117">
        <v>117218</v>
      </c>
      <c r="D28" s="117">
        <v>21788</v>
      </c>
      <c r="E28" s="117">
        <v>94349</v>
      </c>
      <c r="F28" s="117">
        <v>120</v>
      </c>
      <c r="G28" s="117"/>
      <c r="H28" s="117">
        <v>9381</v>
      </c>
      <c r="I28" s="117"/>
      <c r="J28" s="117"/>
      <c r="K28" s="117"/>
    </row>
    <row r="29" spans="1:11">
      <c r="A29" s="13" t="s">
        <v>226</v>
      </c>
      <c r="B29" s="128"/>
      <c r="C29" s="118"/>
      <c r="D29" s="122"/>
      <c r="E29" s="118"/>
      <c r="F29" s="122"/>
      <c r="G29" s="118"/>
      <c r="H29" s="118"/>
      <c r="I29" s="122"/>
      <c r="J29" s="118"/>
      <c r="K29" s="118"/>
    </row>
    <row r="30" spans="1:11">
      <c r="A30" s="15" t="s">
        <v>29</v>
      </c>
      <c r="B30" s="117">
        <f>SUM(C30:K30)</f>
        <v>72615</v>
      </c>
      <c r="C30" s="117">
        <v>48735</v>
      </c>
      <c r="D30" s="117">
        <v>8929</v>
      </c>
      <c r="E30" s="117">
        <v>14443</v>
      </c>
      <c r="F30" s="117"/>
      <c r="G30" s="117"/>
      <c r="H30" s="117">
        <v>508</v>
      </c>
      <c r="I30" s="117"/>
      <c r="J30" s="117"/>
      <c r="K30" s="117"/>
    </row>
    <row r="31" spans="1:11">
      <c r="A31" s="13" t="s">
        <v>227</v>
      </c>
      <c r="B31" s="128"/>
      <c r="C31" s="118"/>
      <c r="D31" s="122"/>
      <c r="E31" s="118"/>
      <c r="F31" s="122"/>
      <c r="G31" s="118"/>
      <c r="H31" s="118"/>
      <c r="I31" s="122"/>
      <c r="J31" s="118"/>
      <c r="K31" s="118"/>
    </row>
    <row r="32" spans="1:11">
      <c r="A32" s="15" t="s">
        <v>29</v>
      </c>
      <c r="B32" s="117">
        <f>SUM(C32:K32)</f>
        <v>175492</v>
      </c>
      <c r="C32" s="117">
        <v>71817</v>
      </c>
      <c r="D32" s="117">
        <v>12791</v>
      </c>
      <c r="E32" s="117">
        <v>54333</v>
      </c>
      <c r="F32" s="117"/>
      <c r="G32" s="117">
        <v>27850</v>
      </c>
      <c r="H32" s="117">
        <v>8701</v>
      </c>
      <c r="I32" s="117"/>
      <c r="J32" s="117"/>
      <c r="K32" s="117"/>
    </row>
    <row r="33" spans="1:11">
      <c r="A33" s="13" t="s">
        <v>216</v>
      </c>
      <c r="B33" s="128"/>
      <c r="C33" s="118"/>
      <c r="D33" s="122"/>
      <c r="E33" s="118"/>
      <c r="F33" s="122"/>
      <c r="G33" s="118"/>
      <c r="H33" s="118"/>
      <c r="I33" s="122"/>
      <c r="J33" s="118"/>
      <c r="K33" s="118"/>
    </row>
    <row r="34" spans="1:11">
      <c r="A34" s="15" t="s">
        <v>29</v>
      </c>
      <c r="B34" s="117">
        <f>SUM(C34:K34)</f>
        <v>52157</v>
      </c>
      <c r="C34" s="117">
        <v>20844</v>
      </c>
      <c r="D34" s="117">
        <v>3521</v>
      </c>
      <c r="E34" s="117">
        <v>22458</v>
      </c>
      <c r="F34" s="117"/>
      <c r="G34" s="117"/>
      <c r="H34" s="117">
        <v>5334</v>
      </c>
      <c r="I34" s="117"/>
      <c r="J34" s="117"/>
      <c r="K34" s="117"/>
    </row>
    <row r="35" spans="1:11">
      <c r="A35" s="13" t="s">
        <v>217</v>
      </c>
      <c r="B35" s="128"/>
      <c r="C35" s="118"/>
      <c r="D35" s="122"/>
      <c r="E35" s="118"/>
      <c r="F35" s="122"/>
      <c r="G35" s="118"/>
      <c r="H35" s="118"/>
      <c r="I35" s="122"/>
      <c r="J35" s="118"/>
      <c r="K35" s="118"/>
    </row>
    <row r="36" spans="1:11">
      <c r="A36" s="15" t="s">
        <v>29</v>
      </c>
      <c r="B36" s="117">
        <f>SUM(C36:K36)</f>
        <v>497820</v>
      </c>
      <c r="C36" s="117">
        <v>148319</v>
      </c>
      <c r="D36" s="117">
        <v>27354</v>
      </c>
      <c r="E36" s="117">
        <v>321576</v>
      </c>
      <c r="F36" s="117"/>
      <c r="G36" s="117"/>
      <c r="H36" s="117">
        <v>571</v>
      </c>
      <c r="I36" s="117"/>
      <c r="J36" s="117"/>
      <c r="K36" s="117"/>
    </row>
    <row r="37" spans="1:11">
      <c r="A37" s="13" t="s">
        <v>109</v>
      </c>
      <c r="B37" s="128"/>
      <c r="C37" s="122"/>
      <c r="D37" s="118"/>
      <c r="E37" s="122"/>
      <c r="F37" s="118"/>
      <c r="G37" s="118"/>
      <c r="H37" s="118"/>
      <c r="I37" s="118"/>
      <c r="J37" s="118"/>
      <c r="K37" s="118"/>
    </row>
    <row r="38" spans="1:11">
      <c r="A38" s="15" t="s">
        <v>29</v>
      </c>
      <c r="B38" s="117">
        <f>SUM(C38:K38)</f>
        <v>5105777</v>
      </c>
      <c r="C38" s="117">
        <f>SUM(C16,C18,C20,C22,C24,C26,C28,C30,C32,C34,C36)</f>
        <v>986142</v>
      </c>
      <c r="D38" s="117">
        <f t="shared" ref="D38:K38" si="0">SUM(D16,D18,D20,D22,D24,D26,D28,D30,D32,D34,D36)</f>
        <v>176918</v>
      </c>
      <c r="E38" s="117">
        <f t="shared" si="0"/>
        <v>1148206</v>
      </c>
      <c r="F38" s="117">
        <f t="shared" si="0"/>
        <v>11772</v>
      </c>
      <c r="G38" s="117">
        <f t="shared" si="0"/>
        <v>1475995</v>
      </c>
      <c r="H38" s="117">
        <f t="shared" si="0"/>
        <v>439320</v>
      </c>
      <c r="I38" s="117">
        <f t="shared" si="0"/>
        <v>420300</v>
      </c>
      <c r="J38" s="117">
        <f t="shared" si="0"/>
        <v>88676</v>
      </c>
      <c r="K38" s="117">
        <f t="shared" si="0"/>
        <v>358448</v>
      </c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77">
        <f>SUM(B16:B36)</f>
        <v>5105777</v>
      </c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 t="s">
        <v>168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 t="s">
        <v>169</v>
      </c>
      <c r="B43" s="177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0" firstPageNumber="9" orientation="landscape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58"/>
  <sheetViews>
    <sheetView view="pageBreakPreview" topLeftCell="A7" zoomScaleNormal="100" workbookViewId="0">
      <pane ySplit="1260" activePane="bottomLeft"/>
      <selection activeCell="G8" sqref="G8:G10"/>
      <selection pane="bottomLeft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3" ht="15.75">
      <c r="A1" s="4" t="s">
        <v>609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>
      <c r="A3" s="574" t="s">
        <v>131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1:13" ht="15.75">
      <c r="A4" s="574" t="s">
        <v>382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</row>
    <row r="5" spans="1:13" ht="15.75">
      <c r="A5" s="574" t="s">
        <v>20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>
      <c r="A7" s="7"/>
      <c r="B7" s="7"/>
      <c r="C7" s="542" t="s">
        <v>310</v>
      </c>
      <c r="D7" s="549" t="s">
        <v>35</v>
      </c>
      <c r="E7" s="568"/>
      <c r="F7" s="568"/>
      <c r="G7" s="568"/>
      <c r="H7" s="568"/>
      <c r="I7" s="549" t="s">
        <v>36</v>
      </c>
      <c r="J7" s="569"/>
      <c r="K7" s="570"/>
      <c r="L7" s="542" t="s">
        <v>205</v>
      </c>
    </row>
    <row r="8" spans="1:13" ht="12.75" customHeight="1">
      <c r="A8" s="19" t="s">
        <v>34</v>
      </c>
      <c r="B8" s="19"/>
      <c r="C8" s="543"/>
      <c r="D8" s="542" t="s">
        <v>81</v>
      </c>
      <c r="E8" s="542" t="s">
        <v>82</v>
      </c>
      <c r="F8" s="542" t="s">
        <v>104</v>
      </c>
      <c r="G8" s="551" t="s">
        <v>223</v>
      </c>
      <c r="H8" s="551" t="s">
        <v>200</v>
      </c>
      <c r="I8" s="542" t="s">
        <v>39</v>
      </c>
      <c r="J8" s="542" t="s">
        <v>38</v>
      </c>
      <c r="K8" s="545" t="s">
        <v>230</v>
      </c>
      <c r="L8" s="543"/>
    </row>
    <row r="9" spans="1:13">
      <c r="A9" s="19" t="s">
        <v>37</v>
      </c>
      <c r="B9" s="19"/>
      <c r="C9" s="543"/>
      <c r="D9" s="543"/>
      <c r="E9" s="543"/>
      <c r="F9" s="543"/>
      <c r="G9" s="571"/>
      <c r="H9" s="571"/>
      <c r="I9" s="543"/>
      <c r="J9" s="543"/>
      <c r="K9" s="573"/>
      <c r="L9" s="543"/>
    </row>
    <row r="10" spans="1:13" ht="23.25" customHeight="1">
      <c r="A10" s="8"/>
      <c r="B10" s="8"/>
      <c r="C10" s="544"/>
      <c r="D10" s="544"/>
      <c r="E10" s="544"/>
      <c r="F10" s="544"/>
      <c r="G10" s="572"/>
      <c r="H10" s="572"/>
      <c r="I10" s="544"/>
      <c r="J10" s="544"/>
      <c r="K10" s="547"/>
      <c r="L10" s="544"/>
    </row>
    <row r="11" spans="1:13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>
      <c r="A12" s="13" t="s">
        <v>229</v>
      </c>
      <c r="B12" s="13"/>
      <c r="C12" s="13"/>
      <c r="D12" s="120"/>
      <c r="E12" s="118"/>
      <c r="F12" s="122"/>
      <c r="G12" s="118"/>
      <c r="H12" s="122"/>
      <c r="I12" s="118"/>
      <c r="J12" s="121"/>
      <c r="K12" s="118"/>
      <c r="L12" s="118"/>
      <c r="M12" t="s">
        <v>318</v>
      </c>
    </row>
    <row r="13" spans="1:13">
      <c r="A13" s="15" t="s">
        <v>41</v>
      </c>
      <c r="B13" s="289" t="s">
        <v>179</v>
      </c>
      <c r="C13" s="117">
        <f>SUM(D13:L13)</f>
        <v>56846</v>
      </c>
      <c r="D13" s="114">
        <v>43677</v>
      </c>
      <c r="E13" s="117">
        <v>7643</v>
      </c>
      <c r="F13" s="124">
        <v>4063</v>
      </c>
      <c r="G13" s="117"/>
      <c r="H13" s="124">
        <v>0</v>
      </c>
      <c r="I13" s="347">
        <v>1463</v>
      </c>
      <c r="J13" s="123"/>
      <c r="K13" s="117"/>
      <c r="L13" s="117">
        <v>0</v>
      </c>
      <c r="M13" s="171">
        <f>SUM(D13:L13)</f>
        <v>56846</v>
      </c>
    </row>
    <row r="14" spans="1:13">
      <c r="A14" s="57" t="s">
        <v>313</v>
      </c>
      <c r="B14" s="290"/>
      <c r="C14" s="92"/>
      <c r="D14" s="115"/>
      <c r="E14" s="92"/>
      <c r="F14" s="119"/>
      <c r="G14" s="92"/>
      <c r="H14" s="119"/>
      <c r="I14" s="274"/>
      <c r="J14" s="135"/>
      <c r="K14" s="92"/>
      <c r="L14" s="92"/>
      <c r="M14" s="171">
        <f t="shared" ref="M14:M83" si="0">SUM(D14:L14)</f>
        <v>0</v>
      </c>
    </row>
    <row r="15" spans="1:13">
      <c r="A15" s="15" t="s">
        <v>41</v>
      </c>
      <c r="B15" s="289" t="s">
        <v>177</v>
      </c>
      <c r="C15" s="117">
        <f>SUM(D15:L15)</f>
        <v>1816</v>
      </c>
      <c r="D15" s="115"/>
      <c r="E15" s="92"/>
      <c r="F15" s="119">
        <v>1816</v>
      </c>
      <c r="G15" s="92"/>
      <c r="H15" s="119"/>
      <c r="I15" s="274"/>
      <c r="J15" s="135"/>
      <c r="K15" s="92"/>
      <c r="L15" s="92"/>
      <c r="M15" s="171">
        <f t="shared" si="0"/>
        <v>1816</v>
      </c>
    </row>
    <row r="16" spans="1:13">
      <c r="A16" s="13" t="s">
        <v>327</v>
      </c>
      <c r="B16" s="19"/>
      <c r="C16" s="13"/>
      <c r="D16" s="120"/>
      <c r="E16" s="118"/>
      <c r="F16" s="122"/>
      <c r="G16" s="118"/>
      <c r="H16" s="122"/>
      <c r="I16" s="118"/>
      <c r="J16" s="121"/>
      <c r="K16" s="118"/>
      <c r="L16" s="118"/>
      <c r="M16" s="171">
        <f t="shared" si="0"/>
        <v>0</v>
      </c>
    </row>
    <row r="17" spans="1:13">
      <c r="A17" s="15" t="s">
        <v>41</v>
      </c>
      <c r="B17" s="289" t="s">
        <v>177</v>
      </c>
      <c r="C17" s="117">
        <f>SUM(D17:L17)</f>
        <v>5000</v>
      </c>
      <c r="D17" s="114"/>
      <c r="E17" s="117">
        <v>0</v>
      </c>
      <c r="F17" s="124">
        <v>5000</v>
      </c>
      <c r="G17" s="117"/>
      <c r="H17" s="124">
        <v>0</v>
      </c>
      <c r="I17" s="117">
        <v>0</v>
      </c>
      <c r="J17" s="123">
        <v>0</v>
      </c>
      <c r="K17" s="117">
        <v>0</v>
      </c>
      <c r="L17" s="117"/>
      <c r="M17" s="171">
        <f t="shared" si="0"/>
        <v>5000</v>
      </c>
    </row>
    <row r="18" spans="1:13">
      <c r="A18" s="13" t="s">
        <v>411</v>
      </c>
      <c r="B18" s="7"/>
      <c r="C18" s="22"/>
      <c r="D18" s="120"/>
      <c r="E18" s="118"/>
      <c r="F18" s="122"/>
      <c r="G18" s="118"/>
      <c r="H18" s="122"/>
      <c r="I18" s="118"/>
      <c r="J18" s="121"/>
      <c r="K18" s="118"/>
      <c r="L18" s="118"/>
      <c r="M18" s="171">
        <f t="shared" si="0"/>
        <v>0</v>
      </c>
    </row>
    <row r="19" spans="1:13">
      <c r="A19" s="15" t="s">
        <v>41</v>
      </c>
      <c r="B19" s="289" t="s">
        <v>177</v>
      </c>
      <c r="C19" s="92">
        <f>SUM(D19:L19)</f>
        <v>69603</v>
      </c>
      <c r="D19" s="115">
        <v>0</v>
      </c>
      <c r="E19" s="92">
        <v>0</v>
      </c>
      <c r="F19" s="125">
        <v>54503</v>
      </c>
      <c r="G19" s="92">
        <v>0</v>
      </c>
      <c r="H19" s="125">
        <v>0</v>
      </c>
      <c r="I19" s="92">
        <v>6000</v>
      </c>
      <c r="J19" s="135">
        <v>5500</v>
      </c>
      <c r="K19" s="92">
        <v>3600</v>
      </c>
      <c r="L19" s="92">
        <v>0</v>
      </c>
      <c r="M19" s="171">
        <f t="shared" si="0"/>
        <v>69603</v>
      </c>
    </row>
    <row r="20" spans="1:13" s="380" customFormat="1">
      <c r="A20" s="371" t="s">
        <v>444</v>
      </c>
      <c r="B20" s="374"/>
      <c r="C20" s="375"/>
      <c r="D20" s="376"/>
      <c r="E20" s="375"/>
      <c r="F20" s="377"/>
      <c r="G20" s="375"/>
      <c r="H20" s="377"/>
      <c r="I20" s="375"/>
      <c r="J20" s="378"/>
      <c r="K20" s="375"/>
      <c r="L20" s="375"/>
      <c r="M20" s="379">
        <f t="shared" si="0"/>
        <v>0</v>
      </c>
    </row>
    <row r="21" spans="1:13" s="380" customFormat="1">
      <c r="A21" s="366" t="s">
        <v>41</v>
      </c>
      <c r="B21" s="381" t="s">
        <v>177</v>
      </c>
      <c r="C21" s="347">
        <f>SUM(D21:L21)</f>
        <v>192</v>
      </c>
      <c r="D21" s="382"/>
      <c r="E21" s="347"/>
      <c r="F21" s="383">
        <v>192</v>
      </c>
      <c r="G21" s="347"/>
      <c r="H21" s="383"/>
      <c r="I21" s="347"/>
      <c r="J21" s="384"/>
      <c r="K21" s="347"/>
      <c r="L21" s="347"/>
      <c r="M21" s="379">
        <f t="shared" si="0"/>
        <v>192</v>
      </c>
    </row>
    <row r="22" spans="1:13" s="380" customFormat="1">
      <c r="A22" s="371" t="s">
        <v>413</v>
      </c>
      <c r="B22" s="374"/>
      <c r="C22" s="371"/>
      <c r="D22" s="385"/>
      <c r="E22" s="375"/>
      <c r="F22" s="377"/>
      <c r="G22" s="375"/>
      <c r="H22" s="386"/>
      <c r="I22" s="375"/>
      <c r="J22" s="387"/>
      <c r="K22" s="274"/>
      <c r="L22" s="274"/>
      <c r="M22" s="379">
        <f t="shared" si="0"/>
        <v>0</v>
      </c>
    </row>
    <row r="23" spans="1:13" s="380" customFormat="1">
      <c r="A23" s="366" t="s">
        <v>41</v>
      </c>
      <c r="B23" s="381" t="s">
        <v>177</v>
      </c>
      <c r="C23" s="347">
        <f>SUM(D23:L23)</f>
        <v>58448</v>
      </c>
      <c r="D23" s="382"/>
      <c r="E23" s="347">
        <v>0</v>
      </c>
      <c r="F23" s="383">
        <v>0</v>
      </c>
      <c r="G23" s="347"/>
      <c r="H23" s="383">
        <v>0</v>
      </c>
      <c r="I23" s="347">
        <v>0</v>
      </c>
      <c r="J23" s="384">
        <v>0</v>
      </c>
      <c r="K23" s="347">
        <v>0</v>
      </c>
      <c r="L23" s="347">
        <v>58448</v>
      </c>
      <c r="M23" s="379">
        <f t="shared" si="0"/>
        <v>58448</v>
      </c>
    </row>
    <row r="24" spans="1:13" s="380" customFormat="1">
      <c r="A24" s="365" t="s">
        <v>414</v>
      </c>
      <c r="B24" s="388"/>
      <c r="C24" s="274"/>
      <c r="D24" s="385"/>
      <c r="E24" s="274"/>
      <c r="F24" s="389"/>
      <c r="G24" s="274"/>
      <c r="H24" s="389"/>
      <c r="I24" s="274"/>
      <c r="J24" s="387"/>
      <c r="K24" s="274"/>
      <c r="L24" s="274"/>
      <c r="M24" s="379">
        <f t="shared" si="0"/>
        <v>0</v>
      </c>
    </row>
    <row r="25" spans="1:13" s="380" customFormat="1">
      <c r="A25" s="366" t="s">
        <v>167</v>
      </c>
      <c r="B25" s="381" t="s">
        <v>177</v>
      </c>
      <c r="C25" s="347">
        <f>SUM(D25:L25)</f>
        <v>131724</v>
      </c>
      <c r="D25" s="385"/>
      <c r="E25" s="274"/>
      <c r="F25" s="389"/>
      <c r="G25" s="274"/>
      <c r="H25" s="389">
        <v>131724</v>
      </c>
      <c r="I25" s="274"/>
      <c r="J25" s="387"/>
      <c r="K25" s="274"/>
      <c r="L25" s="274"/>
      <c r="M25" s="379">
        <f t="shared" si="0"/>
        <v>131724</v>
      </c>
    </row>
    <row r="26" spans="1:13">
      <c r="A26" s="13" t="s">
        <v>415</v>
      </c>
      <c r="B26" s="7"/>
      <c r="C26" s="13"/>
      <c r="D26" s="120"/>
      <c r="E26" s="118"/>
      <c r="F26" s="122"/>
      <c r="G26" s="118"/>
      <c r="H26" s="122"/>
      <c r="I26" s="118"/>
      <c r="J26" s="121"/>
      <c r="K26" s="118"/>
      <c r="L26" s="118"/>
      <c r="M26" s="171">
        <f t="shared" si="0"/>
        <v>0</v>
      </c>
    </row>
    <row r="27" spans="1:13">
      <c r="A27" s="15" t="s">
        <v>174</v>
      </c>
      <c r="B27" s="289" t="s">
        <v>177</v>
      </c>
      <c r="C27" s="117">
        <f>SUM(D27:L27)</f>
        <v>198035</v>
      </c>
      <c r="D27" s="114"/>
      <c r="E27" s="117">
        <v>0</v>
      </c>
      <c r="F27" s="124">
        <v>0</v>
      </c>
      <c r="G27" s="117"/>
      <c r="H27" s="124">
        <v>198035</v>
      </c>
      <c r="I27" s="117">
        <v>0</v>
      </c>
      <c r="J27" s="123"/>
      <c r="K27" s="117">
        <v>0</v>
      </c>
      <c r="L27" s="117">
        <v>0</v>
      </c>
      <c r="M27" s="171">
        <f t="shared" si="0"/>
        <v>198035</v>
      </c>
    </row>
    <row r="28" spans="1:13">
      <c r="A28" s="13" t="s">
        <v>416</v>
      </c>
      <c r="B28" s="7"/>
      <c r="C28" s="13"/>
      <c r="D28" s="120"/>
      <c r="E28" s="118"/>
      <c r="F28" s="122"/>
      <c r="G28" s="118"/>
      <c r="H28" s="122"/>
      <c r="I28" s="118"/>
      <c r="J28" s="121"/>
      <c r="K28" s="118"/>
      <c r="L28" s="118"/>
      <c r="M28" s="171">
        <f t="shared" si="0"/>
        <v>0</v>
      </c>
    </row>
    <row r="29" spans="1:13">
      <c r="A29" s="15" t="s">
        <v>167</v>
      </c>
      <c r="B29" s="289" t="s">
        <v>177</v>
      </c>
      <c r="C29" s="117">
        <f>SUM(D29:L29)</f>
        <v>31727</v>
      </c>
      <c r="D29" s="114">
        <v>25000</v>
      </c>
      <c r="E29" s="117">
        <v>2503</v>
      </c>
      <c r="F29" s="124">
        <v>4224</v>
      </c>
      <c r="G29" s="117"/>
      <c r="H29" s="124">
        <v>0</v>
      </c>
      <c r="I29" s="117">
        <v>0</v>
      </c>
      <c r="J29" s="123"/>
      <c r="K29" s="117">
        <v>0</v>
      </c>
      <c r="L29" s="117"/>
      <c r="M29" s="171">
        <f t="shared" si="0"/>
        <v>31727</v>
      </c>
    </row>
    <row r="30" spans="1:13" s="180" customFormat="1">
      <c r="A30" s="13" t="s">
        <v>417</v>
      </c>
      <c r="B30" s="7"/>
      <c r="C30" s="13"/>
      <c r="D30" s="120"/>
      <c r="E30" s="118"/>
      <c r="F30" s="122" t="s">
        <v>281</v>
      </c>
      <c r="G30" s="118"/>
      <c r="H30" s="122"/>
      <c r="I30" s="118"/>
      <c r="J30" s="121"/>
      <c r="K30" s="118"/>
      <c r="L30" s="118"/>
      <c r="M30" s="171">
        <f t="shared" si="0"/>
        <v>0</v>
      </c>
    </row>
    <row r="31" spans="1:13" s="180" customFormat="1">
      <c r="A31" s="15" t="s">
        <v>41</v>
      </c>
      <c r="B31" s="289" t="s">
        <v>177</v>
      </c>
      <c r="C31" s="117">
        <f>SUM(D31:L31)</f>
        <v>11659</v>
      </c>
      <c r="D31" s="114"/>
      <c r="E31" s="117">
        <v>0</v>
      </c>
      <c r="F31" s="124">
        <v>11659</v>
      </c>
      <c r="G31" s="117"/>
      <c r="H31" s="124">
        <v>0</v>
      </c>
      <c r="I31" s="117">
        <v>0</v>
      </c>
      <c r="J31" s="123"/>
      <c r="K31" s="117"/>
      <c r="L31" s="117">
        <v>0</v>
      </c>
      <c r="M31" s="171">
        <f t="shared" si="0"/>
        <v>11659</v>
      </c>
    </row>
    <row r="32" spans="1:13" s="180" customFormat="1">
      <c r="A32" s="13" t="s">
        <v>418</v>
      </c>
      <c r="B32" s="7"/>
      <c r="C32" s="13"/>
      <c r="D32" s="120"/>
      <c r="E32" s="118"/>
      <c r="F32" s="122"/>
      <c r="G32" s="118"/>
      <c r="H32" s="122"/>
      <c r="I32" s="118"/>
      <c r="J32" s="121"/>
      <c r="K32" s="118"/>
      <c r="L32" s="118"/>
      <c r="M32" s="171">
        <f t="shared" si="0"/>
        <v>0</v>
      </c>
    </row>
    <row r="33" spans="1:13" s="180" customFormat="1">
      <c r="A33" s="15" t="s">
        <v>41</v>
      </c>
      <c r="B33" s="289" t="s">
        <v>177</v>
      </c>
      <c r="C33" s="117">
        <f>SUM(D33:L33)</f>
        <v>96100</v>
      </c>
      <c r="D33" s="114"/>
      <c r="E33" s="117">
        <v>0</v>
      </c>
      <c r="F33" s="124">
        <v>1500</v>
      </c>
      <c r="G33" s="117"/>
      <c r="H33" s="124">
        <v>0</v>
      </c>
      <c r="I33" s="117">
        <v>4800</v>
      </c>
      <c r="J33" s="123">
        <v>89800</v>
      </c>
      <c r="K33" s="117">
        <v>0</v>
      </c>
      <c r="L33" s="117">
        <v>0</v>
      </c>
      <c r="M33" s="171">
        <f t="shared" si="0"/>
        <v>96100</v>
      </c>
    </row>
    <row r="34" spans="1:13">
      <c r="A34" s="13" t="s">
        <v>419</v>
      </c>
      <c r="B34" s="7"/>
      <c r="C34" s="22"/>
      <c r="D34" s="119"/>
      <c r="E34" s="92"/>
      <c r="F34" s="119"/>
      <c r="G34" s="92"/>
      <c r="H34" s="119"/>
      <c r="I34" s="92"/>
      <c r="J34" s="135"/>
      <c r="K34" s="92"/>
      <c r="L34" s="92"/>
      <c r="M34" s="171">
        <f t="shared" si="0"/>
        <v>0</v>
      </c>
    </row>
    <row r="35" spans="1:13">
      <c r="A35" s="15" t="s">
        <v>41</v>
      </c>
      <c r="B35" s="289" t="s">
        <v>177</v>
      </c>
      <c r="C35" s="117">
        <f>SUM(D35:L35)</f>
        <v>69099</v>
      </c>
      <c r="D35" s="114"/>
      <c r="E35" s="92">
        <v>0</v>
      </c>
      <c r="F35" s="119">
        <v>69099</v>
      </c>
      <c r="G35" s="92"/>
      <c r="H35" s="119">
        <v>0</v>
      </c>
      <c r="I35" s="92">
        <v>0</v>
      </c>
      <c r="J35" s="123">
        <v>0</v>
      </c>
      <c r="K35" s="117"/>
      <c r="L35" s="117">
        <v>0</v>
      </c>
      <c r="M35" s="171">
        <f t="shared" si="0"/>
        <v>69099</v>
      </c>
    </row>
    <row r="36" spans="1:13">
      <c r="A36" s="13" t="s">
        <v>420</v>
      </c>
      <c r="B36" s="290"/>
      <c r="C36" s="92"/>
      <c r="D36" s="125"/>
      <c r="E36" s="118"/>
      <c r="F36" s="122"/>
      <c r="G36" s="118"/>
      <c r="H36" s="122"/>
      <c r="I36" s="118"/>
      <c r="J36" s="135"/>
      <c r="K36" s="92"/>
      <c r="L36" s="92"/>
      <c r="M36" s="171">
        <f t="shared" si="0"/>
        <v>0</v>
      </c>
    </row>
    <row r="37" spans="1:13">
      <c r="A37" s="15" t="s">
        <v>41</v>
      </c>
      <c r="B37" s="290" t="s">
        <v>178</v>
      </c>
      <c r="C37" s="117">
        <f>SUM(D37:L37)</f>
        <v>11902</v>
      </c>
      <c r="D37" s="125"/>
      <c r="E37" s="117"/>
      <c r="F37" s="124">
        <v>2144</v>
      </c>
      <c r="G37" s="117"/>
      <c r="H37" s="124">
        <v>2900</v>
      </c>
      <c r="I37" s="117">
        <v>6858</v>
      </c>
      <c r="J37" s="135"/>
      <c r="K37" s="92"/>
      <c r="L37" s="92"/>
      <c r="M37" s="171">
        <f t="shared" si="0"/>
        <v>11902</v>
      </c>
    </row>
    <row r="38" spans="1:13">
      <c r="A38" s="54" t="s">
        <v>421</v>
      </c>
      <c r="B38" s="47"/>
      <c r="C38" s="54"/>
      <c r="D38" s="122"/>
      <c r="E38" s="118"/>
      <c r="F38" s="122"/>
      <c r="G38" s="118"/>
      <c r="H38" s="122"/>
      <c r="I38" s="118"/>
      <c r="J38" s="121"/>
      <c r="K38" s="118"/>
      <c r="L38" s="118"/>
      <c r="M38" s="171">
        <f t="shared" si="0"/>
        <v>0</v>
      </c>
    </row>
    <row r="39" spans="1:13">
      <c r="A39" s="15" t="s">
        <v>30</v>
      </c>
      <c r="B39" s="289" t="s">
        <v>177</v>
      </c>
      <c r="C39" s="117">
        <f>SUM(D39:L39)</f>
        <v>15136</v>
      </c>
      <c r="D39" s="114"/>
      <c r="E39" s="117">
        <v>0</v>
      </c>
      <c r="F39" s="124">
        <v>15136</v>
      </c>
      <c r="G39" s="213"/>
      <c r="H39" s="124">
        <v>0</v>
      </c>
      <c r="I39" s="117">
        <v>0</v>
      </c>
      <c r="J39" s="123">
        <v>0</v>
      </c>
      <c r="K39" s="117"/>
      <c r="L39" s="117">
        <v>0</v>
      </c>
      <c r="M39" s="171">
        <f t="shared" si="0"/>
        <v>15136</v>
      </c>
    </row>
    <row r="40" spans="1:13">
      <c r="A40" s="340" t="s">
        <v>445</v>
      </c>
      <c r="B40" s="47"/>
      <c r="C40" s="54"/>
      <c r="D40" s="122"/>
      <c r="E40" s="118"/>
      <c r="F40" s="122"/>
      <c r="G40" s="118"/>
      <c r="H40" s="122"/>
      <c r="I40" s="118"/>
      <c r="J40" s="121"/>
      <c r="K40" s="118"/>
      <c r="L40" s="118"/>
      <c r="M40" s="171">
        <f t="shared" si="0"/>
        <v>0</v>
      </c>
    </row>
    <row r="41" spans="1:13">
      <c r="A41" s="15" t="s">
        <v>30</v>
      </c>
      <c r="B41" s="289" t="s">
        <v>177</v>
      </c>
      <c r="C41" s="117">
        <f>SUM(D41:L41)</f>
        <v>10000</v>
      </c>
      <c r="D41" s="114"/>
      <c r="E41" s="117">
        <v>0</v>
      </c>
      <c r="F41" s="124">
        <v>10000</v>
      </c>
      <c r="G41" s="213"/>
      <c r="H41" s="124">
        <v>0</v>
      </c>
      <c r="I41" s="117">
        <v>0</v>
      </c>
      <c r="J41" s="123">
        <v>0</v>
      </c>
      <c r="K41" s="117">
        <v>0</v>
      </c>
      <c r="L41" s="117">
        <v>0</v>
      </c>
      <c r="M41" s="171">
        <f t="shared" si="0"/>
        <v>10000</v>
      </c>
    </row>
    <row r="42" spans="1:13">
      <c r="A42" s="54" t="s">
        <v>423</v>
      </c>
      <c r="B42" s="47"/>
      <c r="C42" s="54"/>
      <c r="D42" s="122"/>
      <c r="E42" s="118"/>
      <c r="F42" s="122"/>
      <c r="G42" s="118"/>
      <c r="H42" s="122"/>
      <c r="I42" s="118"/>
      <c r="J42" s="121"/>
      <c r="K42" s="118"/>
      <c r="L42" s="118"/>
      <c r="M42" s="171">
        <f t="shared" si="0"/>
        <v>0</v>
      </c>
    </row>
    <row r="43" spans="1:13">
      <c r="A43" s="15" t="s">
        <v>30</v>
      </c>
      <c r="B43" s="289" t="s">
        <v>177</v>
      </c>
      <c r="C43" s="117">
        <f>SUM(D43:L43)</f>
        <v>0</v>
      </c>
      <c r="D43" s="114"/>
      <c r="E43" s="117">
        <v>0</v>
      </c>
      <c r="F43" s="124">
        <v>0</v>
      </c>
      <c r="G43" s="117"/>
      <c r="H43" s="124"/>
      <c r="I43" s="117">
        <v>0</v>
      </c>
      <c r="J43" s="123">
        <v>0</v>
      </c>
      <c r="K43" s="117">
        <v>0</v>
      </c>
      <c r="L43" s="117"/>
      <c r="M43" s="171">
        <f t="shared" si="0"/>
        <v>0</v>
      </c>
    </row>
    <row r="44" spans="1:13">
      <c r="A44" s="54" t="s">
        <v>424</v>
      </c>
      <c r="B44" s="47"/>
      <c r="C44" s="54"/>
      <c r="D44" s="122"/>
      <c r="E44" s="118"/>
      <c r="F44" s="122"/>
      <c r="G44" s="118"/>
      <c r="H44" s="122"/>
      <c r="I44" s="118"/>
      <c r="J44" s="121"/>
      <c r="K44" s="118"/>
      <c r="L44" s="118"/>
      <c r="M44" s="171">
        <f t="shared" si="0"/>
        <v>0</v>
      </c>
    </row>
    <row r="45" spans="1:13">
      <c r="A45" s="15" t="s">
        <v>30</v>
      </c>
      <c r="B45" s="289" t="s">
        <v>177</v>
      </c>
      <c r="C45" s="117">
        <f>SUM(D45:L45)</f>
        <v>41105</v>
      </c>
      <c r="D45" s="114"/>
      <c r="E45" s="117">
        <v>0</v>
      </c>
      <c r="F45" s="124">
        <v>37605</v>
      </c>
      <c r="G45" s="117">
        <v>0</v>
      </c>
      <c r="H45" s="124">
        <v>0</v>
      </c>
      <c r="I45" s="117">
        <v>3500</v>
      </c>
      <c r="J45" s="123">
        <v>0</v>
      </c>
      <c r="K45" s="117">
        <v>0</v>
      </c>
      <c r="L45" s="117">
        <v>0</v>
      </c>
      <c r="M45" s="171">
        <f t="shared" si="0"/>
        <v>41105</v>
      </c>
    </row>
    <row r="46" spans="1:13">
      <c r="A46" s="57" t="s">
        <v>425</v>
      </c>
      <c r="B46" s="48"/>
      <c r="C46" s="57"/>
      <c r="D46" s="125"/>
      <c r="E46" s="92"/>
      <c r="F46" s="125"/>
      <c r="G46" s="92"/>
      <c r="H46" s="125"/>
      <c r="I46" s="92"/>
      <c r="J46" s="135"/>
      <c r="K46" s="92"/>
      <c r="L46" s="92"/>
      <c r="M46" s="171">
        <f t="shared" si="0"/>
        <v>0</v>
      </c>
    </row>
    <row r="47" spans="1:13">
      <c r="A47" s="15" t="s">
        <v>30</v>
      </c>
      <c r="B47" s="289" t="s">
        <v>177</v>
      </c>
      <c r="C47" s="117">
        <f>SUM(D47:L47)</f>
        <v>60694</v>
      </c>
      <c r="D47" s="114"/>
      <c r="E47" s="92">
        <v>0</v>
      </c>
      <c r="F47" s="125">
        <v>52329</v>
      </c>
      <c r="G47" s="92">
        <v>0</v>
      </c>
      <c r="H47" s="125">
        <v>0</v>
      </c>
      <c r="I47" s="92">
        <v>8365</v>
      </c>
      <c r="J47" s="135">
        <v>0</v>
      </c>
      <c r="K47" s="92">
        <v>0</v>
      </c>
      <c r="L47" s="92">
        <v>0</v>
      </c>
      <c r="M47" s="171">
        <f t="shared" si="0"/>
        <v>60694</v>
      </c>
    </row>
    <row r="48" spans="1:13">
      <c r="A48" s="416" t="s">
        <v>426</v>
      </c>
      <c r="B48" s="47"/>
      <c r="C48" s="54"/>
      <c r="D48" s="122"/>
      <c r="E48" s="118"/>
      <c r="F48" s="122"/>
      <c r="G48" s="118"/>
      <c r="H48" s="122"/>
      <c r="I48" s="118"/>
      <c r="J48" s="121"/>
      <c r="K48" s="118"/>
      <c r="L48" s="118"/>
      <c r="M48" s="171">
        <f t="shared" si="0"/>
        <v>0</v>
      </c>
    </row>
    <row r="49" spans="1:13">
      <c r="A49" s="15" t="s">
        <v>30</v>
      </c>
      <c r="B49" s="289" t="s">
        <v>177</v>
      </c>
      <c r="C49" s="117">
        <f>SUM(D49:L49)</f>
        <v>1467784</v>
      </c>
      <c r="D49" s="114">
        <v>5626</v>
      </c>
      <c r="E49" s="117">
        <v>985</v>
      </c>
      <c r="F49" s="124">
        <v>76559</v>
      </c>
      <c r="G49" s="117"/>
      <c r="H49" s="124">
        <v>1103648</v>
      </c>
      <c r="I49" s="117">
        <v>195890</v>
      </c>
      <c r="J49" s="123">
        <v>0</v>
      </c>
      <c r="K49" s="117">
        <v>85076</v>
      </c>
      <c r="L49" s="117">
        <v>0</v>
      </c>
      <c r="M49" s="171">
        <f t="shared" si="0"/>
        <v>1467784</v>
      </c>
    </row>
    <row r="50" spans="1:13">
      <c r="A50" s="13" t="s">
        <v>427</v>
      </c>
      <c r="B50" s="19"/>
      <c r="C50" s="13"/>
      <c r="D50" s="122"/>
      <c r="E50" s="118"/>
      <c r="F50" s="122"/>
      <c r="G50" s="118"/>
      <c r="H50" s="122"/>
      <c r="I50" s="118"/>
      <c r="J50" s="121"/>
      <c r="K50" s="118"/>
      <c r="L50" s="118"/>
      <c r="M50" s="171">
        <f t="shared" si="0"/>
        <v>0</v>
      </c>
    </row>
    <row r="51" spans="1:13">
      <c r="A51" s="15" t="s">
        <v>30</v>
      </c>
      <c r="B51" s="289" t="s">
        <v>177</v>
      </c>
      <c r="C51" s="117">
        <f>SUM(D51:L51)</f>
        <v>21669</v>
      </c>
      <c r="D51" s="125"/>
      <c r="E51" s="92"/>
      <c r="F51" s="125">
        <v>15692</v>
      </c>
      <c r="G51" s="92"/>
      <c r="H51" s="125">
        <v>3477</v>
      </c>
      <c r="I51" s="92">
        <v>2500</v>
      </c>
      <c r="J51" s="135">
        <v>0</v>
      </c>
      <c r="K51" s="92"/>
      <c r="L51" s="92"/>
      <c r="M51" s="171">
        <f t="shared" si="0"/>
        <v>21669</v>
      </c>
    </row>
    <row r="52" spans="1:13">
      <c r="A52" s="28" t="s">
        <v>428</v>
      </c>
      <c r="B52" s="7"/>
      <c r="C52" s="31"/>
      <c r="D52" s="118"/>
      <c r="E52" s="122"/>
      <c r="F52" s="118"/>
      <c r="G52" s="122"/>
      <c r="H52" s="118"/>
      <c r="I52" s="122"/>
      <c r="J52" s="118"/>
      <c r="K52" s="122"/>
      <c r="L52" s="118"/>
      <c r="M52" s="171">
        <f t="shared" si="0"/>
        <v>0</v>
      </c>
    </row>
    <row r="53" spans="1:13">
      <c r="A53" s="29" t="s">
        <v>30</v>
      </c>
      <c r="B53" s="289" t="s">
        <v>177</v>
      </c>
      <c r="C53" s="123">
        <f>SUM(D53:L53)</f>
        <v>273620</v>
      </c>
      <c r="D53" s="117"/>
      <c r="E53" s="124">
        <v>0</v>
      </c>
      <c r="F53" s="117">
        <v>1130</v>
      </c>
      <c r="G53" s="124"/>
      <c r="H53" s="117"/>
      <c r="I53" s="417">
        <v>22490</v>
      </c>
      <c r="J53" s="117">
        <v>250000</v>
      </c>
      <c r="K53" s="124"/>
      <c r="L53" s="117"/>
      <c r="M53" s="171">
        <f t="shared" si="0"/>
        <v>273620</v>
      </c>
    </row>
    <row r="54" spans="1:13">
      <c r="A54" s="13" t="s">
        <v>429</v>
      </c>
      <c r="B54" s="320"/>
      <c r="C54" s="31"/>
      <c r="D54" s="118"/>
      <c r="E54" s="122"/>
      <c r="F54" s="118"/>
      <c r="G54" s="122"/>
      <c r="H54" s="118"/>
      <c r="I54" s="122"/>
      <c r="J54" s="118"/>
      <c r="K54" s="122"/>
      <c r="L54" s="118"/>
      <c r="M54" s="171">
        <f t="shared" si="0"/>
        <v>0</v>
      </c>
    </row>
    <row r="55" spans="1:13">
      <c r="A55" s="29" t="s">
        <v>30</v>
      </c>
      <c r="B55" s="289" t="s">
        <v>178</v>
      </c>
      <c r="C55" s="123">
        <f>SUM(D55:L55)</f>
        <v>400</v>
      </c>
      <c r="D55" s="117">
        <v>338</v>
      </c>
      <c r="E55" s="124">
        <v>62</v>
      </c>
      <c r="F55" s="117">
        <v>0</v>
      </c>
      <c r="G55" s="124"/>
      <c r="H55" s="117">
        <v>0</v>
      </c>
      <c r="I55" s="124">
        <v>0</v>
      </c>
      <c r="J55" s="117">
        <v>0</v>
      </c>
      <c r="K55" s="124"/>
      <c r="L55" s="117"/>
      <c r="M55" s="171">
        <f t="shared" si="0"/>
        <v>400</v>
      </c>
    </row>
    <row r="56" spans="1:13">
      <c r="A56" s="13" t="s">
        <v>446</v>
      </c>
      <c r="B56" s="19"/>
      <c r="C56" s="22"/>
      <c r="D56" s="122"/>
      <c r="E56" s="118"/>
      <c r="F56" s="122"/>
      <c r="G56" s="118"/>
      <c r="H56" s="122"/>
      <c r="I56" s="118"/>
      <c r="J56" s="121"/>
      <c r="K56" s="118"/>
      <c r="L56" s="118"/>
      <c r="M56" s="171">
        <f t="shared" si="0"/>
        <v>0</v>
      </c>
    </row>
    <row r="57" spans="1:13">
      <c r="A57" s="15" t="s">
        <v>30</v>
      </c>
      <c r="B57" s="289" t="s">
        <v>177</v>
      </c>
      <c r="C57" s="117">
        <f>SUM(D57:L57)</f>
        <v>3514</v>
      </c>
      <c r="D57" s="114"/>
      <c r="E57" s="117">
        <v>0</v>
      </c>
      <c r="F57" s="124">
        <v>3514</v>
      </c>
      <c r="G57" s="117">
        <v>0</v>
      </c>
      <c r="H57" s="124">
        <v>0</v>
      </c>
      <c r="I57" s="117">
        <v>0</v>
      </c>
      <c r="J57" s="123">
        <v>0</v>
      </c>
      <c r="K57" s="117">
        <v>0</v>
      </c>
      <c r="L57" s="117">
        <v>0</v>
      </c>
      <c r="M57" s="171">
        <f t="shared" si="0"/>
        <v>3514</v>
      </c>
    </row>
    <row r="58" spans="1:13">
      <c r="A58" s="13" t="s">
        <v>431</v>
      </c>
      <c r="B58" s="7"/>
      <c r="C58" s="13"/>
      <c r="D58" s="122"/>
      <c r="E58" s="118"/>
      <c r="F58" s="122"/>
      <c r="G58" s="118"/>
      <c r="H58" s="122"/>
      <c r="I58" s="118"/>
      <c r="J58" s="121"/>
      <c r="K58" s="118"/>
      <c r="L58" s="118"/>
      <c r="M58" s="171">
        <f t="shared" si="0"/>
        <v>0</v>
      </c>
    </row>
    <row r="59" spans="1:13">
      <c r="A59" s="15" t="s">
        <v>30</v>
      </c>
      <c r="B59" s="289" t="s">
        <v>178</v>
      </c>
      <c r="C59" s="117">
        <f>SUM(D59:L59)</f>
        <v>0</v>
      </c>
      <c r="D59" s="114"/>
      <c r="E59" s="117">
        <v>0</v>
      </c>
      <c r="F59" s="124">
        <v>0</v>
      </c>
      <c r="G59" s="117">
        <v>0</v>
      </c>
      <c r="H59" s="124">
        <v>0</v>
      </c>
      <c r="I59" s="117">
        <v>0</v>
      </c>
      <c r="J59" s="123">
        <v>0</v>
      </c>
      <c r="K59" s="117">
        <v>0</v>
      </c>
      <c r="L59" s="117">
        <v>0</v>
      </c>
      <c r="M59" s="171">
        <f t="shared" si="0"/>
        <v>0</v>
      </c>
    </row>
    <row r="60" spans="1:13">
      <c r="A60" s="54" t="s">
        <v>432</v>
      </c>
      <c r="B60" s="48"/>
      <c r="C60" s="22"/>
      <c r="D60" s="115"/>
      <c r="E60" s="92"/>
      <c r="F60" s="119"/>
      <c r="G60" s="92"/>
      <c r="H60" s="119"/>
      <c r="I60" s="92"/>
      <c r="J60" s="135"/>
      <c r="K60" s="92"/>
      <c r="L60" s="92">
        <v>0</v>
      </c>
      <c r="M60" s="171">
        <f t="shared" si="0"/>
        <v>0</v>
      </c>
    </row>
    <row r="61" spans="1:13">
      <c r="A61" s="15" t="s">
        <v>30</v>
      </c>
      <c r="B61" s="289" t="s">
        <v>177</v>
      </c>
      <c r="C61" s="117">
        <f>SUM(D61:L61)</f>
        <v>291202</v>
      </c>
      <c r="D61" s="114">
        <v>3200</v>
      </c>
      <c r="E61" s="114">
        <v>675</v>
      </c>
      <c r="F61" s="114">
        <v>70327</v>
      </c>
      <c r="G61" s="114"/>
      <c r="H61" s="124">
        <v>0</v>
      </c>
      <c r="I61" s="117">
        <v>142000</v>
      </c>
      <c r="J61" s="114">
        <v>75000</v>
      </c>
      <c r="K61" s="114">
        <v>0</v>
      </c>
      <c r="L61" s="117">
        <v>0</v>
      </c>
      <c r="M61" s="171">
        <f t="shared" si="0"/>
        <v>291202</v>
      </c>
    </row>
    <row r="62" spans="1:13">
      <c r="A62" s="416" t="s">
        <v>433</v>
      </c>
      <c r="B62" s="48"/>
      <c r="C62" s="22"/>
      <c r="D62" s="115"/>
      <c r="E62" s="92"/>
      <c r="F62" s="119"/>
      <c r="G62" s="92"/>
      <c r="H62" s="119"/>
      <c r="I62" s="92"/>
      <c r="J62" s="135"/>
      <c r="K62" s="92"/>
      <c r="L62" s="92">
        <v>0</v>
      </c>
      <c r="M62" s="171">
        <f t="shared" si="0"/>
        <v>0</v>
      </c>
    </row>
    <row r="63" spans="1:13">
      <c r="A63" s="15" t="s">
        <v>30</v>
      </c>
      <c r="B63" s="289" t="s">
        <v>177</v>
      </c>
      <c r="C63" s="117">
        <f>SUM(D63:L63)</f>
        <v>15301</v>
      </c>
      <c r="D63" s="114">
        <v>3058</v>
      </c>
      <c r="E63" s="114">
        <v>307</v>
      </c>
      <c r="F63" s="114">
        <v>8698</v>
      </c>
      <c r="G63" s="114"/>
      <c r="H63" s="124">
        <v>600</v>
      </c>
      <c r="I63" s="117">
        <v>2638</v>
      </c>
      <c r="J63" s="114"/>
      <c r="K63" s="114">
        <v>0</v>
      </c>
      <c r="L63" s="117">
        <v>0</v>
      </c>
      <c r="M63" s="171">
        <f t="shared" si="0"/>
        <v>15301</v>
      </c>
    </row>
    <row r="64" spans="1:13">
      <c r="A64" s="57" t="s">
        <v>434</v>
      </c>
      <c r="B64" s="48"/>
      <c r="C64" s="54"/>
      <c r="D64" s="122"/>
      <c r="E64" s="118"/>
      <c r="F64" s="122"/>
      <c r="G64" s="118"/>
      <c r="H64" s="122"/>
      <c r="I64" s="118"/>
      <c r="J64" s="122"/>
      <c r="K64" s="118"/>
      <c r="L64" s="118"/>
      <c r="M64" s="171">
        <f t="shared" si="0"/>
        <v>0</v>
      </c>
    </row>
    <row r="65" spans="1:13">
      <c r="A65" s="11" t="s">
        <v>30</v>
      </c>
      <c r="B65" s="290" t="s">
        <v>178</v>
      </c>
      <c r="C65" s="117">
        <f>SUM(D65:L65)</f>
        <v>7761</v>
      </c>
      <c r="D65" s="114"/>
      <c r="E65" s="117">
        <v>0</v>
      </c>
      <c r="F65" s="124">
        <v>0</v>
      </c>
      <c r="G65" s="117"/>
      <c r="H65" s="124">
        <v>7761</v>
      </c>
      <c r="I65" s="117">
        <v>0</v>
      </c>
      <c r="J65" s="124">
        <v>0</v>
      </c>
      <c r="K65" s="117">
        <v>0</v>
      </c>
      <c r="L65" s="117">
        <v>0</v>
      </c>
      <c r="M65" s="171">
        <f t="shared" si="0"/>
        <v>7761</v>
      </c>
    </row>
    <row r="66" spans="1:13">
      <c r="A66" s="54" t="s">
        <v>435</v>
      </c>
      <c r="B66" s="252"/>
      <c r="C66" s="54"/>
      <c r="D66" s="120"/>
      <c r="E66" s="118"/>
      <c r="F66" s="122"/>
      <c r="G66" s="118"/>
      <c r="H66" s="122"/>
      <c r="I66" s="118"/>
      <c r="J66" s="121"/>
      <c r="K66" s="118"/>
      <c r="L66" s="118"/>
      <c r="M66" s="171">
        <f t="shared" si="0"/>
        <v>0</v>
      </c>
    </row>
    <row r="67" spans="1:13">
      <c r="A67" s="15" t="s">
        <v>41</v>
      </c>
      <c r="B67" s="291" t="s">
        <v>177</v>
      </c>
      <c r="C67" s="117">
        <f>SUM(D67:L67)</f>
        <v>16231</v>
      </c>
      <c r="D67" s="114"/>
      <c r="E67" s="117">
        <v>0</v>
      </c>
      <c r="F67" s="124">
        <v>16231</v>
      </c>
      <c r="G67" s="117"/>
      <c r="H67" s="124">
        <v>0</v>
      </c>
      <c r="I67" s="117">
        <v>0</v>
      </c>
      <c r="J67" s="123">
        <v>0</v>
      </c>
      <c r="K67" s="117">
        <v>0</v>
      </c>
      <c r="L67" s="117">
        <v>0</v>
      </c>
      <c r="M67" s="171">
        <f t="shared" si="0"/>
        <v>16231</v>
      </c>
    </row>
    <row r="68" spans="1:13">
      <c r="A68" s="54" t="s">
        <v>447</v>
      </c>
      <c r="B68" s="252"/>
      <c r="C68" s="54"/>
      <c r="D68" s="120"/>
      <c r="E68" s="118"/>
      <c r="F68" s="122"/>
      <c r="G68" s="118"/>
      <c r="H68" s="122"/>
      <c r="I68" s="118"/>
      <c r="J68" s="121"/>
      <c r="K68" s="118"/>
      <c r="L68" s="118"/>
      <c r="M68" s="171">
        <f t="shared" si="0"/>
        <v>0</v>
      </c>
    </row>
    <row r="69" spans="1:13">
      <c r="A69" s="15" t="s">
        <v>41</v>
      </c>
      <c r="B69" s="291" t="s">
        <v>177</v>
      </c>
      <c r="C69" s="117">
        <f>SUM(D69:L69)</f>
        <v>7404</v>
      </c>
      <c r="D69" s="114">
        <v>986</v>
      </c>
      <c r="E69" s="117">
        <v>218</v>
      </c>
      <c r="F69" s="124">
        <v>6200</v>
      </c>
      <c r="G69" s="117"/>
      <c r="H69" s="124">
        <v>0</v>
      </c>
      <c r="I69" s="117">
        <v>0</v>
      </c>
      <c r="J69" s="123">
        <v>0</v>
      </c>
      <c r="K69" s="117">
        <v>0</v>
      </c>
      <c r="L69" s="117">
        <v>0</v>
      </c>
      <c r="M69" s="171">
        <f t="shared" si="0"/>
        <v>7404</v>
      </c>
    </row>
    <row r="70" spans="1:13">
      <c r="A70" s="54" t="s">
        <v>448</v>
      </c>
      <c r="B70" s="252"/>
      <c r="C70" s="54"/>
      <c r="D70" s="120"/>
      <c r="E70" s="118"/>
      <c r="F70" s="122"/>
      <c r="G70" s="118"/>
      <c r="H70" s="122"/>
      <c r="I70" s="118"/>
      <c r="J70" s="121"/>
      <c r="K70" s="118"/>
      <c r="L70" s="118"/>
      <c r="M70" s="171">
        <f t="shared" si="0"/>
        <v>0</v>
      </c>
    </row>
    <row r="71" spans="1:13">
      <c r="A71" s="15" t="s">
        <v>41</v>
      </c>
      <c r="B71" s="291" t="s">
        <v>177</v>
      </c>
      <c r="C71" s="117">
        <f>SUM(D71:L71)</f>
        <v>0</v>
      </c>
      <c r="D71" s="114"/>
      <c r="E71" s="117">
        <v>0</v>
      </c>
      <c r="F71" s="124">
        <v>0</v>
      </c>
      <c r="G71" s="117"/>
      <c r="H71" s="124">
        <v>0</v>
      </c>
      <c r="I71" s="117">
        <v>0</v>
      </c>
      <c r="J71" s="123">
        <v>0</v>
      </c>
      <c r="K71" s="117">
        <v>0</v>
      </c>
      <c r="L71" s="117">
        <v>0</v>
      </c>
      <c r="M71" s="171">
        <f t="shared" si="0"/>
        <v>0</v>
      </c>
    </row>
    <row r="72" spans="1:13">
      <c r="A72" s="54" t="s">
        <v>449</v>
      </c>
      <c r="B72" s="252"/>
      <c r="C72" s="54"/>
      <c r="D72" s="120"/>
      <c r="E72" s="118"/>
      <c r="F72" s="122"/>
      <c r="G72" s="118"/>
      <c r="H72" s="122"/>
      <c r="I72" s="118"/>
      <c r="J72" s="121"/>
      <c r="K72" s="118"/>
      <c r="L72" s="118"/>
      <c r="M72" s="171">
        <f t="shared" si="0"/>
        <v>0</v>
      </c>
    </row>
    <row r="73" spans="1:13">
      <c r="A73" s="15" t="s">
        <v>41</v>
      </c>
      <c r="B73" s="291" t="s">
        <v>177</v>
      </c>
      <c r="C73" s="117">
        <f>SUM(D73:L73)</f>
        <v>0</v>
      </c>
      <c r="D73" s="114"/>
      <c r="E73" s="117">
        <v>0</v>
      </c>
      <c r="F73" s="124">
        <v>0</v>
      </c>
      <c r="G73" s="117"/>
      <c r="H73" s="124">
        <v>0</v>
      </c>
      <c r="I73" s="117">
        <v>0</v>
      </c>
      <c r="J73" s="123">
        <v>0</v>
      </c>
      <c r="K73" s="117">
        <v>0</v>
      </c>
      <c r="L73" s="117">
        <v>0</v>
      </c>
      <c r="M73" s="171">
        <f t="shared" si="0"/>
        <v>0</v>
      </c>
    </row>
    <row r="74" spans="1:13">
      <c r="A74" s="54" t="s">
        <v>450</v>
      </c>
      <c r="B74" s="252"/>
      <c r="C74" s="54"/>
      <c r="D74" s="120"/>
      <c r="E74" s="118"/>
      <c r="F74" s="122"/>
      <c r="G74" s="118"/>
      <c r="H74" s="122"/>
      <c r="I74" s="118"/>
      <c r="J74" s="121"/>
      <c r="K74" s="118"/>
      <c r="L74" s="118"/>
      <c r="M74" s="171">
        <f t="shared" si="0"/>
        <v>0</v>
      </c>
    </row>
    <row r="75" spans="1:13">
      <c r="A75" s="15" t="s">
        <v>41</v>
      </c>
      <c r="B75" s="291" t="s">
        <v>177</v>
      </c>
      <c r="C75" s="117">
        <f>SUM(D75:L75)</f>
        <v>880</v>
      </c>
      <c r="D75" s="114"/>
      <c r="E75" s="117">
        <v>0</v>
      </c>
      <c r="F75" s="124">
        <v>880</v>
      </c>
      <c r="G75" s="117"/>
      <c r="H75" s="124">
        <v>0</v>
      </c>
      <c r="I75" s="117">
        <v>0</v>
      </c>
      <c r="J75" s="123"/>
      <c r="K75" s="117">
        <v>0</v>
      </c>
      <c r="L75" s="117">
        <v>0</v>
      </c>
      <c r="M75" s="171">
        <f t="shared" si="0"/>
        <v>880</v>
      </c>
    </row>
    <row r="76" spans="1:13">
      <c r="A76" s="232" t="s">
        <v>440</v>
      </c>
      <c r="B76" s="60"/>
      <c r="C76" s="222"/>
      <c r="D76" s="122"/>
      <c r="E76" s="118"/>
      <c r="F76" s="122"/>
      <c r="G76" s="118"/>
      <c r="H76" s="122"/>
      <c r="I76" s="223"/>
      <c r="J76" s="122"/>
      <c r="K76" s="118"/>
      <c r="L76" s="118"/>
      <c r="M76" s="171">
        <f t="shared" si="0"/>
        <v>0</v>
      </c>
    </row>
    <row r="77" spans="1:13">
      <c r="A77" s="29" t="s">
        <v>40</v>
      </c>
      <c r="B77" s="270" t="s">
        <v>178</v>
      </c>
      <c r="C77" s="117">
        <f>SUM(D77:L77)</f>
        <v>400</v>
      </c>
      <c r="D77" s="124"/>
      <c r="E77" s="117">
        <v>0</v>
      </c>
      <c r="F77" s="124">
        <v>400</v>
      </c>
      <c r="G77" s="117">
        <v>0</v>
      </c>
      <c r="H77" s="124">
        <v>0</v>
      </c>
      <c r="I77" s="213"/>
      <c r="J77" s="124"/>
      <c r="K77" s="117">
        <v>0</v>
      </c>
      <c r="L77" s="117">
        <v>0</v>
      </c>
      <c r="M77" s="171">
        <f t="shared" si="0"/>
        <v>400</v>
      </c>
    </row>
    <row r="78" spans="1:13">
      <c r="A78" s="232" t="s">
        <v>441</v>
      </c>
      <c r="B78" s="320"/>
      <c r="C78" s="92"/>
      <c r="D78" s="125"/>
      <c r="E78" s="92"/>
      <c r="F78" s="121"/>
      <c r="G78" s="118"/>
      <c r="H78" s="122"/>
      <c r="I78" s="223"/>
      <c r="J78" s="122"/>
      <c r="K78" s="118"/>
      <c r="L78" s="118"/>
      <c r="M78" s="171">
        <f t="shared" si="0"/>
        <v>0</v>
      </c>
    </row>
    <row r="79" spans="1:13">
      <c r="A79" s="29" t="s">
        <v>40</v>
      </c>
      <c r="B79" s="289" t="s">
        <v>178</v>
      </c>
      <c r="C79" s="117">
        <f>SUM(D79:L79)</f>
        <v>10038</v>
      </c>
      <c r="D79" s="125"/>
      <c r="E79" s="92"/>
      <c r="F79" s="123">
        <v>10038</v>
      </c>
      <c r="G79" s="117"/>
      <c r="H79" s="124"/>
      <c r="I79" s="213"/>
      <c r="J79" s="124"/>
      <c r="K79" s="117"/>
      <c r="L79" s="117"/>
      <c r="M79" s="171">
        <f t="shared" si="0"/>
        <v>10038</v>
      </c>
    </row>
    <row r="80" spans="1:13">
      <c r="A80" s="22" t="s">
        <v>451</v>
      </c>
      <c r="B80" s="19"/>
      <c r="C80" s="13"/>
      <c r="D80" s="122"/>
      <c r="E80" s="118"/>
      <c r="F80" s="122"/>
      <c r="G80" s="118"/>
      <c r="H80" s="118"/>
      <c r="I80" s="223"/>
      <c r="J80" s="122"/>
      <c r="K80" s="118"/>
      <c r="L80" s="118"/>
      <c r="M80" s="171">
        <f t="shared" si="0"/>
        <v>0</v>
      </c>
    </row>
    <row r="81" spans="1:13">
      <c r="A81" s="11" t="s">
        <v>30</v>
      </c>
      <c r="B81" s="289" t="s">
        <v>177</v>
      </c>
      <c r="C81" s="117">
        <f>SUM(D81:L81)</f>
        <v>2146</v>
      </c>
      <c r="D81" s="124"/>
      <c r="E81" s="117">
        <v>0</v>
      </c>
      <c r="F81" s="124">
        <v>2146</v>
      </c>
      <c r="G81" s="117">
        <v>0</v>
      </c>
      <c r="H81" s="117">
        <v>0</v>
      </c>
      <c r="I81" s="213">
        <v>0</v>
      </c>
      <c r="J81" s="124">
        <v>0</v>
      </c>
      <c r="K81" s="117">
        <v>0</v>
      </c>
      <c r="L81" s="117">
        <v>0</v>
      </c>
      <c r="M81" s="171">
        <f t="shared" si="0"/>
        <v>2146</v>
      </c>
    </row>
    <row r="82" spans="1:13">
      <c r="A82" s="13" t="s">
        <v>452</v>
      </c>
      <c r="B82" s="7"/>
      <c r="C82" s="13"/>
      <c r="D82" s="122"/>
      <c r="E82" s="118"/>
      <c r="F82" s="122"/>
      <c r="G82" s="118"/>
      <c r="H82" s="118"/>
      <c r="I82" s="118"/>
      <c r="J82" s="122"/>
      <c r="K82" s="118"/>
      <c r="L82" s="118"/>
      <c r="M82" s="171">
        <f t="shared" si="0"/>
        <v>0</v>
      </c>
    </row>
    <row r="83" spans="1:13">
      <c r="A83" s="15" t="s">
        <v>30</v>
      </c>
      <c r="B83" s="289" t="s">
        <v>177</v>
      </c>
      <c r="C83" s="117">
        <f>SUM(D83:L83)</f>
        <v>1169</v>
      </c>
      <c r="D83" s="124"/>
      <c r="E83" s="117">
        <v>0</v>
      </c>
      <c r="F83" s="124">
        <v>1169</v>
      </c>
      <c r="G83" s="117">
        <v>0</v>
      </c>
      <c r="H83" s="117">
        <v>0</v>
      </c>
      <c r="I83" s="117">
        <v>0</v>
      </c>
      <c r="J83" s="124">
        <v>0</v>
      </c>
      <c r="K83" s="117">
        <v>0</v>
      </c>
      <c r="L83" s="117">
        <v>0</v>
      </c>
      <c r="M83" s="171">
        <f t="shared" si="0"/>
        <v>1169</v>
      </c>
    </row>
    <row r="84" spans="1:13">
      <c r="A84" s="13" t="s">
        <v>575</v>
      </c>
      <c r="B84" s="7"/>
      <c r="C84" s="13"/>
      <c r="D84" s="122"/>
      <c r="E84" s="118"/>
      <c r="F84" s="122"/>
      <c r="G84" s="118"/>
      <c r="H84" s="118"/>
      <c r="I84" s="118"/>
      <c r="J84" s="122"/>
      <c r="K84" s="118"/>
      <c r="L84" s="118"/>
      <c r="M84" s="171"/>
    </row>
    <row r="85" spans="1:13">
      <c r="A85" s="15" t="s">
        <v>30</v>
      </c>
      <c r="B85" s="289" t="s">
        <v>177</v>
      </c>
      <c r="C85" s="117">
        <f>SUM(D85:L85)</f>
        <v>0</v>
      </c>
      <c r="D85" s="124"/>
      <c r="E85" s="117">
        <v>0</v>
      </c>
      <c r="F85" s="124">
        <v>0</v>
      </c>
      <c r="G85" s="117">
        <v>0</v>
      </c>
      <c r="H85" s="117">
        <v>0</v>
      </c>
      <c r="I85" s="117">
        <v>0</v>
      </c>
      <c r="J85" s="124">
        <v>0</v>
      </c>
      <c r="K85" s="117">
        <v>0</v>
      </c>
      <c r="L85" s="117">
        <v>0</v>
      </c>
      <c r="M85" s="171"/>
    </row>
    <row r="86" spans="1:13">
      <c r="A86" s="57" t="s">
        <v>576</v>
      </c>
      <c r="B86" s="48"/>
      <c r="C86" s="251"/>
      <c r="D86" s="125"/>
      <c r="E86" s="118"/>
      <c r="F86" s="122"/>
      <c r="G86" s="118"/>
      <c r="H86" s="118"/>
      <c r="I86" s="118"/>
      <c r="J86" s="122"/>
      <c r="K86" s="118"/>
      <c r="L86" s="118"/>
      <c r="M86" s="171">
        <f t="shared" ref="M86:M95" si="1">SUM(D86:L86)</f>
        <v>0</v>
      </c>
    </row>
    <row r="87" spans="1:13">
      <c r="A87" s="11" t="s">
        <v>30</v>
      </c>
      <c r="B87" s="290" t="s">
        <v>177</v>
      </c>
      <c r="C87" s="92">
        <f>SUM(D87:L87)</f>
        <v>0</v>
      </c>
      <c r="D87" s="125"/>
      <c r="E87" s="92"/>
      <c r="F87" s="125">
        <v>0</v>
      </c>
      <c r="G87" s="92">
        <v>0</v>
      </c>
      <c r="H87" s="92">
        <v>0</v>
      </c>
      <c r="I87" s="92">
        <v>0</v>
      </c>
      <c r="J87" s="125">
        <v>0</v>
      </c>
      <c r="K87" s="92">
        <v>0</v>
      </c>
      <c r="L87" s="92">
        <v>0</v>
      </c>
      <c r="M87" s="171">
        <f t="shared" si="1"/>
        <v>0</v>
      </c>
    </row>
    <row r="88" spans="1:13">
      <c r="A88" s="54" t="s">
        <v>577</v>
      </c>
      <c r="B88" s="320"/>
      <c r="C88" s="118"/>
      <c r="D88" s="122"/>
      <c r="E88" s="118"/>
      <c r="F88" s="122"/>
      <c r="G88" s="118"/>
      <c r="H88" s="118"/>
      <c r="I88" s="118"/>
      <c r="J88" s="122"/>
      <c r="K88" s="118"/>
      <c r="L88" s="118"/>
      <c r="M88" s="171">
        <f t="shared" si="1"/>
        <v>0</v>
      </c>
    </row>
    <row r="89" spans="1:13">
      <c r="A89" s="11" t="s">
        <v>30</v>
      </c>
      <c r="B89" s="289" t="s">
        <v>177</v>
      </c>
      <c r="C89" s="117">
        <f>SUM(D89:L89)</f>
        <v>0</v>
      </c>
      <c r="D89" s="124"/>
      <c r="E89" s="117"/>
      <c r="F89" s="124">
        <v>0</v>
      </c>
      <c r="G89" s="117"/>
      <c r="H89" s="117"/>
      <c r="I89" s="117"/>
      <c r="J89" s="124"/>
      <c r="K89" s="117"/>
      <c r="L89" s="117"/>
      <c r="M89" s="171">
        <f t="shared" si="1"/>
        <v>0</v>
      </c>
    </row>
    <row r="90" spans="1:13">
      <c r="A90" s="13" t="s">
        <v>578</v>
      </c>
      <c r="B90" s="290"/>
      <c r="C90" s="92"/>
      <c r="D90" s="121"/>
      <c r="E90" s="118"/>
      <c r="F90" s="122"/>
      <c r="G90" s="118"/>
      <c r="H90" s="118"/>
      <c r="I90" s="118"/>
      <c r="J90" s="122"/>
      <c r="K90" s="118"/>
      <c r="L90" s="118"/>
      <c r="M90" s="171">
        <f t="shared" si="1"/>
        <v>0</v>
      </c>
    </row>
    <row r="91" spans="1:13">
      <c r="A91" s="15" t="s">
        <v>30</v>
      </c>
      <c r="B91" s="290" t="s">
        <v>177</v>
      </c>
      <c r="C91" s="117">
        <f>SUM(D91:L91)</f>
        <v>11652</v>
      </c>
      <c r="D91" s="123"/>
      <c r="E91" s="117"/>
      <c r="F91" s="124"/>
      <c r="G91" s="117">
        <v>11652</v>
      </c>
      <c r="H91" s="117">
        <v>0</v>
      </c>
      <c r="I91" s="117"/>
      <c r="J91" s="124"/>
      <c r="K91" s="117"/>
      <c r="L91" s="117"/>
      <c r="M91" s="171">
        <f t="shared" si="1"/>
        <v>11652</v>
      </c>
    </row>
    <row r="92" spans="1:13">
      <c r="A92" s="54" t="s">
        <v>579</v>
      </c>
      <c r="B92" s="54"/>
      <c r="C92" s="92"/>
      <c r="D92" s="115"/>
      <c r="E92" s="92"/>
      <c r="F92" s="125"/>
      <c r="G92" s="92"/>
      <c r="H92" s="92"/>
      <c r="I92" s="92"/>
      <c r="J92" s="125"/>
      <c r="K92" s="92"/>
      <c r="L92" s="92"/>
      <c r="M92" s="171">
        <f t="shared" si="1"/>
        <v>0</v>
      </c>
    </row>
    <row r="93" spans="1:13">
      <c r="A93" s="15" t="s">
        <v>30</v>
      </c>
      <c r="B93" s="289" t="s">
        <v>177</v>
      </c>
      <c r="C93" s="117">
        <f>SUM(D93:L93)</f>
        <v>0</v>
      </c>
      <c r="D93" s="115"/>
      <c r="E93" s="92"/>
      <c r="F93" s="125"/>
      <c r="G93" s="92"/>
      <c r="H93" s="92"/>
      <c r="I93" s="92"/>
      <c r="J93" s="125"/>
      <c r="K93" s="92"/>
      <c r="L93" s="92"/>
      <c r="M93" s="171">
        <f t="shared" si="1"/>
        <v>0</v>
      </c>
    </row>
    <row r="94" spans="1:13">
      <c r="A94" s="356" t="s">
        <v>580</v>
      </c>
      <c r="B94" s="320"/>
      <c r="C94" s="118"/>
      <c r="D94" s="120"/>
      <c r="E94" s="118"/>
      <c r="F94" s="122"/>
      <c r="G94" s="118"/>
      <c r="H94" s="118"/>
      <c r="I94" s="118"/>
      <c r="J94" s="122"/>
      <c r="K94" s="118"/>
      <c r="L94" s="118"/>
      <c r="M94" s="171">
        <f t="shared" si="1"/>
        <v>0</v>
      </c>
    </row>
    <row r="95" spans="1:13">
      <c r="A95" s="15" t="s">
        <v>30</v>
      </c>
      <c r="B95" s="289" t="s">
        <v>178</v>
      </c>
      <c r="C95" s="117">
        <f>SUM(D95:L95)</f>
        <v>300000</v>
      </c>
      <c r="D95" s="114"/>
      <c r="E95" s="117"/>
      <c r="F95" s="124"/>
      <c r="G95" s="117"/>
      <c r="H95" s="117"/>
      <c r="I95" s="117"/>
      <c r="J95" s="124"/>
      <c r="K95" s="117"/>
      <c r="L95" s="117">
        <v>300000</v>
      </c>
      <c r="M95" s="171">
        <f t="shared" si="1"/>
        <v>300000</v>
      </c>
    </row>
    <row r="96" spans="1:13">
      <c r="A96" s="22" t="s">
        <v>42</v>
      </c>
      <c r="B96" s="22"/>
      <c r="C96" s="22"/>
      <c r="D96" s="131"/>
      <c r="E96" s="128"/>
      <c r="F96" s="129"/>
      <c r="G96" s="128"/>
      <c r="H96" s="128"/>
      <c r="I96" s="128"/>
      <c r="J96" s="130"/>
      <c r="K96" s="128"/>
      <c r="L96" s="128"/>
    </row>
    <row r="97" spans="1:13">
      <c r="A97" s="14" t="s">
        <v>30</v>
      </c>
      <c r="B97" s="14"/>
      <c r="C97" s="133">
        <f>SUM(C67,C69,C71,C73,C75,C77,C79,C81,C83,C87,C89,C91,C93,C95,C85,C104)</f>
        <v>3300257</v>
      </c>
      <c r="D97" s="133">
        <f>SUM(D67,D69,D71,D73,D75,D77,D79,D81,D83,D87,D89,D91,D93,D95,D85,D104)</f>
        <v>81885</v>
      </c>
      <c r="E97" s="133">
        <f t="shared" ref="E97:L97" si="2">SUM(E67,E69,E71,E73,E75,E77,E79,E81,E83,E87,E89,E91,E93,E95,E85,E104)</f>
        <v>12393</v>
      </c>
      <c r="F97" s="133">
        <f t="shared" si="2"/>
        <v>482254</v>
      </c>
      <c r="G97" s="133">
        <f t="shared" si="2"/>
        <v>11652</v>
      </c>
      <c r="H97" s="133">
        <f t="shared" si="2"/>
        <v>1448145</v>
      </c>
      <c r="I97" s="133">
        <f t="shared" si="2"/>
        <v>396504</v>
      </c>
      <c r="J97" s="133">
        <f t="shared" si="2"/>
        <v>420300</v>
      </c>
      <c r="K97" s="133">
        <f t="shared" si="2"/>
        <v>88676</v>
      </c>
      <c r="L97" s="133">
        <f t="shared" si="2"/>
        <v>358448</v>
      </c>
      <c r="M97" s="132">
        <f>SUM(D97:L97)</f>
        <v>3300257</v>
      </c>
    </row>
    <row r="98" spans="1:13" ht="18" customHeight="1">
      <c r="A98" s="256" t="s">
        <v>180</v>
      </c>
      <c r="B98" s="256"/>
      <c r="C98" s="292">
        <f>C97-(C99+C100)</f>
        <v>2912910</v>
      </c>
      <c r="D98" s="292">
        <f t="shared" ref="D98:L98" si="3">D97-(D99+D100)</f>
        <v>37870</v>
      </c>
      <c r="E98" s="292">
        <f t="shared" si="3"/>
        <v>4688</v>
      </c>
      <c r="F98" s="292">
        <f t="shared" si="3"/>
        <v>465609</v>
      </c>
      <c r="G98" s="292">
        <f t="shared" si="3"/>
        <v>11652</v>
      </c>
      <c r="H98" s="292">
        <f t="shared" si="3"/>
        <v>1437484</v>
      </c>
      <c r="I98" s="292">
        <f t="shared" si="3"/>
        <v>388183</v>
      </c>
      <c r="J98" s="292">
        <f t="shared" si="3"/>
        <v>420300</v>
      </c>
      <c r="K98" s="292">
        <f t="shared" si="3"/>
        <v>88676</v>
      </c>
      <c r="L98" s="292">
        <f t="shared" si="3"/>
        <v>58448</v>
      </c>
      <c r="M98" s="132"/>
    </row>
    <row r="99" spans="1:13" s="231" customFormat="1" ht="17.25" customHeight="1">
      <c r="A99" s="256" t="s">
        <v>181</v>
      </c>
      <c r="B99" s="256"/>
      <c r="C99" s="292">
        <f>SUM(C37,C55,C59,C65,C77,C79,C95,)</f>
        <v>330501</v>
      </c>
      <c r="D99" s="292">
        <f t="shared" ref="D99:L99" si="4">SUM(D37,D55,D59,D65,D77,D79,D95,)</f>
        <v>338</v>
      </c>
      <c r="E99" s="292">
        <f t="shared" si="4"/>
        <v>62</v>
      </c>
      <c r="F99" s="292">
        <f t="shared" si="4"/>
        <v>12582</v>
      </c>
      <c r="G99" s="292">
        <f t="shared" si="4"/>
        <v>0</v>
      </c>
      <c r="H99" s="292">
        <f t="shared" si="4"/>
        <v>10661</v>
      </c>
      <c r="I99" s="292">
        <f t="shared" si="4"/>
        <v>6858</v>
      </c>
      <c r="J99" s="292">
        <f t="shared" si="4"/>
        <v>0</v>
      </c>
      <c r="K99" s="292">
        <f t="shared" si="4"/>
        <v>0</v>
      </c>
      <c r="L99" s="292">
        <f t="shared" si="4"/>
        <v>300000</v>
      </c>
      <c r="M99" s="132"/>
    </row>
    <row r="100" spans="1:13" s="231" customFormat="1" ht="18" customHeight="1">
      <c r="A100" s="256" t="s">
        <v>182</v>
      </c>
      <c r="B100" s="256"/>
      <c r="C100" s="292">
        <f t="shared" ref="C100:L100" si="5">SUM(C13,)</f>
        <v>56846</v>
      </c>
      <c r="D100" s="292">
        <f t="shared" si="5"/>
        <v>43677</v>
      </c>
      <c r="E100" s="292">
        <f t="shared" si="5"/>
        <v>7643</v>
      </c>
      <c r="F100" s="292">
        <f t="shared" si="5"/>
        <v>4063</v>
      </c>
      <c r="G100" s="292">
        <f t="shared" si="5"/>
        <v>0</v>
      </c>
      <c r="H100" s="292">
        <f t="shared" si="5"/>
        <v>0</v>
      </c>
      <c r="I100" s="292">
        <f t="shared" si="5"/>
        <v>1463</v>
      </c>
      <c r="J100" s="292">
        <f t="shared" si="5"/>
        <v>0</v>
      </c>
      <c r="K100" s="292">
        <f t="shared" si="5"/>
        <v>0</v>
      </c>
      <c r="L100" s="292">
        <f t="shared" si="5"/>
        <v>0</v>
      </c>
      <c r="M100" s="132"/>
    </row>
    <row r="101" spans="1:13" s="231" customFormat="1">
      <c r="A101" s="253"/>
      <c r="B101" s="253"/>
      <c r="C101" s="253"/>
      <c r="D101" s="254"/>
      <c r="E101" s="255"/>
      <c r="F101" s="255"/>
      <c r="G101" s="255"/>
      <c r="H101" s="255"/>
      <c r="I101" s="255"/>
      <c r="J101" s="255"/>
      <c r="K101" s="255"/>
      <c r="L101" s="255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3">
      <c r="A103" s="1" t="s">
        <v>129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3">
      <c r="A104" s="233" t="s">
        <v>236</v>
      </c>
      <c r="B104" s="233"/>
      <c r="C104" s="373">
        <f>SUM(C13,C15,C17,C19,C21,C23,C25,C27,C29,C31,C33,C35,C37,C39,C41,C43,C45,C47,C49,C51,C53,C55,C57,C59,C61,C63,C65)</f>
        <v>2950337</v>
      </c>
      <c r="D104" s="373">
        <f t="shared" ref="D104:L104" si="6">SUM(D13,D15,D17,D19,D21,D23,D25,D27,D29,D31,D33,D35,D37,D39,D41,D43,D45,D47,D49,D51,D53,D55,D57,D59,D61,D63,D65)</f>
        <v>80899</v>
      </c>
      <c r="E104" s="373">
        <f t="shared" si="6"/>
        <v>12175</v>
      </c>
      <c r="F104" s="373">
        <f t="shared" si="6"/>
        <v>445190</v>
      </c>
      <c r="G104" s="373">
        <f t="shared" si="6"/>
        <v>0</v>
      </c>
      <c r="H104" s="373">
        <f t="shared" si="6"/>
        <v>1448145</v>
      </c>
      <c r="I104" s="373">
        <f t="shared" si="6"/>
        <v>396504</v>
      </c>
      <c r="J104" s="373">
        <f t="shared" si="6"/>
        <v>420300</v>
      </c>
      <c r="K104" s="373">
        <f t="shared" si="6"/>
        <v>88676</v>
      </c>
      <c r="L104" s="373">
        <f t="shared" si="6"/>
        <v>58448</v>
      </c>
      <c r="M104" s="177"/>
    </row>
    <row r="105" spans="1:13">
      <c r="A105" s="1"/>
      <c r="B105" s="1"/>
      <c r="C105" s="177">
        <f>SUM(D104:L104)</f>
        <v>2950337</v>
      </c>
      <c r="D105" s="177"/>
      <c r="E105" s="177"/>
      <c r="F105" s="177"/>
      <c r="G105" s="177"/>
      <c r="H105" s="177"/>
      <c r="I105" s="177"/>
      <c r="J105" s="177"/>
      <c r="K105" s="177"/>
      <c r="L105" s="177"/>
    </row>
    <row r="106" spans="1:13">
      <c r="A106" s="1"/>
      <c r="B106" s="1"/>
      <c r="C106" s="1"/>
      <c r="D106" s="177"/>
      <c r="E106" s="177"/>
      <c r="F106" s="177"/>
      <c r="G106" s="177"/>
      <c r="H106" s="177"/>
      <c r="I106" s="177"/>
      <c r="J106" s="177"/>
      <c r="K106" s="177"/>
      <c r="L106" s="177"/>
    </row>
    <row r="107" spans="1:13">
      <c r="A107" s="1"/>
      <c r="B107" s="1"/>
      <c r="C107" s="1"/>
      <c r="D107" s="177"/>
      <c r="E107" s="177"/>
      <c r="F107" s="177"/>
      <c r="G107" s="177"/>
      <c r="H107" s="177"/>
      <c r="I107" s="177"/>
      <c r="J107" s="177"/>
      <c r="K107" s="177"/>
      <c r="L107" s="177"/>
    </row>
    <row r="108" spans="1:13">
      <c r="A108" s="1"/>
      <c r="B108" s="1"/>
      <c r="C108" s="1"/>
      <c r="D108" s="177"/>
      <c r="E108" s="1"/>
      <c r="F108" s="1"/>
      <c r="G108" s="1"/>
      <c r="H108" s="1"/>
      <c r="I108" s="1"/>
      <c r="J108" s="1"/>
      <c r="K108" s="1"/>
      <c r="L108" s="1"/>
    </row>
    <row r="109" spans="1:13">
      <c r="A109" s="1"/>
      <c r="B109" s="1"/>
      <c r="C109" s="1"/>
      <c r="D109" s="177"/>
      <c r="E109" s="1"/>
      <c r="F109" s="1"/>
      <c r="G109" s="1"/>
      <c r="H109" s="1"/>
      <c r="I109" s="1"/>
      <c r="J109" s="1"/>
      <c r="K109" s="1"/>
      <c r="L109" s="1"/>
    </row>
    <row r="110" spans="1:13">
      <c r="A110" s="1"/>
      <c r="B110" s="1"/>
      <c r="C110" s="1"/>
      <c r="D110" s="177"/>
      <c r="E110" s="1"/>
      <c r="F110" s="1"/>
      <c r="G110" s="1"/>
      <c r="H110" s="1"/>
      <c r="I110" s="1"/>
      <c r="J110" s="1"/>
      <c r="K110" s="1"/>
      <c r="L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10" orientation="landscape" r:id="rId1"/>
  <headerFooter alignWithMargins="0">
    <oddFooter>&amp;P. oldal</oddFooter>
  </headerFooter>
  <rowBreaks count="2" manualBreakCount="2">
    <brk id="41" max="11" man="1"/>
    <brk id="8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178"/>
  <sheetViews>
    <sheetView view="pageBreakPreview" zoomScaleNormal="100" workbookViewId="0"/>
  </sheetViews>
  <sheetFormatPr defaultRowHeight="12.75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610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74" t="s">
        <v>31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1:12" ht="15.75">
      <c r="A4" s="574" t="s">
        <v>382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</row>
    <row r="5" spans="1:12" ht="15.75">
      <c r="A5" s="574" t="s">
        <v>20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>
      <c r="A7" s="7"/>
      <c r="B7" s="7"/>
      <c r="C7" s="542" t="s">
        <v>310</v>
      </c>
      <c r="D7" s="549" t="s">
        <v>35</v>
      </c>
      <c r="E7" s="568"/>
      <c r="F7" s="568"/>
      <c r="G7" s="568"/>
      <c r="H7" s="568"/>
      <c r="I7" s="549" t="s">
        <v>36</v>
      </c>
      <c r="J7" s="569"/>
      <c r="K7" s="570"/>
      <c r="L7" s="542" t="s">
        <v>205</v>
      </c>
    </row>
    <row r="8" spans="1:12" ht="12.75" customHeight="1">
      <c r="A8" s="19" t="s">
        <v>34</v>
      </c>
      <c r="B8" s="19"/>
      <c r="C8" s="543"/>
      <c r="D8" s="542" t="s">
        <v>81</v>
      </c>
      <c r="E8" s="542" t="s">
        <v>82</v>
      </c>
      <c r="F8" s="542" t="s">
        <v>104</v>
      </c>
      <c r="G8" s="551" t="s">
        <v>223</v>
      </c>
      <c r="H8" s="576" t="s">
        <v>200</v>
      </c>
      <c r="I8" s="542" t="s">
        <v>39</v>
      </c>
      <c r="J8" s="542" t="s">
        <v>38</v>
      </c>
      <c r="K8" s="545" t="s">
        <v>231</v>
      </c>
      <c r="L8" s="543"/>
    </row>
    <row r="9" spans="1:12">
      <c r="A9" s="19" t="s">
        <v>37</v>
      </c>
      <c r="B9" s="19"/>
      <c r="C9" s="543"/>
      <c r="D9" s="543"/>
      <c r="E9" s="543"/>
      <c r="F9" s="543"/>
      <c r="G9" s="571"/>
      <c r="H9" s="577"/>
      <c r="I9" s="543"/>
      <c r="J9" s="543"/>
      <c r="K9" s="573"/>
      <c r="L9" s="543"/>
    </row>
    <row r="10" spans="1:12">
      <c r="A10" s="8"/>
      <c r="B10" s="8"/>
      <c r="C10" s="544"/>
      <c r="D10" s="544"/>
      <c r="E10" s="544"/>
      <c r="F10" s="544"/>
      <c r="G10" s="572"/>
      <c r="H10" s="578"/>
      <c r="I10" s="544"/>
      <c r="J10" s="544"/>
      <c r="K10" s="547"/>
      <c r="L10" s="544"/>
    </row>
    <row r="11" spans="1:1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>
      <c r="A12" s="13" t="s">
        <v>232</v>
      </c>
      <c r="B12" s="13"/>
      <c r="C12" s="7"/>
      <c r="D12" s="118"/>
      <c r="E12" s="118"/>
      <c r="F12" s="122"/>
      <c r="G12" s="118"/>
      <c r="H12" s="122"/>
      <c r="I12" s="118"/>
      <c r="J12" s="121"/>
      <c r="K12" s="118"/>
      <c r="L12" s="118"/>
    </row>
    <row r="13" spans="1:12">
      <c r="A13" s="15" t="s">
        <v>41</v>
      </c>
      <c r="B13" s="289" t="s">
        <v>179</v>
      </c>
      <c r="C13" s="272">
        <f>SUM(D13:L13)</f>
        <v>291277</v>
      </c>
      <c r="D13" s="117">
        <v>206620</v>
      </c>
      <c r="E13" s="117">
        <v>36159</v>
      </c>
      <c r="F13" s="124">
        <v>44609</v>
      </c>
      <c r="G13" s="117"/>
      <c r="H13" s="124"/>
      <c r="I13" s="347">
        <v>3889</v>
      </c>
      <c r="J13" s="123">
        <v>0</v>
      </c>
      <c r="K13" s="117">
        <v>0</v>
      </c>
      <c r="L13" s="117">
        <v>0</v>
      </c>
    </row>
    <row r="14" spans="1:12">
      <c r="A14" s="13" t="s">
        <v>233</v>
      </c>
      <c r="B14" s="7"/>
      <c r="C14" s="7"/>
      <c r="D14" s="126"/>
      <c r="E14" s="118"/>
      <c r="F14" s="122"/>
      <c r="G14" s="118"/>
      <c r="H14" s="122"/>
      <c r="I14" s="127"/>
      <c r="J14" s="121"/>
      <c r="K14" s="118"/>
      <c r="L14" s="118"/>
    </row>
    <row r="15" spans="1:12">
      <c r="A15" s="15" t="s">
        <v>30</v>
      </c>
      <c r="B15" s="289" t="s">
        <v>179</v>
      </c>
      <c r="C15" s="272">
        <f>SUM(D15:L15)</f>
        <v>0</v>
      </c>
      <c r="D15" s="114">
        <v>0</v>
      </c>
      <c r="E15" s="117">
        <v>0</v>
      </c>
      <c r="F15" s="124">
        <v>0</v>
      </c>
      <c r="G15" s="117">
        <v>0</v>
      </c>
      <c r="H15" s="124">
        <v>0</v>
      </c>
      <c r="I15" s="111">
        <v>0</v>
      </c>
      <c r="J15" s="123">
        <v>0</v>
      </c>
      <c r="K15" s="117">
        <v>0</v>
      </c>
      <c r="L15" s="117">
        <v>0</v>
      </c>
    </row>
    <row r="16" spans="1:12">
      <c r="A16" s="57" t="s">
        <v>278</v>
      </c>
      <c r="B16" s="290"/>
      <c r="C16" s="321"/>
      <c r="D16" s="115"/>
      <c r="E16" s="92"/>
      <c r="F16" s="125"/>
      <c r="G16" s="92"/>
      <c r="H16" s="125"/>
      <c r="I16" s="108"/>
      <c r="J16" s="135"/>
      <c r="K16" s="92"/>
      <c r="L16" s="92"/>
    </row>
    <row r="17" spans="1:13">
      <c r="A17" s="15" t="s">
        <v>30</v>
      </c>
      <c r="B17" s="290" t="s">
        <v>179</v>
      </c>
      <c r="C17" s="272">
        <f>SUM(D17:L17)</f>
        <v>0</v>
      </c>
      <c r="D17" s="115">
        <v>0</v>
      </c>
      <c r="E17" s="92">
        <v>0</v>
      </c>
      <c r="F17" s="125">
        <v>0</v>
      </c>
      <c r="G17" s="92">
        <v>0</v>
      </c>
      <c r="H17" s="125">
        <v>0</v>
      </c>
      <c r="I17" s="108">
        <v>0</v>
      </c>
      <c r="J17" s="135">
        <v>0</v>
      </c>
      <c r="K17" s="92">
        <v>0</v>
      </c>
      <c r="L17" s="92">
        <v>0</v>
      </c>
    </row>
    <row r="18" spans="1:13">
      <c r="A18" s="13" t="s">
        <v>279</v>
      </c>
      <c r="B18" s="7"/>
      <c r="C18" s="7"/>
      <c r="D18" s="118"/>
      <c r="E18" s="118"/>
      <c r="F18" s="122"/>
      <c r="G18" s="118"/>
      <c r="H18" s="122"/>
      <c r="I18" s="118"/>
      <c r="J18" s="121"/>
      <c r="K18" s="118"/>
      <c r="L18" s="118"/>
    </row>
    <row r="19" spans="1:13" ht="11.25" customHeight="1">
      <c r="A19" s="15" t="s">
        <v>41</v>
      </c>
      <c r="B19" s="289" t="s">
        <v>177</v>
      </c>
      <c r="C19" s="272">
        <f>SUM(D19:L19)</f>
        <v>0</v>
      </c>
      <c r="D19" s="117">
        <f>SUM(E19:L19)</f>
        <v>0</v>
      </c>
      <c r="E19" s="117">
        <v>0</v>
      </c>
      <c r="F19" s="124">
        <v>0</v>
      </c>
      <c r="G19" s="117">
        <v>0</v>
      </c>
      <c r="H19" s="124">
        <v>0</v>
      </c>
      <c r="I19" s="117"/>
      <c r="J19" s="123">
        <v>0</v>
      </c>
      <c r="K19" s="117">
        <v>0</v>
      </c>
      <c r="L19" s="117">
        <v>0</v>
      </c>
    </row>
    <row r="20" spans="1:13">
      <c r="A20" s="13" t="s">
        <v>45</v>
      </c>
      <c r="B20" s="13"/>
      <c r="C20" s="13"/>
      <c r="D20" s="122"/>
      <c r="E20" s="118"/>
      <c r="F20" s="122"/>
      <c r="G20" s="118"/>
      <c r="H20" s="122"/>
      <c r="I20" s="118"/>
      <c r="J20" s="121"/>
      <c r="K20" s="118"/>
      <c r="L20" s="118"/>
    </row>
    <row r="21" spans="1:13" s="178" customFormat="1">
      <c r="A21" s="14" t="s">
        <v>30</v>
      </c>
      <c r="B21" s="14"/>
      <c r="C21" s="272">
        <f>SUM(D21:L21)</f>
        <v>291277</v>
      </c>
      <c r="D21" s="132">
        <f>SUM(D13,D15,D19,)</f>
        <v>206620</v>
      </c>
      <c r="E21" s="132">
        <f t="shared" ref="E21:L21" si="0">SUM(E13,E15,E19,)</f>
        <v>36159</v>
      </c>
      <c r="F21" s="132">
        <f t="shared" si="0"/>
        <v>44609</v>
      </c>
      <c r="G21" s="132">
        <f t="shared" si="0"/>
        <v>0</v>
      </c>
      <c r="H21" s="132">
        <f t="shared" si="0"/>
        <v>0</v>
      </c>
      <c r="I21" s="132">
        <f t="shared" si="0"/>
        <v>3889</v>
      </c>
      <c r="J21" s="132">
        <f t="shared" si="0"/>
        <v>0</v>
      </c>
      <c r="K21" s="132">
        <f t="shared" si="0"/>
        <v>0</v>
      </c>
      <c r="L21" s="133">
        <f t="shared" si="0"/>
        <v>0</v>
      </c>
      <c r="M21" s="393"/>
    </row>
    <row r="22" spans="1:13" ht="16.5" customHeight="1">
      <c r="A22" s="259" t="s">
        <v>180</v>
      </c>
      <c r="B22" s="259"/>
      <c r="C22" s="272">
        <f>SUM(D22:L22)</f>
        <v>0</v>
      </c>
      <c r="D22" s="258">
        <v>0</v>
      </c>
      <c r="E22" s="258">
        <v>0</v>
      </c>
      <c r="F22" s="258">
        <v>0</v>
      </c>
      <c r="G22" s="258">
        <v>0</v>
      </c>
      <c r="H22" s="258"/>
      <c r="I22" s="258">
        <v>0</v>
      </c>
      <c r="J22" s="258">
        <v>0</v>
      </c>
      <c r="K22" s="258">
        <v>0</v>
      </c>
      <c r="L22" s="258">
        <v>0</v>
      </c>
    </row>
    <row r="23" spans="1:13" ht="18.75" customHeight="1">
      <c r="A23" s="259" t="s">
        <v>181</v>
      </c>
      <c r="B23" s="259"/>
      <c r="C23" s="272">
        <f>SUM(D23:L23)</f>
        <v>0</v>
      </c>
      <c r="D23" s="257">
        <v>0</v>
      </c>
      <c r="E23" s="257">
        <v>0</v>
      </c>
      <c r="F23" s="257">
        <v>0</v>
      </c>
      <c r="G23" s="257">
        <v>0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</row>
    <row r="24" spans="1:13" ht="18.75" customHeight="1">
      <c r="A24" s="259" t="s">
        <v>182</v>
      </c>
      <c r="B24" s="259"/>
      <c r="C24" s="272">
        <f>SUM(D24:L24)</f>
        <v>291277</v>
      </c>
      <c r="D24" s="258">
        <f>SUM(D13,D15)</f>
        <v>206620</v>
      </c>
      <c r="E24" s="258">
        <f t="shared" ref="E24:L24" si="1">SUM(E13,E15)</f>
        <v>36159</v>
      </c>
      <c r="F24" s="258">
        <f t="shared" si="1"/>
        <v>44609</v>
      </c>
      <c r="G24" s="258">
        <f t="shared" si="1"/>
        <v>0</v>
      </c>
      <c r="H24" s="258">
        <f t="shared" si="1"/>
        <v>0</v>
      </c>
      <c r="I24" s="258">
        <f t="shared" si="1"/>
        <v>3889</v>
      </c>
      <c r="J24" s="258">
        <f t="shared" si="1"/>
        <v>0</v>
      </c>
      <c r="K24" s="258">
        <f t="shared" si="1"/>
        <v>0</v>
      </c>
      <c r="L24" s="258">
        <f t="shared" si="1"/>
        <v>0</v>
      </c>
    </row>
    <row r="25" spans="1:13">
      <c r="A25" s="1"/>
      <c r="B25" s="1"/>
      <c r="C25" s="1"/>
      <c r="D25" s="177"/>
      <c r="E25" s="177"/>
      <c r="F25" s="177"/>
      <c r="G25" s="177"/>
      <c r="H25" s="177"/>
      <c r="I25" s="177"/>
      <c r="J25" s="177"/>
      <c r="K25" s="177"/>
      <c r="L25" s="177"/>
    </row>
    <row r="26" spans="1:13">
      <c r="A26" s="1"/>
      <c r="B26" s="1"/>
      <c r="C26" s="1"/>
      <c r="D26" s="177"/>
      <c r="E26" s="177"/>
      <c r="F26" s="177"/>
      <c r="G26" s="177"/>
      <c r="H26" s="177"/>
      <c r="I26" s="177"/>
      <c r="J26" s="177"/>
      <c r="K26" s="177"/>
      <c r="L26" s="177"/>
    </row>
    <row r="27" spans="1:13">
      <c r="A27" s="1"/>
      <c r="B27" s="1"/>
      <c r="C27" s="1"/>
      <c r="D27" s="177"/>
      <c r="E27" s="177"/>
      <c r="F27" s="177"/>
      <c r="G27" s="177"/>
      <c r="H27" s="177"/>
      <c r="I27" s="177"/>
      <c r="J27" s="177"/>
      <c r="K27" s="177"/>
      <c r="L27" s="177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13" orientation="landscape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115"/>
  <sheetViews>
    <sheetView view="pageBreakPreview" topLeftCell="A7" zoomScaleNormal="100" zoomScaleSheetLayoutView="100" workbookViewId="0">
      <pane ySplit="1905" activePane="bottomLeft"/>
      <selection activeCell="A7" sqref="A7"/>
      <selection pane="bottomLeft"/>
    </sheetView>
  </sheetViews>
  <sheetFormatPr defaultColWidth="9.28515625" defaultRowHeight="12.75"/>
  <cols>
    <col min="1" max="1" width="36.7109375" style="447" customWidth="1"/>
    <col min="2" max="2" width="8.5703125" style="447" customWidth="1"/>
    <col min="3" max="3" width="10.28515625" style="447" customWidth="1"/>
    <col min="4" max="4" width="11" style="447" customWidth="1"/>
    <col min="5" max="5" width="10.5703125" style="447" customWidth="1"/>
    <col min="6" max="6" width="11.7109375" style="447" bestFit="1" customWidth="1"/>
    <col min="7" max="7" width="14.140625" style="447" bestFit="1" customWidth="1"/>
    <col min="8" max="8" width="12" style="447" customWidth="1"/>
    <col min="9" max="9" width="10.28515625" style="447" customWidth="1"/>
    <col min="10" max="10" width="11.28515625" style="447" customWidth="1"/>
    <col min="11" max="11" width="13.5703125" style="447" customWidth="1"/>
    <col min="12" max="12" width="10.28515625" style="447" customWidth="1"/>
    <col min="13" max="13" width="9.5703125" style="447" bestFit="1" customWidth="1"/>
    <col min="14" max="14" width="9.28515625" style="447" bestFit="1" customWidth="1"/>
    <col min="15" max="15" width="9.28515625" style="447"/>
    <col min="16" max="18" width="9.28515625" style="447" bestFit="1" customWidth="1"/>
    <col min="19" max="16384" width="9.28515625" style="447"/>
  </cols>
  <sheetData>
    <row r="1" spans="1:15">
      <c r="A1" s="444" t="s">
        <v>611</v>
      </c>
      <c r="B1" s="445"/>
      <c r="C1" s="444"/>
      <c r="D1" s="444"/>
      <c r="E1" s="444"/>
      <c r="F1" s="444"/>
      <c r="G1" s="444"/>
      <c r="H1" s="505"/>
      <c r="I1" s="505"/>
      <c r="J1" s="505"/>
      <c r="K1" s="450"/>
      <c r="L1" s="450"/>
      <c r="M1" s="450"/>
      <c r="N1" s="450"/>
      <c r="O1" s="451"/>
    </row>
    <row r="2" spans="1:15">
      <c r="A2" s="444"/>
      <c r="B2" s="445"/>
      <c r="C2" s="444"/>
      <c r="D2" s="444"/>
      <c r="E2" s="444"/>
      <c r="F2" s="444"/>
      <c r="G2" s="444"/>
      <c r="H2" s="505"/>
      <c r="I2" s="505"/>
      <c r="J2" s="505"/>
      <c r="K2" s="450"/>
      <c r="L2" s="450"/>
      <c r="M2" s="450"/>
      <c r="N2" s="450"/>
      <c r="O2" s="451"/>
    </row>
    <row r="3" spans="1:15">
      <c r="A3" s="565" t="s">
        <v>490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4" spans="1:15">
      <c r="A4" s="565" t="s">
        <v>382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</row>
    <row r="5" spans="1:15">
      <c r="A5" s="565" t="s">
        <v>20</v>
      </c>
      <c r="B5" s="565"/>
      <c r="C5" s="565"/>
      <c r="D5" s="565"/>
      <c r="E5" s="565"/>
      <c r="F5" s="565"/>
      <c r="G5" s="565"/>
      <c r="H5" s="565"/>
      <c r="I5" s="565"/>
      <c r="J5" s="565"/>
      <c r="K5" s="565"/>
      <c r="L5" s="565"/>
    </row>
    <row r="6" spans="1:15">
      <c r="A6" s="446"/>
      <c r="B6" s="446"/>
      <c r="C6" s="446"/>
      <c r="D6" s="491"/>
      <c r="E6" s="446"/>
      <c r="F6" s="446"/>
      <c r="G6" s="446"/>
      <c r="H6" s="446"/>
      <c r="I6" s="579" t="s">
        <v>28</v>
      </c>
      <c r="J6" s="579"/>
      <c r="K6" s="579"/>
      <c r="L6" s="579"/>
    </row>
    <row r="7" spans="1:15" ht="15" customHeight="1">
      <c r="A7" s="506" t="s">
        <v>34</v>
      </c>
      <c r="B7" s="580" t="s">
        <v>493</v>
      </c>
      <c r="C7" s="583" t="s">
        <v>547</v>
      </c>
      <c r="D7" s="586" t="s">
        <v>35</v>
      </c>
      <c r="E7" s="587"/>
      <c r="F7" s="587"/>
      <c r="G7" s="587"/>
      <c r="H7" s="588"/>
      <c r="I7" s="589" t="s">
        <v>36</v>
      </c>
      <c r="J7" s="590"/>
      <c r="K7" s="590"/>
      <c r="L7" s="580" t="s">
        <v>548</v>
      </c>
    </row>
    <row r="8" spans="1:15" ht="12.75" customHeight="1">
      <c r="A8" s="454" t="s">
        <v>37</v>
      </c>
      <c r="B8" s="581"/>
      <c r="C8" s="584"/>
      <c r="D8" s="580" t="s">
        <v>81</v>
      </c>
      <c r="E8" s="580" t="s">
        <v>82</v>
      </c>
      <c r="F8" s="580" t="s">
        <v>104</v>
      </c>
      <c r="G8" s="580" t="s">
        <v>223</v>
      </c>
      <c r="H8" s="580" t="s">
        <v>200</v>
      </c>
      <c r="I8" s="583" t="s">
        <v>39</v>
      </c>
      <c r="J8" s="580" t="s">
        <v>38</v>
      </c>
      <c r="K8" s="593" t="s">
        <v>549</v>
      </c>
      <c r="L8" s="591"/>
    </row>
    <row r="9" spans="1:15">
      <c r="A9" s="454"/>
      <c r="B9" s="581"/>
      <c r="C9" s="584"/>
      <c r="D9" s="591"/>
      <c r="E9" s="591"/>
      <c r="F9" s="591"/>
      <c r="G9" s="591"/>
      <c r="H9" s="591"/>
      <c r="I9" s="596"/>
      <c r="J9" s="591"/>
      <c r="K9" s="594"/>
      <c r="L9" s="591"/>
    </row>
    <row r="10" spans="1:15" ht="29.25" customHeight="1">
      <c r="A10" s="507"/>
      <c r="B10" s="582"/>
      <c r="C10" s="585"/>
      <c r="D10" s="592"/>
      <c r="E10" s="592"/>
      <c r="F10" s="592"/>
      <c r="G10" s="592"/>
      <c r="H10" s="592"/>
      <c r="I10" s="597"/>
      <c r="J10" s="592"/>
      <c r="K10" s="595"/>
      <c r="L10" s="592"/>
    </row>
    <row r="11" spans="1:15">
      <c r="A11" s="508" t="s">
        <v>8</v>
      </c>
      <c r="B11" s="508" t="s">
        <v>9</v>
      </c>
      <c r="C11" s="508" t="s">
        <v>10</v>
      </c>
      <c r="D11" s="508" t="s">
        <v>11</v>
      </c>
      <c r="E11" s="508" t="s">
        <v>12</v>
      </c>
      <c r="F11" s="508" t="s">
        <v>13</v>
      </c>
      <c r="G11" s="508" t="s">
        <v>14</v>
      </c>
      <c r="H11" s="508" t="s">
        <v>15</v>
      </c>
      <c r="I11" s="508" t="s">
        <v>16</v>
      </c>
      <c r="J11" s="508" t="s">
        <v>17</v>
      </c>
      <c r="K11" s="508" t="s">
        <v>18</v>
      </c>
      <c r="L11" s="508" t="s">
        <v>500</v>
      </c>
    </row>
    <row r="12" spans="1:15">
      <c r="A12" s="469" t="s">
        <v>550</v>
      </c>
      <c r="B12" s="456" t="s">
        <v>503</v>
      </c>
      <c r="C12" s="495"/>
      <c r="D12" s="509"/>
      <c r="E12" s="510"/>
      <c r="F12" s="509"/>
      <c r="G12" s="510"/>
      <c r="H12" s="510"/>
      <c r="I12" s="509"/>
      <c r="J12" s="510"/>
      <c r="K12" s="509"/>
      <c r="L12" s="510"/>
      <c r="M12" s="459"/>
      <c r="N12" s="459">
        <f>C12-M12</f>
        <v>0</v>
      </c>
    </row>
    <row r="13" spans="1:15">
      <c r="A13" s="461" t="s">
        <v>43</v>
      </c>
      <c r="B13" s="461"/>
      <c r="C13" s="511">
        <f>SUM(D13:L13)</f>
        <v>173041</v>
      </c>
      <c r="D13" s="491">
        <v>106788</v>
      </c>
      <c r="E13" s="492">
        <v>20756</v>
      </c>
      <c r="F13" s="491">
        <v>44290</v>
      </c>
      <c r="G13" s="492"/>
      <c r="H13" s="492"/>
      <c r="I13" s="491">
        <v>1207</v>
      </c>
      <c r="J13" s="492"/>
      <c r="K13" s="491"/>
      <c r="L13" s="492"/>
      <c r="M13" s="459">
        <f>SUM(D13:L13)</f>
        <v>173041</v>
      </c>
      <c r="N13" s="459">
        <f>M13-C13</f>
        <v>0</v>
      </c>
      <c r="O13" s="459"/>
    </row>
    <row r="14" spans="1:15">
      <c r="A14" s="469" t="s">
        <v>551</v>
      </c>
      <c r="B14" s="456" t="s">
        <v>503</v>
      </c>
      <c r="C14" s="492"/>
      <c r="D14" s="509"/>
      <c r="E14" s="510"/>
      <c r="F14" s="509"/>
      <c r="G14" s="510"/>
      <c r="H14" s="510"/>
      <c r="I14" s="509"/>
      <c r="J14" s="510"/>
      <c r="K14" s="509"/>
      <c r="L14" s="510"/>
      <c r="M14" s="459">
        <f t="shared" ref="M14:M77" si="0">SUM(D14:L14)</f>
        <v>0</v>
      </c>
      <c r="N14" s="459">
        <f t="shared" ref="N14:N77" si="1">M14-C14</f>
        <v>0</v>
      </c>
      <c r="O14" s="459"/>
    </row>
    <row r="15" spans="1:15">
      <c r="A15" s="460" t="s">
        <v>43</v>
      </c>
      <c r="B15" s="460"/>
      <c r="C15" s="511">
        <f>SUM(D15:L15)</f>
        <v>144271</v>
      </c>
      <c r="D15" s="512">
        <v>89062</v>
      </c>
      <c r="E15" s="511">
        <v>16155</v>
      </c>
      <c r="F15" s="512">
        <v>35790</v>
      </c>
      <c r="G15" s="511"/>
      <c r="H15" s="511"/>
      <c r="I15" s="512">
        <v>3264</v>
      </c>
      <c r="J15" s="511"/>
      <c r="K15" s="512"/>
      <c r="L15" s="511"/>
      <c r="M15" s="459">
        <f t="shared" si="0"/>
        <v>144271</v>
      </c>
      <c r="N15" s="459">
        <f t="shared" si="1"/>
        <v>0</v>
      </c>
      <c r="O15" s="459"/>
    </row>
    <row r="16" spans="1:15">
      <c r="A16" s="489" t="s">
        <v>552</v>
      </c>
      <c r="B16" s="456" t="s">
        <v>503</v>
      </c>
      <c r="C16" s="492"/>
      <c r="D16" s="491"/>
      <c r="E16" s="492"/>
      <c r="F16" s="491"/>
      <c r="G16" s="492"/>
      <c r="H16" s="492"/>
      <c r="I16" s="491"/>
      <c r="J16" s="492"/>
      <c r="K16" s="491"/>
      <c r="L16" s="492"/>
      <c r="M16" s="459">
        <f t="shared" si="0"/>
        <v>0</v>
      </c>
      <c r="N16" s="459">
        <f t="shared" si="1"/>
        <v>0</v>
      </c>
      <c r="O16" s="459"/>
    </row>
    <row r="17" spans="1:18">
      <c r="A17" s="460" t="s">
        <v>43</v>
      </c>
      <c r="B17" s="460"/>
      <c r="C17" s="511">
        <f>SUM(D17:L17)</f>
        <v>77785</v>
      </c>
      <c r="D17" s="512">
        <v>50472</v>
      </c>
      <c r="E17" s="511">
        <v>8980</v>
      </c>
      <c r="F17" s="491">
        <v>17284</v>
      </c>
      <c r="G17" s="492"/>
      <c r="H17" s="492"/>
      <c r="I17" s="491">
        <v>1049</v>
      </c>
      <c r="J17" s="492"/>
      <c r="K17" s="491"/>
      <c r="L17" s="492"/>
      <c r="M17" s="459">
        <f t="shared" si="0"/>
        <v>77785</v>
      </c>
      <c r="N17" s="459">
        <f t="shared" si="1"/>
        <v>0</v>
      </c>
      <c r="O17" s="459"/>
    </row>
    <row r="18" spans="1:18">
      <c r="A18" s="489" t="s">
        <v>553</v>
      </c>
      <c r="B18" s="489"/>
      <c r="C18" s="492"/>
      <c r="D18" s="491"/>
      <c r="E18" s="492"/>
      <c r="F18" s="509"/>
      <c r="G18" s="510"/>
      <c r="H18" s="510"/>
      <c r="I18" s="509"/>
      <c r="J18" s="510"/>
      <c r="K18" s="509"/>
      <c r="L18" s="510"/>
      <c r="M18" s="459">
        <f t="shared" si="0"/>
        <v>0</v>
      </c>
      <c r="N18" s="459">
        <f t="shared" si="1"/>
        <v>0</v>
      </c>
      <c r="O18" s="459"/>
    </row>
    <row r="19" spans="1:18">
      <c r="A19" s="461" t="s">
        <v>43</v>
      </c>
      <c r="B19" s="456" t="s">
        <v>503</v>
      </c>
      <c r="C19" s="492">
        <f>C21+C23</f>
        <v>78206</v>
      </c>
      <c r="D19" s="492">
        <f t="shared" ref="D19:L19" si="2">D21+D23</f>
        <v>44382</v>
      </c>
      <c r="E19" s="492">
        <f t="shared" si="2"/>
        <v>8092</v>
      </c>
      <c r="F19" s="492">
        <f t="shared" si="2"/>
        <v>16820</v>
      </c>
      <c r="G19" s="492">
        <f t="shared" si="2"/>
        <v>0</v>
      </c>
      <c r="H19" s="492">
        <f t="shared" si="2"/>
        <v>0</v>
      </c>
      <c r="I19" s="492">
        <f t="shared" si="2"/>
        <v>8912</v>
      </c>
      <c r="J19" s="492">
        <f t="shared" si="2"/>
        <v>0</v>
      </c>
      <c r="K19" s="492">
        <f t="shared" si="2"/>
        <v>0</v>
      </c>
      <c r="L19" s="492">
        <f t="shared" si="2"/>
        <v>0</v>
      </c>
      <c r="M19" s="459">
        <f t="shared" si="0"/>
        <v>78206</v>
      </c>
      <c r="N19" s="459">
        <f t="shared" si="1"/>
        <v>0</v>
      </c>
      <c r="O19" s="459"/>
    </row>
    <row r="20" spans="1:18">
      <c r="A20" s="470" t="s">
        <v>506</v>
      </c>
      <c r="B20" s="461"/>
      <c r="C20" s="465"/>
      <c r="D20" s="465"/>
      <c r="E20" s="465"/>
      <c r="F20" s="466"/>
      <c r="G20" s="465"/>
      <c r="H20" s="466"/>
      <c r="I20" s="465"/>
      <c r="J20" s="466"/>
      <c r="K20" s="465"/>
      <c r="L20" s="465"/>
      <c r="M20" s="459">
        <f t="shared" si="0"/>
        <v>0</v>
      </c>
      <c r="N20" s="459">
        <f t="shared" si="1"/>
        <v>0</v>
      </c>
      <c r="O20" s="465"/>
      <c r="P20" s="459"/>
      <c r="Q20" s="459"/>
      <c r="R20" s="459"/>
    </row>
    <row r="21" spans="1:18">
      <c r="A21" s="461" t="s">
        <v>43</v>
      </c>
      <c r="B21" s="461"/>
      <c r="C21" s="492">
        <f>SUM(D21:L21)</f>
        <v>43985</v>
      </c>
      <c r="D21" s="465">
        <v>25446</v>
      </c>
      <c r="E21" s="465">
        <v>4614</v>
      </c>
      <c r="F21" s="466">
        <v>10013</v>
      </c>
      <c r="G21" s="465"/>
      <c r="H21" s="466"/>
      <c r="I21" s="465">
        <v>3912</v>
      </c>
      <c r="J21" s="466"/>
      <c r="K21" s="465"/>
      <c r="L21" s="465"/>
      <c r="M21" s="459">
        <f t="shared" si="0"/>
        <v>43985</v>
      </c>
      <c r="N21" s="459">
        <f t="shared" si="1"/>
        <v>0</v>
      </c>
      <c r="O21" s="465"/>
      <c r="P21" s="459"/>
      <c r="Q21" s="459"/>
      <c r="R21" s="459"/>
    </row>
    <row r="22" spans="1:18">
      <c r="A22" s="470" t="s">
        <v>507</v>
      </c>
      <c r="B22" s="461"/>
      <c r="C22" s="465"/>
      <c r="D22" s="465"/>
      <c r="E22" s="465"/>
      <c r="F22" s="466"/>
      <c r="G22" s="465"/>
      <c r="H22" s="466"/>
      <c r="I22" s="465"/>
      <c r="J22" s="466"/>
      <c r="K22" s="465"/>
      <c r="L22" s="465"/>
      <c r="M22" s="459">
        <f t="shared" si="0"/>
        <v>0</v>
      </c>
      <c r="N22" s="459">
        <f t="shared" si="1"/>
        <v>0</v>
      </c>
      <c r="O22" s="465"/>
      <c r="P22" s="459"/>
      <c r="Q22" s="459"/>
      <c r="R22" s="459"/>
    </row>
    <row r="23" spans="1:18">
      <c r="A23" s="460" t="s">
        <v>43</v>
      </c>
      <c r="B23" s="460"/>
      <c r="C23" s="511">
        <f>SUM(D23:L23)</f>
        <v>34221</v>
      </c>
      <c r="D23" s="462">
        <v>18936</v>
      </c>
      <c r="E23" s="462">
        <v>3478</v>
      </c>
      <c r="F23" s="463">
        <v>6807</v>
      </c>
      <c r="G23" s="462"/>
      <c r="H23" s="463"/>
      <c r="I23" s="462">
        <v>5000</v>
      </c>
      <c r="J23" s="463"/>
      <c r="K23" s="462"/>
      <c r="L23" s="462"/>
      <c r="M23" s="459">
        <f t="shared" si="0"/>
        <v>34221</v>
      </c>
      <c r="N23" s="459">
        <f t="shared" si="1"/>
        <v>0</v>
      </c>
      <c r="O23" s="462"/>
      <c r="P23" s="459"/>
      <c r="Q23" s="459"/>
      <c r="R23" s="459"/>
    </row>
    <row r="24" spans="1:18">
      <c r="A24" s="489" t="s">
        <v>508</v>
      </c>
      <c r="B24" s="461" t="s">
        <v>509</v>
      </c>
      <c r="C24" s="492"/>
      <c r="D24" s="510"/>
      <c r="E24" s="510"/>
      <c r="F24" s="509"/>
      <c r="G24" s="510"/>
      <c r="H24" s="510"/>
      <c r="I24" s="509"/>
      <c r="J24" s="510"/>
      <c r="K24" s="509"/>
      <c r="L24" s="510"/>
      <c r="M24" s="459">
        <f t="shared" si="0"/>
        <v>0</v>
      </c>
      <c r="N24" s="459">
        <f t="shared" si="1"/>
        <v>0</v>
      </c>
      <c r="O24" s="459"/>
    </row>
    <row r="25" spans="1:18">
      <c r="A25" s="461" t="s">
        <v>43</v>
      </c>
      <c r="B25" s="461"/>
      <c r="C25" s="492">
        <f>C27+C29</f>
        <v>242856</v>
      </c>
      <c r="D25" s="492">
        <f>D27+D29</f>
        <v>117218</v>
      </c>
      <c r="E25" s="492">
        <f>E27+E29</f>
        <v>21788</v>
      </c>
      <c r="F25" s="492">
        <f>F27+F29</f>
        <v>94349</v>
      </c>
      <c r="G25" s="492">
        <f>G27+G29</f>
        <v>120</v>
      </c>
      <c r="H25" s="492"/>
      <c r="I25" s="492">
        <f>I27+I29</f>
        <v>9381</v>
      </c>
      <c r="J25" s="492"/>
      <c r="K25" s="491"/>
      <c r="L25" s="492"/>
      <c r="M25" s="459">
        <f t="shared" si="0"/>
        <v>242856</v>
      </c>
      <c r="N25" s="459">
        <f t="shared" si="1"/>
        <v>0</v>
      </c>
      <c r="O25" s="459"/>
    </row>
    <row r="26" spans="1:18">
      <c r="A26" s="471" t="s">
        <v>510</v>
      </c>
      <c r="B26" s="471"/>
      <c r="C26" s="492"/>
      <c r="D26" s="491"/>
      <c r="E26" s="492"/>
      <c r="F26" s="491"/>
      <c r="G26" s="492"/>
      <c r="H26" s="492"/>
      <c r="I26" s="491"/>
      <c r="J26" s="492"/>
      <c r="K26" s="491"/>
      <c r="L26" s="492"/>
      <c r="M26" s="459">
        <f t="shared" si="0"/>
        <v>0</v>
      </c>
      <c r="N26" s="459">
        <f t="shared" si="1"/>
        <v>0</v>
      </c>
      <c r="O26" s="459"/>
    </row>
    <row r="27" spans="1:18">
      <c r="A27" s="461" t="s">
        <v>43</v>
      </c>
      <c r="B27" s="461"/>
      <c r="C27" s="492">
        <f>SUM(D27:L27)</f>
        <v>150934</v>
      </c>
      <c r="D27" s="491">
        <v>66836</v>
      </c>
      <c r="E27" s="492">
        <v>12225</v>
      </c>
      <c r="F27" s="491">
        <v>63867</v>
      </c>
      <c r="G27" s="492">
        <v>120</v>
      </c>
      <c r="H27" s="492"/>
      <c r="I27" s="491">
        <v>7886</v>
      </c>
      <c r="J27" s="492"/>
      <c r="K27" s="491"/>
      <c r="L27" s="492"/>
      <c r="M27" s="459">
        <f t="shared" si="0"/>
        <v>150934</v>
      </c>
      <c r="N27" s="459">
        <f t="shared" si="1"/>
        <v>0</v>
      </c>
      <c r="O27" s="459"/>
    </row>
    <row r="28" spans="1:18">
      <c r="A28" s="471" t="s">
        <v>511</v>
      </c>
      <c r="B28" s="471"/>
      <c r="C28" s="492"/>
      <c r="D28" s="491"/>
      <c r="E28" s="492"/>
      <c r="F28" s="491"/>
      <c r="G28" s="492"/>
      <c r="H28" s="492"/>
      <c r="I28" s="491"/>
      <c r="J28" s="492"/>
      <c r="K28" s="491"/>
      <c r="L28" s="492"/>
      <c r="M28" s="459">
        <f t="shared" si="0"/>
        <v>0</v>
      </c>
      <c r="N28" s="459">
        <f t="shared" si="1"/>
        <v>0</v>
      </c>
      <c r="O28" s="459"/>
    </row>
    <row r="29" spans="1:18" s="467" customFormat="1">
      <c r="A29" s="460" t="s">
        <v>43</v>
      </c>
      <c r="B29" s="460"/>
      <c r="C29" s="511">
        <f>SUM(D29:L29)</f>
        <v>91922</v>
      </c>
      <c r="D29" s="512">
        <v>50382</v>
      </c>
      <c r="E29" s="511">
        <v>9563</v>
      </c>
      <c r="F29" s="512">
        <v>30482</v>
      </c>
      <c r="G29" s="511"/>
      <c r="H29" s="511"/>
      <c r="I29" s="512">
        <v>1495</v>
      </c>
      <c r="J29" s="511"/>
      <c r="K29" s="512"/>
      <c r="L29" s="511"/>
      <c r="M29" s="459">
        <f t="shared" si="0"/>
        <v>91922</v>
      </c>
      <c r="N29" s="459">
        <f t="shared" si="1"/>
        <v>0</v>
      </c>
      <c r="O29" s="513"/>
    </row>
    <row r="30" spans="1:18">
      <c r="A30" s="489" t="s">
        <v>554</v>
      </c>
      <c r="B30" s="456" t="s">
        <v>503</v>
      </c>
      <c r="C30" s="492"/>
      <c r="D30" s="491"/>
      <c r="E30" s="492"/>
      <c r="F30" s="491"/>
      <c r="G30" s="492"/>
      <c r="H30" s="492"/>
      <c r="I30" s="492"/>
      <c r="J30" s="492"/>
      <c r="K30" s="491"/>
      <c r="L30" s="492"/>
      <c r="M30" s="459">
        <f t="shared" si="0"/>
        <v>0</v>
      </c>
      <c r="N30" s="459">
        <f t="shared" si="1"/>
        <v>0</v>
      </c>
      <c r="O30" s="513"/>
    </row>
    <row r="31" spans="1:18">
      <c r="A31" s="460" t="s">
        <v>43</v>
      </c>
      <c r="B31" s="472"/>
      <c r="C31" s="511">
        <f>SUM(D31:L31)</f>
        <v>72615</v>
      </c>
      <c r="D31" s="512">
        <v>48735</v>
      </c>
      <c r="E31" s="511">
        <v>8929</v>
      </c>
      <c r="F31" s="512">
        <v>14443</v>
      </c>
      <c r="G31" s="511"/>
      <c r="H31" s="511"/>
      <c r="I31" s="511">
        <v>508</v>
      </c>
      <c r="J31" s="511"/>
      <c r="K31" s="512"/>
      <c r="L31" s="511"/>
      <c r="M31" s="459">
        <f t="shared" si="0"/>
        <v>72615</v>
      </c>
      <c r="N31" s="459">
        <f t="shared" si="1"/>
        <v>0</v>
      </c>
      <c r="O31" s="513"/>
    </row>
    <row r="32" spans="1:18" s="505" customFormat="1" ht="15" customHeight="1">
      <c r="A32" s="514" t="s">
        <v>513</v>
      </c>
      <c r="B32" s="473"/>
      <c r="C32" s="492"/>
      <c r="D32" s="475"/>
      <c r="E32" s="475"/>
      <c r="F32" s="474"/>
      <c r="G32" s="475"/>
      <c r="H32" s="475"/>
      <c r="I32" s="504"/>
      <c r="J32" s="474"/>
      <c r="K32" s="475"/>
      <c r="L32" s="515"/>
      <c r="M32" s="459">
        <f t="shared" si="0"/>
        <v>0</v>
      </c>
      <c r="N32" s="459">
        <f t="shared" si="1"/>
        <v>0</v>
      </c>
      <c r="O32" s="513"/>
    </row>
    <row r="33" spans="1:15" s="505" customFormat="1" ht="15" customHeight="1">
      <c r="A33" s="461" t="s">
        <v>43</v>
      </c>
      <c r="B33" s="476"/>
      <c r="C33" s="492">
        <f>C35+C37+C39+C41+C43</f>
        <v>175492</v>
      </c>
      <c r="D33" s="492">
        <f t="shared" ref="D33:I33" si="3">D35+D37+D39+D41+D43</f>
        <v>71817</v>
      </c>
      <c r="E33" s="492">
        <f t="shared" si="3"/>
        <v>12791</v>
      </c>
      <c r="F33" s="492">
        <f t="shared" si="3"/>
        <v>54333</v>
      </c>
      <c r="G33" s="492"/>
      <c r="H33" s="492">
        <f t="shared" si="3"/>
        <v>27850</v>
      </c>
      <c r="I33" s="492">
        <f t="shared" si="3"/>
        <v>8701</v>
      </c>
      <c r="J33" s="492"/>
      <c r="K33" s="492"/>
      <c r="L33" s="492"/>
      <c r="M33" s="459">
        <f t="shared" si="0"/>
        <v>175492</v>
      </c>
      <c r="N33" s="459">
        <f t="shared" si="1"/>
        <v>0</v>
      </c>
      <c r="O33" s="513"/>
    </row>
    <row r="34" spans="1:15">
      <c r="A34" s="516" t="s">
        <v>514</v>
      </c>
      <c r="B34" s="461" t="s">
        <v>509</v>
      </c>
      <c r="C34" s="492"/>
      <c r="D34" s="475"/>
      <c r="E34" s="475"/>
      <c r="F34" s="474"/>
      <c r="G34" s="475"/>
      <c r="H34" s="475"/>
      <c r="I34" s="504"/>
      <c r="J34" s="474"/>
      <c r="K34" s="475"/>
      <c r="L34" s="517"/>
      <c r="M34" s="459">
        <f t="shared" si="0"/>
        <v>0</v>
      </c>
      <c r="N34" s="459">
        <f t="shared" si="1"/>
        <v>0</v>
      </c>
      <c r="O34" s="513"/>
    </row>
    <row r="35" spans="1:15">
      <c r="A35" s="461" t="s">
        <v>43</v>
      </c>
      <c r="B35" s="478"/>
      <c r="C35" s="492">
        <f>SUM(D35:L35)</f>
        <v>72434</v>
      </c>
      <c r="D35" s="475">
        <v>32255</v>
      </c>
      <c r="E35" s="475">
        <v>5756</v>
      </c>
      <c r="F35" s="474">
        <v>28708</v>
      </c>
      <c r="G35" s="475"/>
      <c r="H35" s="475"/>
      <c r="I35" s="504">
        <v>5715</v>
      </c>
      <c r="J35" s="474"/>
      <c r="K35" s="475"/>
      <c r="L35" s="517"/>
      <c r="M35" s="459">
        <f t="shared" si="0"/>
        <v>72434</v>
      </c>
      <c r="N35" s="459">
        <f t="shared" si="1"/>
        <v>0</v>
      </c>
      <c r="O35" s="513"/>
    </row>
    <row r="36" spans="1:15">
      <c r="A36" s="516" t="s">
        <v>555</v>
      </c>
      <c r="B36" s="461" t="s">
        <v>503</v>
      </c>
      <c r="C36" s="492"/>
      <c r="D36" s="475"/>
      <c r="E36" s="475"/>
      <c r="F36" s="474"/>
      <c r="G36" s="475"/>
      <c r="H36" s="475"/>
      <c r="I36" s="504"/>
      <c r="J36" s="474"/>
      <c r="K36" s="475"/>
      <c r="L36" s="475"/>
      <c r="M36" s="459">
        <f t="shared" si="0"/>
        <v>0</v>
      </c>
      <c r="N36" s="459">
        <f t="shared" si="1"/>
        <v>0</v>
      </c>
      <c r="O36" s="513"/>
    </row>
    <row r="37" spans="1:15">
      <c r="A37" s="461" t="s">
        <v>43</v>
      </c>
      <c r="B37" s="478"/>
      <c r="C37" s="492">
        <f t="shared" ref="C37:C45" si="4">SUM(D37:L37)</f>
        <v>13520</v>
      </c>
      <c r="D37" s="475">
        <v>7346</v>
      </c>
      <c r="E37" s="475">
        <v>1308</v>
      </c>
      <c r="F37" s="474">
        <v>4485</v>
      </c>
      <c r="G37" s="475"/>
      <c r="H37" s="475"/>
      <c r="I37" s="504">
        <v>381</v>
      </c>
      <c r="J37" s="474"/>
      <c r="K37" s="475"/>
      <c r="L37" s="475"/>
      <c r="M37" s="459">
        <f t="shared" si="0"/>
        <v>13520</v>
      </c>
      <c r="N37" s="459">
        <f t="shared" si="1"/>
        <v>0</v>
      </c>
      <c r="O37" s="513"/>
    </row>
    <row r="38" spans="1:15">
      <c r="A38" s="516" t="s">
        <v>516</v>
      </c>
      <c r="B38" s="461" t="s">
        <v>503</v>
      </c>
      <c r="C38" s="492"/>
      <c r="D38" s="475"/>
      <c r="E38" s="475"/>
      <c r="F38" s="474"/>
      <c r="G38" s="475"/>
      <c r="H38" s="475"/>
      <c r="I38" s="504"/>
      <c r="J38" s="474"/>
      <c r="K38" s="475"/>
      <c r="L38" s="475"/>
      <c r="M38" s="459">
        <f t="shared" si="0"/>
        <v>0</v>
      </c>
      <c r="N38" s="459">
        <f t="shared" si="1"/>
        <v>0</v>
      </c>
      <c r="O38" s="513"/>
    </row>
    <row r="39" spans="1:15">
      <c r="A39" s="461" t="s">
        <v>43</v>
      </c>
      <c r="B39" s="478"/>
      <c r="C39" s="492">
        <f t="shared" si="4"/>
        <v>12607</v>
      </c>
      <c r="D39" s="475">
        <v>5498</v>
      </c>
      <c r="E39" s="475">
        <v>984</v>
      </c>
      <c r="F39" s="474">
        <v>4791</v>
      </c>
      <c r="G39" s="475"/>
      <c r="H39" s="475"/>
      <c r="I39" s="504">
        <v>1334</v>
      </c>
      <c r="J39" s="474"/>
      <c r="K39" s="475"/>
      <c r="L39" s="475"/>
      <c r="M39" s="459">
        <f t="shared" si="0"/>
        <v>12607</v>
      </c>
      <c r="N39" s="459">
        <f t="shared" si="1"/>
        <v>0</v>
      </c>
      <c r="O39" s="513"/>
    </row>
    <row r="40" spans="1:15">
      <c r="A40" s="516" t="s">
        <v>517</v>
      </c>
      <c r="B40" s="461" t="s">
        <v>503</v>
      </c>
      <c r="C40" s="492"/>
      <c r="D40" s="475"/>
      <c r="E40" s="475"/>
      <c r="F40" s="474"/>
      <c r="G40" s="475"/>
      <c r="H40" s="475"/>
      <c r="I40" s="504"/>
      <c r="J40" s="474"/>
      <c r="K40" s="475"/>
      <c r="L40" s="475"/>
      <c r="M40" s="459">
        <f t="shared" si="0"/>
        <v>0</v>
      </c>
      <c r="N40" s="459">
        <f t="shared" si="1"/>
        <v>0</v>
      </c>
      <c r="O40" s="513"/>
    </row>
    <row r="41" spans="1:15">
      <c r="A41" s="461" t="s">
        <v>43</v>
      </c>
      <c r="B41" s="478"/>
      <c r="C41" s="492">
        <f t="shared" si="4"/>
        <v>73829</v>
      </c>
      <c r="D41" s="474">
        <v>26718</v>
      </c>
      <c r="E41" s="475">
        <v>4743</v>
      </c>
      <c r="F41" s="474">
        <v>14200</v>
      </c>
      <c r="G41" s="475"/>
      <c r="H41" s="475">
        <v>27850</v>
      </c>
      <c r="I41" s="504">
        <v>318</v>
      </c>
      <c r="J41" s="475"/>
      <c r="K41" s="474"/>
      <c r="L41" s="475"/>
      <c r="M41" s="459">
        <f t="shared" si="0"/>
        <v>73829</v>
      </c>
      <c r="N41" s="459">
        <f t="shared" si="1"/>
        <v>0</v>
      </c>
      <c r="O41" s="459"/>
    </row>
    <row r="42" spans="1:15">
      <c r="A42" s="516" t="s">
        <v>556</v>
      </c>
      <c r="B42" s="461" t="s">
        <v>503</v>
      </c>
      <c r="C42" s="492"/>
      <c r="D42" s="474"/>
      <c r="E42" s="475"/>
      <c r="F42" s="474"/>
      <c r="G42" s="475"/>
      <c r="H42" s="475"/>
      <c r="I42" s="504"/>
      <c r="J42" s="475"/>
      <c r="K42" s="474"/>
      <c r="L42" s="475"/>
      <c r="M42" s="459">
        <f t="shared" si="0"/>
        <v>0</v>
      </c>
      <c r="N42" s="459">
        <f t="shared" si="1"/>
        <v>0</v>
      </c>
      <c r="O42" s="513"/>
    </row>
    <row r="43" spans="1:15" s="467" customFormat="1">
      <c r="A43" s="460" t="s">
        <v>43</v>
      </c>
      <c r="B43" s="479"/>
      <c r="C43" s="492">
        <f t="shared" si="4"/>
        <v>3102</v>
      </c>
      <c r="D43" s="480"/>
      <c r="E43" s="481"/>
      <c r="F43" s="480">
        <v>2149</v>
      </c>
      <c r="G43" s="481"/>
      <c r="H43" s="481"/>
      <c r="I43" s="518">
        <v>953</v>
      </c>
      <c r="J43" s="481"/>
      <c r="K43" s="480"/>
      <c r="L43" s="481"/>
      <c r="M43" s="459">
        <f t="shared" si="0"/>
        <v>3102</v>
      </c>
      <c r="N43" s="459">
        <f t="shared" si="1"/>
        <v>0</v>
      </c>
      <c r="O43" s="513"/>
    </row>
    <row r="44" spans="1:15">
      <c r="A44" s="519" t="s">
        <v>557</v>
      </c>
      <c r="B44" s="461" t="s">
        <v>503</v>
      </c>
      <c r="C44" s="510"/>
      <c r="D44" s="474"/>
      <c r="E44" s="475"/>
      <c r="F44" s="474"/>
      <c r="G44" s="475"/>
      <c r="H44" s="475"/>
      <c r="I44" s="504"/>
      <c r="J44" s="475"/>
      <c r="K44" s="474"/>
      <c r="L44" s="475"/>
      <c r="M44" s="459">
        <f t="shared" si="0"/>
        <v>0</v>
      </c>
      <c r="N44" s="459">
        <f t="shared" si="1"/>
        <v>0</v>
      </c>
      <c r="O44" s="513"/>
    </row>
    <row r="45" spans="1:15" s="451" customFormat="1">
      <c r="A45" s="460" t="s">
        <v>43</v>
      </c>
      <c r="B45" s="483"/>
      <c r="C45" s="511">
        <f t="shared" si="4"/>
        <v>52157</v>
      </c>
      <c r="D45" s="486">
        <v>20844</v>
      </c>
      <c r="E45" s="487">
        <v>3521</v>
      </c>
      <c r="F45" s="486">
        <v>22458</v>
      </c>
      <c r="G45" s="487"/>
      <c r="H45" s="487"/>
      <c r="I45" s="486">
        <v>5334</v>
      </c>
      <c r="J45" s="487"/>
      <c r="K45" s="486"/>
      <c r="L45" s="487"/>
      <c r="M45" s="459">
        <f t="shared" si="0"/>
        <v>52157</v>
      </c>
      <c r="N45" s="459">
        <f t="shared" si="1"/>
        <v>0</v>
      </c>
      <c r="O45" s="513"/>
    </row>
    <row r="46" spans="1:15" s="444" customFormat="1">
      <c r="A46" s="489" t="s">
        <v>519</v>
      </c>
      <c r="B46" s="489"/>
      <c r="C46" s="492"/>
      <c r="D46" s="520"/>
      <c r="E46" s="521"/>
      <c r="F46" s="520"/>
      <c r="G46" s="521"/>
      <c r="H46" s="521"/>
      <c r="I46" s="520"/>
      <c r="J46" s="521"/>
      <c r="K46" s="520"/>
      <c r="L46" s="521"/>
      <c r="M46" s="459">
        <f t="shared" si="0"/>
        <v>0</v>
      </c>
      <c r="N46" s="459">
        <f t="shared" si="1"/>
        <v>0</v>
      </c>
      <c r="O46" s="459"/>
    </row>
    <row r="47" spans="1:15">
      <c r="A47" s="460" t="s">
        <v>43</v>
      </c>
      <c r="B47" s="460"/>
      <c r="C47" s="511">
        <f>C49+C51+C53</f>
        <v>497820</v>
      </c>
      <c r="D47" s="511">
        <f>D49+D51+D53</f>
        <v>148319</v>
      </c>
      <c r="E47" s="511">
        <f>E49+E51+E53</f>
        <v>27354</v>
      </c>
      <c r="F47" s="511">
        <f>F49+F51+F53</f>
        <v>321576</v>
      </c>
      <c r="G47" s="511"/>
      <c r="H47" s="511"/>
      <c r="I47" s="511">
        <f>I49+I51+I53</f>
        <v>571</v>
      </c>
      <c r="J47" s="511"/>
      <c r="K47" s="511"/>
      <c r="L47" s="511"/>
      <c r="M47" s="459">
        <f t="shared" si="0"/>
        <v>497820</v>
      </c>
      <c r="N47" s="459">
        <f t="shared" si="1"/>
        <v>0</v>
      </c>
      <c r="O47" s="513"/>
    </row>
    <row r="48" spans="1:15">
      <c r="A48" s="522" t="s">
        <v>558</v>
      </c>
      <c r="B48" s="461" t="s">
        <v>503</v>
      </c>
      <c r="C48" s="492"/>
      <c r="D48" s="520"/>
      <c r="E48" s="521"/>
      <c r="F48" s="520"/>
      <c r="G48" s="521"/>
      <c r="H48" s="521"/>
      <c r="I48" s="520"/>
      <c r="J48" s="521"/>
      <c r="K48" s="520"/>
      <c r="L48" s="521"/>
      <c r="M48" s="459">
        <f t="shared" si="0"/>
        <v>0</v>
      </c>
      <c r="N48" s="459">
        <f t="shared" si="1"/>
        <v>0</v>
      </c>
      <c r="O48" s="459"/>
    </row>
    <row r="49" spans="1:18">
      <c r="A49" s="461" t="s">
        <v>43</v>
      </c>
      <c r="B49" s="461"/>
      <c r="C49" s="492">
        <f t="shared" ref="C49" si="5">SUM(D49:L49)</f>
        <v>47280</v>
      </c>
      <c r="D49" s="491">
        <v>32852</v>
      </c>
      <c r="E49" s="492">
        <v>5868</v>
      </c>
      <c r="F49" s="491">
        <v>8052</v>
      </c>
      <c r="G49" s="492"/>
      <c r="H49" s="492"/>
      <c r="I49" s="491">
        <v>508</v>
      </c>
      <c r="J49" s="492"/>
      <c r="K49" s="491"/>
      <c r="L49" s="492"/>
      <c r="M49" s="459">
        <f t="shared" si="0"/>
        <v>47280</v>
      </c>
      <c r="N49" s="459">
        <f t="shared" si="1"/>
        <v>0</v>
      </c>
      <c r="O49" s="513"/>
      <c r="Q49" s="447" t="s">
        <v>559</v>
      </c>
    </row>
    <row r="50" spans="1:18">
      <c r="A50" s="471" t="s">
        <v>560</v>
      </c>
      <c r="B50" s="471" t="s">
        <v>503</v>
      </c>
      <c r="C50" s="492"/>
      <c r="D50" s="491"/>
      <c r="E50" s="492"/>
      <c r="F50" s="491"/>
      <c r="G50" s="492"/>
      <c r="H50" s="492"/>
      <c r="I50" s="491"/>
      <c r="J50" s="492"/>
      <c r="K50" s="491"/>
      <c r="L50" s="492"/>
      <c r="M50" s="459">
        <f t="shared" si="0"/>
        <v>0</v>
      </c>
      <c r="N50" s="459">
        <f t="shared" si="1"/>
        <v>0</v>
      </c>
      <c r="O50" s="513"/>
      <c r="Q50" s="447">
        <v>7644</v>
      </c>
      <c r="R50" s="447" t="s">
        <v>561</v>
      </c>
    </row>
    <row r="51" spans="1:18">
      <c r="A51" s="461" t="s">
        <v>43</v>
      </c>
      <c r="B51" s="461"/>
      <c r="C51" s="492">
        <f>SUM(D51:L51)</f>
        <v>38876</v>
      </c>
      <c r="D51" s="491">
        <v>30280</v>
      </c>
      <c r="E51" s="492">
        <v>5532</v>
      </c>
      <c r="F51" s="491">
        <v>3001</v>
      </c>
      <c r="G51" s="492"/>
      <c r="H51" s="492"/>
      <c r="I51" s="491">
        <v>63</v>
      </c>
      <c r="J51" s="492"/>
      <c r="K51" s="491"/>
      <c r="L51" s="492"/>
      <c r="M51" s="459">
        <f t="shared" si="0"/>
        <v>38876</v>
      </c>
      <c r="N51" s="459">
        <f t="shared" si="1"/>
        <v>0</v>
      </c>
      <c r="O51" s="513"/>
      <c r="Q51" s="447">
        <f>SUM(Q50:Q50)</f>
        <v>7644</v>
      </c>
    </row>
    <row r="52" spans="1:18">
      <c r="A52" s="471" t="s">
        <v>562</v>
      </c>
      <c r="B52" s="489"/>
      <c r="C52" s="492"/>
      <c r="D52" s="491"/>
      <c r="E52" s="492"/>
      <c r="F52" s="491"/>
      <c r="G52" s="492"/>
      <c r="H52" s="492"/>
      <c r="I52" s="491"/>
      <c r="J52" s="492"/>
      <c r="K52" s="491"/>
      <c r="L52" s="492"/>
      <c r="M52" s="459">
        <f t="shared" si="0"/>
        <v>0</v>
      </c>
      <c r="N52" s="459">
        <f t="shared" si="1"/>
        <v>0</v>
      </c>
      <c r="O52" s="513"/>
      <c r="Q52" s="447">
        <v>885</v>
      </c>
      <c r="R52" s="447" t="s">
        <v>563</v>
      </c>
    </row>
    <row r="53" spans="1:18" s="467" customFormat="1">
      <c r="A53" s="460" t="s">
        <v>43</v>
      </c>
      <c r="B53" s="460"/>
      <c r="C53" s="511">
        <f>C55+C57+C59+C61+C63+C65+C67+C69+C71+C75+C77+C79+C81+C85+C87+C89+C93+C95+C97+C99+C83+C91+C73</f>
        <v>411664</v>
      </c>
      <c r="D53" s="511">
        <f t="shared" ref="D53:L53" si="6">D55+D57+D59+D61+D63+D65+D67+D69+D71+D75+D77+D79+D81+D85+D87+D89+D93+D95+D97+D99+D83+D91+D73</f>
        <v>85187</v>
      </c>
      <c r="E53" s="511">
        <f t="shared" si="6"/>
        <v>15954</v>
      </c>
      <c r="F53" s="511">
        <f t="shared" si="6"/>
        <v>310523</v>
      </c>
      <c r="G53" s="511">
        <f t="shared" si="6"/>
        <v>0</v>
      </c>
      <c r="H53" s="511">
        <f t="shared" si="6"/>
        <v>0</v>
      </c>
      <c r="I53" s="511">
        <f t="shared" si="6"/>
        <v>0</v>
      </c>
      <c r="J53" s="511">
        <f t="shared" si="6"/>
        <v>0</v>
      </c>
      <c r="K53" s="511">
        <f t="shared" si="6"/>
        <v>0</v>
      </c>
      <c r="L53" s="511">
        <f t="shared" si="6"/>
        <v>0</v>
      </c>
      <c r="M53" s="459">
        <f t="shared" si="0"/>
        <v>411664</v>
      </c>
      <c r="N53" s="459">
        <f t="shared" si="1"/>
        <v>0</v>
      </c>
      <c r="O53" s="513"/>
      <c r="Q53" s="467">
        <v>1422</v>
      </c>
      <c r="R53" s="467" t="s">
        <v>564</v>
      </c>
    </row>
    <row r="54" spans="1:18">
      <c r="A54" s="471" t="s">
        <v>523</v>
      </c>
      <c r="B54" s="495" t="s">
        <v>503</v>
      </c>
      <c r="C54" s="492"/>
      <c r="D54" s="491"/>
      <c r="E54" s="492"/>
      <c r="F54" s="491"/>
      <c r="G54" s="492"/>
      <c r="H54" s="492"/>
      <c r="I54" s="491"/>
      <c r="J54" s="492"/>
      <c r="K54" s="491"/>
      <c r="L54" s="492"/>
      <c r="M54" s="459">
        <f t="shared" si="0"/>
        <v>0</v>
      </c>
      <c r="N54" s="459">
        <f t="shared" si="1"/>
        <v>0</v>
      </c>
      <c r="O54" s="459"/>
    </row>
    <row r="55" spans="1:18">
      <c r="A55" s="461" t="s">
        <v>43</v>
      </c>
      <c r="B55" s="461"/>
      <c r="C55" s="492">
        <f>SUM(D55:L55)</f>
        <v>39897</v>
      </c>
      <c r="D55" s="491">
        <v>15787</v>
      </c>
      <c r="E55" s="492">
        <v>2883</v>
      </c>
      <c r="F55" s="491">
        <v>21227</v>
      </c>
      <c r="G55" s="492"/>
      <c r="H55" s="492"/>
      <c r="I55" s="491"/>
      <c r="J55" s="492"/>
      <c r="K55" s="491"/>
      <c r="L55" s="492"/>
      <c r="M55" s="459">
        <f t="shared" si="0"/>
        <v>39897</v>
      </c>
      <c r="N55" s="459">
        <f t="shared" si="1"/>
        <v>0</v>
      </c>
      <c r="O55" s="513"/>
    </row>
    <row r="56" spans="1:18">
      <c r="A56" s="471" t="s">
        <v>524</v>
      </c>
      <c r="B56" s="461" t="s">
        <v>503</v>
      </c>
      <c r="C56" s="492"/>
      <c r="D56" s="491"/>
      <c r="E56" s="492"/>
      <c r="F56" s="491"/>
      <c r="G56" s="492"/>
      <c r="H56" s="492"/>
      <c r="I56" s="491"/>
      <c r="J56" s="492"/>
      <c r="K56" s="491"/>
      <c r="L56" s="492"/>
      <c r="M56" s="459">
        <f t="shared" si="0"/>
        <v>0</v>
      </c>
      <c r="N56" s="459">
        <f t="shared" si="1"/>
        <v>0</v>
      </c>
      <c r="O56" s="513"/>
    </row>
    <row r="57" spans="1:18">
      <c r="A57" s="461" t="s">
        <v>43</v>
      </c>
      <c r="B57" s="461"/>
      <c r="C57" s="492">
        <f t="shared" ref="C57:C99" si="7">SUM(D57:L57)</f>
        <v>9970</v>
      </c>
      <c r="D57" s="491"/>
      <c r="E57" s="492"/>
      <c r="F57" s="491">
        <v>9970</v>
      </c>
      <c r="G57" s="492"/>
      <c r="H57" s="492"/>
      <c r="I57" s="491"/>
      <c r="J57" s="492"/>
      <c r="K57" s="491"/>
      <c r="L57" s="492"/>
      <c r="M57" s="459">
        <f t="shared" si="0"/>
        <v>9970</v>
      </c>
      <c r="N57" s="459">
        <f t="shared" si="1"/>
        <v>0</v>
      </c>
      <c r="O57" s="513"/>
    </row>
    <row r="58" spans="1:18">
      <c r="A58" s="471" t="s">
        <v>525</v>
      </c>
      <c r="B58" s="461" t="s">
        <v>503</v>
      </c>
      <c r="C58" s="492"/>
      <c r="D58" s="491"/>
      <c r="E58" s="492"/>
      <c r="F58" s="491"/>
      <c r="G58" s="492"/>
      <c r="H58" s="492"/>
      <c r="I58" s="491"/>
      <c r="J58" s="492"/>
      <c r="K58" s="491"/>
      <c r="L58" s="492"/>
      <c r="M58" s="459">
        <f t="shared" si="0"/>
        <v>0</v>
      </c>
      <c r="N58" s="459">
        <f t="shared" si="1"/>
        <v>0</v>
      </c>
      <c r="O58" s="513"/>
    </row>
    <row r="59" spans="1:18">
      <c r="A59" s="461" t="s">
        <v>43</v>
      </c>
      <c r="B59" s="461"/>
      <c r="C59" s="492">
        <f t="shared" si="7"/>
        <v>11422</v>
      </c>
      <c r="D59" s="491">
        <v>4745</v>
      </c>
      <c r="E59" s="492">
        <v>973</v>
      </c>
      <c r="F59" s="491">
        <v>5704</v>
      </c>
      <c r="G59" s="492"/>
      <c r="H59" s="492"/>
      <c r="I59" s="491"/>
      <c r="J59" s="492"/>
      <c r="K59" s="491"/>
      <c r="L59" s="492"/>
      <c r="M59" s="459">
        <f t="shared" si="0"/>
        <v>11422</v>
      </c>
      <c r="N59" s="459">
        <f t="shared" si="1"/>
        <v>0</v>
      </c>
      <c r="O59" s="513"/>
    </row>
    <row r="60" spans="1:18">
      <c r="A60" s="471" t="s">
        <v>526</v>
      </c>
      <c r="B60" s="461" t="s">
        <v>503</v>
      </c>
      <c r="C60" s="492"/>
      <c r="D60" s="491"/>
      <c r="E60" s="492"/>
      <c r="F60" s="491"/>
      <c r="G60" s="492"/>
      <c r="H60" s="492"/>
      <c r="I60" s="491"/>
      <c r="J60" s="492"/>
      <c r="K60" s="491"/>
      <c r="L60" s="492"/>
      <c r="M60" s="459">
        <f t="shared" si="0"/>
        <v>0</v>
      </c>
      <c r="N60" s="459">
        <f t="shared" si="1"/>
        <v>0</v>
      </c>
      <c r="O60" s="513"/>
    </row>
    <row r="61" spans="1:18">
      <c r="A61" s="461" t="s">
        <v>43</v>
      </c>
      <c r="B61" s="461"/>
      <c r="C61" s="492">
        <f t="shared" si="7"/>
        <v>10013</v>
      </c>
      <c r="D61" s="491">
        <v>4858</v>
      </c>
      <c r="E61" s="492">
        <v>946</v>
      </c>
      <c r="F61" s="491">
        <v>4209</v>
      </c>
      <c r="G61" s="492"/>
      <c r="H61" s="492"/>
      <c r="I61" s="491"/>
      <c r="J61" s="492"/>
      <c r="K61" s="491"/>
      <c r="L61" s="492"/>
      <c r="M61" s="459">
        <f t="shared" si="0"/>
        <v>10013</v>
      </c>
      <c r="N61" s="459">
        <f t="shared" si="1"/>
        <v>0</v>
      </c>
      <c r="O61" s="513"/>
    </row>
    <row r="62" spans="1:18">
      <c r="A62" s="471" t="s">
        <v>527</v>
      </c>
      <c r="B62" s="461" t="s">
        <v>503</v>
      </c>
      <c r="C62" s="492"/>
      <c r="D62" s="491"/>
      <c r="E62" s="492"/>
      <c r="F62" s="491"/>
      <c r="G62" s="492"/>
      <c r="H62" s="492"/>
      <c r="I62" s="491"/>
      <c r="J62" s="492"/>
      <c r="K62" s="491"/>
      <c r="L62" s="492"/>
      <c r="M62" s="459">
        <f t="shared" si="0"/>
        <v>0</v>
      </c>
      <c r="N62" s="459">
        <f t="shared" si="1"/>
        <v>0</v>
      </c>
      <c r="O62" s="513"/>
    </row>
    <row r="63" spans="1:18">
      <c r="A63" s="461" t="s">
        <v>43</v>
      </c>
      <c r="B63" s="461"/>
      <c r="C63" s="492">
        <f t="shared" si="7"/>
        <v>13100</v>
      </c>
      <c r="D63" s="491">
        <v>5053</v>
      </c>
      <c r="E63" s="492">
        <v>1031</v>
      </c>
      <c r="F63" s="491">
        <v>7016</v>
      </c>
      <c r="G63" s="492"/>
      <c r="H63" s="492"/>
      <c r="I63" s="491"/>
      <c r="J63" s="492"/>
      <c r="K63" s="491"/>
      <c r="L63" s="492"/>
      <c r="M63" s="459">
        <f t="shared" si="0"/>
        <v>13100</v>
      </c>
      <c r="N63" s="459">
        <f t="shared" si="1"/>
        <v>0</v>
      </c>
      <c r="O63" s="513"/>
    </row>
    <row r="64" spans="1:18">
      <c r="A64" s="471" t="s">
        <v>528</v>
      </c>
      <c r="B64" s="461" t="s">
        <v>503</v>
      </c>
      <c r="C64" s="492"/>
      <c r="D64" s="491"/>
      <c r="E64" s="492"/>
      <c r="F64" s="491"/>
      <c r="G64" s="492"/>
      <c r="H64" s="492"/>
      <c r="I64" s="491"/>
      <c r="J64" s="492"/>
      <c r="K64" s="491"/>
      <c r="L64" s="492"/>
      <c r="M64" s="459">
        <f t="shared" si="0"/>
        <v>0</v>
      </c>
      <c r="N64" s="459">
        <f t="shared" si="1"/>
        <v>0</v>
      </c>
      <c r="O64" s="513"/>
    </row>
    <row r="65" spans="1:18">
      <c r="A65" s="461" t="s">
        <v>43</v>
      </c>
      <c r="B65" s="461"/>
      <c r="C65" s="492">
        <f t="shared" si="7"/>
        <v>28904</v>
      </c>
      <c r="D65" s="491">
        <v>720</v>
      </c>
      <c r="E65" s="492">
        <v>113</v>
      </c>
      <c r="F65" s="491">
        <v>28071</v>
      </c>
      <c r="G65" s="492"/>
      <c r="H65" s="492"/>
      <c r="I65" s="491"/>
      <c r="J65" s="492"/>
      <c r="K65" s="491"/>
      <c r="L65" s="492"/>
      <c r="M65" s="459">
        <f t="shared" si="0"/>
        <v>28904</v>
      </c>
      <c r="N65" s="459">
        <f t="shared" si="1"/>
        <v>0</v>
      </c>
      <c r="O65" s="513"/>
    </row>
    <row r="66" spans="1:18">
      <c r="A66" s="471" t="s">
        <v>529</v>
      </c>
      <c r="B66" s="461" t="s">
        <v>503</v>
      </c>
      <c r="C66" s="492"/>
      <c r="D66" s="491"/>
      <c r="E66" s="492"/>
      <c r="F66" s="491"/>
      <c r="G66" s="492"/>
      <c r="H66" s="492"/>
      <c r="I66" s="491"/>
      <c r="J66" s="492"/>
      <c r="K66" s="491"/>
      <c r="L66" s="492"/>
      <c r="M66" s="459">
        <f t="shared" si="0"/>
        <v>0</v>
      </c>
      <c r="N66" s="459">
        <f t="shared" si="1"/>
        <v>0</v>
      </c>
      <c r="O66" s="513"/>
    </row>
    <row r="67" spans="1:18">
      <c r="A67" s="461" t="s">
        <v>43</v>
      </c>
      <c r="B67" s="461"/>
      <c r="C67" s="492">
        <f t="shared" si="7"/>
        <v>24304</v>
      </c>
      <c r="D67" s="491">
        <v>720</v>
      </c>
      <c r="E67" s="492">
        <v>113</v>
      </c>
      <c r="F67" s="491">
        <v>23471</v>
      </c>
      <c r="G67" s="492"/>
      <c r="H67" s="492"/>
      <c r="I67" s="491"/>
      <c r="J67" s="492"/>
      <c r="K67" s="491"/>
      <c r="L67" s="492"/>
      <c r="M67" s="459">
        <f t="shared" si="0"/>
        <v>24304</v>
      </c>
      <c r="N67" s="459">
        <f t="shared" si="1"/>
        <v>0</v>
      </c>
      <c r="O67" s="513"/>
    </row>
    <row r="68" spans="1:18">
      <c r="A68" s="471" t="s">
        <v>530</v>
      </c>
      <c r="B68" s="461" t="s">
        <v>503</v>
      </c>
      <c r="C68" s="492"/>
      <c r="D68" s="491"/>
      <c r="E68" s="492"/>
      <c r="F68" s="491"/>
      <c r="G68" s="492"/>
      <c r="H68" s="492"/>
      <c r="I68" s="491"/>
      <c r="J68" s="492"/>
      <c r="K68" s="491"/>
      <c r="L68" s="492"/>
      <c r="M68" s="459">
        <f t="shared" si="0"/>
        <v>0</v>
      </c>
      <c r="N68" s="459">
        <f t="shared" si="1"/>
        <v>0</v>
      </c>
      <c r="O68" s="513"/>
    </row>
    <row r="69" spans="1:18">
      <c r="A69" s="461" t="s">
        <v>43</v>
      </c>
      <c r="B69" s="461"/>
      <c r="C69" s="492">
        <f t="shared" si="7"/>
        <v>44793</v>
      </c>
      <c r="D69" s="491">
        <v>1080</v>
      </c>
      <c r="E69" s="492">
        <v>170</v>
      </c>
      <c r="F69" s="491">
        <v>43543</v>
      </c>
      <c r="G69" s="492"/>
      <c r="H69" s="492"/>
      <c r="I69" s="491"/>
      <c r="J69" s="492"/>
      <c r="K69" s="491"/>
      <c r="L69" s="492"/>
      <c r="M69" s="459">
        <f t="shared" si="0"/>
        <v>44793</v>
      </c>
      <c r="N69" s="459">
        <f t="shared" si="1"/>
        <v>0</v>
      </c>
      <c r="O69" s="513"/>
    </row>
    <row r="70" spans="1:18">
      <c r="A70" s="471" t="s">
        <v>565</v>
      </c>
      <c r="B70" s="471"/>
      <c r="C70" s="492"/>
      <c r="D70" s="491"/>
      <c r="E70" s="492"/>
      <c r="F70" s="491"/>
      <c r="G70" s="492"/>
      <c r="H70" s="492"/>
      <c r="I70" s="491"/>
      <c r="J70" s="492"/>
      <c r="K70" s="491"/>
      <c r="L70" s="492"/>
      <c r="M70" s="459">
        <f t="shared" si="0"/>
        <v>0</v>
      </c>
      <c r="N70" s="459">
        <f t="shared" si="1"/>
        <v>0</v>
      </c>
      <c r="O70" s="513"/>
    </row>
    <row r="71" spans="1:18">
      <c r="A71" s="461" t="s">
        <v>43</v>
      </c>
      <c r="B71" s="461" t="s">
        <v>503</v>
      </c>
      <c r="C71" s="492">
        <f t="shared" si="7"/>
        <v>6908</v>
      </c>
      <c r="D71" s="491">
        <v>2386</v>
      </c>
      <c r="E71" s="492">
        <v>452</v>
      </c>
      <c r="F71" s="491">
        <v>4070</v>
      </c>
      <c r="G71" s="492"/>
      <c r="H71" s="492"/>
      <c r="I71" s="491"/>
      <c r="J71" s="492"/>
      <c r="K71" s="491"/>
      <c r="L71" s="492"/>
      <c r="M71" s="459">
        <f t="shared" si="0"/>
        <v>6908</v>
      </c>
      <c r="N71" s="459">
        <f t="shared" si="1"/>
        <v>0</v>
      </c>
      <c r="O71" s="513"/>
    </row>
    <row r="72" spans="1:18">
      <c r="A72" s="471" t="s">
        <v>532</v>
      </c>
      <c r="B72" s="471"/>
      <c r="C72" s="492"/>
      <c r="D72" s="465"/>
      <c r="E72" s="492"/>
      <c r="F72" s="491"/>
      <c r="G72" s="492"/>
      <c r="H72" s="491"/>
      <c r="I72" s="492"/>
      <c r="J72" s="492"/>
      <c r="K72" s="492"/>
      <c r="L72" s="492"/>
      <c r="M72" s="459">
        <f t="shared" si="0"/>
        <v>0</v>
      </c>
      <c r="N72" s="459">
        <f t="shared" si="1"/>
        <v>0</v>
      </c>
      <c r="O72" s="492"/>
      <c r="P72" s="459">
        <f t="shared" ref="P72:P73" si="8">SUM(D72:O72)</f>
        <v>0</v>
      </c>
      <c r="Q72" s="459">
        <f t="shared" ref="Q72:Q73" si="9">P72-C72</f>
        <v>0</v>
      </c>
      <c r="R72" s="459">
        <f>C72-'5.3'!C74</f>
        <v>0</v>
      </c>
    </row>
    <row r="73" spans="1:18">
      <c r="A73" s="461" t="s">
        <v>43</v>
      </c>
      <c r="B73" s="461" t="s">
        <v>503</v>
      </c>
      <c r="C73" s="492">
        <f t="shared" si="7"/>
        <v>9448</v>
      </c>
      <c r="D73" s="465"/>
      <c r="E73" s="465"/>
      <c r="F73" s="491">
        <v>9448</v>
      </c>
      <c r="G73" s="492"/>
      <c r="H73" s="491"/>
      <c r="I73" s="492"/>
      <c r="J73" s="492"/>
      <c r="K73" s="492"/>
      <c r="L73" s="492"/>
      <c r="M73" s="459">
        <f t="shared" si="0"/>
        <v>9448</v>
      </c>
      <c r="N73" s="459">
        <f t="shared" si="1"/>
        <v>0</v>
      </c>
      <c r="O73" s="492"/>
      <c r="P73" s="459">
        <f t="shared" si="8"/>
        <v>18896</v>
      </c>
      <c r="Q73" s="459">
        <f t="shared" si="9"/>
        <v>9448</v>
      </c>
      <c r="R73" s="459">
        <f>C73-'5.3'!C75</f>
        <v>-2469</v>
      </c>
    </row>
    <row r="74" spans="1:18">
      <c r="A74" s="471" t="s">
        <v>533</v>
      </c>
      <c r="B74" s="461" t="s">
        <v>503</v>
      </c>
      <c r="C74" s="492"/>
      <c r="D74" s="491"/>
      <c r="E74" s="492"/>
      <c r="F74" s="491"/>
      <c r="G74" s="492"/>
      <c r="H74" s="492"/>
      <c r="I74" s="491"/>
      <c r="J74" s="492"/>
      <c r="K74" s="491"/>
      <c r="L74" s="492"/>
      <c r="M74" s="459">
        <f t="shared" si="0"/>
        <v>0</v>
      </c>
      <c r="N74" s="459">
        <f t="shared" si="1"/>
        <v>0</v>
      </c>
      <c r="O74" s="513"/>
    </row>
    <row r="75" spans="1:18">
      <c r="A75" s="461" t="s">
        <v>43</v>
      </c>
      <c r="B75" s="461"/>
      <c r="C75" s="492">
        <f t="shared" si="7"/>
        <v>11917</v>
      </c>
      <c r="D75" s="491">
        <v>6118</v>
      </c>
      <c r="E75" s="492">
        <v>1179</v>
      </c>
      <c r="F75" s="491">
        <v>4620</v>
      </c>
      <c r="G75" s="492"/>
      <c r="H75" s="492"/>
      <c r="I75" s="491"/>
      <c r="J75" s="492"/>
      <c r="K75" s="491"/>
      <c r="L75" s="492"/>
      <c r="M75" s="459">
        <f t="shared" si="0"/>
        <v>11917</v>
      </c>
      <c r="N75" s="459">
        <f t="shared" si="1"/>
        <v>0</v>
      </c>
      <c r="O75" s="513"/>
    </row>
    <row r="76" spans="1:18">
      <c r="A76" s="471" t="s">
        <v>534</v>
      </c>
      <c r="B76" s="461" t="s">
        <v>509</v>
      </c>
      <c r="C76" s="492"/>
      <c r="D76" s="491"/>
      <c r="E76" s="492"/>
      <c r="F76" s="491"/>
      <c r="G76" s="492"/>
      <c r="H76" s="492"/>
      <c r="I76" s="491"/>
      <c r="J76" s="492"/>
      <c r="K76" s="491"/>
      <c r="L76" s="492"/>
      <c r="M76" s="459">
        <f t="shared" si="0"/>
        <v>0</v>
      </c>
      <c r="N76" s="459">
        <f t="shared" si="1"/>
        <v>0</v>
      </c>
      <c r="O76" s="513"/>
    </row>
    <row r="77" spans="1:18">
      <c r="A77" s="461" t="s">
        <v>43</v>
      </c>
      <c r="B77" s="461"/>
      <c r="C77" s="492">
        <f t="shared" si="7"/>
        <v>34841</v>
      </c>
      <c r="D77" s="491">
        <v>20827</v>
      </c>
      <c r="E77" s="492">
        <v>3848</v>
      </c>
      <c r="F77" s="491">
        <v>10166</v>
      </c>
      <c r="G77" s="492"/>
      <c r="H77" s="492"/>
      <c r="I77" s="491"/>
      <c r="J77" s="492"/>
      <c r="K77" s="491"/>
      <c r="L77" s="492"/>
      <c r="M77" s="459">
        <f t="shared" si="0"/>
        <v>34841</v>
      </c>
      <c r="N77" s="459">
        <f t="shared" si="1"/>
        <v>0</v>
      </c>
      <c r="O77" s="513"/>
    </row>
    <row r="78" spans="1:18">
      <c r="A78" s="471" t="s">
        <v>535</v>
      </c>
      <c r="B78" s="461" t="s">
        <v>509</v>
      </c>
      <c r="C78" s="492"/>
      <c r="D78" s="491"/>
      <c r="E78" s="492"/>
      <c r="F78" s="491"/>
      <c r="G78" s="492"/>
      <c r="H78" s="492"/>
      <c r="I78" s="491"/>
      <c r="J78" s="492"/>
      <c r="K78" s="491"/>
      <c r="L78" s="492"/>
      <c r="M78" s="459">
        <f t="shared" ref="M78:M115" si="10">SUM(D78:L78)</f>
        <v>0</v>
      </c>
      <c r="N78" s="459">
        <f t="shared" ref="N78:N115" si="11">M78-C78</f>
        <v>0</v>
      </c>
      <c r="O78" s="513"/>
    </row>
    <row r="79" spans="1:18">
      <c r="A79" s="461" t="s">
        <v>43</v>
      </c>
      <c r="B79" s="461"/>
      <c r="C79" s="492">
        <f t="shared" si="7"/>
        <v>16029</v>
      </c>
      <c r="D79" s="491">
        <v>9221</v>
      </c>
      <c r="E79" s="492">
        <v>1772</v>
      </c>
      <c r="F79" s="491">
        <v>5036</v>
      </c>
      <c r="G79" s="492"/>
      <c r="H79" s="492"/>
      <c r="I79" s="491"/>
      <c r="J79" s="492"/>
      <c r="K79" s="491"/>
      <c r="L79" s="492"/>
      <c r="M79" s="459">
        <f t="shared" si="10"/>
        <v>16029</v>
      </c>
      <c r="N79" s="459">
        <f t="shared" si="11"/>
        <v>0</v>
      </c>
      <c r="O79" s="513"/>
    </row>
    <row r="80" spans="1:18">
      <c r="A80" s="471" t="s">
        <v>566</v>
      </c>
      <c r="B80" s="461" t="s">
        <v>503</v>
      </c>
      <c r="C80" s="492"/>
      <c r="D80" s="491"/>
      <c r="E80" s="492"/>
      <c r="F80" s="491"/>
      <c r="G80" s="492"/>
      <c r="H80" s="492"/>
      <c r="I80" s="491"/>
      <c r="J80" s="492"/>
      <c r="K80" s="491"/>
      <c r="L80" s="492"/>
      <c r="M80" s="459">
        <f t="shared" si="10"/>
        <v>0</v>
      </c>
      <c r="N80" s="459">
        <f t="shared" si="11"/>
        <v>0</v>
      </c>
      <c r="O80" s="513"/>
    </row>
    <row r="81" spans="1:15">
      <c r="A81" s="461" t="s">
        <v>43</v>
      </c>
      <c r="B81" s="461"/>
      <c r="C81" s="492">
        <f t="shared" si="7"/>
        <v>33845</v>
      </c>
      <c r="D81" s="491">
        <v>10551</v>
      </c>
      <c r="E81" s="492">
        <v>1950</v>
      </c>
      <c r="F81" s="491">
        <v>21344</v>
      </c>
      <c r="G81" s="492"/>
      <c r="H81" s="492"/>
      <c r="I81" s="491"/>
      <c r="J81" s="492"/>
      <c r="K81" s="491"/>
      <c r="L81" s="492"/>
      <c r="M81" s="459">
        <f t="shared" si="10"/>
        <v>33845</v>
      </c>
      <c r="N81" s="459">
        <f t="shared" si="11"/>
        <v>0</v>
      </c>
      <c r="O81" s="513"/>
    </row>
    <row r="82" spans="1:15">
      <c r="A82" s="471" t="s">
        <v>537</v>
      </c>
      <c r="B82" s="461" t="s">
        <v>503</v>
      </c>
      <c r="C82" s="492"/>
      <c r="D82" s="491"/>
      <c r="E82" s="492"/>
      <c r="F82" s="491"/>
      <c r="G82" s="492"/>
      <c r="H82" s="492"/>
      <c r="I82" s="491"/>
      <c r="J82" s="492"/>
      <c r="K82" s="491"/>
      <c r="L82" s="492"/>
      <c r="M82" s="459">
        <f t="shared" si="10"/>
        <v>0</v>
      </c>
      <c r="N82" s="459">
        <f t="shared" si="11"/>
        <v>0</v>
      </c>
      <c r="O82" s="513"/>
    </row>
    <row r="83" spans="1:15">
      <c r="A83" s="461" t="s">
        <v>43</v>
      </c>
      <c r="B83" s="461"/>
      <c r="C83" s="492">
        <f t="shared" si="7"/>
        <v>3998</v>
      </c>
      <c r="D83" s="491">
        <v>1792</v>
      </c>
      <c r="E83" s="492">
        <v>314</v>
      </c>
      <c r="F83" s="491">
        <v>1892</v>
      </c>
      <c r="G83" s="492"/>
      <c r="H83" s="492"/>
      <c r="I83" s="491"/>
      <c r="J83" s="492"/>
      <c r="K83" s="491"/>
      <c r="L83" s="492"/>
      <c r="M83" s="459">
        <f t="shared" si="10"/>
        <v>3998</v>
      </c>
      <c r="N83" s="459">
        <f t="shared" si="11"/>
        <v>0</v>
      </c>
      <c r="O83" s="513"/>
    </row>
    <row r="84" spans="1:15">
      <c r="A84" s="471" t="s">
        <v>538</v>
      </c>
      <c r="B84" s="461" t="s">
        <v>503</v>
      </c>
      <c r="C84" s="492"/>
      <c r="D84" s="491"/>
      <c r="E84" s="492"/>
      <c r="F84" s="491"/>
      <c r="G84" s="492"/>
      <c r="H84" s="492"/>
      <c r="I84" s="491"/>
      <c r="J84" s="492"/>
      <c r="K84" s="491"/>
      <c r="L84" s="492"/>
      <c r="M84" s="459">
        <f t="shared" si="10"/>
        <v>0</v>
      </c>
      <c r="N84" s="459">
        <f t="shared" si="11"/>
        <v>0</v>
      </c>
      <c r="O84" s="513"/>
    </row>
    <row r="85" spans="1:15">
      <c r="A85" s="461" t="s">
        <v>43</v>
      </c>
      <c r="B85" s="461"/>
      <c r="C85" s="492">
        <f t="shared" si="7"/>
        <v>1938</v>
      </c>
      <c r="D85" s="491">
        <v>240</v>
      </c>
      <c r="E85" s="492">
        <v>38</v>
      </c>
      <c r="F85" s="491">
        <v>1660</v>
      </c>
      <c r="G85" s="492"/>
      <c r="H85" s="492"/>
      <c r="I85" s="491"/>
      <c r="J85" s="492"/>
      <c r="K85" s="491"/>
      <c r="L85" s="492"/>
      <c r="M85" s="459">
        <f t="shared" si="10"/>
        <v>1938</v>
      </c>
      <c r="N85" s="459">
        <f t="shared" si="11"/>
        <v>0</v>
      </c>
      <c r="O85" s="513"/>
    </row>
    <row r="86" spans="1:15">
      <c r="A86" s="471" t="s">
        <v>567</v>
      </c>
      <c r="B86" s="461" t="s">
        <v>509</v>
      </c>
      <c r="C86" s="492"/>
      <c r="D86" s="491"/>
      <c r="E86" s="492"/>
      <c r="F86" s="491"/>
      <c r="G86" s="492"/>
      <c r="H86" s="492"/>
      <c r="I86" s="491"/>
      <c r="J86" s="492"/>
      <c r="K86" s="491"/>
      <c r="L86" s="492"/>
      <c r="M86" s="459">
        <f t="shared" si="10"/>
        <v>0</v>
      </c>
      <c r="N86" s="459">
        <f t="shared" si="11"/>
        <v>0</v>
      </c>
      <c r="O86" s="513"/>
    </row>
    <row r="87" spans="1:15">
      <c r="A87" s="461" t="s">
        <v>43</v>
      </c>
      <c r="B87" s="461"/>
      <c r="C87" s="492">
        <f t="shared" si="7"/>
        <v>59565</v>
      </c>
      <c r="D87" s="491">
        <v>1089</v>
      </c>
      <c r="E87" s="492">
        <v>172</v>
      </c>
      <c r="F87" s="491">
        <v>58304</v>
      </c>
      <c r="G87" s="492"/>
      <c r="H87" s="492"/>
      <c r="I87" s="491"/>
      <c r="J87" s="492"/>
      <c r="K87" s="491"/>
      <c r="L87" s="492"/>
      <c r="M87" s="459">
        <f t="shared" si="10"/>
        <v>59565</v>
      </c>
      <c r="N87" s="459">
        <f t="shared" si="11"/>
        <v>0</v>
      </c>
      <c r="O87" s="513"/>
    </row>
    <row r="88" spans="1:15">
      <c r="A88" s="471" t="s">
        <v>540</v>
      </c>
      <c r="B88" s="461" t="s">
        <v>503</v>
      </c>
      <c r="C88" s="492"/>
      <c r="D88" s="491"/>
      <c r="E88" s="492"/>
      <c r="F88" s="491"/>
      <c r="G88" s="492"/>
      <c r="H88" s="492"/>
      <c r="I88" s="491"/>
      <c r="J88" s="492"/>
      <c r="K88" s="491"/>
      <c r="L88" s="492"/>
      <c r="M88" s="459">
        <f t="shared" si="10"/>
        <v>0</v>
      </c>
      <c r="N88" s="459">
        <f t="shared" si="11"/>
        <v>0</v>
      </c>
      <c r="O88" s="513"/>
    </row>
    <row r="89" spans="1:15">
      <c r="A89" s="461" t="s">
        <v>43</v>
      </c>
      <c r="B89" s="461"/>
      <c r="C89" s="492">
        <f t="shared" si="7"/>
        <v>19591</v>
      </c>
      <c r="D89" s="491"/>
      <c r="E89" s="492"/>
      <c r="F89" s="491">
        <v>19591</v>
      </c>
      <c r="G89" s="492"/>
      <c r="H89" s="492"/>
      <c r="I89" s="491"/>
      <c r="J89" s="492"/>
      <c r="K89" s="491"/>
      <c r="L89" s="492"/>
      <c r="M89" s="459">
        <f t="shared" si="10"/>
        <v>19591</v>
      </c>
      <c r="N89" s="459">
        <f t="shared" si="11"/>
        <v>0</v>
      </c>
      <c r="O89" s="513"/>
    </row>
    <row r="90" spans="1:15">
      <c r="A90" s="471" t="s">
        <v>541</v>
      </c>
      <c r="B90" s="461" t="s">
        <v>503</v>
      </c>
      <c r="C90" s="492"/>
      <c r="D90" s="491"/>
      <c r="E90" s="492"/>
      <c r="F90" s="491"/>
      <c r="G90" s="492"/>
      <c r="H90" s="492"/>
      <c r="I90" s="491"/>
      <c r="J90" s="492"/>
      <c r="K90" s="491"/>
      <c r="L90" s="492"/>
      <c r="M90" s="459">
        <f t="shared" si="10"/>
        <v>0</v>
      </c>
      <c r="N90" s="459">
        <f t="shared" si="11"/>
        <v>0</v>
      </c>
      <c r="O90" s="513"/>
    </row>
    <row r="91" spans="1:15">
      <c r="A91" s="461" t="s">
        <v>43</v>
      </c>
      <c r="B91" s="461"/>
      <c r="C91" s="492">
        <f t="shared" si="7"/>
        <v>12757</v>
      </c>
      <c r="D91" s="491"/>
      <c r="E91" s="492"/>
      <c r="F91" s="491">
        <v>12757</v>
      </c>
      <c r="G91" s="492"/>
      <c r="H91" s="492"/>
      <c r="I91" s="491"/>
      <c r="J91" s="492"/>
      <c r="K91" s="491"/>
      <c r="L91" s="492"/>
      <c r="M91" s="459">
        <f t="shared" si="10"/>
        <v>12757</v>
      </c>
      <c r="N91" s="459">
        <f t="shared" si="11"/>
        <v>0</v>
      </c>
      <c r="O91" s="513"/>
    </row>
    <row r="92" spans="1:15">
      <c r="A92" s="471" t="s">
        <v>542</v>
      </c>
      <c r="B92" s="461" t="s">
        <v>503</v>
      </c>
      <c r="C92" s="492"/>
      <c r="D92" s="491"/>
      <c r="E92" s="492"/>
      <c r="F92" s="491"/>
      <c r="G92" s="492"/>
      <c r="H92" s="492"/>
      <c r="I92" s="491"/>
      <c r="J92" s="492"/>
      <c r="K92" s="491"/>
      <c r="L92" s="492"/>
      <c r="M92" s="459">
        <f t="shared" si="10"/>
        <v>0</v>
      </c>
      <c r="N92" s="459">
        <f t="shared" si="11"/>
        <v>0</v>
      </c>
      <c r="O92" s="513"/>
    </row>
    <row r="93" spans="1:15">
      <c r="A93" s="461" t="s">
        <v>43</v>
      </c>
      <c r="B93" s="461"/>
      <c r="C93" s="492">
        <f t="shared" si="7"/>
        <v>10763</v>
      </c>
      <c r="D93" s="491"/>
      <c r="E93" s="492"/>
      <c r="F93" s="491">
        <v>10763</v>
      </c>
      <c r="G93" s="492"/>
      <c r="H93" s="492"/>
      <c r="I93" s="491"/>
      <c r="J93" s="492"/>
      <c r="K93" s="491"/>
      <c r="L93" s="492"/>
      <c r="M93" s="459">
        <f t="shared" si="10"/>
        <v>10763</v>
      </c>
      <c r="N93" s="459">
        <f t="shared" si="11"/>
        <v>0</v>
      </c>
      <c r="O93" s="513"/>
    </row>
    <row r="94" spans="1:15">
      <c r="A94" s="471" t="s">
        <v>543</v>
      </c>
      <c r="B94" s="461" t="s">
        <v>503</v>
      </c>
      <c r="C94" s="492"/>
      <c r="D94" s="491"/>
      <c r="E94" s="492"/>
      <c r="F94" s="491"/>
      <c r="G94" s="492"/>
      <c r="H94" s="492"/>
      <c r="I94" s="491"/>
      <c r="J94" s="492"/>
      <c r="K94" s="491"/>
      <c r="L94" s="492"/>
      <c r="M94" s="459">
        <f t="shared" si="10"/>
        <v>0</v>
      </c>
      <c r="N94" s="459">
        <f t="shared" si="11"/>
        <v>0</v>
      </c>
      <c r="O94" s="513"/>
    </row>
    <row r="95" spans="1:15">
      <c r="A95" s="461" t="s">
        <v>43</v>
      </c>
      <c r="B95" s="461"/>
      <c r="C95" s="492">
        <f t="shared" si="7"/>
        <v>5229</v>
      </c>
      <c r="D95" s="491"/>
      <c r="E95" s="492"/>
      <c r="F95" s="491">
        <v>5229</v>
      </c>
      <c r="G95" s="492"/>
      <c r="H95" s="492"/>
      <c r="I95" s="491"/>
      <c r="J95" s="492"/>
      <c r="K95" s="491"/>
      <c r="L95" s="492"/>
      <c r="M95" s="459">
        <f t="shared" si="10"/>
        <v>5229</v>
      </c>
      <c r="N95" s="459">
        <f t="shared" si="11"/>
        <v>0</v>
      </c>
      <c r="O95" s="513"/>
    </row>
    <row r="96" spans="1:15">
      <c r="A96" s="471" t="s">
        <v>544</v>
      </c>
      <c r="B96" s="461" t="s">
        <v>503</v>
      </c>
      <c r="C96" s="492"/>
      <c r="D96" s="491"/>
      <c r="E96" s="492"/>
      <c r="F96" s="491"/>
      <c r="G96" s="492"/>
      <c r="H96" s="492"/>
      <c r="I96" s="491"/>
      <c r="J96" s="492"/>
      <c r="K96" s="491"/>
      <c r="L96" s="492"/>
      <c r="M96" s="459">
        <f t="shared" si="10"/>
        <v>0</v>
      </c>
      <c r="N96" s="459">
        <f t="shared" si="11"/>
        <v>0</v>
      </c>
      <c r="O96" s="513"/>
    </row>
    <row r="97" spans="1:15">
      <c r="A97" s="461" t="s">
        <v>43</v>
      </c>
      <c r="B97" s="461"/>
      <c r="C97" s="492">
        <f t="shared" si="7"/>
        <v>32</v>
      </c>
      <c r="D97" s="491"/>
      <c r="E97" s="492"/>
      <c r="F97" s="491">
        <v>32</v>
      </c>
      <c r="G97" s="492"/>
      <c r="H97" s="492"/>
      <c r="I97" s="491"/>
      <c r="J97" s="492"/>
      <c r="K97" s="491"/>
      <c r="L97" s="492"/>
      <c r="M97" s="459">
        <f t="shared" si="10"/>
        <v>32</v>
      </c>
      <c r="N97" s="459">
        <f t="shared" si="11"/>
        <v>0</v>
      </c>
      <c r="O97" s="513"/>
    </row>
    <row r="98" spans="1:15" ht="38.25">
      <c r="A98" s="493" t="s">
        <v>545</v>
      </c>
      <c r="B98" s="461" t="s">
        <v>503</v>
      </c>
      <c r="C98" s="492"/>
      <c r="D98" s="491"/>
      <c r="E98" s="492"/>
      <c r="F98" s="491"/>
      <c r="G98" s="492"/>
      <c r="H98" s="492"/>
      <c r="I98" s="491"/>
      <c r="J98" s="492"/>
      <c r="K98" s="491"/>
      <c r="L98" s="492"/>
      <c r="M98" s="459">
        <f t="shared" si="10"/>
        <v>0</v>
      </c>
      <c r="N98" s="459">
        <f t="shared" si="11"/>
        <v>0</v>
      </c>
      <c r="O98" s="513"/>
    </row>
    <row r="99" spans="1:15">
      <c r="A99" s="461" t="s">
        <v>43</v>
      </c>
      <c r="B99" s="460"/>
      <c r="C99" s="492">
        <f t="shared" si="7"/>
        <v>2400</v>
      </c>
      <c r="D99" s="491"/>
      <c r="E99" s="492"/>
      <c r="F99" s="491">
        <v>2400</v>
      </c>
      <c r="G99" s="492"/>
      <c r="H99" s="492"/>
      <c r="I99" s="491"/>
      <c r="J99" s="492"/>
      <c r="K99" s="491"/>
      <c r="L99" s="492"/>
      <c r="M99" s="459">
        <f t="shared" si="10"/>
        <v>2400</v>
      </c>
      <c r="N99" s="459">
        <f t="shared" si="11"/>
        <v>0</v>
      </c>
      <c r="O99" s="513"/>
    </row>
    <row r="100" spans="1:15" s="499" customFormat="1">
      <c r="A100" s="495" t="s">
        <v>546</v>
      </c>
      <c r="B100" s="495"/>
      <c r="C100" s="495"/>
      <c r="D100" s="509"/>
      <c r="E100" s="510"/>
      <c r="F100" s="509"/>
      <c r="G100" s="510"/>
      <c r="H100" s="510"/>
      <c r="I100" s="509"/>
      <c r="J100" s="510"/>
      <c r="K100" s="509"/>
      <c r="L100" s="510"/>
      <c r="M100" s="459">
        <f t="shared" si="10"/>
        <v>0</v>
      </c>
      <c r="N100" s="459">
        <f t="shared" si="11"/>
        <v>0</v>
      </c>
      <c r="O100" s="513"/>
    </row>
    <row r="101" spans="1:15" s="444" customFormat="1">
      <c r="A101" s="461" t="s">
        <v>43</v>
      </c>
      <c r="B101" s="470"/>
      <c r="C101" s="523">
        <f t="shared" ref="C101:L101" si="12">C13+C15+C17+C19+C25+C31+C33+C45+C47</f>
        <v>1514243</v>
      </c>
      <c r="D101" s="523">
        <f t="shared" si="12"/>
        <v>697637</v>
      </c>
      <c r="E101" s="523">
        <f t="shared" si="12"/>
        <v>128366</v>
      </c>
      <c r="F101" s="523">
        <f t="shared" si="12"/>
        <v>621343</v>
      </c>
      <c r="G101" s="523">
        <f t="shared" si="12"/>
        <v>120</v>
      </c>
      <c r="H101" s="523">
        <f t="shared" si="12"/>
        <v>27850</v>
      </c>
      <c r="I101" s="523">
        <f t="shared" si="12"/>
        <v>38927</v>
      </c>
      <c r="J101" s="523">
        <f t="shared" si="12"/>
        <v>0</v>
      </c>
      <c r="K101" s="523">
        <f t="shared" si="12"/>
        <v>0</v>
      </c>
      <c r="L101" s="523">
        <f t="shared" si="12"/>
        <v>0</v>
      </c>
      <c r="M101" s="459">
        <f t="shared" si="10"/>
        <v>1514243</v>
      </c>
      <c r="N101" s="459">
        <f t="shared" si="11"/>
        <v>0</v>
      </c>
      <c r="O101" s="513"/>
    </row>
    <row r="102" spans="1:15">
      <c r="A102" s="468" t="s">
        <v>180</v>
      </c>
      <c r="B102" s="501"/>
      <c r="C102" s="502"/>
      <c r="D102" s="502"/>
      <c r="E102" s="502"/>
      <c r="F102" s="502"/>
      <c r="G102" s="502"/>
      <c r="H102" s="502"/>
      <c r="I102" s="524"/>
      <c r="J102" s="502"/>
      <c r="K102" s="502"/>
      <c r="L102" s="502"/>
      <c r="M102" s="459">
        <f t="shared" si="10"/>
        <v>0</v>
      </c>
      <c r="N102" s="459">
        <f t="shared" si="11"/>
        <v>0</v>
      </c>
      <c r="O102" s="513"/>
    </row>
    <row r="103" spans="1:15">
      <c r="A103" s="461" t="s">
        <v>43</v>
      </c>
      <c r="B103" s="501"/>
      <c r="C103" s="502">
        <f>C13+C15+C17+C19+C31+C37+C39+C41+C45+C49+C51+C55+C57+C59+C61+C63+C65+C67+C69+C71+C75+C81+C85+C89+C93+C95+C97+C99+C83+C43+C91+C73</f>
        <v>1088518</v>
      </c>
      <c r="D103" s="502">
        <f t="shared" ref="D103:L103" si="13">D13+D15+D17+D19+D31+D37+D39+D41+D45+D49+D51+D55+D57+D59+D61+D63+D65+D67+D69+D71+D75+D81+D85+D89+D93+D95+D97+D99+D83+D43+D91+D73</f>
        <v>517027</v>
      </c>
      <c r="E103" s="502">
        <f t="shared" si="13"/>
        <v>95030</v>
      </c>
      <c r="F103" s="502">
        <f t="shared" si="13"/>
        <v>424780</v>
      </c>
      <c r="G103" s="502">
        <f t="shared" si="13"/>
        <v>0</v>
      </c>
      <c r="H103" s="502">
        <f t="shared" si="13"/>
        <v>27850</v>
      </c>
      <c r="I103" s="502">
        <f t="shared" si="13"/>
        <v>23831</v>
      </c>
      <c r="J103" s="502">
        <f t="shared" si="13"/>
        <v>0</v>
      </c>
      <c r="K103" s="502">
        <f t="shared" si="13"/>
        <v>0</v>
      </c>
      <c r="L103" s="502">
        <f t="shared" si="13"/>
        <v>0</v>
      </c>
      <c r="M103" s="459">
        <f t="shared" si="10"/>
        <v>1088518</v>
      </c>
      <c r="N103" s="459">
        <f t="shared" si="11"/>
        <v>0</v>
      </c>
      <c r="O103" s="513"/>
    </row>
    <row r="104" spans="1:15">
      <c r="A104" s="468" t="s">
        <v>181</v>
      </c>
      <c r="B104" s="501"/>
      <c r="C104" s="502"/>
      <c r="D104" s="502"/>
      <c r="E104" s="502"/>
      <c r="F104" s="502"/>
      <c r="G104" s="502"/>
      <c r="H104" s="502"/>
      <c r="I104" s="524"/>
      <c r="J104" s="502"/>
      <c r="K104" s="502"/>
      <c r="L104" s="502"/>
      <c r="M104" s="459">
        <f t="shared" si="10"/>
        <v>0</v>
      </c>
      <c r="N104" s="459">
        <f t="shared" si="11"/>
        <v>0</v>
      </c>
      <c r="O104" s="513"/>
    </row>
    <row r="105" spans="1:15">
      <c r="A105" s="461" t="s">
        <v>43</v>
      </c>
      <c r="B105" s="501"/>
      <c r="C105" s="502">
        <f t="shared" ref="C105:L105" si="14">C25+C35+C77+C79+C87</f>
        <v>425725</v>
      </c>
      <c r="D105" s="502">
        <f t="shared" si="14"/>
        <v>180610</v>
      </c>
      <c r="E105" s="502">
        <f t="shared" si="14"/>
        <v>33336</v>
      </c>
      <c r="F105" s="502">
        <f t="shared" si="14"/>
        <v>196563</v>
      </c>
      <c r="G105" s="502">
        <f t="shared" si="14"/>
        <v>120</v>
      </c>
      <c r="H105" s="502">
        <f t="shared" si="14"/>
        <v>0</v>
      </c>
      <c r="I105" s="502">
        <f t="shared" si="14"/>
        <v>15096</v>
      </c>
      <c r="J105" s="502">
        <f t="shared" si="14"/>
        <v>0</v>
      </c>
      <c r="K105" s="502">
        <f t="shared" si="14"/>
        <v>0</v>
      </c>
      <c r="L105" s="502">
        <f t="shared" si="14"/>
        <v>0</v>
      </c>
      <c r="M105" s="459">
        <f t="shared" si="10"/>
        <v>425725</v>
      </c>
      <c r="N105" s="459">
        <f t="shared" si="11"/>
        <v>0</v>
      </c>
      <c r="O105" s="513"/>
    </row>
    <row r="106" spans="1:15">
      <c r="A106" s="468" t="s">
        <v>182</v>
      </c>
      <c r="B106" s="501"/>
      <c r="C106" s="503">
        <v>0</v>
      </c>
      <c r="D106" s="503">
        <v>0</v>
      </c>
      <c r="E106" s="503">
        <v>0</v>
      </c>
      <c r="F106" s="503">
        <v>0</v>
      </c>
      <c r="G106" s="503">
        <v>0</v>
      </c>
      <c r="H106" s="503">
        <v>0</v>
      </c>
      <c r="I106" s="525">
        <v>0</v>
      </c>
      <c r="J106" s="503">
        <v>0</v>
      </c>
      <c r="K106" s="503">
        <v>0</v>
      </c>
      <c r="L106" s="503">
        <v>0</v>
      </c>
      <c r="M106" s="459">
        <f t="shared" si="10"/>
        <v>0</v>
      </c>
      <c r="N106" s="459">
        <f t="shared" si="11"/>
        <v>0</v>
      </c>
      <c r="O106" s="513"/>
    </row>
    <row r="107" spans="1:15">
      <c r="A107" s="448"/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459">
        <f t="shared" si="10"/>
        <v>0</v>
      </c>
      <c r="N107" s="459">
        <f t="shared" si="11"/>
        <v>0</v>
      </c>
      <c r="O107" s="513"/>
    </row>
    <row r="108" spans="1:15">
      <c r="C108" s="474">
        <f>SUM(C103:C107)</f>
        <v>1514243</v>
      </c>
      <c r="D108" s="474">
        <f t="shared" ref="D108:L108" si="15">SUM(D103:D107)</f>
        <v>697637</v>
      </c>
      <c r="E108" s="474">
        <f t="shared" si="15"/>
        <v>128366</v>
      </c>
      <c r="F108" s="474">
        <f t="shared" si="15"/>
        <v>621343</v>
      </c>
      <c r="G108" s="474">
        <f t="shared" si="15"/>
        <v>120</v>
      </c>
      <c r="H108" s="474">
        <f t="shared" si="15"/>
        <v>27850</v>
      </c>
      <c r="I108" s="474">
        <f t="shared" si="15"/>
        <v>38927</v>
      </c>
      <c r="J108" s="474">
        <f t="shared" si="15"/>
        <v>0</v>
      </c>
      <c r="K108" s="474">
        <f t="shared" si="15"/>
        <v>0</v>
      </c>
      <c r="L108" s="474">
        <f t="shared" si="15"/>
        <v>0</v>
      </c>
      <c r="M108" s="459">
        <f t="shared" si="10"/>
        <v>1514243</v>
      </c>
      <c r="N108" s="459">
        <f t="shared" si="11"/>
        <v>0</v>
      </c>
      <c r="O108" s="513"/>
    </row>
    <row r="109" spans="1:15">
      <c r="C109" s="474">
        <f>C101-C108</f>
        <v>0</v>
      </c>
      <c r="D109" s="505"/>
      <c r="E109" s="505"/>
      <c r="F109" s="505"/>
      <c r="G109" s="505"/>
      <c r="H109" s="505"/>
      <c r="I109" s="505"/>
      <c r="J109" s="505"/>
      <c r="K109" s="505"/>
      <c r="L109" s="505"/>
      <c r="M109" s="459">
        <f t="shared" si="10"/>
        <v>0</v>
      </c>
      <c r="N109" s="459">
        <f t="shared" si="11"/>
        <v>0</v>
      </c>
      <c r="O109" s="513"/>
    </row>
    <row r="110" spans="1:15">
      <c r="M110" s="459">
        <f t="shared" si="10"/>
        <v>0</v>
      </c>
      <c r="N110" s="459">
        <f t="shared" si="11"/>
        <v>0</v>
      </c>
      <c r="O110" s="513"/>
    </row>
    <row r="111" spans="1:15">
      <c r="M111" s="459">
        <f t="shared" si="10"/>
        <v>0</v>
      </c>
      <c r="N111" s="459">
        <f t="shared" si="11"/>
        <v>0</v>
      </c>
      <c r="O111" s="513"/>
    </row>
    <row r="112" spans="1:15">
      <c r="D112" s="459"/>
      <c r="M112" s="459">
        <f t="shared" si="10"/>
        <v>0</v>
      </c>
      <c r="N112" s="459">
        <f t="shared" si="11"/>
        <v>0</v>
      </c>
      <c r="O112" s="513"/>
    </row>
    <row r="113" spans="4:15">
      <c r="D113" s="459"/>
      <c r="M113" s="459">
        <f t="shared" si="10"/>
        <v>0</v>
      </c>
      <c r="N113" s="459">
        <f t="shared" si="11"/>
        <v>0</v>
      </c>
      <c r="O113" s="513"/>
    </row>
    <row r="114" spans="4:15">
      <c r="M114" s="459">
        <f t="shared" si="10"/>
        <v>0</v>
      </c>
      <c r="N114" s="459">
        <f t="shared" si="11"/>
        <v>0</v>
      </c>
      <c r="O114" s="513"/>
    </row>
    <row r="115" spans="4:15">
      <c r="M115" s="459">
        <f t="shared" si="10"/>
        <v>0</v>
      </c>
      <c r="N115" s="459">
        <f t="shared" si="11"/>
        <v>0</v>
      </c>
    </row>
  </sheetData>
  <mergeCells count="17"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  <mergeCell ref="G8:G10"/>
    <mergeCell ref="H8:H10"/>
    <mergeCell ref="I8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&amp;P. oldal</oddFooter>
  </headerFooter>
  <rowBreaks count="2" manualBreakCount="2">
    <brk id="45" max="11" man="1"/>
    <brk id="8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20</vt:i4>
      </vt:variant>
    </vt:vector>
  </HeadingPairs>
  <TitlesOfParts>
    <vt:vector size="38" baseType="lpstr">
      <vt:lpstr>2-3.mell</vt:lpstr>
      <vt:lpstr>4.mell</vt:lpstr>
      <vt:lpstr>4.1</vt:lpstr>
      <vt:lpstr>4.2</vt:lpstr>
      <vt:lpstr>4.3</vt:lpstr>
      <vt:lpstr>5.mell</vt:lpstr>
      <vt:lpstr>5.1</vt:lpstr>
      <vt:lpstr>5.2</vt:lpstr>
      <vt:lpstr>5.3</vt:lpstr>
      <vt:lpstr>6.mell.</vt:lpstr>
      <vt:lpstr>7-8.mell.</vt:lpstr>
      <vt:lpstr>9.1-9.2</vt:lpstr>
      <vt:lpstr>9.3. mell.</vt:lpstr>
      <vt:lpstr>10 mell</vt:lpstr>
      <vt:lpstr>11-11.2</vt:lpstr>
      <vt:lpstr>12 mell</vt:lpstr>
      <vt:lpstr>13 mell.</vt:lpstr>
      <vt:lpstr>14 mell.</vt:lpstr>
      <vt:lpstr>'4.1'!Nyomtatási_cím</vt:lpstr>
      <vt:lpstr>'4.3'!Nyomtatási_cím</vt:lpstr>
      <vt:lpstr>'5.1'!Nyomtatási_cím</vt:lpstr>
      <vt:lpstr>'5.3'!Nyomtatási_cím</vt:lpstr>
      <vt:lpstr>'11-11.2'!Nyomtatási_terület</vt:lpstr>
      <vt:lpstr>'12 mell'!Nyomtatási_terület</vt:lpstr>
      <vt:lpstr>'13 mell.'!Nyomtatási_terület</vt:lpstr>
      <vt:lpstr>'14 mell.'!Nyomtatási_terület</vt:lpstr>
      <vt:lpstr>'2-3.mell'!Nyomtatási_terület</vt:lpstr>
      <vt:lpstr>'4.1'!Nyomtatási_terület</vt:lpstr>
      <vt:lpstr>'4.2'!Nyomtatási_terület</vt:lpstr>
      <vt:lpstr>'4.3'!Nyomtatási_terület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'6.mell.'!Nyomtatási_terület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Titkarsag</cp:lastModifiedBy>
  <cp:lastPrinted>2020-02-10T10:15:40Z</cp:lastPrinted>
  <dcterms:created xsi:type="dcterms:W3CDTF">2001-01-09T08:56:26Z</dcterms:created>
  <dcterms:modified xsi:type="dcterms:W3CDTF">2020-02-10T10:19:38Z</dcterms:modified>
</cp:coreProperties>
</file>