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1. Mérleg" sheetId="4" r:id="rId1"/>
    <sheet name="2.Bevételek" sheetId="9" r:id="rId2"/>
    <sheet name="2.1 Költségvetési bevételek" sheetId="3" r:id="rId3"/>
    <sheet name="2.2 Működési bevételek" sheetId="2" r:id="rId4"/>
    <sheet name="3. Kiadások" sheetId="1" r:id="rId5"/>
    <sheet name="3.1 Személyi és járulékok" sheetId="5" r:id="rId6"/>
    <sheet name="3.2 Dologi kiadások" sheetId="6" r:id="rId7"/>
    <sheet name="3.3 Ellátott, egyéb, finansz k" sheetId="7" r:id="rId8"/>
    <sheet name="3.4. Beruházások és felújítások" sheetId="26" r:id="rId9"/>
    <sheet name="4. Finanszírozási " sheetId="13" r:id="rId10"/>
    <sheet name="4.1 Óvoda" sheetId="44" r:id="rId11"/>
    <sheet name="4.1.1 Köznevelés" sheetId="14" r:id="rId12"/>
    <sheet name="4.1.2 Konyha" sheetId="43" r:id="rId13"/>
    <sheet name="4.2 Közös Hivatal" sheetId="21" r:id="rId14"/>
    <sheet name="4.2.1 Szakmár" sheetId="20" r:id="rId15"/>
    <sheet name="4.2.2 Öregcsertő" sheetId="17" r:id="rId16"/>
    <sheet name="4.2.3 Újtelek" sheetId="18" r:id="rId17"/>
    <sheet name="4.2.4 Jegyző" sheetId="19" r:id="rId18"/>
    <sheet name="5. Felhalmozási bev és kiad" sheetId="8" r:id="rId19"/>
    <sheet name="6. 3 éves terv" sheetId="10" r:id="rId20"/>
    <sheet name="7. Felhasználási ütemterv" sheetId="11" r:id="rId21"/>
    <sheet name="8. Adósságot keletkeztető ü" sheetId="23" r:id="rId22"/>
    <sheet name="9. Létszámadatok" sheetId="25" r:id="rId23"/>
  </sheets>
  <definedNames>
    <definedName name="_xlnm.Print_Area" localSheetId="9">'4. Finanszírozási '!$A$1:$H$36</definedName>
  </definedNames>
  <calcPr calcId="152511"/>
</workbook>
</file>

<file path=xl/calcChain.xml><?xml version="1.0" encoding="utf-8"?>
<calcChain xmlns="http://schemas.openxmlformats.org/spreadsheetml/2006/main">
  <c r="E20" i="4" l="1"/>
  <c r="C22" i="10" s="1"/>
  <c r="E19" i="4"/>
  <c r="E18" i="4"/>
  <c r="E12" i="4"/>
  <c r="D15" i="4"/>
  <c r="C12" i="4" l="1"/>
  <c r="D8" i="23"/>
  <c r="D9" i="23"/>
  <c r="D10" i="23"/>
  <c r="O21" i="11"/>
  <c r="O25" i="11"/>
  <c r="D9" i="9"/>
  <c r="D12" i="9"/>
  <c r="D19" i="9"/>
  <c r="D20" i="9"/>
  <c r="D21" i="9"/>
  <c r="D22" i="9"/>
  <c r="D13" i="3"/>
  <c r="D8" i="9" s="1"/>
  <c r="D16" i="3"/>
  <c r="D24" i="3"/>
  <c r="D10" i="9" s="1"/>
  <c r="D26" i="3"/>
  <c r="D30" i="3"/>
  <c r="D13" i="9" s="1"/>
  <c r="D35" i="3"/>
  <c r="D14" i="9" s="1"/>
  <c r="D11" i="4" s="1"/>
  <c r="D37" i="3"/>
  <c r="D15" i="9" s="1"/>
  <c r="D40" i="3"/>
  <c r="D16" i="9" s="1"/>
  <c r="E17" i="4" s="1"/>
  <c r="F74" i="26"/>
  <c r="E74" i="26"/>
  <c r="D74" i="26"/>
  <c r="C74" i="26"/>
  <c r="D12" i="26"/>
  <c r="D17" i="26"/>
  <c r="D21" i="26"/>
  <c r="D24" i="26" s="1"/>
  <c r="D25" i="26" s="1"/>
  <c r="F40" i="7"/>
  <c r="E40" i="7"/>
  <c r="E13" i="7"/>
  <c r="D9" i="7"/>
  <c r="D14" i="7"/>
  <c r="H21" i="5"/>
  <c r="G21" i="5"/>
  <c r="F21" i="5"/>
  <c r="D11" i="2"/>
  <c r="D14" i="2"/>
  <c r="D12" i="4" s="1"/>
  <c r="O11" i="11" s="1"/>
  <c r="D15" i="2"/>
  <c r="D26" i="2"/>
  <c r="D43" i="2" s="1"/>
  <c r="D13" i="4" s="1"/>
  <c r="D29" i="2"/>
  <c r="D33" i="2"/>
  <c r="D37" i="2"/>
  <c r="D13" i="1"/>
  <c r="D18" i="1" s="1"/>
  <c r="I10" i="4" s="1"/>
  <c r="D17" i="1"/>
  <c r="D19" i="1"/>
  <c r="D24" i="1"/>
  <c r="I11" i="4" s="1"/>
  <c r="D28" i="1"/>
  <c r="D31" i="1"/>
  <c r="D40" i="1"/>
  <c r="D47" i="1"/>
  <c r="D53" i="1"/>
  <c r="D54" i="1" s="1"/>
  <c r="I13" i="4" s="1"/>
  <c r="D61" i="1"/>
  <c r="I15" i="4" s="1"/>
  <c r="D66" i="1"/>
  <c r="J17" i="4" s="1"/>
  <c r="D71" i="1"/>
  <c r="J19" i="4" s="1"/>
  <c r="C26" i="10" s="1"/>
  <c r="D77" i="1"/>
  <c r="D80" i="1" s="1"/>
  <c r="O24" i="11" s="1"/>
  <c r="C23" i="10" l="1"/>
  <c r="C24" i="10" s="1"/>
  <c r="E21" i="4"/>
  <c r="O14" i="11" s="1"/>
  <c r="O13" i="11"/>
  <c r="C12" i="10"/>
  <c r="D10" i="4"/>
  <c r="D16" i="4" s="1"/>
  <c r="D22" i="4" s="1"/>
  <c r="D41" i="3"/>
  <c r="C9" i="10"/>
  <c r="O20" i="11"/>
  <c r="C25" i="10"/>
  <c r="C27" i="10" s="1"/>
  <c r="J21" i="4"/>
  <c r="D11" i="9"/>
  <c r="C19" i="10"/>
  <c r="C15" i="10"/>
  <c r="O10" i="11"/>
  <c r="O23" i="11"/>
  <c r="D81" i="1"/>
  <c r="C18" i="10" s="1"/>
  <c r="I14" i="4"/>
  <c r="C17" i="10"/>
  <c r="D48" i="1"/>
  <c r="D16" i="2"/>
  <c r="D18" i="9"/>
  <c r="C14" i="10"/>
  <c r="O26" i="11"/>
  <c r="D11" i="23"/>
  <c r="D12" i="23" s="1"/>
  <c r="D13" i="23" s="1"/>
  <c r="D18" i="23" s="1"/>
  <c r="D72" i="1"/>
  <c r="C20" i="10" l="1"/>
  <c r="C29" i="10" s="1"/>
  <c r="D82" i="1"/>
  <c r="I12" i="4"/>
  <c r="I16" i="4" s="1"/>
  <c r="I22" i="4" s="1"/>
  <c r="O22" i="11"/>
  <c r="O27" i="11" s="1"/>
  <c r="C16" i="10"/>
  <c r="D48" i="2"/>
  <c r="C10" i="10"/>
  <c r="C13" i="10" s="1"/>
  <c r="C28" i="10" s="1"/>
  <c r="D17" i="9"/>
  <c r="D23" i="9" s="1"/>
  <c r="O12" i="11"/>
  <c r="C11" i="10"/>
  <c r="D49" i="2"/>
  <c r="F20" i="13"/>
  <c r="F21" i="13"/>
  <c r="E28" i="13"/>
  <c r="C28" i="13"/>
  <c r="G26" i="13"/>
  <c r="G27" i="13"/>
  <c r="G25" i="13"/>
  <c r="F19" i="13" s="1"/>
  <c r="C22" i="13"/>
  <c r="D8" i="44"/>
  <c r="D9" i="44"/>
  <c r="D10" i="44"/>
  <c r="D11" i="44"/>
  <c r="D12" i="44"/>
  <c r="D13" i="44"/>
  <c r="D16" i="44"/>
  <c r="D17" i="44"/>
  <c r="D20" i="44"/>
  <c r="D21" i="44"/>
  <c r="D22" i="44"/>
  <c r="D23" i="44"/>
  <c r="D24" i="44"/>
  <c r="D26" i="44"/>
  <c r="D27" i="44"/>
  <c r="D28" i="44"/>
  <c r="D30" i="44"/>
  <c r="D31" i="44"/>
  <c r="D33" i="44"/>
  <c r="D34" i="44"/>
  <c r="D35" i="44"/>
  <c r="D36" i="44"/>
  <c r="D37" i="44"/>
  <c r="D39" i="44"/>
  <c r="D40" i="44"/>
  <c r="D41" i="44"/>
  <c r="D44" i="44"/>
  <c r="C12" i="13" s="1"/>
  <c r="D45" i="44"/>
  <c r="D46" i="44"/>
  <c r="D51" i="44"/>
  <c r="D52" i="44"/>
  <c r="D53" i="44"/>
  <c r="D54" i="44"/>
  <c r="D55" i="44"/>
  <c r="D56" i="44"/>
  <c r="D58" i="44"/>
  <c r="D49" i="14"/>
  <c r="D14" i="14"/>
  <c r="D15" i="14"/>
  <c r="D18" i="14" s="1"/>
  <c r="D19" i="14" s="1"/>
  <c r="D19" i="44" s="1"/>
  <c r="C9" i="13" s="1"/>
  <c r="D25" i="14"/>
  <c r="D25" i="44" s="1"/>
  <c r="C10" i="13" s="1"/>
  <c r="D29" i="14"/>
  <c r="D32" i="14"/>
  <c r="D32" i="44" s="1"/>
  <c r="D39" i="14"/>
  <c r="D44" i="14" s="1"/>
  <c r="D43" i="14"/>
  <c r="D42" i="44" s="1"/>
  <c r="D59" i="14"/>
  <c r="D65" i="14"/>
  <c r="D14" i="43"/>
  <c r="D14" i="44" s="1"/>
  <c r="D15" i="43"/>
  <c r="D18" i="43" s="1"/>
  <c r="D19" i="43" s="1"/>
  <c r="D25" i="43"/>
  <c r="D29" i="43"/>
  <c r="D32" i="43"/>
  <c r="D38" i="43"/>
  <c r="D43" i="43"/>
  <c r="D48" i="43"/>
  <c r="D47" i="44" s="1"/>
  <c r="C13" i="13" s="1"/>
  <c r="D58" i="43"/>
  <c r="D65" i="43" s="1"/>
  <c r="D64" i="43"/>
  <c r="D48" i="21"/>
  <c r="C48" i="21"/>
  <c r="D8" i="21"/>
  <c r="D9" i="21"/>
  <c r="D10" i="21"/>
  <c r="D11" i="21"/>
  <c r="D12" i="21"/>
  <c r="D14" i="21"/>
  <c r="D15" i="21"/>
  <c r="D16" i="21"/>
  <c r="D19" i="21"/>
  <c r="D20" i="21"/>
  <c r="D21" i="21"/>
  <c r="D22" i="21"/>
  <c r="D23" i="21"/>
  <c r="D25" i="21"/>
  <c r="D26" i="21"/>
  <c r="D28" i="21"/>
  <c r="D29" i="21"/>
  <c r="D30" i="21"/>
  <c r="D31" i="21"/>
  <c r="D32" i="21"/>
  <c r="D33" i="21"/>
  <c r="D34" i="21"/>
  <c r="D35" i="21"/>
  <c r="D37" i="21"/>
  <c r="D38" i="21"/>
  <c r="D39" i="21"/>
  <c r="D13" i="20"/>
  <c r="D13" i="21" s="1"/>
  <c r="D17" i="20"/>
  <c r="D17" i="21" s="1"/>
  <c r="D24" i="20"/>
  <c r="D24" i="21" s="1"/>
  <c r="D27" i="20"/>
  <c r="D27" i="21" s="1"/>
  <c r="D30" i="20"/>
  <c r="D36" i="20"/>
  <c r="D36" i="21" s="1"/>
  <c r="D40" i="20"/>
  <c r="D40" i="21" s="1"/>
  <c r="D13" i="17"/>
  <c r="D18" i="17" s="1"/>
  <c r="D17" i="17"/>
  <c r="D24" i="17"/>
  <c r="D27" i="17"/>
  <c r="D30" i="17"/>
  <c r="D36" i="17"/>
  <c r="D40" i="17"/>
  <c r="D13" i="18"/>
  <c r="D17" i="18"/>
  <c r="D24" i="18"/>
  <c r="D27" i="18"/>
  <c r="D30" i="18"/>
  <c r="D36" i="18"/>
  <c r="D40" i="18"/>
  <c r="D13" i="19"/>
  <c r="D18" i="19" s="1"/>
  <c r="D17" i="19"/>
  <c r="D24" i="19"/>
  <c r="D27" i="19"/>
  <c r="D30" i="19"/>
  <c r="D36" i="19"/>
  <c r="D40" i="19"/>
  <c r="D29" i="44" l="1"/>
  <c r="D66" i="14"/>
  <c r="D64" i="44" s="1"/>
  <c r="D38" i="44"/>
  <c r="D41" i="19"/>
  <c r="D45" i="19" s="1"/>
  <c r="D41" i="18"/>
  <c r="D44" i="43"/>
  <c r="D43" i="44" s="1"/>
  <c r="C11" i="13" s="1"/>
  <c r="C14" i="13" s="1"/>
  <c r="D57" i="44"/>
  <c r="D15" i="44"/>
  <c r="D18" i="44"/>
  <c r="D18" i="20"/>
  <c r="D59" i="44"/>
  <c r="D18" i="18"/>
  <c r="G28" i="13"/>
  <c r="F22" i="13" s="1"/>
  <c r="D50" i="14"/>
  <c r="D48" i="44" s="1"/>
  <c r="D49" i="43"/>
  <c r="D41" i="20"/>
  <c r="D41" i="17"/>
  <c r="D45" i="17" s="1"/>
  <c r="D45" i="18"/>
  <c r="D18" i="21" l="1"/>
  <c r="D42" i="20"/>
  <c r="D42" i="21" s="1"/>
  <c r="D41" i="21"/>
  <c r="C19" i="4" l="1"/>
  <c r="F24" i="10"/>
  <c r="F27" i="10"/>
  <c r="D19" i="7" l="1"/>
  <c r="C14" i="7"/>
  <c r="H24" i="6"/>
  <c r="H23" i="6"/>
  <c r="C19" i="9" l="1"/>
  <c r="C47" i="1"/>
  <c r="C37" i="2"/>
  <c r="C14" i="2"/>
  <c r="C40" i="3"/>
  <c r="D74" i="8" l="1"/>
  <c r="D75" i="8"/>
  <c r="D69" i="8"/>
  <c r="D68" i="8"/>
  <c r="D62" i="8"/>
  <c r="D56" i="8"/>
  <c r="D50" i="8"/>
  <c r="D63" i="8"/>
  <c r="D57" i="8"/>
  <c r="D51" i="8"/>
  <c r="D22" i="8"/>
  <c r="D20" i="8"/>
  <c r="D46" i="8"/>
  <c r="D44" i="8"/>
  <c r="D39" i="8"/>
  <c r="D37" i="8"/>
  <c r="D32" i="8"/>
  <c r="D31" i="8"/>
  <c r="D12" i="8"/>
  <c r="C19" i="1" l="1"/>
  <c r="C43" i="14" l="1"/>
  <c r="D15" i="8" l="1"/>
  <c r="C13" i="3"/>
  <c r="C27" i="19" l="1"/>
  <c r="C17" i="19"/>
  <c r="C55" i="44" l="1"/>
  <c r="D26" i="6" l="1"/>
  <c r="E26" i="6"/>
  <c r="F26" i="6"/>
  <c r="G26" i="6"/>
  <c r="C26" i="6"/>
  <c r="B12" i="4" l="1"/>
  <c r="C13" i="1" l="1"/>
  <c r="D22" i="13" l="1"/>
  <c r="C54" i="44" l="1"/>
  <c r="C52" i="44" l="1"/>
  <c r="C53" i="44"/>
  <c r="C56" i="44"/>
  <c r="C58" i="44"/>
  <c r="C51" i="44"/>
  <c r="C9" i="44"/>
  <c r="C10" i="44"/>
  <c r="C11" i="44"/>
  <c r="C12" i="44"/>
  <c r="C13" i="44"/>
  <c r="C16" i="44"/>
  <c r="C20" i="44"/>
  <c r="C21" i="44"/>
  <c r="C22" i="44"/>
  <c r="C23" i="44"/>
  <c r="C24" i="44"/>
  <c r="C26" i="44"/>
  <c r="C27" i="44"/>
  <c r="C28" i="44"/>
  <c r="C30" i="44"/>
  <c r="C31" i="44"/>
  <c r="C33" i="44"/>
  <c r="C34" i="44"/>
  <c r="C35" i="44"/>
  <c r="C36" i="44"/>
  <c r="C37" i="44"/>
  <c r="C39" i="44"/>
  <c r="C40" i="44"/>
  <c r="C41" i="44"/>
  <c r="C44" i="44"/>
  <c r="B12" i="13" s="1"/>
  <c r="C45" i="44"/>
  <c r="C46" i="44"/>
  <c r="C65" i="14"/>
  <c r="C59" i="14"/>
  <c r="C8" i="44"/>
  <c r="C66" i="14" l="1"/>
  <c r="C58" i="43"/>
  <c r="C57" i="44" l="1"/>
  <c r="C48" i="43" l="1"/>
  <c r="C43" i="43"/>
  <c r="C38" i="43"/>
  <c r="C32" i="43"/>
  <c r="C29" i="43"/>
  <c r="C25" i="43"/>
  <c r="C15" i="43"/>
  <c r="C14" i="43"/>
  <c r="C33" i="21"/>
  <c r="C34" i="21"/>
  <c r="C35" i="21"/>
  <c r="C40" i="19"/>
  <c r="C44" i="43" l="1"/>
  <c r="C18" i="43"/>
  <c r="C18" i="4"/>
  <c r="B23" i="10" s="1"/>
  <c r="C21" i="9"/>
  <c r="C26" i="2"/>
  <c r="C24" i="3"/>
  <c r="D48" i="26"/>
  <c r="E48" i="26"/>
  <c r="F48" i="26"/>
  <c r="C48" i="26"/>
  <c r="D40" i="7"/>
  <c r="C40" i="7"/>
  <c r="C19" i="43" l="1"/>
  <c r="C49" i="43" l="1"/>
  <c r="H20" i="6"/>
  <c r="C20" i="4" l="1"/>
  <c r="C27" i="20" l="1"/>
  <c r="C40" i="18"/>
  <c r="C9" i="23" l="1"/>
  <c r="C8" i="23"/>
  <c r="D24" i="10"/>
  <c r="E24" i="10"/>
  <c r="D27" i="10"/>
  <c r="E27" i="10"/>
  <c r="C21" i="26"/>
  <c r="C24" i="26" s="1"/>
  <c r="C25" i="26" s="1"/>
  <c r="C17" i="26"/>
  <c r="C12" i="26"/>
  <c r="C49" i="14" l="1"/>
  <c r="C42" i="44"/>
  <c r="C39" i="14"/>
  <c r="C38" i="44" s="1"/>
  <c r="C29" i="14"/>
  <c r="C29" i="44" s="1"/>
  <c r="C25" i="14"/>
  <c r="C25" i="44" s="1"/>
  <c r="B10" i="13" s="1"/>
  <c r="C14" i="14"/>
  <c r="C14" i="44" s="1"/>
  <c r="C32" i="14"/>
  <c r="C32" i="44" s="1"/>
  <c r="C17" i="44"/>
  <c r="C15" i="14"/>
  <c r="C15" i="44" s="1"/>
  <c r="C47" i="44" l="1"/>
  <c r="C44" i="14"/>
  <c r="C18" i="14"/>
  <c r="C18" i="44" s="1"/>
  <c r="C43" i="44" l="1"/>
  <c r="B11" i="13" s="1"/>
  <c r="B13" i="13"/>
  <c r="C19" i="14"/>
  <c r="C35" i="3"/>
  <c r="C19" i="44" l="1"/>
  <c r="C50" i="14"/>
  <c r="B15" i="4"/>
  <c r="B22" i="10"/>
  <c r="O15" i="11"/>
  <c r="N11" i="11"/>
  <c r="C22" i="9"/>
  <c r="C20" i="9"/>
  <c r="C14" i="9"/>
  <c r="B11" i="4" s="1"/>
  <c r="B12" i="10" s="1"/>
  <c r="C48" i="44" l="1"/>
  <c r="B9" i="13"/>
  <c r="D12" i="10"/>
  <c r="N13" i="11"/>
  <c r="C8" i="9"/>
  <c r="C77" i="1"/>
  <c r="C80" i="1" s="1"/>
  <c r="C71" i="1"/>
  <c r="H19" i="4" s="1"/>
  <c r="B26" i="10" s="1"/>
  <c r="C66" i="1"/>
  <c r="N26" i="11" s="1"/>
  <c r="C61" i="1"/>
  <c r="C53" i="1"/>
  <c r="C54" i="1" s="1"/>
  <c r="C40" i="1"/>
  <c r="C31" i="1"/>
  <c r="C28" i="1"/>
  <c r="C48" i="1" s="1"/>
  <c r="C24" i="1"/>
  <c r="C17" i="1"/>
  <c r="C33" i="2"/>
  <c r="C29" i="2"/>
  <c r="C15" i="2"/>
  <c r="C10" i="23" s="1"/>
  <c r="C11" i="2"/>
  <c r="C16" i="9"/>
  <c r="C17" i="4" s="1"/>
  <c r="C37" i="3"/>
  <c r="C30" i="3"/>
  <c r="C13" i="9" s="1"/>
  <c r="C12" i="9"/>
  <c r="C26" i="3"/>
  <c r="C11" i="9" s="1"/>
  <c r="C16" i="3"/>
  <c r="C9" i="9" s="1"/>
  <c r="C43" i="2" l="1"/>
  <c r="C11" i="23" s="1"/>
  <c r="E11" i="23" s="1"/>
  <c r="F11" i="23" s="1"/>
  <c r="G11" i="23" s="1"/>
  <c r="C10" i="9"/>
  <c r="B10" i="4" s="1"/>
  <c r="C41" i="3"/>
  <c r="B15" i="10"/>
  <c r="D15" i="10" s="1"/>
  <c r="N21" i="11"/>
  <c r="G11" i="4"/>
  <c r="B19" i="10"/>
  <c r="D19" i="10" s="1"/>
  <c r="N25" i="11"/>
  <c r="G15" i="4"/>
  <c r="C81" i="1"/>
  <c r="B18" i="10" s="1"/>
  <c r="D18" i="10" s="1"/>
  <c r="N24" i="11"/>
  <c r="G14" i="4"/>
  <c r="C15" i="9"/>
  <c r="C16" i="2"/>
  <c r="C48" i="2" s="1"/>
  <c r="B17" i="10"/>
  <c r="D17" i="10" s="1"/>
  <c r="N23" i="11"/>
  <c r="G13" i="4"/>
  <c r="H17" i="4"/>
  <c r="B25" i="10" s="1"/>
  <c r="B27" i="10" s="1"/>
  <c r="C18" i="1"/>
  <c r="C49" i="2" l="1"/>
  <c r="B13" i="4"/>
  <c r="B9" i="10"/>
  <c r="D9" i="10" s="1"/>
  <c r="C18" i="9"/>
  <c r="N10" i="11"/>
  <c r="N12" i="11"/>
  <c r="B11" i="10"/>
  <c r="B10" i="10"/>
  <c r="D10" i="10" s="1"/>
  <c r="C17" i="9"/>
  <c r="N22" i="11"/>
  <c r="B16" i="10"/>
  <c r="D16" i="10" s="1"/>
  <c r="G12" i="4"/>
  <c r="C72" i="1"/>
  <c r="C82" i="1" s="1"/>
  <c r="N20" i="11"/>
  <c r="B14" i="10"/>
  <c r="D14" i="10" s="1"/>
  <c r="G10" i="4"/>
  <c r="B14" i="13"/>
  <c r="C9" i="21" l="1"/>
  <c r="C10" i="21"/>
  <c r="C11" i="21"/>
  <c r="C12" i="21"/>
  <c r="C14" i="21"/>
  <c r="C15" i="21"/>
  <c r="C16" i="21"/>
  <c r="C19" i="21"/>
  <c r="C20" i="21"/>
  <c r="C21" i="21"/>
  <c r="C22" i="21"/>
  <c r="C23" i="21"/>
  <c r="C25" i="21"/>
  <c r="C26" i="21"/>
  <c r="C28" i="21"/>
  <c r="C29" i="21"/>
  <c r="C31" i="21"/>
  <c r="C32" i="21"/>
  <c r="C37" i="21"/>
  <c r="C38" i="21"/>
  <c r="C39" i="21"/>
  <c r="C8" i="21"/>
  <c r="D28" i="13" l="1"/>
  <c r="C40" i="20" l="1"/>
  <c r="C36" i="20"/>
  <c r="C30" i="20"/>
  <c r="C24" i="20"/>
  <c r="C17" i="20"/>
  <c r="C13" i="20"/>
  <c r="C40" i="17"/>
  <c r="C36" i="17"/>
  <c r="C30" i="17"/>
  <c r="C27" i="17"/>
  <c r="C24" i="17"/>
  <c r="C17" i="17"/>
  <c r="C13" i="17"/>
  <c r="C27" i="18"/>
  <c r="C36" i="18"/>
  <c r="C30" i="18"/>
  <c r="C24" i="18"/>
  <c r="C17" i="18"/>
  <c r="C13" i="18"/>
  <c r="C36" i="19"/>
  <c r="C30" i="19"/>
  <c r="C24" i="19"/>
  <c r="C13" i="19"/>
  <c r="C18" i="19" l="1"/>
  <c r="C18" i="18"/>
  <c r="C18" i="17"/>
  <c r="C17" i="21"/>
  <c r="C41" i="20"/>
  <c r="C27" i="21"/>
  <c r="C36" i="21"/>
  <c r="C41" i="19"/>
  <c r="C18" i="20"/>
  <c r="C13" i="21"/>
  <c r="C24" i="21"/>
  <c r="C30" i="21"/>
  <c r="C40" i="21"/>
  <c r="C41" i="17"/>
  <c r="C41" i="18"/>
  <c r="C42" i="20" l="1"/>
  <c r="B25" i="13" s="1"/>
  <c r="C45" i="18"/>
  <c r="B27" i="13" s="1"/>
  <c r="C45" i="17"/>
  <c r="B26" i="13" s="1"/>
  <c r="C45" i="19"/>
  <c r="C18" i="21"/>
  <c r="C41" i="21"/>
  <c r="E21" i="5"/>
  <c r="C21" i="5"/>
  <c r="E10" i="23"/>
  <c r="F10" i="23" s="1"/>
  <c r="G10" i="23" s="1"/>
  <c r="E9" i="23"/>
  <c r="E8" i="23"/>
  <c r="F8" i="23" s="1"/>
  <c r="G8" i="23" s="1"/>
  <c r="C12" i="23"/>
  <c r="C13" i="23" s="1"/>
  <c r="C18" i="23" s="1"/>
  <c r="C21" i="4"/>
  <c r="N14" i="11" s="1"/>
  <c r="N15" i="11" s="1"/>
  <c r="C23" i="9"/>
  <c r="B30" i="25"/>
  <c r="M27" i="11"/>
  <c r="L27" i="11"/>
  <c r="K27" i="11"/>
  <c r="J27" i="11"/>
  <c r="I27" i="11"/>
  <c r="H27" i="11"/>
  <c r="G27" i="11"/>
  <c r="F27" i="11"/>
  <c r="E27" i="11"/>
  <c r="D27" i="11"/>
  <c r="C27" i="11"/>
  <c r="B27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N27" i="11"/>
  <c r="E11" i="10"/>
  <c r="F11" i="10" s="1"/>
  <c r="E10" i="10"/>
  <c r="F10" i="10" s="1"/>
  <c r="E19" i="10"/>
  <c r="F19" i="10" s="1"/>
  <c r="E18" i="10"/>
  <c r="F18" i="10" s="1"/>
  <c r="E17" i="10"/>
  <c r="F17" i="10" s="1"/>
  <c r="E16" i="10"/>
  <c r="F16" i="10" s="1"/>
  <c r="E15" i="10"/>
  <c r="F15" i="10" s="1"/>
  <c r="E14" i="10"/>
  <c r="F14" i="10" s="1"/>
  <c r="E12" i="10"/>
  <c r="F12" i="10" s="1"/>
  <c r="E9" i="10"/>
  <c r="F9" i="10" s="1"/>
  <c r="B24" i="10"/>
  <c r="B20" i="10"/>
  <c r="B29" i="10" s="1"/>
  <c r="B13" i="10"/>
  <c r="B34" i="13"/>
  <c r="C33" i="13" s="1"/>
  <c r="H22" i="6"/>
  <c r="H21" i="6"/>
  <c r="H19" i="6"/>
  <c r="H18" i="6"/>
  <c r="H17" i="6"/>
  <c r="H16" i="6"/>
  <c r="H15" i="6"/>
  <c r="H14" i="6"/>
  <c r="H13" i="6"/>
  <c r="H12" i="6"/>
  <c r="H11" i="6"/>
  <c r="H10" i="6"/>
  <c r="H9" i="6"/>
  <c r="H21" i="4"/>
  <c r="G16" i="4"/>
  <c r="B16" i="4"/>
  <c r="C9" i="7"/>
  <c r="D21" i="5"/>
  <c r="F27" i="13" l="1"/>
  <c r="E21" i="13" s="1"/>
  <c r="G21" i="13" s="1"/>
  <c r="E20" i="13"/>
  <c r="G20" i="13" s="1"/>
  <c r="F26" i="13"/>
  <c r="F25" i="13"/>
  <c r="E19" i="13" s="1"/>
  <c r="B28" i="13"/>
  <c r="C42" i="21"/>
  <c r="C31" i="13"/>
  <c r="D13" i="10"/>
  <c r="D28" i="10" s="1"/>
  <c r="B22" i="4"/>
  <c r="C32" i="13"/>
  <c r="B28" i="10"/>
  <c r="D20" i="10"/>
  <c r="E20" i="10" s="1"/>
  <c r="E13" i="10"/>
  <c r="E12" i="23"/>
  <c r="E13" i="23" s="1"/>
  <c r="E18" i="23" s="1"/>
  <c r="F9" i="23"/>
  <c r="G22" i="4"/>
  <c r="G19" i="13" l="1"/>
  <c r="E22" i="13"/>
  <c r="F28" i="13"/>
  <c r="E29" i="10"/>
  <c r="F20" i="10"/>
  <c r="F29" i="10" s="1"/>
  <c r="E28" i="10"/>
  <c r="F13" i="10"/>
  <c r="F28" i="10" s="1"/>
  <c r="B22" i="13"/>
  <c r="G22" i="13" s="1"/>
  <c r="C34" i="13"/>
  <c r="D29" i="10"/>
  <c r="G9" i="23"/>
  <c r="G12" i="23" s="1"/>
  <c r="G13" i="23" s="1"/>
  <c r="G18" i="23" s="1"/>
  <c r="F12" i="23"/>
  <c r="F13" i="23" s="1"/>
  <c r="F18" i="23" s="1"/>
  <c r="H26" i="6" l="1"/>
  <c r="C64" i="43" l="1"/>
  <c r="C65" i="43" s="1"/>
  <c r="C64" i="44" l="1"/>
  <c r="C59" i="44"/>
</calcChain>
</file>

<file path=xl/sharedStrings.xml><?xml version="1.0" encoding="utf-8"?>
<sst xmlns="http://schemas.openxmlformats.org/spreadsheetml/2006/main" count="1664" uniqueCount="606">
  <si>
    <t>Kiadások</t>
  </si>
  <si>
    <t>Megnevezés</t>
  </si>
  <si>
    <t xml:space="preserve">Eredeti előírányzat </t>
  </si>
  <si>
    <t>Törvény szerinti illetmények, munkabérek</t>
  </si>
  <si>
    <t>Közlekedési költségtérítés</t>
  </si>
  <si>
    <t>Személyi juttatások</t>
  </si>
  <si>
    <t>Munkaadót terhelő járulékok szociális hozzájárulási adó</t>
  </si>
  <si>
    <t>Szakmai anyagok</t>
  </si>
  <si>
    <t>Üzemeltetési anyagok</t>
  </si>
  <si>
    <t>Készletbeszerzés</t>
  </si>
  <si>
    <t>Informatikai szolgáltatás igénybevétele</t>
  </si>
  <si>
    <t>Egyéb, kommunikációs szolgáltatások</t>
  </si>
  <si>
    <t>Kommunikációs szolgáltatások</t>
  </si>
  <si>
    <t>Közüzemi díjak</t>
  </si>
  <si>
    <t>Bérleti és lízingdíj</t>
  </si>
  <si>
    <t>Egyéb szolgáltatások</t>
  </si>
  <si>
    <t>Szolgáltatási kiadások</t>
  </si>
  <si>
    <t>Céljuttatás, projekt prémium</t>
  </si>
  <si>
    <t>Béren kívüli juttatás</t>
  </si>
  <si>
    <t>Kiküldetések, propaganda</t>
  </si>
  <si>
    <t>Szakmár Község Önkormányzata</t>
  </si>
  <si>
    <t>Válaszott tisztségviselők juttatásai</t>
  </si>
  <si>
    <t>Külső személyi juttatások</t>
  </si>
  <si>
    <t>Vásárolt élelmezés</t>
  </si>
  <si>
    <t>Karbantartás kisjavítás</t>
  </si>
  <si>
    <t>Különféle befizetések és dologi kiadások /áfa/</t>
  </si>
  <si>
    <t>Egyéb dologi kiadások</t>
  </si>
  <si>
    <t>Egyéb működési célú kiadások</t>
  </si>
  <si>
    <t>Ingatlanok beszerzése</t>
  </si>
  <si>
    <t>Informatikai eszközök beszerzése</t>
  </si>
  <si>
    <t>Beruházási célú előzetesen felszámított áfa</t>
  </si>
  <si>
    <t>Beruházások</t>
  </si>
  <si>
    <t>Ingatlanok felújítása</t>
  </si>
  <si>
    <t>Informatikai eszközök felújítása</t>
  </si>
  <si>
    <t>Egyéb tárgyi eszközök felújítása</t>
  </si>
  <si>
    <t>Felújítási célú előzetesen felszámított áfa</t>
  </si>
  <si>
    <t>Felújítások</t>
  </si>
  <si>
    <t xml:space="preserve">Költségvetési kiadások </t>
  </si>
  <si>
    <t>Központi, irányítószervi támogatások folyósítása</t>
  </si>
  <si>
    <t>Pénzeszköz betétként elhelyezése</t>
  </si>
  <si>
    <t>Belföldi finanszírozás kiadásai</t>
  </si>
  <si>
    <t>Pénzügyi lízing kiadásai</t>
  </si>
  <si>
    <t>Finanszírozási kiadások</t>
  </si>
  <si>
    <t>Összesen:</t>
  </si>
  <si>
    <t>Szakmár Község Önkormányzat</t>
  </si>
  <si>
    <t>Bevételek</t>
  </si>
  <si>
    <t>Szociális gyermekjóléti és gyermekétkeztetési feladatainak támogtása</t>
  </si>
  <si>
    <t>Kulturális feladatainak támogatása</t>
  </si>
  <si>
    <t>Működési célű központosított előírányzatok</t>
  </si>
  <si>
    <t>Önkormányzati hivatal működésének támogatása</t>
  </si>
  <si>
    <t>Település - üzemeltetés</t>
  </si>
  <si>
    <t xml:space="preserve">Egyéb önkormányzati </t>
  </si>
  <si>
    <t>Óvoda bértámogatása</t>
  </si>
  <si>
    <t>Óvoda működésének támogatása</t>
  </si>
  <si>
    <t>Köznevelési feladatok összesen</t>
  </si>
  <si>
    <t>Helyi önkormányzatok működésének támogatása összesen</t>
  </si>
  <si>
    <t>Szociális étkeztetés</t>
  </si>
  <si>
    <t>Házi segítségnyújtás</t>
  </si>
  <si>
    <t xml:space="preserve">Falugondnoki vagy tanyagondnoki </t>
  </si>
  <si>
    <t>Gyermekétkeztetés  - dolgozók bértámogatása</t>
  </si>
  <si>
    <t>Nyilvános könyvtári és közművelődési támogatás</t>
  </si>
  <si>
    <t>Lakott területekkel kapcsolatos feladatok támogatása</t>
  </si>
  <si>
    <t>Gyermekétkeztetés - üzemeltetési támogatás</t>
  </si>
  <si>
    <t>Társadalombiztosítási Alaptól</t>
  </si>
  <si>
    <t>Elkülönített állami pénzalapoktól</t>
  </si>
  <si>
    <t>Felhalmozási célú  támogatások bevételei államháztartáson belülről</t>
  </si>
  <si>
    <t>Gépjárműadók</t>
  </si>
  <si>
    <t>Vagyoni típusú adók /kommunális adó</t>
  </si>
  <si>
    <t>Értékesítési és forgalmi adók/iparűzési adó</t>
  </si>
  <si>
    <t>Közhatalmi bevételek</t>
  </si>
  <si>
    <t>Szolgáltatások ellenértéke</t>
  </si>
  <si>
    <t>Önkormányzati lakás bérleti díja</t>
  </si>
  <si>
    <t>Művelődési ház bérleti díja</t>
  </si>
  <si>
    <t>Földek bérleti díja</t>
  </si>
  <si>
    <t>Vízmű-eszközhasználat</t>
  </si>
  <si>
    <t>Piaci helypénz</t>
  </si>
  <si>
    <t>Sírhely, ravatalozó használati díj</t>
  </si>
  <si>
    <t>Ellátási díjak</t>
  </si>
  <si>
    <t>Kiszámlázott áfa</t>
  </si>
  <si>
    <t>Működési bevételek</t>
  </si>
  <si>
    <t>Kamatbevételek</t>
  </si>
  <si>
    <t>Kiadás</t>
  </si>
  <si>
    <t>Intézményi működési bevételek</t>
  </si>
  <si>
    <t>Közös Hivatal</t>
  </si>
  <si>
    <t>Munkaadót terhelő adók</t>
  </si>
  <si>
    <t>Dologi kiadások</t>
  </si>
  <si>
    <t>Ellátottak pénzbeni juttatásai</t>
  </si>
  <si>
    <t>Beruházás</t>
  </si>
  <si>
    <t>Működési célú támogatások államházatartáson belülről</t>
  </si>
  <si>
    <t>Működési célú átvett pénzeszközök</t>
  </si>
  <si>
    <t>Felhalmozási célú bevételek összesen</t>
  </si>
  <si>
    <t>Működési bevételek összesen</t>
  </si>
  <si>
    <t>Bevételek összesen</t>
  </si>
  <si>
    <t>Működési célú kiadások összesen</t>
  </si>
  <si>
    <t>Igazgatási feladatok</t>
  </si>
  <si>
    <t>Üdülői szolgáltatások</t>
  </si>
  <si>
    <t>Egészségügyi gondozás</t>
  </si>
  <si>
    <t>Tanyagondnoki szolgáltatás</t>
  </si>
  <si>
    <t>Könyvtári szolgáltatás</t>
  </si>
  <si>
    <t>Közfoglalkoztatás</t>
  </si>
  <si>
    <t>Étkeztetési feladatok</t>
  </si>
  <si>
    <t>Köztemető fenntartása</t>
  </si>
  <si>
    <t>Vagyonnal kapcsolatos gazdálkodás</t>
  </si>
  <si>
    <t>Közvilágítás</t>
  </si>
  <si>
    <t>Zölderület kezelés</t>
  </si>
  <si>
    <t>Város községgazdálkodás</t>
  </si>
  <si>
    <t>Sportlétesítmények</t>
  </si>
  <si>
    <t>Finanszírozási kiadás / Intézményi</t>
  </si>
  <si>
    <t>1. számú melléklet</t>
  </si>
  <si>
    <t>Felhalmozási célú kiadások öszesen</t>
  </si>
  <si>
    <t>Kiadások összesen</t>
  </si>
  <si>
    <t>bevételeinek és kiadásainak mérlege</t>
  </si>
  <si>
    <t>Önk. működési c. költségvetési támogatása</t>
  </si>
  <si>
    <t>Műk. c. támogatásértékű bevételek</t>
  </si>
  <si>
    <t>Működési célú bevét. összesen:</t>
  </si>
  <si>
    <t>Munkaadókat terhelő járulékok</t>
  </si>
  <si>
    <t>Működési célú kiadások összesen:</t>
  </si>
  <si>
    <t>II. Felhalmozási célú bevételek és kiadások</t>
  </si>
  <si>
    <t>Felhalm. célú bevételek összesen</t>
  </si>
  <si>
    <t>Felújítások (ÁFA-val)</t>
  </si>
  <si>
    <t>Felhalmozási célú kiadások összesen</t>
  </si>
  <si>
    <t>Önkormányzat bevételei összesen</t>
  </si>
  <si>
    <t>Önkormányzat kiadásai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</si>
  <si>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</si>
  <si>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</si>
  <si>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</si>
  <si>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</si>
  <si>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</si>
  <si>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</si>
  <si>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</si>
  <si>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</si>
  <si>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</si>
  <si>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</si>
  <si>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</si>
  <si>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</si>
  <si>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</si>
  <si>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1. Intézményi működési bevételek</t>
  </si>
  <si>
    <t>2. Közhatalmi bevételek</t>
  </si>
  <si>
    <t>BEVÉTELEK ÖSSZESEN:</t>
  </si>
  <si>
    <t>1. Személyi juttatások</t>
  </si>
  <si>
    <t>2. Munkaadókat terhelő járulékok</t>
  </si>
  <si>
    <t>3. Dologi kiadások és egyéb folyó kiadások</t>
  </si>
  <si>
    <t>KIADÁSOK ÖSSZESEN:</t>
  </si>
  <si>
    <t>Költségvetési kiadások összesen</t>
  </si>
  <si>
    <t xml:space="preserve">Dologi kiadások </t>
  </si>
  <si>
    <t>Béren kívüli juttatások</t>
  </si>
  <si>
    <t>Szakmár Község Óvodája</t>
  </si>
  <si>
    <t>Közös Hivatal - Jegyző</t>
  </si>
  <si>
    <t xml:space="preserve">Kiküldetések, propaganda </t>
  </si>
  <si>
    <t xml:space="preserve">Közös Hivatal - Újtelek </t>
  </si>
  <si>
    <t>Közös Hivatal - Öregcsertő</t>
  </si>
  <si>
    <t>Közös Hivatal - Szakmár</t>
  </si>
  <si>
    <t>Szakmár</t>
  </si>
  <si>
    <t>Öregcsertő</t>
  </si>
  <si>
    <t>Újtelek</t>
  </si>
  <si>
    <t>Támogatás</t>
  </si>
  <si>
    <t>Hivatal költsége</t>
  </si>
  <si>
    <t>Jegyző költsége</t>
  </si>
  <si>
    <t xml:space="preserve">Szakmár Község Önkormányzata </t>
  </si>
  <si>
    <t>Szakmár Községi Önkormányzat</t>
  </si>
  <si>
    <t>2. számú melléklet</t>
  </si>
  <si>
    <t>Eredeti előirányzatok</t>
  </si>
  <si>
    <t>Eredeti előirányzat</t>
  </si>
  <si>
    <t>Helyi önkormányzatok működésének általános támogatása</t>
  </si>
  <si>
    <t>Köznevelési feladatainak támogatása</t>
  </si>
  <si>
    <t>Működési célú támogatások bevételei államháztartáson belülről</t>
  </si>
  <si>
    <t>Szociális, gyermekjóléti és gyermekétkeztetési feladatainak támogtása</t>
  </si>
  <si>
    <t>Helyi Önkormányzatoktól</t>
  </si>
  <si>
    <t>Támogatások összesen</t>
  </si>
  <si>
    <t>Egyéb közhatalmi bevételek  /igazgatási szolg díj, pótlék, bírság/</t>
  </si>
  <si>
    <t>Saját bevételek összesen</t>
  </si>
  <si>
    <t>2.1. mellékelet</t>
  </si>
  <si>
    <t>2.2. számú melléklet</t>
  </si>
  <si>
    <t>Létszám /fő/</t>
  </si>
  <si>
    <t xml:space="preserve">Személyi juttatások és munkaadókat terhelő járulékok </t>
  </si>
  <si>
    <t>3.2. számú melléklet</t>
  </si>
  <si>
    <t>4.2. számú melléklet</t>
  </si>
  <si>
    <t>4.1. számú melléklet</t>
  </si>
  <si>
    <t xml:space="preserve">Szakmár Közös Önkormányzati Hivatal </t>
  </si>
  <si>
    <t>Létszám: 5 fő</t>
  </si>
  <si>
    <t>Létszám: 2 fő</t>
  </si>
  <si>
    <t>Lakosok számának alakulása</t>
  </si>
  <si>
    <t>%</t>
  </si>
  <si>
    <t>Fő</t>
  </si>
  <si>
    <t>4. számú melléklet</t>
  </si>
  <si>
    <t>3.3 számú melléklet</t>
  </si>
  <si>
    <t>Egyéb nem intézményi /RSZS, temetési, átmeneti/</t>
  </si>
  <si>
    <t>Egyéb működési célú támogatások államháztartáson kívülre /orvosok, nonprofit szervezetek/</t>
  </si>
  <si>
    <t>Kiadások összesen:</t>
  </si>
  <si>
    <t>6. számú melléklet</t>
  </si>
  <si>
    <t>I. Működési bevételek és kiadások</t>
  </si>
  <si>
    <t>Intézményi működési bevételek összesen</t>
  </si>
  <si>
    <t>Műk. célú támogatások államháztartáson kív.</t>
  </si>
  <si>
    <t>Felhalmozási célú támogatás államháztatáson belülről</t>
  </si>
  <si>
    <t>Önkormányztok működési célú költségvetési támogtásai</t>
  </si>
  <si>
    <t>4. Ellátottak pénzbeni juttatásai</t>
  </si>
  <si>
    <t>5. Finanszírozási kiadások</t>
  </si>
  <si>
    <t>5. számú melléklet</t>
  </si>
  <si>
    <t>3. Önkormányztok működési célú költségvetési támogtásai</t>
  </si>
  <si>
    <t>5. Felhalmozási bevételek</t>
  </si>
  <si>
    <t>7. számú melléklet</t>
  </si>
  <si>
    <t>6. Működési célú támogatás államháztartáson kívülre</t>
  </si>
  <si>
    <t>Sor szám</t>
  </si>
  <si>
    <t>Tárgyév</t>
  </si>
  <si>
    <t>I. év</t>
  </si>
  <si>
    <t>II. év</t>
  </si>
  <si>
    <t>III. év</t>
  </si>
  <si>
    <t>Átengedett közhatalmi bevételek</t>
  </si>
  <si>
    <t>Helyi adók, adó jellegű bevételek</t>
  </si>
  <si>
    <t>Díjak, pótlékok, bírságok</t>
  </si>
  <si>
    <t>Tárgyi eszközök, immateriális javak, vagyoni értékű jog értékesítése, vagyonhasznosításból származó bevétel</t>
  </si>
  <si>
    <t>Saját bevételek ( 01-04)</t>
  </si>
  <si>
    <t>Saját bevételek 50%-a</t>
  </si>
  <si>
    <t>Előző években keletkezett tárgyévet terhelő fizetési kötelezettség ( 08 )</t>
  </si>
  <si>
    <t>Felvett, átvállalt hitel és annak tőketartozása</t>
  </si>
  <si>
    <t>Tárgyévben keletkezett, illetve keletkező tárgyévet terhelő fizetési kötelezettség</t>
  </si>
  <si>
    <t>Fizetési kötelezettség összesen ( 07+09)</t>
  </si>
  <si>
    <t>Fizetési kötelezettséggel csökkentett saját bevétel (06-10)</t>
  </si>
  <si>
    <t>8. számú melléklet</t>
  </si>
  <si>
    <t>Óvoda</t>
  </si>
  <si>
    <t>Létszám / fő</t>
  </si>
  <si>
    <t>9. számú melléklet</t>
  </si>
  <si>
    <t>Adatok: Fő</t>
  </si>
  <si>
    <t xml:space="preserve"> - Polgármester</t>
  </si>
  <si>
    <t xml:space="preserve"> - Képviselők</t>
  </si>
  <si>
    <t xml:space="preserve"> - Óvoda pedagógus</t>
  </si>
  <si>
    <t xml:space="preserve"> - Óvoda vezető</t>
  </si>
  <si>
    <t xml:space="preserve"> - Óvodai segítők</t>
  </si>
  <si>
    <t xml:space="preserve"> - Jegyző</t>
  </si>
  <si>
    <t xml:space="preserve"> - Szakmár</t>
  </si>
  <si>
    <t xml:space="preserve"> - Öregcsertő</t>
  </si>
  <si>
    <t xml:space="preserve"> - Újtelek</t>
  </si>
  <si>
    <t>Előző évi pénzmaradvány igénybevétele</t>
  </si>
  <si>
    <t>Működési</t>
  </si>
  <si>
    <t>Felhalmozási</t>
  </si>
  <si>
    <t>Szoc. étkezés</t>
  </si>
  <si>
    <t>3. számú melléklet</t>
  </si>
  <si>
    <t>Kormányzati funkció</t>
  </si>
  <si>
    <t>011130</t>
  </si>
  <si>
    <t>081071</t>
  </si>
  <si>
    <t>082092</t>
  </si>
  <si>
    <t>074031</t>
  </si>
  <si>
    <t>081030</t>
  </si>
  <si>
    <t>041232</t>
  </si>
  <si>
    <t>041233</t>
  </si>
  <si>
    <t>041237</t>
  </si>
  <si>
    <t>K31 Készletbeszerzés</t>
  </si>
  <si>
    <t>K32 Kommunikációs szolgáltatások</t>
  </si>
  <si>
    <t>K33 Szolgáltatási kiadások</t>
  </si>
  <si>
    <t>K34 Kiküldetés</t>
  </si>
  <si>
    <t>K2 Járulékok</t>
  </si>
  <si>
    <t>Kormányzati funkciók</t>
  </si>
  <si>
    <t>K1101</t>
  </si>
  <si>
    <t>K1102</t>
  </si>
  <si>
    <t>Normatív Jutalom</t>
  </si>
  <si>
    <t>K1107</t>
  </si>
  <si>
    <t>K1109</t>
  </si>
  <si>
    <t>K11</t>
  </si>
  <si>
    <t>K121</t>
  </si>
  <si>
    <t>K122</t>
  </si>
  <si>
    <t>K123</t>
  </si>
  <si>
    <t>K12</t>
  </si>
  <si>
    <t>K1</t>
  </si>
  <si>
    <t>K21</t>
  </si>
  <si>
    <t>K23</t>
  </si>
  <si>
    <t>K24</t>
  </si>
  <si>
    <t>K27</t>
  </si>
  <si>
    <t>K2</t>
  </si>
  <si>
    <t>K312</t>
  </si>
  <si>
    <t>K31</t>
  </si>
  <si>
    <t>K321</t>
  </si>
  <si>
    <t>K322</t>
  </si>
  <si>
    <t>K32</t>
  </si>
  <si>
    <t>K331</t>
  </si>
  <si>
    <t>K334</t>
  </si>
  <si>
    <t>K33</t>
  </si>
  <si>
    <t>K341</t>
  </si>
  <si>
    <t>K351</t>
  </si>
  <si>
    <t>K3</t>
  </si>
  <si>
    <t>K355</t>
  </si>
  <si>
    <t>Egyéb dologi kiadás</t>
  </si>
  <si>
    <t>K35</t>
  </si>
  <si>
    <t>Működési áfa</t>
  </si>
  <si>
    <t>Egyéb jogviszonyban állók juttatásai - megbízási díjak</t>
  </si>
  <si>
    <t>Egyéb külső személyi juttatások, reprezentáció</t>
  </si>
  <si>
    <t>Szociális hozzájárulási adó</t>
  </si>
  <si>
    <t>Korkedvezményes biztosítási járulék</t>
  </si>
  <si>
    <t>Egészségügyi hozzájárulási adó</t>
  </si>
  <si>
    <t>K25</t>
  </si>
  <si>
    <t>Táppénzhozzájárulás</t>
  </si>
  <si>
    <t>Munkaadót terhelő szja</t>
  </si>
  <si>
    <t>Munkaadót terhelő járulékok, adók</t>
  </si>
  <si>
    <t>K311</t>
  </si>
  <si>
    <t>K11139</t>
  </si>
  <si>
    <t>Foglalkozatottak egyéb személyi juttatásai</t>
  </si>
  <si>
    <t>Karbantartás, kisjavítás</t>
  </si>
  <si>
    <t>Hozzájárulás</t>
  </si>
  <si>
    <t>B111</t>
  </si>
  <si>
    <t>B112</t>
  </si>
  <si>
    <t>B113</t>
  </si>
  <si>
    <t>Települési önkormányzatok szociális feladatainak támogatása</t>
  </si>
  <si>
    <t>B114</t>
  </si>
  <si>
    <t>B115</t>
  </si>
  <si>
    <t>E-útdíj ellentételezése</t>
  </si>
  <si>
    <t>B116</t>
  </si>
  <si>
    <t>B1605</t>
  </si>
  <si>
    <t>B1606</t>
  </si>
  <si>
    <t>B1607</t>
  </si>
  <si>
    <t>B16</t>
  </si>
  <si>
    <t>B21</t>
  </si>
  <si>
    <t>Felhalmozási célú önkormányzati támogatások</t>
  </si>
  <si>
    <t xml:space="preserve">Felhalmozási célú  önkormányzati támogatások </t>
  </si>
  <si>
    <t>Munkaügyi támogatás felhalmozási</t>
  </si>
  <si>
    <t>B25</t>
  </si>
  <si>
    <t>B343</t>
  </si>
  <si>
    <t>B35107</t>
  </si>
  <si>
    <t>B35</t>
  </si>
  <si>
    <t>Termékek és szolgáltatások adói</t>
  </si>
  <si>
    <t>B3603</t>
  </si>
  <si>
    <t>Igazgatási szolgáltatási díj</t>
  </si>
  <si>
    <t>Szabálysértési bírságok</t>
  </si>
  <si>
    <t>B36</t>
  </si>
  <si>
    <t>B3</t>
  </si>
  <si>
    <t>B402</t>
  </si>
  <si>
    <t>Szállásdíj - Óbánya</t>
  </si>
  <si>
    <t>Szállásdíj- Harkány</t>
  </si>
  <si>
    <t>Konyhai vendéglátás - vendég</t>
  </si>
  <si>
    <t>Konyhai vendéglátás - alkalmazott</t>
  </si>
  <si>
    <t>Konyha bérbeadás</t>
  </si>
  <si>
    <t>Egyéb közvetített szolgáltatások</t>
  </si>
  <si>
    <t>B403</t>
  </si>
  <si>
    <t>Közvetített szolgáltatások</t>
  </si>
  <si>
    <t>B404</t>
  </si>
  <si>
    <t xml:space="preserve">Tulajdonosi bevételek / bérleti díjak/ </t>
  </si>
  <si>
    <t>B405</t>
  </si>
  <si>
    <t>Étkezés Óvoda</t>
  </si>
  <si>
    <t>Étkezés Iskola</t>
  </si>
  <si>
    <t>B406</t>
  </si>
  <si>
    <t>B407</t>
  </si>
  <si>
    <t>Áfa visszatérítés</t>
  </si>
  <si>
    <t>B4103</t>
  </si>
  <si>
    <t>Költségek visszatérítése</t>
  </si>
  <si>
    <t>Egyéb működési bevételek</t>
  </si>
  <si>
    <t>B4</t>
  </si>
  <si>
    <t>Egyéb működési c átvett pénzeszköz vállalkozástól</t>
  </si>
  <si>
    <t>Összes bevétel</t>
  </si>
  <si>
    <t>K1103</t>
  </si>
  <si>
    <t>Egyéb személyi juttatások</t>
  </si>
  <si>
    <t>Foglalkoztatottak személyi juttatásai</t>
  </si>
  <si>
    <t>Üzemeltetési anyagok/Irodaszer, hajtó, kenőanyagok, munka-védőruha, egyéb</t>
  </si>
  <si>
    <t>K332</t>
  </si>
  <si>
    <t>K333</t>
  </si>
  <si>
    <t>K3359</t>
  </si>
  <si>
    <t>K3371</t>
  </si>
  <si>
    <t>Egyéb szolgáltatások - biztosítási díjak</t>
  </si>
  <si>
    <t>K3379</t>
  </si>
  <si>
    <t>Egyéb szolgáltatások - hulladék, pénzügyi, egyéb</t>
  </si>
  <si>
    <t>Működési célú előzetesen felszámított áfa</t>
  </si>
  <si>
    <t>K352</t>
  </si>
  <si>
    <t xml:space="preserve">Fizetendő áfa </t>
  </si>
  <si>
    <t>Egyéb kamatkiadások</t>
  </si>
  <si>
    <t>K472</t>
  </si>
  <si>
    <t>K4824</t>
  </si>
  <si>
    <t>K48</t>
  </si>
  <si>
    <t>K4</t>
  </si>
  <si>
    <t>K512</t>
  </si>
  <si>
    <t>Tartalék</t>
  </si>
  <si>
    <t>K5</t>
  </si>
  <si>
    <t>K62</t>
  </si>
  <si>
    <t>K63</t>
  </si>
  <si>
    <t>K64</t>
  </si>
  <si>
    <t>Egyéb tárgyi eszközök beszerzése</t>
  </si>
  <si>
    <t>K67</t>
  </si>
  <si>
    <t>K6</t>
  </si>
  <si>
    <t>K71</t>
  </si>
  <si>
    <t>K72</t>
  </si>
  <si>
    <t>K73</t>
  </si>
  <si>
    <t>K74</t>
  </si>
  <si>
    <t>K7</t>
  </si>
  <si>
    <t>K912</t>
  </si>
  <si>
    <t>Befektetési Jegy</t>
  </si>
  <si>
    <t>K914</t>
  </si>
  <si>
    <t>Államháztartáson belüli megelőlegezések</t>
  </si>
  <si>
    <t>K9151</t>
  </si>
  <si>
    <t>K9152</t>
  </si>
  <si>
    <t>K915</t>
  </si>
  <si>
    <t>K916</t>
  </si>
  <si>
    <t>K917</t>
  </si>
  <si>
    <t>K91</t>
  </si>
  <si>
    <t>Helyi önkormányzatok kiegészítő támogatásai</t>
  </si>
  <si>
    <t>B6</t>
  </si>
  <si>
    <t>B8</t>
  </si>
  <si>
    <t>B3541</t>
  </si>
  <si>
    <t>B35502</t>
  </si>
  <si>
    <t>B36111</t>
  </si>
  <si>
    <t>B3616</t>
  </si>
  <si>
    <t>B4081</t>
  </si>
  <si>
    <t>Egyéb működési célú átvett pénzeszközök</t>
  </si>
  <si>
    <t>K1 Személyi juttatások</t>
  </si>
  <si>
    <t>K513</t>
  </si>
  <si>
    <t>Működési célú támogtás</t>
  </si>
  <si>
    <t>Eredeti ei</t>
  </si>
  <si>
    <t>összesített</t>
  </si>
  <si>
    <t>013320</t>
  </si>
  <si>
    <t>013350</t>
  </si>
  <si>
    <t xml:space="preserve">Eredeti előirányzat </t>
  </si>
  <si>
    <t>Beruházási áfa</t>
  </si>
  <si>
    <t xml:space="preserve">K6 </t>
  </si>
  <si>
    <t>Beruházások összesen</t>
  </si>
  <si>
    <t>K47</t>
  </si>
  <si>
    <t>3.4 számú melléklet</t>
  </si>
  <si>
    <t>K9</t>
  </si>
  <si>
    <t>Áh belüli megelőlegezések visszafizetése</t>
  </si>
  <si>
    <t>064010</t>
  </si>
  <si>
    <t>066010</t>
  </si>
  <si>
    <t>066020</t>
  </si>
  <si>
    <t>K35 Különféle befizetések</t>
  </si>
  <si>
    <t>7. Beruházási és Felújítási kiadások (ÁFA-val)</t>
  </si>
  <si>
    <t>3.1.számú melléklet</t>
  </si>
  <si>
    <t>Jubileumi Jutalom</t>
  </si>
  <si>
    <t>Létszám: 4 fő</t>
  </si>
  <si>
    <t>K1106</t>
  </si>
  <si>
    <t>B65</t>
  </si>
  <si>
    <t>B411</t>
  </si>
  <si>
    <t>K336</t>
  </si>
  <si>
    <t>Szakmai tevékenységet segítő szolgáltatások</t>
  </si>
  <si>
    <t>K4825</t>
  </si>
  <si>
    <t>K483</t>
  </si>
  <si>
    <t>K502</t>
  </si>
  <si>
    <t>Közút</t>
  </si>
  <si>
    <t>Intézményfinanszírozás - Köznevelési támogatás</t>
  </si>
  <si>
    <t>Intézményfinanszírozás - Saját kiegészítés</t>
  </si>
  <si>
    <t>B816</t>
  </si>
  <si>
    <t>Költségvetési bevételek összesen</t>
  </si>
  <si>
    <t>B5</t>
  </si>
  <si>
    <t>B7</t>
  </si>
  <si>
    <t>Pénzmaradvány igénybevétele</t>
  </si>
  <si>
    <t>Adatok: Ft-ban</t>
  </si>
  <si>
    <t>Adatok Ft</t>
  </si>
  <si>
    <t>Adatok Ft-ban</t>
  </si>
  <si>
    <t>Létszám: 12 fő</t>
  </si>
  <si>
    <t>K1113</t>
  </si>
  <si>
    <t>K337</t>
  </si>
  <si>
    <t>045160</t>
  </si>
  <si>
    <t>018010</t>
  </si>
  <si>
    <t>018030</t>
  </si>
  <si>
    <t>072390</t>
  </si>
  <si>
    <t>Elszámolás a központi ktgvetéssel</t>
  </si>
  <si>
    <t>Finanszírozási műveletek</t>
  </si>
  <si>
    <t>Fogorvos finanszírozás</t>
  </si>
  <si>
    <t>K6 Beruházások</t>
  </si>
  <si>
    <t>K7 Felújítások</t>
  </si>
  <si>
    <t>K9 Finanszírozási kiadások</t>
  </si>
  <si>
    <t xml:space="preserve">K8 Egyéb felhalmozási célú kiadásások </t>
  </si>
  <si>
    <t>Előző évi elszámolási különbözet</t>
  </si>
  <si>
    <t>103010</t>
  </si>
  <si>
    <t>Elhunyt személyek hátramaradottainak pénzbeli ellátásai</t>
  </si>
  <si>
    <t>Lakásfenntartási támogatások</t>
  </si>
  <si>
    <t>Egyéb szociális támogatások</t>
  </si>
  <si>
    <t>Rászorultságtól függő kedvezmények</t>
  </si>
  <si>
    <t>Települési támogatás</t>
  </si>
  <si>
    <t>Intézmények kívüli szünidei étkeztetés</t>
  </si>
  <si>
    <t>Közvetített szolg bevétele áh kívülről</t>
  </si>
  <si>
    <t>Egyéb felhalmozási célú átvet pénzeszközök</t>
  </si>
  <si>
    <t>Felhalmozási célú átvett pénzeszközök</t>
  </si>
  <si>
    <t>Előző évi pénzmaradvány igénybevégele</t>
  </si>
  <si>
    <t>4. Működési célú támogatások államházt kívülről, átvettt pénzeszközök</t>
  </si>
  <si>
    <t>Élelmiszer</t>
  </si>
  <si>
    <t>Üzemeltetési anyagok-egyéb</t>
  </si>
  <si>
    <t>K335</t>
  </si>
  <si>
    <t>Közvetítet szolgáltatások</t>
  </si>
  <si>
    <t>Céljuttatás, projektprémium</t>
  </si>
  <si>
    <t>Szakmai tevékenységet segítő szolgáltatás</t>
  </si>
  <si>
    <t xml:space="preserve">K336 </t>
  </si>
  <si>
    <t>Intézményfinanszírozás - Gyermekétkeztetés</t>
  </si>
  <si>
    <t>Intézményfinanszírozás - Szociális étkeztetés</t>
  </si>
  <si>
    <t>Intézményfinanszírozás - Szünidei étkeztetés</t>
  </si>
  <si>
    <t>Kiszámlázott általános forgalmi adó</t>
  </si>
  <si>
    <t>Intézményfinanszírozás összesen</t>
  </si>
  <si>
    <t>Intézményfinanszírozás - saját kiegészítés</t>
  </si>
  <si>
    <t>Jubileumi jutalom</t>
  </si>
  <si>
    <t>Egyéb működési célú átvett pénzeszköz</t>
  </si>
  <si>
    <t>Konyha</t>
  </si>
  <si>
    <t>B408</t>
  </si>
  <si>
    <t>Egyéb kapott kamatok és kamat jellegű bevételek</t>
  </si>
  <si>
    <t>Központi, irányítószervi támogatás</t>
  </si>
  <si>
    <t>Költésgvetési bevételek összesen</t>
  </si>
  <si>
    <t>091140</t>
  </si>
  <si>
    <t>Óvoda működése</t>
  </si>
  <si>
    <t>Elszámolás a központi költségvetéssel</t>
  </si>
  <si>
    <t>Egyéb működési c.t áh kívülre /nonprofit szervezetek/</t>
  </si>
  <si>
    <t>Egyéb működési c.t áh kívülre /orvosok/</t>
  </si>
  <si>
    <t>Egyéb működési c.t áh kívülre /civil szervezetek/</t>
  </si>
  <si>
    <t>K353</t>
  </si>
  <si>
    <t>Pályázatok</t>
  </si>
  <si>
    <t xml:space="preserve"> - Étkeztetési feladatok</t>
  </si>
  <si>
    <t>4.1.1. számú melléklet</t>
  </si>
  <si>
    <t>4.1.2. számú melléklet</t>
  </si>
  <si>
    <t xml:space="preserve">Helyi Önkormányzatok kiegészítő támogatásai </t>
  </si>
  <si>
    <t>Egyéb járó kamatok</t>
  </si>
  <si>
    <t>2018. évi finanszírozott intéményeinek előírányzatai</t>
  </si>
  <si>
    <t>Létszám 5 fő</t>
  </si>
  <si>
    <t>Fizetendő áfa</t>
  </si>
  <si>
    <t>2018.évi működési és felhalmozási célú költségvetési támogatások előirányzatai</t>
  </si>
  <si>
    <t>2017 . december havi bérkompenzáció</t>
  </si>
  <si>
    <t>Polgármesteri illetmény támogatása</t>
  </si>
  <si>
    <t>Foglalkoztatottak egyéb személyi juttatásai</t>
  </si>
  <si>
    <t>Önerő</t>
  </si>
  <si>
    <t>Várépítő pályázat</t>
  </si>
  <si>
    <t>Ingatlan értékesítés</t>
  </si>
  <si>
    <t>072311</t>
  </si>
  <si>
    <t>K506</t>
  </si>
  <si>
    <t>Közfoglalkoztatás-Mg</t>
  </si>
  <si>
    <t>Közfoglalkoztatás-Hosszú</t>
  </si>
  <si>
    <t>Közfoglalkoztatás-Helyi</t>
  </si>
  <si>
    <t>4.2.1. számú melléklet</t>
  </si>
  <si>
    <t>4.2.2 számú melléklet</t>
  </si>
  <si>
    <t>4.2.3. számú melléklet</t>
  </si>
  <si>
    <t>4.2.4. számú melléklet</t>
  </si>
  <si>
    <t>2018. évi felhalmozási és pénzügyi befektetések</t>
  </si>
  <si>
    <t>2017-ben elszámolt költségek</t>
  </si>
  <si>
    <t>Működési költségek</t>
  </si>
  <si>
    <t>Felhalmozási költségek</t>
  </si>
  <si>
    <t>2016-ban elszámolt költség</t>
  </si>
  <si>
    <t>2017-ben elszámolt költség</t>
  </si>
  <si>
    <t>-ebből 2018-ra tervezett költségek</t>
  </si>
  <si>
    <t>Humán szolgáltatások fejlesztése a kalocsai térségben EFOP-1.5.3-16-2017-00002</t>
  </si>
  <si>
    <t>Települési környezetvédelmi nfrastruktúra-fejlesztések -TOP-2.1.3-15-BK1-2016-00022 - Csapadékvíz</t>
  </si>
  <si>
    <t>2017-ban elszámolt költségek</t>
  </si>
  <si>
    <t>Ipari parkok, iparterületek fejleszéts -TOP-1.1.1-16-BK1-2017-00004 - Iparterület</t>
  </si>
  <si>
    <t>JETA-Óbánya</t>
  </si>
  <si>
    <t>JETA- Kamerarendszer</t>
  </si>
  <si>
    <t>JETA- Tájház</t>
  </si>
  <si>
    <t>2018-ra támogatási előleg</t>
  </si>
  <si>
    <t>Támogatás (Nettó)</t>
  </si>
  <si>
    <t>Önkormányzati épületek energetikai korszerűsítése -TOP-3.2.1-16.BK1-2017-00053                     Konyha-Művelődési ház</t>
  </si>
  <si>
    <t>Támogatás - 85%</t>
  </si>
  <si>
    <t>Támogatás - 90%</t>
  </si>
  <si>
    <t>Felhalmozási költség</t>
  </si>
  <si>
    <t>Közétkeztetési tárgyi feltételeinek javítása szociális- és gyeremekétkeztetés területén Szakmáron - VP6-7.2.1-7.4.1.3-17 -Konyha eszközbeszerzés</t>
  </si>
  <si>
    <t>Külterületi helyi közutak fejlesztése, önkormányzati utak kezeléséhez, állapotjavításához, karbantartásához szükséges erő- és munkagépek beszerezése - VP6-7.2.1-7.4.1.2-16</t>
  </si>
  <si>
    <t>2017. évi elszámolás miatti pótigény</t>
  </si>
  <si>
    <t>Felhalmozási célú - eu források</t>
  </si>
  <si>
    <t>Egyéb szolgáltatási adók</t>
  </si>
  <si>
    <t>Egyéb közhatalmi bevételek  /pótlék, bírság, talajterhelési adó/</t>
  </si>
  <si>
    <t>Közvetített szolg bevétele áh belülről</t>
  </si>
  <si>
    <t>B75</t>
  </si>
  <si>
    <t>Egyéb felhalmozásicélú átvett pénzeszközök</t>
  </si>
  <si>
    <t>B813</t>
  </si>
  <si>
    <t xml:space="preserve">K342 </t>
  </si>
  <si>
    <t>Reklám, propaganda</t>
  </si>
  <si>
    <t>Intézményi ellátottak</t>
  </si>
  <si>
    <t>Egyéb rendeletben megállapított juttatás</t>
  </si>
  <si>
    <t>Elvonások és befizetések</t>
  </si>
  <si>
    <t>Egyéb működési c.t. áh belülre (Bursa, Társulások)</t>
  </si>
  <si>
    <t>2018. évi bevételi előirányzatok</t>
  </si>
  <si>
    <t xml:space="preserve">B5 </t>
  </si>
  <si>
    <t>Felhalmozási bevételek</t>
  </si>
  <si>
    <t>EFOP pályázat</t>
  </si>
  <si>
    <t>072111</t>
  </si>
  <si>
    <t>Háziorvosi alapellátás</t>
  </si>
  <si>
    <t>Egyéb működési célú támogatások államháztartáson belülre (bursa, Társulások)</t>
  </si>
  <si>
    <t xml:space="preserve">K513 </t>
  </si>
  <si>
    <t>2018. évi ellátottak pénzbeni juttatásai és egyéb működési kiadások előirányzatai</t>
  </si>
  <si>
    <t>2018. évi beruházások, felújítások, finanszírozási kiadások előirányzatai</t>
  </si>
  <si>
    <t>-ebből tartalék terhére</t>
  </si>
  <si>
    <t>Önerő-10% - tartalék terhére</t>
  </si>
  <si>
    <t>Önerő -15% - tartalék terhére</t>
  </si>
  <si>
    <t>Önerő - 15% - tartalék terhére</t>
  </si>
  <si>
    <t>Önerő (Áfa) - tartalék terhére</t>
  </si>
  <si>
    <t>Az önkormányzat 2018. évi 3 éves pénzügyi terve</t>
  </si>
  <si>
    <t>Felhalmozási célú támogatások</t>
  </si>
  <si>
    <t>Működési és fejleszétsi célú bevétel és kiadás előirányzatainak 2018. évi alakulását bemutató összevont mérlege</t>
  </si>
  <si>
    <t>2018. évi előirányzat felhasználási ütemterve</t>
  </si>
  <si>
    <t>2018. évi adósságot keletkezetető ügyleteiből eredő fizetési kötelezettség bemutatása</t>
  </si>
  <si>
    <t>2018. évi engedélyezett létszámadatok</t>
  </si>
  <si>
    <t>2018. évi saját bevételi előirányzatai</t>
  </si>
  <si>
    <t xml:space="preserve"> -EFOP</t>
  </si>
  <si>
    <t>Fogorvosi alapellátás - megbízási szerződéssel</t>
  </si>
  <si>
    <t>Létszám 6 fő munkaviszony / 1 fő megbízási szerződés</t>
  </si>
  <si>
    <t>Létszám 12 fő</t>
  </si>
  <si>
    <t>- Óvodai megbízási szerződéssel</t>
  </si>
  <si>
    <t>Fogorvosi alapellátás</t>
  </si>
  <si>
    <t>Beruházási célú áfa</t>
  </si>
  <si>
    <t>2018. évi elemi költségvetésés I. számú módosítása</t>
  </si>
  <si>
    <t>I. számú módosítás</t>
  </si>
  <si>
    <t>2018. évi elemi költségvetés I. számú módosítása</t>
  </si>
  <si>
    <t>I.számú módosítás</t>
  </si>
  <si>
    <t>Egyéb működési célú támogatások bevételei áh belül</t>
  </si>
  <si>
    <t>2018. évi elemi költségvetés I számú módosítása</t>
  </si>
  <si>
    <t>2018. évi költségvetés I. számú módosítása</t>
  </si>
  <si>
    <t>I. számú módosítása</t>
  </si>
  <si>
    <t>2018. évi költségvetés I számú módosítása</t>
  </si>
  <si>
    <t>Szakmár Község Óvodája és Szociális Étkezője</t>
  </si>
  <si>
    <t>I.sz.m</t>
  </si>
  <si>
    <t>I.sz.m.</t>
  </si>
  <si>
    <t>Eredeti eir</t>
  </si>
  <si>
    <t>I. sz. m</t>
  </si>
  <si>
    <t>I.sz.m Válálasztás</t>
  </si>
  <si>
    <t>2018. évi kiadási előirányzatok I. számú módosítása</t>
  </si>
  <si>
    <t>Eredeti ei = I. számú módosítás</t>
  </si>
  <si>
    <t>2018. évi dologi kiadás előirányzatok I. számú módosítása</t>
  </si>
  <si>
    <t>2018. évi előirányzata I. számú módosítása</t>
  </si>
  <si>
    <t>Eredeti eir = I. számú módosítás</t>
  </si>
  <si>
    <t>I. sz.m</t>
  </si>
  <si>
    <t>Eredti eir = I.számú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</si>
</sst>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64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2" fillId="0" borderId="0" xfId="1"/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 applyAlignme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10" fillId="0" borderId="0" xfId="1" applyFont="1"/>
    <xf numFmtId="0" fontId="10" fillId="0" borderId="1" xfId="1" applyFont="1" applyBorder="1"/>
    <xf numFmtId="0" fontId="10" fillId="0" borderId="3" xfId="1" applyFont="1" applyBorder="1" applyAlignment="1">
      <alignment horizontal="right"/>
    </xf>
    <xf numFmtId="0" fontId="10" fillId="0" borderId="1" xfId="1" applyFont="1" applyBorder="1" applyAlignment="1">
      <alignment wrapText="1"/>
    </xf>
    <xf numFmtId="0" fontId="10" fillId="0" borderId="0" xfId="1" applyFont="1" applyAlignment="1">
      <alignment horizontal="right"/>
    </xf>
    <xf numFmtId="0" fontId="11" fillId="0" borderId="0" xfId="0" applyFont="1"/>
    <xf numFmtId="1" fontId="6" fillId="0" borderId="1" xfId="0" applyNumberFormat="1" applyFont="1" applyBorder="1"/>
    <xf numFmtId="0" fontId="6" fillId="0" borderId="1" xfId="0" applyFont="1" applyBorder="1" applyAlignment="1">
      <alignment vertical="top"/>
    </xf>
    <xf numFmtId="2" fontId="6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3" fillId="0" borderId="0" xfId="0" applyFont="1" applyAlignment="1"/>
    <xf numFmtId="0" fontId="6" fillId="0" borderId="0" xfId="0" applyFont="1" applyFill="1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1" fillId="0" borderId="0" xfId="0" applyFont="1"/>
    <xf numFmtId="1" fontId="5" fillId="0" borderId="1" xfId="0" applyNumberFormat="1" applyFont="1" applyBorder="1"/>
    <xf numFmtId="0" fontId="5" fillId="0" borderId="0" xfId="0" applyFont="1" applyBorder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right" vertical="top" wrapText="1"/>
    </xf>
    <xf numFmtId="1" fontId="6" fillId="0" borderId="2" xfId="0" applyNumberFormat="1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justify"/>
    </xf>
    <xf numFmtId="0" fontId="4" fillId="0" borderId="0" xfId="0" applyFont="1" applyAlignment="1">
      <alignment horizontal="center"/>
    </xf>
    <xf numFmtId="0" fontId="6" fillId="0" borderId="1" xfId="0" applyFont="1" applyFill="1" applyBorder="1"/>
    <xf numFmtId="0" fontId="5" fillId="0" borderId="1" xfId="0" applyFont="1" applyFill="1" applyBorder="1"/>
    <xf numFmtId="0" fontId="9" fillId="0" borderId="1" xfId="0" applyFont="1" applyFill="1" applyBorder="1"/>
    <xf numFmtId="0" fontId="13" fillId="0" borderId="0" xfId="0" applyFont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49" fontId="15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 wrapText="1"/>
    </xf>
    <xf numFmtId="0" fontId="16" fillId="0" borderId="0" xfId="0" applyFont="1"/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10" fillId="0" borderId="1" xfId="0" applyFont="1" applyBorder="1" applyAlignment="1"/>
    <xf numFmtId="164" fontId="6" fillId="0" borderId="1" xfId="0" applyNumberFormat="1" applyFont="1" applyBorder="1"/>
    <xf numFmtId="0" fontId="20" fillId="0" borderId="1" xfId="0" applyFont="1" applyBorder="1"/>
    <xf numFmtId="0" fontId="9" fillId="0" borderId="1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21" fillId="0" borderId="1" xfId="0" applyFont="1" applyBorder="1"/>
    <xf numFmtId="0" fontId="17" fillId="0" borderId="1" xfId="0" applyFont="1" applyFill="1" applyBorder="1"/>
    <xf numFmtId="0" fontId="5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17" fillId="0" borderId="1" xfId="0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wrapText="1"/>
    </xf>
    <xf numFmtId="1" fontId="0" fillId="0" borderId="0" xfId="0" applyNumberFormat="1"/>
    <xf numFmtId="0" fontId="6" fillId="0" borderId="0" xfId="0" applyFont="1" applyAlignment="1">
      <alignment vertical="center"/>
    </xf>
    <xf numFmtId="9" fontId="0" fillId="0" borderId="0" xfId="0" applyNumberFormat="1"/>
    <xf numFmtId="1" fontId="0" fillId="4" borderId="0" xfId="0" applyNumberFormat="1" applyFill="1"/>
    <xf numFmtId="0" fontId="0" fillId="0" borderId="0" xfId="0" applyFont="1" applyAlignment="1"/>
    <xf numFmtId="0" fontId="0" fillId="0" borderId="0" xfId="0" applyNumberFormat="1"/>
    <xf numFmtId="1" fontId="2" fillId="0" borderId="0" xfId="1" applyNumberFormat="1"/>
    <xf numFmtId="49" fontId="17" fillId="0" borderId="0" xfId="0" applyNumberFormat="1" applyFont="1"/>
    <xf numFmtId="0" fontId="6" fillId="0" borderId="1" xfId="0" applyFont="1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/>
    <xf numFmtId="0" fontId="22" fillId="0" borderId="0" xfId="0" applyFont="1"/>
    <xf numFmtId="0" fontId="10" fillId="0" borderId="0" xfId="1" applyFont="1" applyAlignment="1">
      <alignment horizontal="center" vertical="center"/>
    </xf>
    <xf numFmtId="0" fontId="6" fillId="0" borderId="0" xfId="0" applyFont="1" applyAlignment="1">
      <alignment horizontal="right"/>
    </xf>
    <xf numFmtId="1" fontId="0" fillId="0" borderId="0" xfId="0" applyNumberFormat="1" applyFont="1"/>
    <xf numFmtId="0" fontId="23" fillId="0" borderId="0" xfId="1" applyFont="1"/>
    <xf numFmtId="0" fontId="11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17" fillId="0" borderId="0" xfId="0" applyFont="1" applyBorder="1"/>
    <xf numFmtId="0" fontId="11" fillId="0" borderId="0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9" fillId="0" borderId="2" xfId="0" applyFont="1" applyFill="1" applyBorder="1"/>
    <xf numFmtId="0" fontId="11" fillId="0" borderId="1" xfId="0" applyFont="1" applyFill="1" applyBorder="1" applyAlignment="1">
      <alignment wrapText="1"/>
    </xf>
    <xf numFmtId="0" fontId="19" fillId="0" borderId="1" xfId="0" applyFont="1" applyBorder="1" applyAlignment="1">
      <alignment vertical="center"/>
    </xf>
    <xf numFmtId="0" fontId="19" fillId="0" borderId="13" xfId="0" applyFont="1" applyBorder="1" applyAlignment="1">
      <alignment horizontal="left" vertical="center"/>
    </xf>
    <xf numFmtId="0" fontId="11" fillId="0" borderId="1" xfId="1" applyFont="1" applyBorder="1"/>
    <xf numFmtId="49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  <xf numFmtId="49" fontId="17" fillId="0" borderId="1" xfId="0" applyNumberFormat="1" applyFont="1" applyBorder="1" applyAlignment="1">
      <alignment horizontal="center" vertical="center"/>
    </xf>
    <xf numFmtId="16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Border="1" applyAlignment="1"/>
    <xf numFmtId="49" fontId="17" fillId="0" borderId="1" xfId="0" applyNumberFormat="1" applyFont="1" applyBorder="1" applyAlignment="1"/>
    <xf numFmtId="49" fontId="17" fillId="0" borderId="1" xfId="0" applyNumberFormat="1" applyFont="1" applyBorder="1" applyAlignment="1">
      <alignment horizontal="left" vertical="center"/>
    </xf>
    <xf numFmtId="0" fontId="6" fillId="0" borderId="12" xfId="0" applyFont="1" applyBorder="1"/>
    <xf numFmtId="49" fontId="17" fillId="0" borderId="1" xfId="0" applyNumberFormat="1" applyFont="1" applyBorder="1" applyAlignment="1">
      <alignment wrapText="1"/>
    </xf>
    <xf numFmtId="49" fontId="17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5" fillId="0" borderId="4" xfId="0" applyFont="1" applyBorder="1" applyAlignment="1">
      <alignment vertical="top" wrapText="1"/>
    </xf>
    <xf numFmtId="1" fontId="5" fillId="0" borderId="4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right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right" vertical="top" wrapText="1"/>
    </xf>
    <xf numFmtId="1" fontId="6" fillId="0" borderId="6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right" vertical="top" wrapText="1"/>
    </xf>
    <xf numFmtId="1" fontId="5" fillId="0" borderId="6" xfId="0" applyNumberFormat="1" applyFont="1" applyBorder="1" applyAlignment="1">
      <alignment horizontal="right" vertical="top" wrapText="1"/>
    </xf>
    <xf numFmtId="0" fontId="0" fillId="3" borderId="0" xfId="0" applyFill="1"/>
    <xf numFmtId="0" fontId="0" fillId="2" borderId="0" xfId="0" applyFill="1"/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/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left"/>
    </xf>
    <xf numFmtId="1" fontId="17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/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/>
    <xf numFmtId="0" fontId="10" fillId="0" borderId="0" xfId="0" applyFont="1" applyBorder="1"/>
    <xf numFmtId="0" fontId="24" fillId="0" borderId="0" xfId="0" applyFont="1" applyBorder="1"/>
    <xf numFmtId="0" fontId="11" fillId="0" borderId="0" xfId="0" applyFont="1" applyBorder="1"/>
    <xf numFmtId="0" fontId="17" fillId="0" borderId="13" xfId="0" applyFont="1" applyFill="1" applyBorder="1"/>
    <xf numFmtId="0" fontId="25" fillId="0" borderId="0" xfId="0" applyFont="1"/>
    <xf numFmtId="0" fontId="10" fillId="0" borderId="0" xfId="0" applyFont="1" applyFill="1" applyBorder="1"/>
    <xf numFmtId="0" fontId="9" fillId="0" borderId="0" xfId="0" applyFont="1" applyBorder="1"/>
    <xf numFmtId="0" fontId="10" fillId="0" borderId="0" xfId="1" applyFont="1" applyBorder="1"/>
    <xf numFmtId="0" fontId="11" fillId="0" borderId="0" xfId="1" applyFont="1" applyBorder="1"/>
    <xf numFmtId="0" fontId="10" fillId="0" borderId="0" xfId="1" applyFont="1" applyBorder="1" applyAlignment="1">
      <alignment horizontal="right"/>
    </xf>
    <xf numFmtId="0" fontId="17" fillId="0" borderId="0" xfId="0" applyFont="1" applyFill="1" applyBorder="1"/>
    <xf numFmtId="0" fontId="19" fillId="0" borderId="0" xfId="0" applyFont="1" applyBorder="1"/>
    <xf numFmtId="0" fontId="17" fillId="0" borderId="0" xfId="0" applyFont="1" applyBorder="1" applyAlignment="1">
      <alignment horizontal="right" vertical="center"/>
    </xf>
    <xf numFmtId="0" fontId="17" fillId="0" borderId="0" xfId="0" applyFont="1" applyFill="1" applyBorder="1" applyAlignment="1">
      <alignment horizontal="right"/>
    </xf>
    <xf numFmtId="1" fontId="17" fillId="0" borderId="1" xfId="0" applyNumberFormat="1" applyFont="1" applyBorder="1"/>
    <xf numFmtId="1" fontId="19" fillId="0" borderId="1" xfId="0" applyNumberFormat="1" applyFont="1" applyBorder="1"/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2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/>
    </xf>
    <xf numFmtId="49" fontId="19" fillId="0" borderId="12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2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Fill="1" applyBorder="1" applyAlignment="1">
      <alignment horizontal="right"/>
    </xf>
    <xf numFmtId="0" fontId="17" fillId="0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0" fillId="5" borderId="0" xfId="0" applyFill="1"/>
    <xf numFmtId="0" fontId="17" fillId="5" borderId="0" xfId="0" applyFont="1" applyFill="1"/>
    <xf numFmtId="1" fontId="17" fillId="5" borderId="0" xfId="0" applyNumberFormat="1" applyFont="1" applyFill="1"/>
    <xf numFmtId="1" fontId="0" fillId="5" borderId="0" xfId="0" applyNumberFormat="1" applyFill="1"/>
    <xf numFmtId="10" fontId="0" fillId="5" borderId="0" xfId="0" applyNumberForma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9" workbookViewId="0">
      <selection activeCell="I1" sqref="I1"/>
    </sheetView>
  </sheetViews>
  <sheetFormatPr defaultRowHeight="15" x14ac:dyDescent="0.25"/>
  <cols>
    <col min="1" max="1" width="35.7109375" customWidth="1"/>
    <col min="2" max="2" width="11.28515625" bestFit="1" customWidth="1"/>
    <col min="3" max="3" width="11.7109375" bestFit="1" customWidth="1"/>
    <col min="4" max="4" width="11.28515625" bestFit="1" customWidth="1"/>
    <col min="5" max="5" width="11.7109375" bestFit="1" customWidth="1"/>
    <col min="6" max="6" width="30.140625" customWidth="1"/>
    <col min="7" max="7" width="11.28515625" bestFit="1" customWidth="1"/>
    <col min="8" max="8" width="16.5703125" bestFit="1" customWidth="1"/>
    <col min="9" max="9" width="11.28515625" bestFit="1" customWidth="1"/>
    <col min="10" max="10" width="11.7109375" bestFit="1" customWidth="1"/>
  </cols>
  <sheetData>
    <row r="1" spans="1:10" ht="16.5" x14ac:dyDescent="0.25">
      <c r="A1" s="254" t="s">
        <v>158</v>
      </c>
      <c r="B1" s="254"/>
      <c r="C1" s="254"/>
      <c r="D1" s="254"/>
      <c r="E1" s="254"/>
      <c r="F1" s="254"/>
      <c r="G1" s="254"/>
      <c r="H1" s="254"/>
    </row>
    <row r="2" spans="1:10" x14ac:dyDescent="0.25">
      <c r="A2" s="257" t="s">
        <v>572</v>
      </c>
      <c r="B2" s="257"/>
      <c r="C2" s="257"/>
      <c r="D2" s="257"/>
      <c r="E2" s="257"/>
      <c r="F2" s="257"/>
      <c r="G2" s="257"/>
      <c r="H2" s="257"/>
    </row>
    <row r="3" spans="1:10" x14ac:dyDescent="0.25">
      <c r="A3" s="260" t="s">
        <v>591</v>
      </c>
      <c r="B3" s="260"/>
      <c r="C3" s="260"/>
      <c r="D3" s="260"/>
      <c r="E3" s="260"/>
      <c r="F3" s="260"/>
      <c r="G3" s="260"/>
      <c r="H3" s="260"/>
    </row>
    <row r="4" spans="1:10" x14ac:dyDescent="0.25">
      <c r="A4" s="6"/>
      <c r="B4" s="6"/>
      <c r="C4" s="6"/>
      <c r="D4" s="6"/>
      <c r="E4" s="6"/>
      <c r="F4" s="6"/>
      <c r="G4" s="6"/>
      <c r="H4" s="7" t="s">
        <v>108</v>
      </c>
    </row>
    <row r="5" spans="1:10" x14ac:dyDescent="0.25">
      <c r="A5" s="6"/>
      <c r="B5" s="6"/>
      <c r="C5" s="6"/>
      <c r="D5" s="6"/>
      <c r="E5" s="6"/>
      <c r="F5" s="6"/>
      <c r="G5" s="6"/>
      <c r="H5" s="7" t="s">
        <v>437</v>
      </c>
    </row>
    <row r="6" spans="1:10" x14ac:dyDescent="0.25">
      <c r="A6" s="6"/>
      <c r="B6" s="6"/>
      <c r="C6" s="6"/>
      <c r="D6" s="6"/>
      <c r="E6" s="6"/>
      <c r="F6" s="6"/>
      <c r="G6" s="261"/>
      <c r="H6" s="261"/>
    </row>
    <row r="7" spans="1:10" x14ac:dyDescent="0.25">
      <c r="A7" s="6"/>
      <c r="B7" s="6"/>
      <c r="C7" s="6"/>
      <c r="D7" s="6"/>
      <c r="E7" s="6"/>
      <c r="F7" s="6"/>
      <c r="G7" s="188"/>
      <c r="H7" s="188"/>
    </row>
    <row r="8" spans="1:10" s="3" customFormat="1" ht="16.5" x14ac:dyDescent="0.25">
      <c r="A8" s="252" t="s">
        <v>45</v>
      </c>
      <c r="B8" s="258"/>
      <c r="C8" s="258"/>
      <c r="D8" s="258"/>
      <c r="E8" s="253"/>
      <c r="F8" s="259" t="s">
        <v>81</v>
      </c>
      <c r="G8" s="259"/>
      <c r="H8" s="259"/>
      <c r="I8" s="259"/>
      <c r="J8" s="259"/>
    </row>
    <row r="9" spans="1:10" s="3" customFormat="1" x14ac:dyDescent="0.25">
      <c r="A9" s="8" t="s">
        <v>1</v>
      </c>
      <c r="B9" s="8" t="s">
        <v>233</v>
      </c>
      <c r="C9" s="8" t="s">
        <v>234</v>
      </c>
      <c r="D9" s="8" t="s">
        <v>233</v>
      </c>
      <c r="E9" s="8" t="s">
        <v>234</v>
      </c>
      <c r="F9" s="8" t="s">
        <v>1</v>
      </c>
      <c r="G9" s="8" t="s">
        <v>233</v>
      </c>
      <c r="H9" s="8" t="s">
        <v>234</v>
      </c>
      <c r="I9" s="8" t="s">
        <v>233</v>
      </c>
      <c r="J9" s="8" t="s">
        <v>234</v>
      </c>
    </row>
    <row r="10" spans="1:10" s="3" customFormat="1" ht="30" customHeight="1" x14ac:dyDescent="0.25">
      <c r="A10" s="9" t="s">
        <v>194</v>
      </c>
      <c r="B10" s="12">
        <f>'2.Bevételek'!C8+'2.Bevételek'!C9+'2.Bevételek'!C10+'2.Bevételek'!C11+'2.Bevételek'!C12+'2.Bevételek'!C13</f>
        <v>112625087</v>
      </c>
      <c r="C10" s="12"/>
      <c r="D10" s="12">
        <f>'2.Bevételek'!D8+'2.Bevételek'!D9+'2.Bevételek'!D10+'2.Bevételek'!D11+'2.Bevételek'!D12+'2.Bevételek'!D13</f>
        <v>112625087</v>
      </c>
      <c r="E10" s="12"/>
      <c r="F10" s="9" t="s">
        <v>5</v>
      </c>
      <c r="G10" s="14">
        <f>'3. Kiadások'!C18</f>
        <v>31741083</v>
      </c>
      <c r="H10" s="78"/>
      <c r="I10" s="14">
        <f>'3. Kiadások'!D18</f>
        <v>31941083</v>
      </c>
      <c r="J10" s="78"/>
    </row>
    <row r="11" spans="1:10" s="3" customFormat="1" ht="30" x14ac:dyDescent="0.25">
      <c r="A11" s="9" t="s">
        <v>88</v>
      </c>
      <c r="B11" s="12">
        <f>'2.Bevételek'!C14</f>
        <v>43246921</v>
      </c>
      <c r="C11" s="12"/>
      <c r="D11" s="12">
        <f>'2.Bevételek'!D14</f>
        <v>43246921</v>
      </c>
      <c r="E11" s="12"/>
      <c r="F11" s="9" t="s">
        <v>84</v>
      </c>
      <c r="G11" s="14">
        <f>'3. Kiadások'!C24</f>
        <v>6143494</v>
      </c>
      <c r="H11" s="78"/>
      <c r="I11" s="14">
        <f>'3. Kiadások'!D24</f>
        <v>6143494</v>
      </c>
      <c r="J11" s="78"/>
    </row>
    <row r="12" spans="1:10" s="3" customFormat="1" x14ac:dyDescent="0.25">
      <c r="A12" s="9" t="s">
        <v>69</v>
      </c>
      <c r="B12" s="12">
        <f>'2.2 Működési bevételek'!C8+'2.2 Működési bevételek'!C9+'2.2 Működési bevételek'!C10+'2.2 Működési bevételek'!C13+'2.2 Működési bevételek'!C14+'2.2 Működési bevételek'!C12</f>
        <v>40830000</v>
      </c>
      <c r="C12" s="12">
        <f>'2.2 Működési bevételek'!C7</f>
        <v>1850000</v>
      </c>
      <c r="D12" s="12">
        <f>'2.2 Működési bevételek'!D8+'2.2 Működési bevételek'!D9+'2.2 Működési bevételek'!D10+'2.2 Működési bevételek'!D13+'2.2 Működési bevételek'!D14+'2.2 Működési bevételek'!D12</f>
        <v>40830000</v>
      </c>
      <c r="E12" s="12">
        <f>'2.2 Működési bevételek'!D7</f>
        <v>1850000</v>
      </c>
      <c r="F12" s="9" t="s">
        <v>85</v>
      </c>
      <c r="G12" s="14">
        <f>'3. Kiadások'!C48</f>
        <v>39202501</v>
      </c>
      <c r="H12" s="78"/>
      <c r="I12" s="14">
        <f>'3. Kiadások'!D48</f>
        <v>39202501</v>
      </c>
      <c r="J12" s="78"/>
    </row>
    <row r="13" spans="1:10" s="3" customFormat="1" x14ac:dyDescent="0.25">
      <c r="A13" s="255" t="s">
        <v>191</v>
      </c>
      <c r="B13" s="264">
        <f>'2.2 Működési bevételek'!C43</f>
        <v>12105444</v>
      </c>
      <c r="C13" s="244"/>
      <c r="D13" s="264">
        <f>'2.2 Működési bevételek'!D43</f>
        <v>12105444</v>
      </c>
      <c r="E13" s="186"/>
      <c r="F13" s="9" t="s">
        <v>86</v>
      </c>
      <c r="G13" s="14">
        <f>'3. Kiadások'!C54</f>
        <v>4772000</v>
      </c>
      <c r="H13" s="78"/>
      <c r="I13" s="14">
        <f>'3. Kiadások'!D54</f>
        <v>4772000</v>
      </c>
      <c r="J13" s="78"/>
    </row>
    <row r="14" spans="1:10" s="3" customFormat="1" x14ac:dyDescent="0.25">
      <c r="A14" s="256"/>
      <c r="B14" s="265"/>
      <c r="C14" s="245"/>
      <c r="D14" s="265"/>
      <c r="E14" s="187"/>
      <c r="F14" s="9" t="s">
        <v>107</v>
      </c>
      <c r="G14" s="14">
        <f>'3. Kiadások'!C80</f>
        <v>102781102</v>
      </c>
      <c r="H14" s="78"/>
      <c r="I14" s="14">
        <f>'3. Kiadások'!D80</f>
        <v>102869072</v>
      </c>
      <c r="J14" s="78"/>
    </row>
    <row r="15" spans="1:10" s="3" customFormat="1" x14ac:dyDescent="0.25">
      <c r="A15" s="9" t="s">
        <v>89</v>
      </c>
      <c r="B15" s="12">
        <f>'2.2 Működési bevételek'!C45</f>
        <v>100000</v>
      </c>
      <c r="C15" s="12"/>
      <c r="D15" s="12">
        <f>'2.2 Működési bevételek'!D45</f>
        <v>100000</v>
      </c>
      <c r="E15" s="12"/>
      <c r="F15" s="9" t="s">
        <v>27</v>
      </c>
      <c r="G15" s="14">
        <f>'3. Kiadások'!C61</f>
        <v>28371387</v>
      </c>
      <c r="H15" s="78"/>
      <c r="I15" s="14">
        <f>'3. Kiadások'!D61</f>
        <v>32781517</v>
      </c>
      <c r="J15" s="78"/>
    </row>
    <row r="16" spans="1:10" s="3" customFormat="1" ht="28.5" x14ac:dyDescent="0.25">
      <c r="A16" s="10" t="s">
        <v>91</v>
      </c>
      <c r="B16" s="13">
        <f>SUM(B10:B15)</f>
        <v>208907452</v>
      </c>
      <c r="C16" s="12"/>
      <c r="D16" s="13">
        <f>SUM(D10:D15)</f>
        <v>208907452</v>
      </c>
      <c r="E16" s="12"/>
      <c r="F16" s="10" t="s">
        <v>93</v>
      </c>
      <c r="G16" s="21">
        <f>SUM(G10:G15)</f>
        <v>213011567</v>
      </c>
      <c r="H16" s="78"/>
      <c r="I16" s="21">
        <f>SUM(I10:I15)</f>
        <v>217709667</v>
      </c>
      <c r="J16" s="78"/>
    </row>
    <row r="17" spans="1:10" s="3" customFormat="1" x14ac:dyDescent="0.25">
      <c r="A17" s="9" t="s">
        <v>571</v>
      </c>
      <c r="B17" s="13"/>
      <c r="C17" s="12">
        <f>'2.Bevételek'!C16</f>
        <v>124932578</v>
      </c>
      <c r="D17" s="184"/>
      <c r="E17" s="12">
        <f>'2.Bevételek'!D16</f>
        <v>124932578</v>
      </c>
      <c r="F17" s="262" t="s">
        <v>87</v>
      </c>
      <c r="G17" s="246"/>
      <c r="H17" s="248">
        <f>'3. Kiadások'!C66</f>
        <v>72197220</v>
      </c>
      <c r="I17" s="246"/>
      <c r="J17" s="248">
        <f>'3. Kiadások'!D66</f>
        <v>72299120</v>
      </c>
    </row>
    <row r="18" spans="1:10" s="3" customFormat="1" x14ac:dyDescent="0.25">
      <c r="A18" s="9" t="s">
        <v>464</v>
      </c>
      <c r="B18" s="78"/>
      <c r="C18" s="12">
        <f>'2.2 Működési bevételek'!C46</f>
        <v>250000</v>
      </c>
      <c r="D18" s="185"/>
      <c r="E18" s="12">
        <f>'2.2 Működési bevételek'!D46</f>
        <v>250000</v>
      </c>
      <c r="F18" s="263"/>
      <c r="G18" s="247"/>
      <c r="H18" s="249"/>
      <c r="I18" s="247"/>
      <c r="J18" s="249"/>
    </row>
    <row r="19" spans="1:10" s="3" customFormat="1" x14ac:dyDescent="0.25">
      <c r="A19" s="9" t="s">
        <v>557</v>
      </c>
      <c r="B19" s="78"/>
      <c r="C19" s="12">
        <f>'2.2 Működési bevételek'!C44</f>
        <v>600000</v>
      </c>
      <c r="D19" s="184"/>
      <c r="E19" s="12">
        <f>'2.2 Működési bevételek'!D44</f>
        <v>5400000</v>
      </c>
      <c r="F19" s="262" t="s">
        <v>36</v>
      </c>
      <c r="G19" s="250"/>
      <c r="H19" s="248">
        <f>'3. Kiadások'!C71</f>
        <v>78231243</v>
      </c>
      <c r="I19" s="250"/>
      <c r="J19" s="248">
        <f>'3. Kiadások'!D71</f>
        <v>78231243</v>
      </c>
    </row>
    <row r="20" spans="1:10" s="3" customFormat="1" ht="31.5" customHeight="1" x14ac:dyDescent="0.25">
      <c r="A20" s="9" t="s">
        <v>465</v>
      </c>
      <c r="B20" s="78"/>
      <c r="C20" s="12">
        <f>'2.2 Működési bevételek'!C47</f>
        <v>26900000</v>
      </c>
      <c r="D20" s="185"/>
      <c r="E20" s="12">
        <f>'2.2 Működési bevételek'!D47</f>
        <v>26900000</v>
      </c>
      <c r="F20" s="263"/>
      <c r="G20" s="251"/>
      <c r="H20" s="249"/>
      <c r="I20" s="251"/>
      <c r="J20" s="249"/>
    </row>
    <row r="21" spans="1:10" s="3" customFormat="1" ht="39.75" customHeight="1" x14ac:dyDescent="0.25">
      <c r="A21" s="10" t="s">
        <v>90</v>
      </c>
      <c r="B21" s="78"/>
      <c r="C21" s="13">
        <f>SUM(C12:C20)</f>
        <v>154532578</v>
      </c>
      <c r="D21" s="13"/>
      <c r="E21" s="13">
        <f>SUM(E12:E20)</f>
        <v>159332578</v>
      </c>
      <c r="F21" s="10" t="s">
        <v>109</v>
      </c>
      <c r="G21" s="10"/>
      <c r="H21" s="21">
        <f>SUM(H17:H19)</f>
        <v>150428463</v>
      </c>
      <c r="I21" s="10"/>
      <c r="J21" s="21">
        <f>SUM(J17:J19)</f>
        <v>150530363</v>
      </c>
    </row>
    <row r="22" spans="1:10" s="3" customFormat="1" ht="16.5" x14ac:dyDescent="0.25">
      <c r="A22" s="11" t="s">
        <v>92</v>
      </c>
      <c r="B22" s="252">
        <f>B16+C21</f>
        <v>363440030</v>
      </c>
      <c r="C22" s="253"/>
      <c r="D22" s="252">
        <f>D16+E21</f>
        <v>368240030</v>
      </c>
      <c r="E22" s="253"/>
      <c r="F22" s="11" t="s">
        <v>110</v>
      </c>
      <c r="G22" s="252">
        <f>SUM(G16+H21)</f>
        <v>363440030</v>
      </c>
      <c r="H22" s="253"/>
      <c r="I22" s="252">
        <f>SUM(I16+J21)</f>
        <v>368240030</v>
      </c>
      <c r="J22" s="253"/>
    </row>
    <row r="23" spans="1:10" s="3" customFormat="1" x14ac:dyDescent="0.25">
      <c r="A23"/>
      <c r="B23" s="5"/>
      <c r="C23" s="5"/>
      <c r="D23" s="5"/>
      <c r="E23" s="5"/>
      <c r="F23"/>
      <c r="G23"/>
      <c r="H23"/>
      <c r="J23" s="4"/>
    </row>
    <row r="24" spans="1:10" s="3" customFormat="1" x14ac:dyDescent="0.25">
      <c r="A24"/>
      <c r="B24"/>
      <c r="C24"/>
      <c r="D24"/>
      <c r="E24"/>
      <c r="F24"/>
      <c r="G24"/>
      <c r="H24"/>
    </row>
    <row r="25" spans="1:10" s="3" customFormat="1" x14ac:dyDescent="0.25">
      <c r="A25"/>
      <c r="B25"/>
      <c r="C25"/>
      <c r="D25"/>
      <c r="E25"/>
      <c r="F25"/>
      <c r="G25"/>
      <c r="H25"/>
    </row>
  </sheetData>
  <mergeCells count="23">
    <mergeCell ref="B22:C22"/>
    <mergeCell ref="G22:H22"/>
    <mergeCell ref="G6:H6"/>
    <mergeCell ref="F17:F18"/>
    <mergeCell ref="G17:G18"/>
    <mergeCell ref="H17:H18"/>
    <mergeCell ref="F19:F20"/>
    <mergeCell ref="G19:G20"/>
    <mergeCell ref="H19:H20"/>
    <mergeCell ref="D22:E22"/>
    <mergeCell ref="B13:B14"/>
    <mergeCell ref="D13:D14"/>
    <mergeCell ref="A1:H1"/>
    <mergeCell ref="A13:A14"/>
    <mergeCell ref="A2:H2"/>
    <mergeCell ref="A8:E8"/>
    <mergeCell ref="F8:J8"/>
    <mergeCell ref="A3:H3"/>
    <mergeCell ref="I17:I18"/>
    <mergeCell ref="J17:J18"/>
    <mergeCell ref="I19:I20"/>
    <mergeCell ref="J19:J20"/>
    <mergeCell ref="I22:J2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B40" zoomScaleNormal="100" workbookViewId="0">
      <selection activeCell="F57" sqref="F57"/>
    </sheetView>
  </sheetViews>
  <sheetFormatPr defaultRowHeight="15" x14ac:dyDescent="0.25"/>
  <cols>
    <col min="1" max="1" width="27.7109375" customWidth="1"/>
    <col min="2" max="2" width="19.7109375" customWidth="1"/>
    <col min="3" max="3" width="15.7109375" customWidth="1"/>
    <col min="4" max="4" width="21.85546875" customWidth="1"/>
    <col min="5" max="5" width="14.28515625" customWidth="1"/>
    <col min="6" max="6" width="10.85546875" customWidth="1"/>
    <col min="7" max="7" width="14.28515625" customWidth="1"/>
    <col min="8" max="8" width="15.28515625" customWidth="1"/>
  </cols>
  <sheetData>
    <row r="1" spans="1:7" x14ac:dyDescent="0.25">
      <c r="A1" s="287" t="s">
        <v>44</v>
      </c>
      <c r="B1" s="287"/>
      <c r="C1" s="287"/>
      <c r="D1" s="287"/>
      <c r="E1" s="97"/>
      <c r="F1" s="97"/>
      <c r="G1" s="97"/>
    </row>
    <row r="2" spans="1:7" x14ac:dyDescent="0.25">
      <c r="A2" s="260" t="s">
        <v>500</v>
      </c>
      <c r="B2" s="260"/>
      <c r="C2" s="260"/>
      <c r="D2" s="260"/>
      <c r="E2" s="97"/>
      <c r="F2" s="97"/>
      <c r="G2" s="97"/>
    </row>
    <row r="3" spans="1:7" x14ac:dyDescent="0.25">
      <c r="A3" s="260" t="s">
        <v>585</v>
      </c>
      <c r="B3" s="260"/>
      <c r="C3" s="260"/>
      <c r="D3" s="260"/>
      <c r="E3" s="97"/>
      <c r="F3" s="97"/>
      <c r="G3" s="97"/>
    </row>
    <row r="4" spans="1:7" x14ac:dyDescent="0.25">
      <c r="A4" s="6"/>
      <c r="B4" s="6"/>
      <c r="C4" s="6"/>
      <c r="D4" s="203" t="s">
        <v>184</v>
      </c>
      <c r="E4" s="97"/>
      <c r="F4" s="97"/>
      <c r="G4" s="97"/>
    </row>
    <row r="5" spans="1:7" x14ac:dyDescent="0.25">
      <c r="A5" s="6"/>
      <c r="B5" s="6"/>
      <c r="C5" s="6"/>
      <c r="D5" s="203" t="s">
        <v>439</v>
      </c>
      <c r="E5" s="97"/>
      <c r="F5" s="97"/>
      <c r="G5" s="97"/>
    </row>
    <row r="6" spans="1:7" x14ac:dyDescent="0.25">
      <c r="A6" s="6"/>
      <c r="B6" s="6"/>
      <c r="C6" s="6"/>
      <c r="D6" s="203"/>
      <c r="E6" s="97"/>
      <c r="F6" s="97"/>
      <c r="G6" s="97"/>
    </row>
    <row r="7" spans="1:7" x14ac:dyDescent="0.25">
      <c r="A7" s="287" t="s">
        <v>146</v>
      </c>
      <c r="B7" s="287"/>
      <c r="C7" s="6"/>
      <c r="D7" s="203"/>
      <c r="E7" s="97"/>
      <c r="F7" s="97"/>
      <c r="G7" s="97"/>
    </row>
    <row r="8" spans="1:7" x14ac:dyDescent="0.25">
      <c r="A8" s="22" t="s">
        <v>1</v>
      </c>
      <c r="B8" s="195" t="s">
        <v>596</v>
      </c>
      <c r="C8" s="195" t="s">
        <v>597</v>
      </c>
      <c r="D8" s="203"/>
      <c r="E8" s="97"/>
      <c r="F8" s="97"/>
      <c r="G8" s="97"/>
    </row>
    <row r="9" spans="1:7" x14ac:dyDescent="0.25">
      <c r="A9" s="41" t="s">
        <v>5</v>
      </c>
      <c r="B9" s="39">
        <f>'4.1 Óvoda'!C19</f>
        <v>31185595</v>
      </c>
      <c r="C9" s="39">
        <f>'4.1 Óvoda'!D19</f>
        <v>31185595</v>
      </c>
      <c r="D9" s="203"/>
      <c r="E9" s="97"/>
      <c r="F9" s="97"/>
      <c r="G9" s="97"/>
    </row>
    <row r="10" spans="1:7" ht="30" x14ac:dyDescent="0.25">
      <c r="A10" s="41" t="s">
        <v>6</v>
      </c>
      <c r="B10" s="39">
        <f>'4.1 Óvoda'!C25</f>
        <v>6495166</v>
      </c>
      <c r="C10" s="39">
        <f>'4.1 Óvoda'!D25</f>
        <v>6495166</v>
      </c>
      <c r="D10" s="203"/>
      <c r="E10" s="97"/>
      <c r="F10" s="97"/>
      <c r="G10" s="97"/>
    </row>
    <row r="11" spans="1:7" x14ac:dyDescent="0.25">
      <c r="A11" s="41" t="s">
        <v>144</v>
      </c>
      <c r="B11" s="39">
        <f>'4.1 Óvoda'!C43</f>
        <v>21641929</v>
      </c>
      <c r="C11" s="39">
        <f>'4.1 Óvoda'!D43</f>
        <v>21650929</v>
      </c>
      <c r="D11" s="203"/>
      <c r="E11" s="97"/>
      <c r="F11" s="97"/>
      <c r="G11" s="97"/>
    </row>
    <row r="12" spans="1:7" x14ac:dyDescent="0.25">
      <c r="A12" s="41" t="s">
        <v>366</v>
      </c>
      <c r="B12" s="39">
        <f>'4.1 Óvoda'!C44</f>
        <v>0</v>
      </c>
      <c r="C12" s="39">
        <f>'4.1 Óvoda'!D44</f>
        <v>0</v>
      </c>
      <c r="D12" s="203"/>
      <c r="E12" s="97"/>
      <c r="F12" s="97"/>
      <c r="G12" s="97"/>
    </row>
    <row r="13" spans="1:7" x14ac:dyDescent="0.25">
      <c r="A13" s="41" t="s">
        <v>31</v>
      </c>
      <c r="B13" s="39">
        <f>'4.1 Óvoda'!C47</f>
        <v>0</v>
      </c>
      <c r="C13" s="39">
        <f>'4.1 Óvoda'!D47</f>
        <v>61980</v>
      </c>
      <c r="D13" s="203"/>
      <c r="E13" s="97"/>
      <c r="F13" s="97"/>
      <c r="G13" s="97"/>
    </row>
    <row r="14" spans="1:7" x14ac:dyDescent="0.25">
      <c r="A14" s="129" t="s">
        <v>43</v>
      </c>
      <c r="B14" s="129">
        <f>SUM(B9:B13)</f>
        <v>59322690</v>
      </c>
      <c r="C14" s="129">
        <f>SUM(C9:C13)</f>
        <v>59393670</v>
      </c>
      <c r="D14" s="203"/>
      <c r="E14" s="97"/>
      <c r="F14" s="97"/>
      <c r="G14" s="97"/>
    </row>
    <row r="15" spans="1:7" x14ac:dyDescent="0.25">
      <c r="A15" s="6"/>
      <c r="B15" s="6"/>
      <c r="C15" s="6"/>
      <c r="D15" s="6"/>
      <c r="E15" s="97"/>
      <c r="F15" s="97"/>
      <c r="G15" s="97"/>
    </row>
    <row r="16" spans="1:7" x14ac:dyDescent="0.25">
      <c r="A16" s="287" t="s">
        <v>83</v>
      </c>
      <c r="B16" s="287"/>
      <c r="C16" s="53"/>
      <c r="D16" s="53"/>
      <c r="E16" s="97"/>
      <c r="F16" s="97"/>
      <c r="G16" s="97"/>
    </row>
    <row r="17" spans="1:8" x14ac:dyDescent="0.25">
      <c r="A17" s="196"/>
      <c r="B17" s="196"/>
      <c r="C17" s="196"/>
      <c r="D17" s="196"/>
      <c r="E17" s="97"/>
      <c r="F17" s="97"/>
      <c r="G17" s="97"/>
    </row>
    <row r="18" spans="1:8" ht="28.5" x14ac:dyDescent="0.25">
      <c r="A18" s="202" t="s">
        <v>45</v>
      </c>
      <c r="B18" s="202" t="s">
        <v>155</v>
      </c>
      <c r="C18" s="50" t="s">
        <v>598</v>
      </c>
      <c r="D18" s="202" t="s">
        <v>45</v>
      </c>
      <c r="E18" s="197" t="s">
        <v>0</v>
      </c>
      <c r="F18" s="197" t="s">
        <v>594</v>
      </c>
      <c r="G18" s="202" t="s">
        <v>296</v>
      </c>
    </row>
    <row r="19" spans="1:8" x14ac:dyDescent="0.25">
      <c r="A19" s="17" t="s">
        <v>152</v>
      </c>
      <c r="B19" s="44">
        <v>18077993</v>
      </c>
      <c r="C19" s="44">
        <v>757993</v>
      </c>
      <c r="D19" s="44">
        <v>4000</v>
      </c>
      <c r="E19" s="224">
        <f>F25</f>
        <v>23021993</v>
      </c>
      <c r="F19" s="224">
        <f>G25</f>
        <v>23793189</v>
      </c>
      <c r="G19" s="44">
        <f>E19-B19-D19</f>
        <v>4940000</v>
      </c>
    </row>
    <row r="20" spans="1:8" x14ac:dyDescent="0.25">
      <c r="A20" s="17" t="s">
        <v>153</v>
      </c>
      <c r="B20" s="44">
        <v>11850338</v>
      </c>
      <c r="C20" s="44">
        <v>287197</v>
      </c>
      <c r="D20" s="44">
        <v>0</v>
      </c>
      <c r="E20" s="224">
        <f>F26</f>
        <v>16658427</v>
      </c>
      <c r="F20" s="224">
        <f t="shared" ref="F20:F22" si="0">G26</f>
        <v>16954279</v>
      </c>
      <c r="G20" s="44">
        <f>E20-B20-D20</f>
        <v>4808089</v>
      </c>
    </row>
    <row r="21" spans="1:8" x14ac:dyDescent="0.25">
      <c r="A21" s="17" t="s">
        <v>154</v>
      </c>
      <c r="B21" s="44">
        <v>5658269</v>
      </c>
      <c r="C21" s="44">
        <v>286707</v>
      </c>
      <c r="D21" s="44">
        <v>0</v>
      </c>
      <c r="E21" s="224">
        <f>F27</f>
        <v>8995547</v>
      </c>
      <c r="F21" s="224">
        <f t="shared" si="0"/>
        <v>9286386</v>
      </c>
      <c r="G21" s="44">
        <f>E21-B21-D21</f>
        <v>3337278</v>
      </c>
    </row>
    <row r="22" spans="1:8" x14ac:dyDescent="0.25">
      <c r="A22" s="36" t="s">
        <v>135</v>
      </c>
      <c r="B22" s="47">
        <f>SUM(B19:B21)</f>
        <v>35586600</v>
      </c>
      <c r="C22" s="47">
        <f>SUM(C19:C21)</f>
        <v>1331897</v>
      </c>
      <c r="D22" s="47">
        <f>SUM(D19:D21)</f>
        <v>4000</v>
      </c>
      <c r="E22" s="47">
        <f t="shared" ref="E22" si="1">SUM(E19:E21)</f>
        <v>48675967</v>
      </c>
      <c r="F22" s="225">
        <f t="shared" si="0"/>
        <v>50033854</v>
      </c>
      <c r="G22" s="63">
        <f>E22-B22-D22</f>
        <v>13085367</v>
      </c>
    </row>
    <row r="23" spans="1:8" x14ac:dyDescent="0.25">
      <c r="A23" s="6"/>
      <c r="B23" s="6"/>
      <c r="C23" s="6"/>
      <c r="D23" s="6"/>
      <c r="E23" s="97"/>
      <c r="F23" s="97"/>
      <c r="G23" s="97"/>
    </row>
    <row r="24" spans="1:8" x14ac:dyDescent="0.25">
      <c r="A24" s="202" t="s">
        <v>0</v>
      </c>
      <c r="B24" s="202" t="s">
        <v>156</v>
      </c>
      <c r="C24" s="202" t="s">
        <v>595</v>
      </c>
      <c r="D24" s="202" t="s">
        <v>157</v>
      </c>
      <c r="E24" s="202" t="s">
        <v>594</v>
      </c>
      <c r="F24" s="202" t="s">
        <v>135</v>
      </c>
      <c r="G24" s="202" t="s">
        <v>594</v>
      </c>
    </row>
    <row r="25" spans="1:8" x14ac:dyDescent="0.25">
      <c r="A25" s="17" t="s">
        <v>152</v>
      </c>
      <c r="B25" s="17">
        <f>'4.2.1 Szakmár'!C42</f>
        <v>20214088</v>
      </c>
      <c r="C25" s="17">
        <v>20972081</v>
      </c>
      <c r="D25" s="44">
        <v>2807905</v>
      </c>
      <c r="E25" s="44">
        <v>2821108</v>
      </c>
      <c r="F25" s="44">
        <f>B25+D25</f>
        <v>23021993</v>
      </c>
      <c r="G25" s="44">
        <f>C25+E25</f>
        <v>23793189</v>
      </c>
    </row>
    <row r="26" spans="1:8" x14ac:dyDescent="0.25">
      <c r="A26" s="17" t="s">
        <v>153</v>
      </c>
      <c r="B26" s="17">
        <f>'4.2.2 Öregcsertő'!C45</f>
        <v>14817812</v>
      </c>
      <c r="C26" s="17">
        <v>15105009</v>
      </c>
      <c r="D26" s="44">
        <v>1840615</v>
      </c>
      <c r="E26" s="44">
        <v>1849270</v>
      </c>
      <c r="F26" s="44">
        <f t="shared" ref="F26:F27" si="2">B26+D26</f>
        <v>16658427</v>
      </c>
      <c r="G26" s="44">
        <f t="shared" ref="G26:G27" si="3">C26+E26</f>
        <v>16954279</v>
      </c>
    </row>
    <row r="27" spans="1:8" x14ac:dyDescent="0.25">
      <c r="A27" s="17" t="s">
        <v>154</v>
      </c>
      <c r="B27" s="17">
        <f>'4.2.3 Újtelek'!C45</f>
        <v>8116695</v>
      </c>
      <c r="C27" s="17">
        <v>8403402</v>
      </c>
      <c r="D27" s="44">
        <v>878852</v>
      </c>
      <c r="E27" s="44">
        <v>882984</v>
      </c>
      <c r="F27" s="44">
        <f t="shared" si="2"/>
        <v>8995547</v>
      </c>
      <c r="G27" s="44">
        <f t="shared" si="3"/>
        <v>9286386</v>
      </c>
    </row>
    <row r="28" spans="1:8" x14ac:dyDescent="0.25">
      <c r="A28" s="22" t="s">
        <v>135</v>
      </c>
      <c r="B28" s="22">
        <f>SUM(B25:B27)</f>
        <v>43148595</v>
      </c>
      <c r="C28" s="22">
        <f>SUM(C25:C27)</f>
        <v>44480492</v>
      </c>
      <c r="D28" s="22">
        <f t="shared" ref="D28:F28" si="4">SUM(D25:D27)</f>
        <v>5527372</v>
      </c>
      <c r="E28" s="22">
        <f t="shared" si="4"/>
        <v>5553362</v>
      </c>
      <c r="F28" s="22">
        <f t="shared" si="4"/>
        <v>48675967</v>
      </c>
      <c r="G28" s="22">
        <f t="shared" ref="G28" si="5">SUM(G25:G27)</f>
        <v>50033854</v>
      </c>
    </row>
    <row r="29" spans="1:8" x14ac:dyDescent="0.25">
      <c r="A29" s="6"/>
      <c r="B29" s="6"/>
      <c r="C29" s="6"/>
      <c r="D29" s="6"/>
      <c r="E29" s="97"/>
      <c r="F29" s="97"/>
      <c r="G29" s="97"/>
    </row>
    <row r="30" spans="1:8" x14ac:dyDescent="0.25">
      <c r="A30" s="49" t="s">
        <v>181</v>
      </c>
      <c r="B30" s="37" t="s">
        <v>183</v>
      </c>
      <c r="C30" s="37" t="s">
        <v>182</v>
      </c>
      <c r="D30" s="6"/>
      <c r="E30" s="97"/>
      <c r="F30" s="97"/>
      <c r="G30" s="97"/>
    </row>
    <row r="31" spans="1:8" x14ac:dyDescent="0.25">
      <c r="A31" s="17" t="s">
        <v>152</v>
      </c>
      <c r="B31" s="17">
        <v>1240</v>
      </c>
      <c r="C31" s="89">
        <f>B31/B34*100</f>
        <v>50.819672131147541</v>
      </c>
      <c r="D31" s="97"/>
      <c r="E31" s="97"/>
      <c r="F31" s="97"/>
      <c r="G31" s="97"/>
      <c r="H31" s="6"/>
    </row>
    <row r="32" spans="1:8" x14ac:dyDescent="0.25">
      <c r="A32" s="17" t="s">
        <v>153</v>
      </c>
      <c r="B32" s="17">
        <v>813</v>
      </c>
      <c r="C32" s="89">
        <f>B32/B34*100</f>
        <v>33.319672131147541</v>
      </c>
      <c r="D32" s="97"/>
      <c r="E32" s="97"/>
      <c r="F32" s="97"/>
      <c r="G32" s="97"/>
      <c r="H32" s="6"/>
    </row>
    <row r="33" spans="1:7" x14ac:dyDescent="0.25">
      <c r="A33" s="17" t="s">
        <v>154</v>
      </c>
      <c r="B33" s="17">
        <v>387</v>
      </c>
      <c r="C33" s="89">
        <f>B33/B34*100</f>
        <v>15.860655737704917</v>
      </c>
      <c r="D33" s="6"/>
      <c r="E33" s="97"/>
      <c r="F33" s="97"/>
      <c r="G33" s="97"/>
    </row>
    <row r="34" spans="1:7" x14ac:dyDescent="0.25">
      <c r="A34" s="17" t="s">
        <v>135</v>
      </c>
      <c r="B34" s="17">
        <f>SUM(B31:B33)</f>
        <v>2440</v>
      </c>
      <c r="C34" s="46">
        <f>SUM(C31:C33)</f>
        <v>100</v>
      </c>
      <c r="D34" s="6"/>
      <c r="E34" s="97"/>
      <c r="F34" s="97"/>
      <c r="G34" s="97"/>
    </row>
    <row r="35" spans="1:7" x14ac:dyDescent="0.25">
      <c r="A35" s="6"/>
      <c r="B35" s="6"/>
      <c r="C35" s="6"/>
      <c r="D35" s="6"/>
      <c r="E35" s="97"/>
      <c r="F35" s="97"/>
      <c r="G35" s="97"/>
    </row>
    <row r="36" spans="1:7" x14ac:dyDescent="0.25">
      <c r="A36" s="59"/>
      <c r="B36" s="97"/>
      <c r="C36" s="97"/>
      <c r="D36" s="97"/>
      <c r="E36" s="97"/>
      <c r="F36" s="97"/>
      <c r="G36" s="97"/>
    </row>
  </sheetData>
  <mergeCells count="5">
    <mergeCell ref="A1:D1"/>
    <mergeCell ref="A2:D2"/>
    <mergeCell ref="A7:B7"/>
    <mergeCell ref="A16:B16"/>
    <mergeCell ref="A3:D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B64" workbookViewId="0">
      <selection activeCell="C70" sqref="C70"/>
    </sheetView>
  </sheetViews>
  <sheetFormatPr defaultRowHeight="15" x14ac:dyDescent="0.25"/>
  <cols>
    <col min="2" max="2" width="53.7109375" customWidth="1"/>
    <col min="3" max="3" width="13" customWidth="1"/>
    <col min="4" max="4" width="11.42578125" customWidth="1"/>
    <col min="5" max="6" width="19.28515625" customWidth="1"/>
  </cols>
  <sheetData>
    <row r="1" spans="1:6" x14ac:dyDescent="0.25">
      <c r="A1" s="97"/>
      <c r="B1" s="306" t="s">
        <v>593</v>
      </c>
      <c r="C1" s="306"/>
      <c r="D1" s="199"/>
      <c r="E1" s="199"/>
      <c r="F1" s="199"/>
    </row>
    <row r="2" spans="1:6" x14ac:dyDescent="0.25">
      <c r="A2" s="97"/>
      <c r="B2" s="307" t="s">
        <v>590</v>
      </c>
      <c r="C2" s="307"/>
      <c r="D2" s="200"/>
      <c r="E2" s="200"/>
      <c r="F2" s="200"/>
    </row>
    <row r="3" spans="1:6" x14ac:dyDescent="0.25">
      <c r="A3" s="97"/>
      <c r="B3" s="306" t="s">
        <v>580</v>
      </c>
      <c r="C3" s="306"/>
      <c r="D3" s="199"/>
      <c r="E3" s="199"/>
      <c r="F3" s="199"/>
    </row>
    <row r="4" spans="1:6" x14ac:dyDescent="0.25">
      <c r="A4" s="97"/>
      <c r="B4" s="38"/>
      <c r="C4" s="38"/>
      <c r="D4" s="38"/>
      <c r="E4" s="38"/>
      <c r="F4" s="38"/>
    </row>
    <row r="5" spans="1:6" x14ac:dyDescent="0.25">
      <c r="A5" s="97"/>
      <c r="B5" s="38"/>
      <c r="C5" s="42" t="s">
        <v>177</v>
      </c>
      <c r="D5" s="42"/>
      <c r="E5" s="42"/>
      <c r="F5" s="42"/>
    </row>
    <row r="6" spans="1:6" x14ac:dyDescent="0.25">
      <c r="A6" s="97"/>
      <c r="B6" s="38"/>
      <c r="C6" s="40" t="s">
        <v>437</v>
      </c>
      <c r="D6" s="219"/>
      <c r="E6" s="219"/>
      <c r="F6" s="219"/>
    </row>
    <row r="7" spans="1:6" ht="31.5" customHeight="1" x14ac:dyDescent="0.25">
      <c r="A7" s="85"/>
      <c r="B7" s="120" t="s">
        <v>1</v>
      </c>
      <c r="C7" s="120" t="s">
        <v>405</v>
      </c>
      <c r="D7" s="120" t="s">
        <v>585</v>
      </c>
      <c r="E7" s="208"/>
      <c r="F7" s="208"/>
    </row>
    <row r="8" spans="1:6" x14ac:dyDescent="0.25">
      <c r="A8" s="85" t="s">
        <v>252</v>
      </c>
      <c r="B8" s="14" t="s">
        <v>3</v>
      </c>
      <c r="C8" s="17">
        <f>'4.1.1 Köznevelés'!C8+'4.1.2 Konyha'!C8</f>
        <v>29116040</v>
      </c>
      <c r="D8" s="17">
        <f>'4.1.1 Köznevelés'!D8+'4.1.2 Konyha'!D8</f>
        <v>29116040</v>
      </c>
      <c r="E8" s="54"/>
      <c r="F8" s="54"/>
    </row>
    <row r="9" spans="1:6" x14ac:dyDescent="0.25">
      <c r="A9" s="85" t="s">
        <v>346</v>
      </c>
      <c r="B9" s="14" t="s">
        <v>471</v>
      </c>
      <c r="C9" s="17">
        <f>'4.1.1 Köznevelés'!C9+'4.1.2 Konyha'!C9</f>
        <v>0</v>
      </c>
      <c r="D9" s="17">
        <f>'4.1.1 Köznevelés'!D9+'4.1.2 Konyha'!D9</f>
        <v>0</v>
      </c>
      <c r="E9" s="54"/>
      <c r="F9" s="54"/>
    </row>
    <row r="10" spans="1:6" x14ac:dyDescent="0.25">
      <c r="A10" s="85" t="s">
        <v>421</v>
      </c>
      <c r="B10" s="14" t="s">
        <v>419</v>
      </c>
      <c r="C10" s="17">
        <f>'4.1.1 Köznevelés'!C10+'4.1.2 Konyha'!C10</f>
        <v>0</v>
      </c>
      <c r="D10" s="17">
        <f>'4.1.1 Köznevelés'!D10+'4.1.2 Konyha'!D10</f>
        <v>0</v>
      </c>
      <c r="E10" s="54"/>
      <c r="F10" s="54"/>
    </row>
    <row r="11" spans="1:6" x14ac:dyDescent="0.25">
      <c r="A11" s="85" t="s">
        <v>255</v>
      </c>
      <c r="B11" s="14" t="s">
        <v>145</v>
      </c>
      <c r="C11" s="17">
        <f>'4.1.1 Köznevelés'!C11+'4.1.2 Konyha'!C11</f>
        <v>819555</v>
      </c>
      <c r="D11" s="17">
        <f>'4.1.1 Köznevelés'!D11+'4.1.2 Konyha'!D11</f>
        <v>819555</v>
      </c>
      <c r="E11" s="54"/>
      <c r="F11" s="54"/>
    </row>
    <row r="12" spans="1:6" x14ac:dyDescent="0.25">
      <c r="A12" s="85" t="s">
        <v>256</v>
      </c>
      <c r="B12" s="14" t="s">
        <v>4</v>
      </c>
      <c r="C12" s="17">
        <f>'4.1.1 Köznevelés'!C12+'4.1.2 Konyha'!C12</f>
        <v>200000</v>
      </c>
      <c r="D12" s="17">
        <f>'4.1.1 Köznevelés'!D12+'4.1.2 Konyha'!D12</f>
        <v>200000</v>
      </c>
      <c r="E12" s="54"/>
      <c r="F12" s="54"/>
    </row>
    <row r="13" spans="1:6" x14ac:dyDescent="0.25">
      <c r="A13" s="85" t="s">
        <v>441</v>
      </c>
      <c r="B13" s="14" t="s">
        <v>294</v>
      </c>
      <c r="C13" s="17">
        <f>'4.1.1 Köznevelés'!C13+'4.1.2 Konyha'!C13</f>
        <v>250000</v>
      </c>
      <c r="D13" s="17">
        <f>'4.1.1 Köznevelés'!D13+'4.1.2 Konyha'!D13</f>
        <v>250000</v>
      </c>
      <c r="E13" s="54"/>
      <c r="F13" s="54"/>
    </row>
    <row r="14" spans="1:6" x14ac:dyDescent="0.25">
      <c r="A14" s="86" t="s">
        <v>257</v>
      </c>
      <c r="B14" s="31" t="s">
        <v>5</v>
      </c>
      <c r="C14" s="19">
        <f>'4.1.1 Köznevelés'!C14+'4.1.2 Konyha'!C14</f>
        <v>30385595</v>
      </c>
      <c r="D14" s="19">
        <f>'4.1.1 Köznevelés'!D14+'4.1.2 Konyha'!D14</f>
        <v>30385595</v>
      </c>
      <c r="E14" s="216"/>
      <c r="F14" s="216"/>
    </row>
    <row r="15" spans="1:6" x14ac:dyDescent="0.25">
      <c r="A15" s="85" t="s">
        <v>258</v>
      </c>
      <c r="B15" s="27" t="s">
        <v>21</v>
      </c>
      <c r="C15" s="17">
        <f>'4.1.1 Köznevelés'!C15+'4.1.2 Konyha'!C15</f>
        <v>0</v>
      </c>
      <c r="D15" s="17">
        <f>'4.1.1 Köznevelés'!D15+'4.1.2 Konyha'!D15</f>
        <v>0</v>
      </c>
      <c r="E15" s="54"/>
      <c r="F15" s="54"/>
    </row>
    <row r="16" spans="1:6" x14ac:dyDescent="0.25">
      <c r="A16" s="85" t="s">
        <v>259</v>
      </c>
      <c r="B16" s="27" t="s">
        <v>283</v>
      </c>
      <c r="C16" s="17">
        <f>'4.1.1 Köznevelés'!C16+'4.1.2 Konyha'!C16</f>
        <v>750000</v>
      </c>
      <c r="D16" s="17">
        <f>'4.1.1 Köznevelés'!D16+'4.1.2 Konyha'!D16</f>
        <v>750000</v>
      </c>
      <c r="E16" s="54"/>
      <c r="F16" s="54"/>
    </row>
    <row r="17" spans="1:6" x14ac:dyDescent="0.25">
      <c r="A17" s="85" t="s">
        <v>260</v>
      </c>
      <c r="B17" s="27" t="s">
        <v>284</v>
      </c>
      <c r="C17" s="17">
        <f>'4.1.1 Köznevelés'!C17+'4.1.2 Konyha'!C17</f>
        <v>50000</v>
      </c>
      <c r="D17" s="17">
        <f>'4.1.1 Köznevelés'!D17+'4.1.2 Konyha'!D17</f>
        <v>50000</v>
      </c>
      <c r="E17" s="54"/>
      <c r="F17" s="54"/>
    </row>
    <row r="18" spans="1:6" x14ac:dyDescent="0.25">
      <c r="A18" s="86" t="s">
        <v>261</v>
      </c>
      <c r="B18" s="31" t="s">
        <v>22</v>
      </c>
      <c r="C18" s="19">
        <f>'4.1.1 Köznevelés'!C18+'4.1.2 Konyha'!C18</f>
        <v>800000</v>
      </c>
      <c r="D18" s="19">
        <f>'4.1.1 Köznevelés'!D18+'4.1.2 Konyha'!D18</f>
        <v>800000</v>
      </c>
      <c r="E18" s="216"/>
      <c r="F18" s="216"/>
    </row>
    <row r="19" spans="1:6" x14ac:dyDescent="0.25">
      <c r="A19" s="87" t="s">
        <v>262</v>
      </c>
      <c r="B19" s="28" t="s">
        <v>5</v>
      </c>
      <c r="C19" s="17">
        <f>'4.1.1 Köznevelés'!C19+'4.1.2 Konyha'!C19</f>
        <v>31185595</v>
      </c>
      <c r="D19" s="17">
        <f>'4.1.1 Köznevelés'!D19+'4.1.2 Konyha'!D19</f>
        <v>31185595</v>
      </c>
      <c r="E19" s="54"/>
      <c r="F19" s="54"/>
    </row>
    <row r="20" spans="1:6" x14ac:dyDescent="0.25">
      <c r="A20" s="85" t="s">
        <v>263</v>
      </c>
      <c r="B20" s="27" t="s">
        <v>285</v>
      </c>
      <c r="C20" s="17">
        <f>'4.1.1 Köznevelés'!C20+'4.1.2 Konyha'!C20</f>
        <v>5910166</v>
      </c>
      <c r="D20" s="17">
        <f>'4.1.1 Köznevelés'!D20+'4.1.2 Konyha'!D20</f>
        <v>5910166</v>
      </c>
      <c r="E20" s="54"/>
      <c r="F20" s="54"/>
    </row>
    <row r="21" spans="1:6" x14ac:dyDescent="0.25">
      <c r="A21" s="85" t="s">
        <v>264</v>
      </c>
      <c r="B21" s="27" t="s">
        <v>286</v>
      </c>
      <c r="C21" s="17">
        <f>'4.1.1 Köznevelés'!C21+'4.1.2 Konyha'!C21</f>
        <v>0</v>
      </c>
      <c r="D21" s="17">
        <f>'4.1.1 Köznevelés'!D21+'4.1.2 Konyha'!D21</f>
        <v>0</v>
      </c>
      <c r="E21" s="54"/>
      <c r="F21" s="54"/>
    </row>
    <row r="22" spans="1:6" x14ac:dyDescent="0.25">
      <c r="A22" s="85" t="s">
        <v>265</v>
      </c>
      <c r="B22" s="27" t="s">
        <v>287</v>
      </c>
      <c r="C22" s="17">
        <f>'4.1.1 Köznevelés'!C22+'4.1.2 Konyha'!C22</f>
        <v>140000</v>
      </c>
      <c r="D22" s="17">
        <f>'4.1.1 Köznevelés'!D22+'4.1.2 Konyha'!D22</f>
        <v>140000</v>
      </c>
      <c r="E22" s="54"/>
      <c r="F22" s="54"/>
    </row>
    <row r="23" spans="1:6" x14ac:dyDescent="0.25">
      <c r="A23" s="85" t="s">
        <v>288</v>
      </c>
      <c r="B23" s="27" t="s">
        <v>289</v>
      </c>
      <c r="C23" s="17">
        <f>'4.1.1 Köznevelés'!C23+'4.1.2 Konyha'!C23</f>
        <v>300000</v>
      </c>
      <c r="D23" s="17">
        <f>'4.1.1 Köznevelés'!D23+'4.1.2 Konyha'!D23</f>
        <v>300000</v>
      </c>
      <c r="E23" s="54"/>
      <c r="F23" s="54"/>
    </row>
    <row r="24" spans="1:6" x14ac:dyDescent="0.25">
      <c r="A24" s="85" t="s">
        <v>266</v>
      </c>
      <c r="B24" s="27" t="s">
        <v>290</v>
      </c>
      <c r="C24" s="17">
        <f>'4.1.1 Köznevelés'!C24+'4.1.2 Konyha'!C24</f>
        <v>145000</v>
      </c>
      <c r="D24" s="17">
        <f>'4.1.1 Köznevelés'!D24+'4.1.2 Konyha'!D24</f>
        <v>145000</v>
      </c>
      <c r="E24" s="54"/>
      <c r="F24" s="54"/>
    </row>
    <row r="25" spans="1:6" x14ac:dyDescent="0.25">
      <c r="A25" s="87" t="s">
        <v>267</v>
      </c>
      <c r="B25" s="33" t="s">
        <v>291</v>
      </c>
      <c r="C25" s="17">
        <f>'4.1.1 Köznevelés'!C25+'4.1.2 Konyha'!C25</f>
        <v>6495166</v>
      </c>
      <c r="D25" s="17">
        <f>'4.1.1 Köznevelés'!D25+'4.1.2 Konyha'!D25</f>
        <v>6495166</v>
      </c>
      <c r="E25" s="54"/>
      <c r="F25" s="54"/>
    </row>
    <row r="26" spans="1:6" x14ac:dyDescent="0.25">
      <c r="A26" s="85" t="s">
        <v>292</v>
      </c>
      <c r="B26" s="88" t="s">
        <v>7</v>
      </c>
      <c r="C26" s="17">
        <f>'4.1.1 Köznevelés'!C26+'4.1.2 Konyha'!C26</f>
        <v>40000</v>
      </c>
      <c r="D26" s="17">
        <f>'4.1.1 Köznevelés'!D26+'4.1.2 Konyha'!D26</f>
        <v>40000</v>
      </c>
      <c r="E26" s="54"/>
      <c r="F26" s="54"/>
    </row>
    <row r="27" spans="1:6" x14ac:dyDescent="0.25">
      <c r="A27" s="85" t="s">
        <v>268</v>
      </c>
      <c r="B27" s="88" t="s">
        <v>467</v>
      </c>
      <c r="C27" s="17">
        <f>'4.1.1 Köznevelés'!C27+'4.1.2 Konyha'!C27</f>
        <v>11000000</v>
      </c>
      <c r="D27" s="17">
        <f>'4.1.1 Köznevelés'!D27+'4.1.2 Konyha'!D27</f>
        <v>11000000</v>
      </c>
      <c r="E27" s="54"/>
      <c r="F27" s="54"/>
    </row>
    <row r="28" spans="1:6" x14ac:dyDescent="0.25">
      <c r="A28" s="85" t="s">
        <v>268</v>
      </c>
      <c r="B28" s="14" t="s">
        <v>468</v>
      </c>
      <c r="C28" s="17">
        <f>'4.1.1 Köznevelés'!C28+'4.1.2 Konyha'!C28</f>
        <v>2416000</v>
      </c>
      <c r="D28" s="17">
        <f>'4.1.1 Köznevelés'!D28+'4.1.2 Konyha'!D28</f>
        <v>2425000</v>
      </c>
      <c r="E28" s="54"/>
      <c r="F28" s="54"/>
    </row>
    <row r="29" spans="1:6" x14ac:dyDescent="0.25">
      <c r="A29" s="86" t="s">
        <v>269</v>
      </c>
      <c r="B29" s="31" t="s">
        <v>9</v>
      </c>
      <c r="C29" s="19">
        <f>'4.1.1 Köznevelés'!C29+'4.1.2 Konyha'!C29</f>
        <v>13456000</v>
      </c>
      <c r="D29" s="19">
        <f>'4.1.1 Köznevelés'!D29+'4.1.2 Konyha'!D29</f>
        <v>13465000</v>
      </c>
      <c r="E29" s="216"/>
      <c r="F29" s="216"/>
    </row>
    <row r="30" spans="1:6" x14ac:dyDescent="0.25">
      <c r="A30" s="85" t="s">
        <v>270</v>
      </c>
      <c r="B30" s="27" t="s">
        <v>10</v>
      </c>
      <c r="C30" s="17">
        <f>'4.1.1 Köznevelés'!C30+'4.1.2 Konyha'!C30</f>
        <v>190000</v>
      </c>
      <c r="D30" s="17">
        <f>'4.1.1 Köznevelés'!D30+'4.1.2 Konyha'!D30</f>
        <v>190000</v>
      </c>
      <c r="E30" s="54"/>
      <c r="F30" s="54"/>
    </row>
    <row r="31" spans="1:6" x14ac:dyDescent="0.25">
      <c r="A31" s="85" t="s">
        <v>271</v>
      </c>
      <c r="B31" s="27" t="s">
        <v>11</v>
      </c>
      <c r="C31" s="17">
        <f>'4.1.1 Köznevelés'!C31+'4.1.2 Konyha'!C31</f>
        <v>120000</v>
      </c>
      <c r="D31" s="17">
        <f>'4.1.1 Köznevelés'!D31+'4.1.2 Konyha'!D31</f>
        <v>120000</v>
      </c>
      <c r="E31" s="54"/>
      <c r="F31" s="54"/>
    </row>
    <row r="32" spans="1:6" x14ac:dyDescent="0.25">
      <c r="A32" s="86" t="s">
        <v>272</v>
      </c>
      <c r="B32" s="31" t="s">
        <v>12</v>
      </c>
      <c r="C32" s="19">
        <f>'4.1.1 Köznevelés'!C32+'4.1.2 Konyha'!C32</f>
        <v>310000</v>
      </c>
      <c r="D32" s="19">
        <f>'4.1.1 Köznevelés'!D32+'4.1.2 Konyha'!D32</f>
        <v>310000</v>
      </c>
      <c r="E32" s="216"/>
      <c r="F32" s="216"/>
    </row>
    <row r="33" spans="1:6" x14ac:dyDescent="0.25">
      <c r="A33" s="85" t="s">
        <v>273</v>
      </c>
      <c r="B33" s="27" t="s">
        <v>13</v>
      </c>
      <c r="C33" s="17">
        <f>'4.1.1 Köznevelés'!C33+'4.1.2 Konyha'!C33</f>
        <v>1950000</v>
      </c>
      <c r="D33" s="17">
        <f>'4.1.1 Köznevelés'!D33+'4.1.2 Konyha'!D33</f>
        <v>1950000</v>
      </c>
      <c r="E33" s="54"/>
      <c r="F33" s="54"/>
    </row>
    <row r="34" spans="1:6" x14ac:dyDescent="0.25">
      <c r="A34" s="85" t="s">
        <v>351</v>
      </c>
      <c r="B34" s="14" t="s">
        <v>14</v>
      </c>
      <c r="C34" s="17">
        <f>'4.1.1 Köznevelés'!C34+'4.1.2 Konyha'!C34</f>
        <v>0</v>
      </c>
      <c r="D34" s="17">
        <f>'4.1.1 Köznevelés'!D34+'4.1.2 Konyha'!D34</f>
        <v>0</v>
      </c>
      <c r="E34" s="54"/>
      <c r="F34" s="54"/>
    </row>
    <row r="35" spans="1:6" x14ac:dyDescent="0.25">
      <c r="A35" s="85" t="s">
        <v>274</v>
      </c>
      <c r="B35" s="14" t="s">
        <v>295</v>
      </c>
      <c r="C35" s="17">
        <f>'4.1.1 Köznevelés'!C35+'4.1.2 Konyha'!C35</f>
        <v>400000</v>
      </c>
      <c r="D35" s="17">
        <f>'4.1.1 Köznevelés'!D35+'4.1.2 Konyha'!D35</f>
        <v>400000</v>
      </c>
      <c r="E35" s="54"/>
      <c r="F35" s="54"/>
    </row>
    <row r="36" spans="1:6" x14ac:dyDescent="0.25">
      <c r="A36" s="85" t="s">
        <v>469</v>
      </c>
      <c r="B36" s="14" t="s">
        <v>470</v>
      </c>
      <c r="C36" s="17">
        <f>'4.1.1 Köznevelés'!C36+'4.1.2 Konyha'!C36</f>
        <v>0</v>
      </c>
      <c r="D36" s="17">
        <f>'4.1.1 Köznevelés'!D36+'4.1.2 Konyha'!D36</f>
        <v>0</v>
      </c>
      <c r="E36" s="54"/>
      <c r="F36" s="54"/>
    </row>
    <row r="37" spans="1:6" x14ac:dyDescent="0.25">
      <c r="A37" s="85" t="s">
        <v>442</v>
      </c>
      <c r="B37" s="14" t="s">
        <v>15</v>
      </c>
      <c r="C37" s="17">
        <f>'4.1.1 Köznevelés'!C38+'4.1.2 Konyha'!C37</f>
        <v>850000</v>
      </c>
      <c r="D37" s="17">
        <f>'4.1.1 Köznevelés'!D38+'4.1.2 Konyha'!D37</f>
        <v>850000</v>
      </c>
      <c r="E37" s="54"/>
      <c r="F37" s="54"/>
    </row>
    <row r="38" spans="1:6" x14ac:dyDescent="0.25">
      <c r="A38" s="86" t="s">
        <v>275</v>
      </c>
      <c r="B38" s="31" t="s">
        <v>16</v>
      </c>
      <c r="C38" s="19">
        <f>'4.1.1 Köznevelés'!C39+'4.1.2 Konyha'!C38</f>
        <v>3210000</v>
      </c>
      <c r="D38" s="19">
        <f>'4.1.1 Köznevelés'!D39+'4.1.2 Konyha'!D38</f>
        <v>3210000</v>
      </c>
      <c r="E38" s="216"/>
      <c r="F38" s="216"/>
    </row>
    <row r="39" spans="1:6" x14ac:dyDescent="0.25">
      <c r="A39" s="86" t="s">
        <v>276</v>
      </c>
      <c r="B39" s="31" t="s">
        <v>148</v>
      </c>
      <c r="C39" s="19">
        <f>'4.1.1 Köznevelés'!C40+'4.1.2 Konyha'!C39</f>
        <v>10000</v>
      </c>
      <c r="D39" s="19">
        <f>'4.1.1 Köznevelés'!D40+'4.1.2 Konyha'!D39</f>
        <v>10000</v>
      </c>
      <c r="E39" s="216"/>
      <c r="F39" s="216"/>
    </row>
    <row r="40" spans="1:6" x14ac:dyDescent="0.25">
      <c r="A40" s="85" t="s">
        <v>277</v>
      </c>
      <c r="B40" s="27" t="s">
        <v>282</v>
      </c>
      <c r="C40" s="17">
        <f>'4.1.1 Köznevelés'!C41+'4.1.2 Konyha'!C40</f>
        <v>4245929</v>
      </c>
      <c r="D40" s="17">
        <f>'4.1.1 Köznevelés'!D41+'4.1.2 Konyha'!D40</f>
        <v>4245929</v>
      </c>
      <c r="E40" s="54"/>
      <c r="F40" s="54"/>
    </row>
    <row r="41" spans="1:6" x14ac:dyDescent="0.25">
      <c r="A41" s="85" t="s">
        <v>279</v>
      </c>
      <c r="B41" s="27" t="s">
        <v>280</v>
      </c>
      <c r="C41" s="17">
        <f>'4.1.1 Köznevelés'!C42+'4.1.2 Konyha'!C42</f>
        <v>10000</v>
      </c>
      <c r="D41" s="17">
        <f>'4.1.1 Köznevelés'!D42+'4.1.2 Konyha'!D42</f>
        <v>10000</v>
      </c>
      <c r="E41" s="54"/>
      <c r="F41" s="54"/>
    </row>
    <row r="42" spans="1:6" x14ac:dyDescent="0.25">
      <c r="A42" s="86" t="s">
        <v>281</v>
      </c>
      <c r="B42" s="31" t="s">
        <v>280</v>
      </c>
      <c r="C42" s="19">
        <f>'4.1.1 Köznevelés'!C43+'4.1.2 Konyha'!C43</f>
        <v>4655929</v>
      </c>
      <c r="D42" s="19">
        <f>'4.1.1 Köznevelés'!D43+'4.1.2 Konyha'!D43</f>
        <v>4655929</v>
      </c>
      <c r="E42" s="216"/>
      <c r="F42" s="216"/>
    </row>
    <row r="43" spans="1:6" x14ac:dyDescent="0.25">
      <c r="A43" s="87" t="s">
        <v>278</v>
      </c>
      <c r="B43" s="28" t="s">
        <v>144</v>
      </c>
      <c r="C43" s="17">
        <f>'4.1.1 Köznevelés'!C44+'4.1.2 Konyha'!C44</f>
        <v>21641929</v>
      </c>
      <c r="D43" s="17">
        <f>'4.1.1 Köznevelés'!D44+'4.1.2 Konyha'!D44</f>
        <v>21650929</v>
      </c>
      <c r="E43" s="54"/>
      <c r="F43" s="54"/>
    </row>
    <row r="44" spans="1:6" x14ac:dyDescent="0.25">
      <c r="A44" s="87" t="s">
        <v>399</v>
      </c>
      <c r="B44" s="28" t="s">
        <v>366</v>
      </c>
      <c r="C44" s="17">
        <f>'4.1.1 Köznevelés'!C45+'4.1.2 Konyha'!C45</f>
        <v>0</v>
      </c>
      <c r="D44" s="17">
        <f>'4.1.1 Köznevelés'!D45+'4.1.2 Konyha'!D45</f>
        <v>0</v>
      </c>
      <c r="E44" s="54"/>
      <c r="F44" s="54"/>
    </row>
    <row r="45" spans="1:6" x14ac:dyDescent="0.25">
      <c r="A45" s="85" t="s">
        <v>370</v>
      </c>
      <c r="B45" s="27" t="s">
        <v>371</v>
      </c>
      <c r="C45" s="17">
        <f>'4.1.1 Köznevelés'!C47+'4.1.2 Konyha'!C46</f>
        <v>0</v>
      </c>
      <c r="D45" s="17">
        <f>'4.1.1 Köznevelés'!D47+'4.1.2 Konyha'!D46</f>
        <v>38488</v>
      </c>
      <c r="E45" s="54"/>
      <c r="F45" s="54"/>
    </row>
    <row r="46" spans="1:6" x14ac:dyDescent="0.25">
      <c r="A46" s="85" t="s">
        <v>372</v>
      </c>
      <c r="B46" s="27" t="s">
        <v>406</v>
      </c>
      <c r="C46" s="17">
        <f>'4.1.1 Köznevelés'!C48+'4.1.2 Konyha'!C47</f>
        <v>0</v>
      </c>
      <c r="D46" s="17">
        <f>'4.1.1 Köznevelés'!D48+'4.1.2 Konyha'!D47</f>
        <v>13177</v>
      </c>
      <c r="E46" s="54"/>
      <c r="F46" s="54"/>
    </row>
    <row r="47" spans="1:6" x14ac:dyDescent="0.25">
      <c r="A47" s="87" t="s">
        <v>407</v>
      </c>
      <c r="B47" s="28" t="s">
        <v>408</v>
      </c>
      <c r="C47" s="17">
        <f>'4.1.1 Köznevelés'!C49+'4.1.2 Konyha'!C48</f>
        <v>0</v>
      </c>
      <c r="D47" s="17">
        <f>'4.1.1 Köznevelés'!D49+'4.1.2 Konyha'!D48</f>
        <v>61980</v>
      </c>
      <c r="E47" s="54"/>
      <c r="F47" s="54"/>
    </row>
    <row r="48" spans="1:6" x14ac:dyDescent="0.25">
      <c r="A48" s="85"/>
      <c r="B48" s="28" t="s">
        <v>143</v>
      </c>
      <c r="C48" s="17">
        <f>'4.1.1 Köznevelés'!C50+'4.1.2 Konyha'!C49</f>
        <v>59322690</v>
      </c>
      <c r="D48" s="17">
        <f>'4.1.1 Köznevelés'!D50+'4.1.2 Konyha'!D49</f>
        <v>59393670</v>
      </c>
      <c r="E48" s="54"/>
      <c r="F48" s="54"/>
    </row>
    <row r="49" spans="1:6" x14ac:dyDescent="0.25">
      <c r="A49" s="122"/>
      <c r="B49" s="123"/>
      <c r="C49" s="54"/>
      <c r="D49" s="54"/>
      <c r="E49" s="54"/>
      <c r="F49" s="54"/>
    </row>
    <row r="50" spans="1:6" x14ac:dyDescent="0.25">
      <c r="A50" s="97"/>
      <c r="B50" s="97"/>
      <c r="C50" s="97"/>
      <c r="D50" s="97"/>
      <c r="E50" s="97"/>
      <c r="F50" s="97"/>
    </row>
    <row r="51" spans="1:6" x14ac:dyDescent="0.25">
      <c r="A51" s="85" t="s">
        <v>323</v>
      </c>
      <c r="B51" s="27" t="s">
        <v>70</v>
      </c>
      <c r="C51" s="85">
        <f>'4.1.1 Köznevelés'!C53+'4.1.2 Konyha'!C52</f>
        <v>3100000</v>
      </c>
      <c r="D51" s="85">
        <f>'4.1.1 Köznevelés'!D53+'4.1.2 Konyha'!D52</f>
        <v>3100000</v>
      </c>
      <c r="E51" s="122"/>
      <c r="F51" s="122"/>
    </row>
    <row r="52" spans="1:6" x14ac:dyDescent="0.25">
      <c r="A52" s="85" t="s">
        <v>334</v>
      </c>
      <c r="B52" s="27" t="s">
        <v>77</v>
      </c>
      <c r="C52" s="85">
        <f>'4.1.1 Köznevelés'!C54+'4.1.2 Konyha'!C53</f>
        <v>4200000</v>
      </c>
      <c r="D52" s="85">
        <f>'4.1.1 Köznevelés'!D54+'4.1.2 Konyha'!D53</f>
        <v>4200000</v>
      </c>
      <c r="E52" s="122"/>
      <c r="F52" s="122"/>
    </row>
    <row r="53" spans="1:6" x14ac:dyDescent="0.25">
      <c r="A53" s="94" t="s">
        <v>337</v>
      </c>
      <c r="B53" s="124" t="s">
        <v>477</v>
      </c>
      <c r="C53" s="85">
        <f>'4.1.1 Köznevelés'!C55+'4.1.2 Konyha'!C54</f>
        <v>1971000</v>
      </c>
      <c r="D53" s="85">
        <f>'4.1.1 Köznevelés'!D55+'4.1.2 Konyha'!D54</f>
        <v>1971000</v>
      </c>
      <c r="E53" s="122"/>
      <c r="F53" s="122"/>
    </row>
    <row r="54" spans="1:6" x14ac:dyDescent="0.25">
      <c r="A54" s="94" t="s">
        <v>338</v>
      </c>
      <c r="B54" s="124" t="s">
        <v>339</v>
      </c>
      <c r="C54" s="85">
        <f>'4.1.1 Köznevelés'!C56+'4.1.2 Konyha'!C55</f>
        <v>0</v>
      </c>
      <c r="D54" s="85">
        <f>'4.1.1 Köznevelés'!D56+'4.1.2 Konyha'!D55</f>
        <v>0</v>
      </c>
      <c r="E54" s="122"/>
      <c r="F54" s="122"/>
    </row>
    <row r="55" spans="1:6" x14ac:dyDescent="0.25">
      <c r="A55" s="94" t="s">
        <v>483</v>
      </c>
      <c r="B55" s="124" t="s">
        <v>499</v>
      </c>
      <c r="C55" s="85">
        <f>'4.1.1 Köznevelés'!C57+'4.1.2 Konyha'!C56</f>
        <v>3000</v>
      </c>
      <c r="D55" s="85">
        <f>'4.1.1 Köznevelés'!D57+'4.1.2 Konyha'!D56</f>
        <v>3000</v>
      </c>
      <c r="E55" s="122"/>
      <c r="F55" s="122"/>
    </row>
    <row r="56" spans="1:6" x14ac:dyDescent="0.25">
      <c r="A56" s="94" t="s">
        <v>423</v>
      </c>
      <c r="B56" s="124" t="s">
        <v>342</v>
      </c>
      <c r="C56" s="85">
        <f>'4.1.1 Köznevelés'!C58+'4.1.2 Konyha'!C57</f>
        <v>22000</v>
      </c>
      <c r="D56" s="85">
        <f>'4.1.1 Köznevelés'!D58+'4.1.2 Konyha'!D57</f>
        <v>22000</v>
      </c>
      <c r="E56" s="122"/>
      <c r="F56" s="122"/>
    </row>
    <row r="57" spans="1:6" x14ac:dyDescent="0.25">
      <c r="A57" s="125" t="s">
        <v>343</v>
      </c>
      <c r="B57" s="126" t="s">
        <v>79</v>
      </c>
      <c r="C57" s="85">
        <f>'4.1.1 Köznevelés'!C59+'4.1.2 Konyha'!C58</f>
        <v>9296000</v>
      </c>
      <c r="D57" s="85">
        <f>'4.1.1 Köznevelés'!D59+'4.1.2 Konyha'!D58</f>
        <v>9296000</v>
      </c>
      <c r="E57" s="122"/>
      <c r="F57" s="122"/>
    </row>
    <row r="58" spans="1:6" x14ac:dyDescent="0.25">
      <c r="A58" s="125" t="s">
        <v>422</v>
      </c>
      <c r="B58" s="126" t="s">
        <v>397</v>
      </c>
      <c r="C58" s="85">
        <f>'4.1.1 Köznevelés'!C60+'4.1.2 Konyha'!C59</f>
        <v>0</v>
      </c>
      <c r="D58" s="85">
        <f>'4.1.1 Köznevelés'!D60+'4.1.2 Konyha'!D59</f>
        <v>9000</v>
      </c>
      <c r="E58" s="122"/>
      <c r="F58" s="122"/>
    </row>
    <row r="59" spans="1:6" x14ac:dyDescent="0.25">
      <c r="A59" s="308" t="s">
        <v>432</v>
      </c>
      <c r="B59" s="308" t="s">
        <v>478</v>
      </c>
      <c r="C59" s="303">
        <f>'4.1.1 Köznevelés'!C65+'4.1.2 Konyha'!C64</f>
        <v>50026690</v>
      </c>
      <c r="D59" s="303">
        <f>'4.1.1 Köznevelés'!D65+'4.1.2 Konyha'!D64</f>
        <v>50088670</v>
      </c>
      <c r="E59" s="222"/>
      <c r="F59" s="222"/>
    </row>
    <row r="60" spans="1:6" ht="3" customHeight="1" x14ac:dyDescent="0.25">
      <c r="A60" s="309"/>
      <c r="B60" s="309"/>
      <c r="C60" s="304"/>
      <c r="D60" s="304"/>
      <c r="E60" s="222"/>
      <c r="F60" s="222"/>
    </row>
    <row r="61" spans="1:6" ht="14.25" hidden="1" customHeight="1" x14ac:dyDescent="0.25">
      <c r="A61" s="309"/>
      <c r="B61" s="309"/>
      <c r="C61" s="304"/>
      <c r="D61" s="304"/>
      <c r="E61" s="222"/>
      <c r="F61" s="222"/>
    </row>
    <row r="62" spans="1:6" hidden="1" x14ac:dyDescent="0.25">
      <c r="A62" s="309"/>
      <c r="B62" s="309"/>
      <c r="C62" s="304"/>
      <c r="D62" s="304"/>
      <c r="E62" s="222"/>
      <c r="F62" s="222"/>
    </row>
    <row r="63" spans="1:6" hidden="1" x14ac:dyDescent="0.25">
      <c r="A63" s="310"/>
      <c r="B63" s="310"/>
      <c r="C63" s="305"/>
      <c r="D63" s="305"/>
      <c r="E63" s="222"/>
      <c r="F63" s="222"/>
    </row>
    <row r="64" spans="1:6" x14ac:dyDescent="0.25">
      <c r="A64" s="127"/>
      <c r="B64" s="87" t="s">
        <v>433</v>
      </c>
      <c r="C64" s="85">
        <f>'4.1.1 Köznevelés'!C66+'4.1.2 Konyha'!C65</f>
        <v>59322690</v>
      </c>
      <c r="D64" s="85">
        <f>'4.1.1 Köznevelés'!D66+'4.1.2 Konyha'!D65</f>
        <v>59393670</v>
      </c>
      <c r="E64" s="122"/>
      <c r="F64" s="122"/>
    </row>
  </sheetData>
  <mergeCells count="7">
    <mergeCell ref="D59:D63"/>
    <mergeCell ref="B1:C1"/>
    <mergeCell ref="B2:C2"/>
    <mergeCell ref="B3:C3"/>
    <mergeCell ref="A59:A63"/>
    <mergeCell ref="B59:B63"/>
    <mergeCell ref="C59:C6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B1" workbookViewId="0">
      <selection activeCell="J23" sqref="J23"/>
    </sheetView>
  </sheetViews>
  <sheetFormatPr defaultRowHeight="15" x14ac:dyDescent="0.25"/>
  <cols>
    <col min="2" max="2" width="53.7109375" customWidth="1"/>
    <col min="3" max="3" width="13.42578125" customWidth="1"/>
    <col min="4" max="4" width="11.140625" customWidth="1"/>
    <col min="5" max="5" width="19.28515625" customWidth="1"/>
  </cols>
  <sheetData>
    <row r="1" spans="1:6" ht="16.5" customHeight="1" x14ac:dyDescent="0.25">
      <c r="A1" s="97"/>
      <c r="B1" s="306" t="s">
        <v>593</v>
      </c>
      <c r="C1" s="306"/>
      <c r="D1" s="199"/>
      <c r="E1" s="199"/>
    </row>
    <row r="2" spans="1:6" ht="16.5" customHeight="1" x14ac:dyDescent="0.25">
      <c r="A2" s="97"/>
      <c r="B2" s="307" t="s">
        <v>592</v>
      </c>
      <c r="C2" s="307"/>
      <c r="D2" s="200"/>
      <c r="E2" s="200"/>
    </row>
    <row r="3" spans="1:6" ht="16.5" customHeight="1" x14ac:dyDescent="0.25">
      <c r="A3" s="97"/>
      <c r="B3" s="306" t="s">
        <v>579</v>
      </c>
      <c r="C3" s="306"/>
      <c r="D3" s="199"/>
      <c r="E3" s="199"/>
    </row>
    <row r="4" spans="1:6" ht="16.5" customHeight="1" x14ac:dyDescent="0.25">
      <c r="A4" s="97"/>
      <c r="B4" s="38"/>
      <c r="C4" s="38"/>
      <c r="D4" s="38"/>
      <c r="E4" s="38"/>
    </row>
    <row r="5" spans="1:6" ht="16.5" customHeight="1" x14ac:dyDescent="0.25">
      <c r="A5" s="97"/>
      <c r="B5" s="38"/>
      <c r="C5" s="42" t="s">
        <v>496</v>
      </c>
      <c r="D5" s="42"/>
      <c r="E5" s="42"/>
    </row>
    <row r="6" spans="1:6" ht="16.5" customHeight="1" x14ac:dyDescent="0.25">
      <c r="A6" s="97"/>
      <c r="B6" s="38"/>
      <c r="C6" s="40" t="s">
        <v>437</v>
      </c>
      <c r="D6" s="219"/>
      <c r="E6" s="219"/>
    </row>
    <row r="7" spans="1:6" ht="32.25" customHeight="1" x14ac:dyDescent="0.25">
      <c r="A7" s="85"/>
      <c r="B7" s="120" t="s">
        <v>1</v>
      </c>
      <c r="C7" s="120" t="s">
        <v>405</v>
      </c>
      <c r="D7" s="120" t="s">
        <v>585</v>
      </c>
      <c r="E7" s="208"/>
    </row>
    <row r="8" spans="1:6" ht="16.5" customHeight="1" x14ac:dyDescent="0.25">
      <c r="A8" s="85" t="s">
        <v>252</v>
      </c>
      <c r="B8" s="14" t="s">
        <v>3</v>
      </c>
      <c r="C8" s="17">
        <v>18656540</v>
      </c>
      <c r="D8" s="17">
        <v>18656540</v>
      </c>
      <c r="E8" s="54"/>
    </row>
    <row r="9" spans="1:6" ht="16.5" customHeight="1" x14ac:dyDescent="0.25">
      <c r="A9" s="85" t="s">
        <v>346</v>
      </c>
      <c r="B9" s="14" t="s">
        <v>471</v>
      </c>
      <c r="C9" s="17">
        <v>0</v>
      </c>
      <c r="D9" s="17">
        <v>0</v>
      </c>
      <c r="E9" s="54"/>
    </row>
    <row r="10" spans="1:6" ht="16.5" customHeight="1" x14ac:dyDescent="0.25">
      <c r="A10" s="85" t="s">
        <v>421</v>
      </c>
      <c r="B10" s="14" t="s">
        <v>480</v>
      </c>
      <c r="C10" s="17">
        <v>0</v>
      </c>
      <c r="D10" s="17">
        <v>0</v>
      </c>
      <c r="E10" s="54"/>
    </row>
    <row r="11" spans="1:6" ht="16.5" customHeight="1" x14ac:dyDescent="0.25">
      <c r="A11" s="85" t="s">
        <v>255</v>
      </c>
      <c r="B11" s="14" t="s">
        <v>145</v>
      </c>
      <c r="C11" s="17">
        <v>447030</v>
      </c>
      <c r="D11" s="17">
        <v>447030</v>
      </c>
      <c r="E11" s="54"/>
    </row>
    <row r="12" spans="1:6" ht="16.5" customHeight="1" x14ac:dyDescent="0.25">
      <c r="A12" s="85" t="s">
        <v>256</v>
      </c>
      <c r="B12" s="14" t="s">
        <v>4</v>
      </c>
      <c r="C12" s="17">
        <v>100000</v>
      </c>
      <c r="D12" s="17">
        <v>100000</v>
      </c>
      <c r="E12" s="54"/>
    </row>
    <row r="13" spans="1:6" ht="16.5" customHeight="1" x14ac:dyDescent="0.25">
      <c r="A13" s="85" t="s">
        <v>441</v>
      </c>
      <c r="B13" s="14" t="s">
        <v>506</v>
      </c>
      <c r="C13" s="17">
        <v>150000</v>
      </c>
      <c r="D13" s="17">
        <v>150000</v>
      </c>
      <c r="E13" s="54"/>
    </row>
    <row r="14" spans="1:6" ht="16.5" customHeight="1" x14ac:dyDescent="0.25">
      <c r="A14" s="86" t="s">
        <v>257</v>
      </c>
      <c r="B14" s="31" t="s">
        <v>5</v>
      </c>
      <c r="C14" s="17">
        <f>SUM(C8:C13)</f>
        <v>19353570</v>
      </c>
      <c r="D14" s="17">
        <f>SUM(D8:D13)</f>
        <v>19353570</v>
      </c>
      <c r="E14" s="54"/>
    </row>
    <row r="15" spans="1:6" ht="16.5" customHeight="1" x14ac:dyDescent="0.25">
      <c r="A15" s="85" t="s">
        <v>258</v>
      </c>
      <c r="B15" s="27" t="s">
        <v>21</v>
      </c>
      <c r="C15" s="17">
        <f>'4.2.1 Szakmár'!C14+'4.2.2 Öregcsertő'!C14+'4.2.3 Újtelek'!C14+'4.2.4 Jegyző'!C14</f>
        <v>0</v>
      </c>
      <c r="D15" s="17">
        <f>'4.2.1 Szakmár'!D14+'4.2.2 Öregcsertő'!D14+'4.2.3 Újtelek'!D14+'4.2.4 Jegyző'!D14</f>
        <v>0</v>
      </c>
      <c r="E15" s="54"/>
    </row>
    <row r="16" spans="1:6" ht="16.5" customHeight="1" x14ac:dyDescent="0.25">
      <c r="A16" s="85" t="s">
        <v>259</v>
      </c>
      <c r="B16" s="27" t="s">
        <v>283</v>
      </c>
      <c r="C16" s="17">
        <v>750000</v>
      </c>
      <c r="D16" s="17">
        <v>750000</v>
      </c>
      <c r="E16" s="54"/>
      <c r="F16" s="176"/>
    </row>
    <row r="17" spans="1:6" ht="16.5" customHeight="1" x14ac:dyDescent="0.25">
      <c r="A17" s="85" t="s">
        <v>260</v>
      </c>
      <c r="B17" s="27" t="s">
        <v>284</v>
      </c>
      <c r="C17" s="17">
        <v>50000</v>
      </c>
      <c r="D17" s="17">
        <v>50000</v>
      </c>
      <c r="E17" s="54"/>
    </row>
    <row r="18" spans="1:6" ht="16.5" customHeight="1" x14ac:dyDescent="0.25">
      <c r="A18" s="86" t="s">
        <v>261</v>
      </c>
      <c r="B18" s="31" t="s">
        <v>22</v>
      </c>
      <c r="C18" s="17">
        <f>SUM(C15:C17)</f>
        <v>800000</v>
      </c>
      <c r="D18" s="17">
        <f>SUM(D15:D17)</f>
        <v>800000</v>
      </c>
      <c r="E18" s="54"/>
    </row>
    <row r="19" spans="1:6" ht="16.5" customHeight="1" x14ac:dyDescent="0.25">
      <c r="A19" s="87" t="s">
        <v>262</v>
      </c>
      <c r="B19" s="28" t="s">
        <v>5</v>
      </c>
      <c r="C19" s="17">
        <f>C14+C18</f>
        <v>20153570</v>
      </c>
      <c r="D19" s="17">
        <f>D14+D18</f>
        <v>20153570</v>
      </c>
      <c r="E19" s="54"/>
    </row>
    <row r="20" spans="1:6" ht="16.5" customHeight="1" x14ac:dyDescent="0.25">
      <c r="A20" s="85" t="s">
        <v>263</v>
      </c>
      <c r="B20" s="27" t="s">
        <v>285</v>
      </c>
      <c r="C20" s="17">
        <v>3850801</v>
      </c>
      <c r="D20" s="17">
        <v>3850801</v>
      </c>
      <c r="E20" s="54"/>
    </row>
    <row r="21" spans="1:6" ht="16.5" customHeight="1" x14ac:dyDescent="0.25">
      <c r="A21" s="85" t="s">
        <v>264</v>
      </c>
      <c r="B21" s="27" t="s">
        <v>286</v>
      </c>
      <c r="C21" s="17">
        <v>0</v>
      </c>
      <c r="D21" s="17">
        <v>0</v>
      </c>
      <c r="E21" s="54"/>
    </row>
    <row r="22" spans="1:6" ht="16.5" customHeight="1" x14ac:dyDescent="0.25">
      <c r="A22" s="85" t="s">
        <v>265</v>
      </c>
      <c r="B22" s="27" t="s">
        <v>287</v>
      </c>
      <c r="C22" s="17">
        <v>85000</v>
      </c>
      <c r="D22" s="17">
        <v>85000</v>
      </c>
      <c r="E22" s="54"/>
    </row>
    <row r="23" spans="1:6" ht="15.75" customHeight="1" x14ac:dyDescent="0.25">
      <c r="A23" s="85" t="s">
        <v>288</v>
      </c>
      <c r="B23" s="27" t="s">
        <v>289</v>
      </c>
      <c r="C23" s="17">
        <v>100000</v>
      </c>
      <c r="D23" s="17">
        <v>100000</v>
      </c>
      <c r="E23" s="54"/>
      <c r="F23" s="3"/>
    </row>
    <row r="24" spans="1:6" ht="16.5" customHeight="1" x14ac:dyDescent="0.25">
      <c r="A24" s="85" t="s">
        <v>266</v>
      </c>
      <c r="B24" s="27" t="s">
        <v>290</v>
      </c>
      <c r="C24" s="17">
        <v>90000</v>
      </c>
      <c r="D24" s="17">
        <v>90000</v>
      </c>
      <c r="E24" s="54"/>
    </row>
    <row r="25" spans="1:6" ht="16.5" customHeight="1" x14ac:dyDescent="0.25">
      <c r="A25" s="87" t="s">
        <v>267</v>
      </c>
      <c r="B25" s="33" t="s">
        <v>291</v>
      </c>
      <c r="C25" s="17">
        <f>SUM(C20:C24)</f>
        <v>4125801</v>
      </c>
      <c r="D25" s="17">
        <f>SUM(D20:D24)</f>
        <v>4125801</v>
      </c>
      <c r="E25" s="54"/>
    </row>
    <row r="26" spans="1:6" ht="16.5" customHeight="1" x14ac:dyDescent="0.25">
      <c r="A26" s="85" t="s">
        <v>292</v>
      </c>
      <c r="B26" s="88" t="s">
        <v>7</v>
      </c>
      <c r="C26" s="17">
        <v>40000</v>
      </c>
      <c r="D26" s="17">
        <v>40000</v>
      </c>
      <c r="E26" s="54"/>
    </row>
    <row r="27" spans="1:6" ht="16.5" customHeight="1" x14ac:dyDescent="0.25">
      <c r="A27" s="85" t="s">
        <v>268</v>
      </c>
      <c r="B27" s="88" t="s">
        <v>467</v>
      </c>
      <c r="C27" s="17">
        <v>0</v>
      </c>
      <c r="D27" s="17">
        <v>0</v>
      </c>
      <c r="E27" s="54"/>
    </row>
    <row r="28" spans="1:6" ht="16.5" customHeight="1" x14ac:dyDescent="0.25">
      <c r="A28" s="85" t="s">
        <v>268</v>
      </c>
      <c r="B28" s="14" t="s">
        <v>468</v>
      </c>
      <c r="C28" s="17">
        <v>416000</v>
      </c>
      <c r="D28" s="17">
        <v>425000</v>
      </c>
      <c r="E28" s="54"/>
    </row>
    <row r="29" spans="1:6" x14ac:dyDescent="0.25">
      <c r="A29" s="86" t="s">
        <v>269</v>
      </c>
      <c r="B29" s="31" t="s">
        <v>9</v>
      </c>
      <c r="C29" s="19">
        <f>SUM(C26:C28)</f>
        <v>456000</v>
      </c>
      <c r="D29" s="19">
        <f>SUM(D26:D28)</f>
        <v>465000</v>
      </c>
      <c r="E29" s="216"/>
    </row>
    <row r="30" spans="1:6" x14ac:dyDescent="0.25">
      <c r="A30" s="85" t="s">
        <v>270</v>
      </c>
      <c r="B30" s="27" t="s">
        <v>10</v>
      </c>
      <c r="C30" s="17">
        <v>0</v>
      </c>
      <c r="D30" s="17">
        <v>0</v>
      </c>
      <c r="E30" s="54"/>
    </row>
    <row r="31" spans="1:6" x14ac:dyDescent="0.25">
      <c r="A31" s="85" t="s">
        <v>271</v>
      </c>
      <c r="B31" s="27" t="s">
        <v>11</v>
      </c>
      <c r="C31" s="17">
        <v>85000</v>
      </c>
      <c r="D31" s="17">
        <v>85000</v>
      </c>
      <c r="E31" s="54"/>
    </row>
    <row r="32" spans="1:6" x14ac:dyDescent="0.25">
      <c r="A32" s="86" t="s">
        <v>272</v>
      </c>
      <c r="B32" s="31" t="s">
        <v>12</v>
      </c>
      <c r="C32" s="19">
        <f>SUM(C30:C31)</f>
        <v>85000</v>
      </c>
      <c r="D32" s="19">
        <f>SUM(D30:D31)</f>
        <v>85000</v>
      </c>
      <c r="E32" s="216"/>
    </row>
    <row r="33" spans="1:5" x14ac:dyDescent="0.25">
      <c r="A33" s="85" t="s">
        <v>273</v>
      </c>
      <c r="B33" s="27" t="s">
        <v>13</v>
      </c>
      <c r="C33" s="17">
        <v>450000</v>
      </c>
      <c r="D33" s="17">
        <v>450000</v>
      </c>
      <c r="E33" s="54"/>
    </row>
    <row r="34" spans="1:5" x14ac:dyDescent="0.25">
      <c r="A34" s="85" t="s">
        <v>351</v>
      </c>
      <c r="B34" s="14" t="s">
        <v>14</v>
      </c>
      <c r="C34" s="17">
        <v>0</v>
      </c>
      <c r="D34" s="17">
        <v>0</v>
      </c>
      <c r="E34" s="54"/>
    </row>
    <row r="35" spans="1:5" x14ac:dyDescent="0.25">
      <c r="A35" s="85" t="s">
        <v>274</v>
      </c>
      <c r="B35" s="14" t="s">
        <v>295</v>
      </c>
      <c r="C35" s="17">
        <v>200000</v>
      </c>
      <c r="D35" s="17">
        <v>200000</v>
      </c>
      <c r="E35" s="54"/>
    </row>
    <row r="36" spans="1:5" x14ac:dyDescent="0.25">
      <c r="A36" s="85" t="s">
        <v>469</v>
      </c>
      <c r="B36" s="14" t="s">
        <v>470</v>
      </c>
      <c r="C36" s="17">
        <v>0</v>
      </c>
      <c r="D36" s="17">
        <v>0</v>
      </c>
      <c r="E36" s="54"/>
    </row>
    <row r="37" spans="1:5" x14ac:dyDescent="0.25">
      <c r="A37" s="85" t="s">
        <v>424</v>
      </c>
      <c r="B37" s="14" t="s">
        <v>425</v>
      </c>
      <c r="C37" s="17">
        <v>10000</v>
      </c>
      <c r="D37" s="17">
        <v>10000</v>
      </c>
      <c r="E37" s="54"/>
    </row>
    <row r="38" spans="1:5" x14ac:dyDescent="0.25">
      <c r="A38" s="85" t="s">
        <v>442</v>
      </c>
      <c r="B38" s="14" t="s">
        <v>15</v>
      </c>
      <c r="C38" s="17">
        <v>450000</v>
      </c>
      <c r="D38" s="17">
        <v>450000</v>
      </c>
      <c r="E38" s="54"/>
    </row>
    <row r="39" spans="1:5" x14ac:dyDescent="0.25">
      <c r="A39" s="86" t="s">
        <v>275</v>
      </c>
      <c r="B39" s="31" t="s">
        <v>16</v>
      </c>
      <c r="C39" s="19">
        <f>SUM(C33:C38)</f>
        <v>1110000</v>
      </c>
      <c r="D39" s="19">
        <f>SUM(D33:D38)</f>
        <v>1110000</v>
      </c>
      <c r="E39" s="216"/>
    </row>
    <row r="40" spans="1:5" x14ac:dyDescent="0.25">
      <c r="A40" s="85" t="s">
        <v>276</v>
      </c>
      <c r="B40" s="31" t="s">
        <v>148</v>
      </c>
      <c r="C40" s="19">
        <v>0</v>
      </c>
      <c r="D40" s="19">
        <v>0</v>
      </c>
      <c r="E40" s="216"/>
    </row>
    <row r="41" spans="1:5" x14ac:dyDescent="0.25">
      <c r="A41" s="85" t="s">
        <v>277</v>
      </c>
      <c r="B41" s="27" t="s">
        <v>282</v>
      </c>
      <c r="C41" s="17">
        <v>445929</v>
      </c>
      <c r="D41" s="17">
        <v>445929</v>
      </c>
      <c r="E41" s="54"/>
    </row>
    <row r="42" spans="1:5" x14ac:dyDescent="0.25">
      <c r="A42" s="85" t="s">
        <v>279</v>
      </c>
      <c r="B42" s="27" t="s">
        <v>280</v>
      </c>
      <c r="C42" s="17">
        <v>5000</v>
      </c>
      <c r="D42" s="17">
        <v>5000</v>
      </c>
      <c r="E42" s="54"/>
    </row>
    <row r="43" spans="1:5" x14ac:dyDescent="0.25">
      <c r="A43" s="86" t="s">
        <v>281</v>
      </c>
      <c r="B43" s="31" t="s">
        <v>280</v>
      </c>
      <c r="C43" s="19">
        <f>SUM(C41:C42)</f>
        <v>450929</v>
      </c>
      <c r="D43" s="19">
        <f>SUM(D41:D42)</f>
        <v>450929</v>
      </c>
      <c r="E43" s="216"/>
    </row>
    <row r="44" spans="1:5" x14ac:dyDescent="0.25">
      <c r="A44" s="87" t="s">
        <v>278</v>
      </c>
      <c r="B44" s="28" t="s">
        <v>144</v>
      </c>
      <c r="C44" s="17">
        <f>C29+C32+C39+C40+C43</f>
        <v>2101929</v>
      </c>
      <c r="D44" s="17">
        <f>D29+D32+D39+D40+D43</f>
        <v>2110929</v>
      </c>
      <c r="E44" s="54"/>
    </row>
    <row r="45" spans="1:5" s="214" customFormat="1" x14ac:dyDescent="0.25">
      <c r="A45" s="87" t="s">
        <v>399</v>
      </c>
      <c r="B45" s="28" t="s">
        <v>366</v>
      </c>
      <c r="C45" s="22">
        <v>0</v>
      </c>
      <c r="D45" s="22">
        <v>0</v>
      </c>
      <c r="E45" s="64"/>
    </row>
    <row r="46" spans="1:5" s="2" customFormat="1" x14ac:dyDescent="0.25">
      <c r="A46" s="85" t="s">
        <v>369</v>
      </c>
      <c r="B46" s="27" t="s">
        <v>29</v>
      </c>
      <c r="C46" s="17">
        <v>0</v>
      </c>
      <c r="D46" s="17">
        <v>10315</v>
      </c>
      <c r="E46" s="54"/>
    </row>
    <row r="47" spans="1:5" x14ac:dyDescent="0.25">
      <c r="A47" s="85" t="s">
        <v>370</v>
      </c>
      <c r="B47" s="27" t="s">
        <v>371</v>
      </c>
      <c r="C47" s="17">
        <v>0</v>
      </c>
      <c r="D47" s="17">
        <v>15732</v>
      </c>
      <c r="E47" s="54"/>
    </row>
    <row r="48" spans="1:5" x14ac:dyDescent="0.25">
      <c r="A48" s="85" t="s">
        <v>372</v>
      </c>
      <c r="B48" s="27" t="s">
        <v>406</v>
      </c>
      <c r="C48" s="17">
        <v>0</v>
      </c>
      <c r="D48" s="17">
        <v>7033</v>
      </c>
      <c r="E48" s="54"/>
    </row>
    <row r="49" spans="1:5" x14ac:dyDescent="0.25">
      <c r="A49" s="87" t="s">
        <v>407</v>
      </c>
      <c r="B49" s="28" t="s">
        <v>408</v>
      </c>
      <c r="C49" s="17">
        <f>SUM(C47:C48)</f>
        <v>0</v>
      </c>
      <c r="D49" s="17">
        <f>SUM(D46:D48)</f>
        <v>33080</v>
      </c>
      <c r="E49" s="54"/>
    </row>
    <row r="50" spans="1:5" x14ac:dyDescent="0.25">
      <c r="A50" s="85"/>
      <c r="B50" s="28" t="s">
        <v>143</v>
      </c>
      <c r="C50" s="22">
        <f>C19+C25+C44+C45+C49</f>
        <v>26381300</v>
      </c>
      <c r="D50" s="22">
        <f>D19+D25+D44+D45+D49</f>
        <v>26423380</v>
      </c>
      <c r="E50" s="64"/>
    </row>
    <row r="51" spans="1:5" x14ac:dyDescent="0.25">
      <c r="A51" s="122"/>
      <c r="B51" s="123"/>
      <c r="C51" s="64"/>
      <c r="D51" s="64"/>
      <c r="E51" s="64"/>
    </row>
    <row r="52" spans="1:5" x14ac:dyDescent="0.25">
      <c r="A52" s="97"/>
      <c r="B52" s="97"/>
      <c r="C52" s="97"/>
      <c r="D52" s="97"/>
      <c r="E52" s="97"/>
    </row>
    <row r="53" spans="1:5" x14ac:dyDescent="0.25">
      <c r="A53" s="85" t="s">
        <v>323</v>
      </c>
      <c r="B53" s="27" t="s">
        <v>70</v>
      </c>
      <c r="C53" s="17">
        <v>0</v>
      </c>
      <c r="D53" s="17">
        <v>0</v>
      </c>
      <c r="E53" s="54"/>
    </row>
    <row r="54" spans="1:5" x14ac:dyDescent="0.25">
      <c r="A54" s="85" t="s">
        <v>334</v>
      </c>
      <c r="B54" s="27" t="s">
        <v>77</v>
      </c>
      <c r="C54" s="17">
        <v>0</v>
      </c>
      <c r="D54" s="17">
        <v>0</v>
      </c>
      <c r="E54" s="54"/>
    </row>
    <row r="55" spans="1:5" x14ac:dyDescent="0.25">
      <c r="A55" s="94" t="s">
        <v>337</v>
      </c>
      <c r="B55" s="124" t="s">
        <v>477</v>
      </c>
      <c r="C55" s="85">
        <v>0</v>
      </c>
      <c r="D55" s="85">
        <v>0</v>
      </c>
      <c r="E55" s="122"/>
    </row>
    <row r="56" spans="1:5" x14ac:dyDescent="0.25">
      <c r="A56" s="94" t="s">
        <v>338</v>
      </c>
      <c r="B56" s="124" t="s">
        <v>339</v>
      </c>
      <c r="C56" s="85">
        <v>0</v>
      </c>
      <c r="D56" s="85">
        <v>0</v>
      </c>
      <c r="E56" s="122"/>
    </row>
    <row r="57" spans="1:5" x14ac:dyDescent="0.25">
      <c r="A57" s="94" t="s">
        <v>483</v>
      </c>
      <c r="B57" s="124" t="s">
        <v>499</v>
      </c>
      <c r="C57" s="85">
        <v>1000</v>
      </c>
      <c r="D57" s="85">
        <v>1000</v>
      </c>
      <c r="E57" s="122"/>
    </row>
    <row r="58" spans="1:5" x14ac:dyDescent="0.25">
      <c r="A58" s="94" t="s">
        <v>423</v>
      </c>
      <c r="B58" s="124" t="s">
        <v>342</v>
      </c>
      <c r="C58" s="85">
        <v>20000</v>
      </c>
      <c r="D58" s="85">
        <v>20000</v>
      </c>
      <c r="E58" s="122"/>
    </row>
    <row r="59" spans="1:5" x14ac:dyDescent="0.25">
      <c r="A59" s="125" t="s">
        <v>343</v>
      </c>
      <c r="B59" s="126" t="s">
        <v>79</v>
      </c>
      <c r="C59" s="87">
        <f>SUM(C53:C58)</f>
        <v>21000</v>
      </c>
      <c r="D59" s="87">
        <f>SUM(D53:D58)</f>
        <v>21000</v>
      </c>
      <c r="E59" s="221"/>
    </row>
    <row r="60" spans="1:5" x14ac:dyDescent="0.25">
      <c r="A60" s="125" t="s">
        <v>422</v>
      </c>
      <c r="B60" s="126" t="s">
        <v>397</v>
      </c>
      <c r="C60" s="87">
        <v>0</v>
      </c>
      <c r="D60" s="87">
        <v>9000</v>
      </c>
      <c r="E60" s="221"/>
    </row>
    <row r="61" spans="1:5" ht="15.75" customHeight="1" x14ac:dyDescent="0.25">
      <c r="A61" s="311" t="s">
        <v>432</v>
      </c>
      <c r="B61" s="311" t="s">
        <v>430</v>
      </c>
      <c r="C61" s="303">
        <v>26360300</v>
      </c>
      <c r="D61" s="303">
        <v>26360300</v>
      </c>
      <c r="E61" s="222"/>
    </row>
    <row r="62" spans="1:5" ht="15.75" customHeight="1" x14ac:dyDescent="0.25">
      <c r="A62" s="312"/>
      <c r="B62" s="313"/>
      <c r="C62" s="305"/>
      <c r="D62" s="305"/>
      <c r="E62" s="222"/>
    </row>
    <row r="63" spans="1:5" ht="15.75" customHeight="1" x14ac:dyDescent="0.25">
      <c r="A63" s="312"/>
      <c r="B63" s="311" t="s">
        <v>431</v>
      </c>
      <c r="C63" s="314">
        <v>0</v>
      </c>
      <c r="D63" s="314">
        <v>33080</v>
      </c>
      <c r="E63" s="223"/>
    </row>
    <row r="64" spans="1:5" ht="15.75" customHeight="1" x14ac:dyDescent="0.25">
      <c r="A64" s="313"/>
      <c r="B64" s="313"/>
      <c r="C64" s="315"/>
      <c r="D64" s="315"/>
      <c r="E64" s="223"/>
    </row>
    <row r="65" spans="1:5" ht="15.75" customHeight="1" x14ac:dyDescent="0.25">
      <c r="A65" s="127" t="s">
        <v>432</v>
      </c>
      <c r="B65" s="87" t="s">
        <v>478</v>
      </c>
      <c r="C65" s="87">
        <f>SUM(C61:C64)</f>
        <v>26360300</v>
      </c>
      <c r="D65" s="87">
        <f>SUM(D61:D64)</f>
        <v>26393380</v>
      </c>
      <c r="E65" s="221"/>
    </row>
    <row r="66" spans="1:5" x14ac:dyDescent="0.25">
      <c r="A66" s="127"/>
      <c r="B66" s="87" t="s">
        <v>433</v>
      </c>
      <c r="C66" s="87">
        <f>C59+C65+C60</f>
        <v>26381300</v>
      </c>
      <c r="D66" s="87">
        <f>D59+D65+D60</f>
        <v>26423380</v>
      </c>
      <c r="E66" s="221"/>
    </row>
  </sheetData>
  <mergeCells count="10">
    <mergeCell ref="A61:A64"/>
    <mergeCell ref="C63:C64"/>
    <mergeCell ref="D61:D62"/>
    <mergeCell ref="D63:D64"/>
    <mergeCell ref="B61:B62"/>
    <mergeCell ref="C61:C62"/>
    <mergeCell ref="B63:B64"/>
    <mergeCell ref="B1:C1"/>
    <mergeCell ref="B2:C2"/>
    <mergeCell ref="B3:C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C52" workbookViewId="0">
      <selection activeCell="F29" sqref="F29"/>
    </sheetView>
  </sheetViews>
  <sheetFormatPr defaultRowHeight="15" x14ac:dyDescent="0.25"/>
  <cols>
    <col min="2" max="2" width="46.7109375" customWidth="1"/>
    <col min="3" max="3" width="11.5703125" customWidth="1"/>
    <col min="4" max="4" width="16" customWidth="1"/>
    <col min="5" max="5" width="19.28515625" customWidth="1"/>
    <col min="6" max="6" width="9.5703125" bestFit="1" customWidth="1"/>
    <col min="8" max="8" width="18.28515625" customWidth="1"/>
    <col min="15" max="15" width="9.5703125" bestFit="1" customWidth="1"/>
  </cols>
  <sheetData>
    <row r="1" spans="1:20" x14ac:dyDescent="0.25">
      <c r="A1" s="306" t="s">
        <v>593</v>
      </c>
      <c r="B1" s="306"/>
      <c r="C1" s="306"/>
      <c r="D1" s="199"/>
      <c r="E1" s="199"/>
    </row>
    <row r="2" spans="1:20" x14ac:dyDescent="0.25">
      <c r="A2" s="307" t="s">
        <v>590</v>
      </c>
      <c r="B2" s="307"/>
      <c r="C2" s="307"/>
      <c r="D2" s="200"/>
      <c r="E2" s="200"/>
    </row>
    <row r="3" spans="1:20" x14ac:dyDescent="0.25">
      <c r="A3" s="306" t="s">
        <v>501</v>
      </c>
      <c r="B3" s="306"/>
      <c r="C3" s="306"/>
      <c r="D3" s="199"/>
      <c r="E3" s="199"/>
    </row>
    <row r="4" spans="1:20" x14ac:dyDescent="0.25">
      <c r="A4" s="307" t="s">
        <v>482</v>
      </c>
      <c r="B4" s="307"/>
      <c r="C4" s="307"/>
      <c r="D4" s="200"/>
      <c r="E4" s="200"/>
    </row>
    <row r="5" spans="1:20" x14ac:dyDescent="0.25">
      <c r="A5" s="97"/>
      <c r="B5" s="38"/>
      <c r="C5" s="42" t="s">
        <v>497</v>
      </c>
      <c r="D5" s="42"/>
      <c r="E5" s="42"/>
    </row>
    <row r="6" spans="1:20" x14ac:dyDescent="0.25">
      <c r="A6" s="97"/>
      <c r="B6" s="38"/>
      <c r="C6" s="40" t="s">
        <v>437</v>
      </c>
      <c r="D6" s="219"/>
      <c r="E6" s="219"/>
    </row>
    <row r="7" spans="1:20" ht="28.5" x14ac:dyDescent="0.25">
      <c r="A7" s="85"/>
      <c r="B7" s="120" t="s">
        <v>1</v>
      </c>
      <c r="C7" s="120" t="s">
        <v>405</v>
      </c>
      <c r="D7" s="120" t="s">
        <v>591</v>
      </c>
      <c r="E7" s="208"/>
    </row>
    <row r="8" spans="1:20" x14ac:dyDescent="0.25">
      <c r="A8" s="85" t="s">
        <v>252</v>
      </c>
      <c r="B8" s="14" t="s">
        <v>3</v>
      </c>
      <c r="C8" s="17">
        <v>10459500</v>
      </c>
      <c r="D8" s="17">
        <v>10459500</v>
      </c>
      <c r="E8" s="54"/>
    </row>
    <row r="9" spans="1:20" x14ac:dyDescent="0.25">
      <c r="A9" s="85" t="s">
        <v>346</v>
      </c>
      <c r="B9" s="14" t="s">
        <v>471</v>
      </c>
      <c r="C9" s="17">
        <v>0</v>
      </c>
      <c r="D9" s="17">
        <v>0</v>
      </c>
      <c r="E9" s="54"/>
    </row>
    <row r="10" spans="1:20" x14ac:dyDescent="0.25">
      <c r="A10" s="85" t="s">
        <v>421</v>
      </c>
      <c r="B10" s="14" t="s">
        <v>419</v>
      </c>
      <c r="C10" s="17">
        <v>0</v>
      </c>
      <c r="D10" s="17">
        <v>0</v>
      </c>
      <c r="E10" s="54"/>
      <c r="L10" s="103"/>
      <c r="N10" s="103"/>
      <c r="O10" s="103"/>
    </row>
    <row r="11" spans="1:20" x14ac:dyDescent="0.25">
      <c r="A11" s="85" t="s">
        <v>255</v>
      </c>
      <c r="B11" s="14" t="s">
        <v>145</v>
      </c>
      <c r="C11" s="17">
        <v>372525</v>
      </c>
      <c r="D11" s="17">
        <v>372525</v>
      </c>
      <c r="E11" s="54"/>
      <c r="L11" s="103"/>
      <c r="N11" s="103"/>
      <c r="O11" s="103"/>
      <c r="T11" s="103"/>
    </row>
    <row r="12" spans="1:20" x14ac:dyDescent="0.25">
      <c r="A12" s="85" t="s">
        <v>256</v>
      </c>
      <c r="B12" s="14" t="s">
        <v>4</v>
      </c>
      <c r="C12" s="17">
        <v>100000</v>
      </c>
      <c r="D12" s="17">
        <v>100000</v>
      </c>
      <c r="E12" s="54"/>
      <c r="L12" s="103"/>
      <c r="N12" s="103"/>
      <c r="O12" s="103"/>
    </row>
    <row r="13" spans="1:20" x14ac:dyDescent="0.25">
      <c r="A13" s="85" t="s">
        <v>441</v>
      </c>
      <c r="B13" s="14" t="s">
        <v>294</v>
      </c>
      <c r="C13" s="17">
        <v>100000</v>
      </c>
      <c r="D13" s="17">
        <v>100000</v>
      </c>
      <c r="E13" s="54"/>
      <c r="L13" s="103"/>
      <c r="N13" s="103"/>
      <c r="O13" s="103"/>
    </row>
    <row r="14" spans="1:20" s="2" customFormat="1" x14ac:dyDescent="0.25">
      <c r="A14" s="86" t="s">
        <v>257</v>
      </c>
      <c r="B14" s="31" t="s">
        <v>5</v>
      </c>
      <c r="C14" s="19">
        <f>SUM(C8:C13)</f>
        <v>11032025</v>
      </c>
      <c r="D14" s="19">
        <f>SUM(D8:D13)</f>
        <v>11032025</v>
      </c>
      <c r="E14" s="216"/>
      <c r="H14"/>
      <c r="I14"/>
      <c r="J14"/>
      <c r="K14"/>
      <c r="L14" s="103"/>
      <c r="M14"/>
      <c r="N14" s="103"/>
      <c r="O14" s="103"/>
    </row>
    <row r="15" spans="1:20" x14ac:dyDescent="0.25">
      <c r="A15" s="85" t="s">
        <v>258</v>
      </c>
      <c r="B15" s="27" t="s">
        <v>21</v>
      </c>
      <c r="C15" s="17">
        <f>'4.2.1 Szakmár'!C14+'4.2.2 Öregcsertő'!C14+'4.2.3 Újtelek'!C14+'4.2.4 Jegyző'!C14</f>
        <v>0</v>
      </c>
      <c r="D15" s="17">
        <f>'4.2.1 Szakmár'!D14+'4.2.2 Öregcsertő'!D14+'4.2.3 Újtelek'!D14+'4.2.4 Jegyző'!D14</f>
        <v>0</v>
      </c>
      <c r="E15" s="54"/>
      <c r="H15" s="2"/>
      <c r="I15" s="2"/>
      <c r="J15" s="2"/>
      <c r="K15" s="2"/>
      <c r="L15" s="2"/>
      <c r="M15" s="2"/>
      <c r="N15" s="118"/>
      <c r="O15" s="118"/>
    </row>
    <row r="16" spans="1:20" x14ac:dyDescent="0.25">
      <c r="A16" s="85" t="s">
        <v>259</v>
      </c>
      <c r="B16" s="27" t="s">
        <v>283</v>
      </c>
      <c r="C16" s="17">
        <v>0</v>
      </c>
      <c r="D16" s="17">
        <v>0</v>
      </c>
      <c r="E16" s="54"/>
    </row>
    <row r="17" spans="1:15" x14ac:dyDescent="0.25">
      <c r="A17" s="85" t="s">
        <v>260</v>
      </c>
      <c r="B17" s="27" t="s">
        <v>284</v>
      </c>
      <c r="C17" s="17">
        <v>0</v>
      </c>
      <c r="D17" s="17">
        <v>0</v>
      </c>
      <c r="E17" s="54"/>
    </row>
    <row r="18" spans="1:15" x14ac:dyDescent="0.25">
      <c r="A18" s="86" t="s">
        <v>261</v>
      </c>
      <c r="B18" s="31" t="s">
        <v>22</v>
      </c>
      <c r="C18" s="19">
        <f>SUM(C15:C17)</f>
        <v>0</v>
      </c>
      <c r="D18" s="19">
        <f>SUM(D15:D17)</f>
        <v>0</v>
      </c>
      <c r="E18" s="216"/>
    </row>
    <row r="19" spans="1:15" x14ac:dyDescent="0.25">
      <c r="A19" s="87" t="s">
        <v>262</v>
      </c>
      <c r="B19" s="28" t="s">
        <v>5</v>
      </c>
      <c r="C19" s="17">
        <f>C14+C18</f>
        <v>11032025</v>
      </c>
      <c r="D19" s="17">
        <f>D14+D18</f>
        <v>11032025</v>
      </c>
      <c r="E19" s="54"/>
    </row>
    <row r="20" spans="1:15" x14ac:dyDescent="0.25">
      <c r="A20" s="85" t="s">
        <v>263</v>
      </c>
      <c r="B20" s="27" t="s">
        <v>285</v>
      </c>
      <c r="C20" s="17">
        <v>2059365</v>
      </c>
      <c r="D20" s="17">
        <v>2059365</v>
      </c>
      <c r="E20" s="54"/>
      <c r="I20" s="103"/>
    </row>
    <row r="21" spans="1:15" x14ac:dyDescent="0.25">
      <c r="A21" s="85" t="s">
        <v>264</v>
      </c>
      <c r="B21" s="27" t="s">
        <v>286</v>
      </c>
      <c r="C21" s="17">
        <v>0</v>
      </c>
      <c r="D21" s="17">
        <v>0</v>
      </c>
      <c r="E21" s="54"/>
      <c r="I21" s="103"/>
    </row>
    <row r="22" spans="1:15" x14ac:dyDescent="0.25">
      <c r="A22" s="85" t="s">
        <v>265</v>
      </c>
      <c r="B22" s="27" t="s">
        <v>287</v>
      </c>
      <c r="C22" s="17">
        <v>55000</v>
      </c>
      <c r="D22" s="17">
        <v>55000</v>
      </c>
      <c r="E22" s="54"/>
      <c r="I22" s="103"/>
    </row>
    <row r="23" spans="1:15" x14ac:dyDescent="0.25">
      <c r="A23" s="85" t="s">
        <v>288</v>
      </c>
      <c r="B23" s="27" t="s">
        <v>289</v>
      </c>
      <c r="C23" s="17">
        <v>200000</v>
      </c>
      <c r="D23" s="17">
        <v>200000</v>
      </c>
      <c r="E23" s="54"/>
    </row>
    <row r="24" spans="1:15" x14ac:dyDescent="0.25">
      <c r="A24" s="85" t="s">
        <v>266</v>
      </c>
      <c r="B24" s="27" t="s">
        <v>290</v>
      </c>
      <c r="C24" s="17">
        <v>55000</v>
      </c>
      <c r="D24" s="17">
        <v>55000</v>
      </c>
      <c r="E24" s="54"/>
    </row>
    <row r="25" spans="1:15" x14ac:dyDescent="0.25">
      <c r="A25" s="87" t="s">
        <v>267</v>
      </c>
      <c r="B25" s="33" t="s">
        <v>291</v>
      </c>
      <c r="C25" s="17">
        <f>SUM(C20:C24)</f>
        <v>2369365</v>
      </c>
      <c r="D25" s="17">
        <f>SUM(D20:D24)</f>
        <v>2369365</v>
      </c>
      <c r="E25" s="54"/>
    </row>
    <row r="26" spans="1:15" x14ac:dyDescent="0.25">
      <c r="A26" s="85" t="s">
        <v>292</v>
      </c>
      <c r="B26" s="88" t="s">
        <v>7</v>
      </c>
      <c r="C26" s="17">
        <v>0</v>
      </c>
      <c r="D26" s="17">
        <v>0</v>
      </c>
      <c r="E26" s="54"/>
    </row>
    <row r="27" spans="1:15" x14ac:dyDescent="0.25">
      <c r="A27" s="85" t="s">
        <v>268</v>
      </c>
      <c r="B27" s="88" t="s">
        <v>467</v>
      </c>
      <c r="C27" s="17">
        <v>11000000</v>
      </c>
      <c r="D27" s="17">
        <v>11000000</v>
      </c>
      <c r="E27" s="54"/>
    </row>
    <row r="28" spans="1:15" x14ac:dyDescent="0.25">
      <c r="A28" s="85" t="s">
        <v>268</v>
      </c>
      <c r="B28" s="14" t="s">
        <v>468</v>
      </c>
      <c r="C28" s="17">
        <v>2000000</v>
      </c>
      <c r="D28" s="17">
        <v>2000000</v>
      </c>
      <c r="E28" s="54"/>
    </row>
    <row r="29" spans="1:15" s="84" customFormat="1" x14ac:dyDescent="0.25">
      <c r="A29" s="86" t="s">
        <v>269</v>
      </c>
      <c r="B29" s="31" t="s">
        <v>9</v>
      </c>
      <c r="C29" s="19">
        <f>SUM(C26:C28)</f>
        <v>13000000</v>
      </c>
      <c r="D29" s="19">
        <f>SUM(D26:D28)</f>
        <v>13000000</v>
      </c>
      <c r="E29" s="216"/>
      <c r="H29"/>
      <c r="I29"/>
      <c r="J29"/>
      <c r="K29"/>
      <c r="L29"/>
      <c r="M29"/>
      <c r="N29"/>
      <c r="O29"/>
    </row>
    <row r="30" spans="1:15" x14ac:dyDescent="0.25">
      <c r="A30" s="85" t="s">
        <v>270</v>
      </c>
      <c r="B30" s="27" t="s">
        <v>10</v>
      </c>
      <c r="C30" s="17">
        <v>190000</v>
      </c>
      <c r="D30" s="17">
        <v>190000</v>
      </c>
      <c r="E30" s="54"/>
      <c r="H30" s="84"/>
      <c r="I30" s="84"/>
      <c r="J30" s="84"/>
      <c r="K30" s="84"/>
      <c r="L30" s="84"/>
      <c r="M30" s="84"/>
      <c r="N30" s="84"/>
      <c r="O30" s="84"/>
    </row>
    <row r="31" spans="1:15" x14ac:dyDescent="0.25">
      <c r="A31" s="85" t="s">
        <v>271</v>
      </c>
      <c r="B31" s="27" t="s">
        <v>11</v>
      </c>
      <c r="C31" s="17">
        <v>35000</v>
      </c>
      <c r="D31" s="17">
        <v>35000</v>
      </c>
      <c r="E31" s="54"/>
    </row>
    <row r="32" spans="1:15" s="84" customFormat="1" x14ac:dyDescent="0.25">
      <c r="A32" s="86" t="s">
        <v>272</v>
      </c>
      <c r="B32" s="31" t="s">
        <v>12</v>
      </c>
      <c r="C32" s="19">
        <f>SUM(C30:C31)</f>
        <v>225000</v>
      </c>
      <c r="D32" s="19">
        <f>SUM(D30:D31)</f>
        <v>225000</v>
      </c>
      <c r="E32" s="216"/>
      <c r="H32"/>
      <c r="I32"/>
      <c r="J32"/>
      <c r="K32"/>
      <c r="L32"/>
      <c r="M32"/>
      <c r="N32"/>
      <c r="O32"/>
    </row>
    <row r="33" spans="1:15" x14ac:dyDescent="0.25">
      <c r="A33" s="85" t="s">
        <v>273</v>
      </c>
      <c r="B33" s="27" t="s">
        <v>13</v>
      </c>
      <c r="C33" s="17">
        <v>1500000</v>
      </c>
      <c r="D33" s="17">
        <v>1500000</v>
      </c>
      <c r="E33" s="54"/>
      <c r="H33" s="84"/>
      <c r="I33" s="84"/>
      <c r="J33" s="84"/>
      <c r="K33" s="84"/>
      <c r="L33" s="84"/>
      <c r="M33" s="84"/>
      <c r="N33" s="84"/>
      <c r="O33" s="84"/>
    </row>
    <row r="34" spans="1:15" x14ac:dyDescent="0.25">
      <c r="A34" s="85" t="s">
        <v>351</v>
      </c>
      <c r="B34" s="14" t="s">
        <v>14</v>
      </c>
      <c r="C34" s="17">
        <v>0</v>
      </c>
      <c r="D34" s="17">
        <v>0</v>
      </c>
      <c r="E34" s="54"/>
    </row>
    <row r="35" spans="1:15" x14ac:dyDescent="0.25">
      <c r="A35" s="85" t="s">
        <v>274</v>
      </c>
      <c r="B35" s="14" t="s">
        <v>295</v>
      </c>
      <c r="C35" s="17">
        <v>200000</v>
      </c>
      <c r="D35" s="17">
        <v>200000</v>
      </c>
      <c r="E35" s="54"/>
    </row>
    <row r="36" spans="1:15" x14ac:dyDescent="0.25">
      <c r="A36" s="85" t="s">
        <v>469</v>
      </c>
      <c r="B36" s="14" t="s">
        <v>331</v>
      </c>
      <c r="C36" s="17">
        <v>0</v>
      </c>
      <c r="D36" s="17">
        <v>0</v>
      </c>
      <c r="E36" s="54"/>
    </row>
    <row r="37" spans="1:15" x14ac:dyDescent="0.25">
      <c r="A37" s="85" t="s">
        <v>442</v>
      </c>
      <c r="B37" s="14" t="s">
        <v>15</v>
      </c>
      <c r="C37" s="17">
        <v>400000</v>
      </c>
      <c r="D37" s="17">
        <v>400000</v>
      </c>
      <c r="E37" s="54"/>
    </row>
    <row r="38" spans="1:15" x14ac:dyDescent="0.25">
      <c r="A38" s="86" t="s">
        <v>275</v>
      </c>
      <c r="B38" s="31" t="s">
        <v>16</v>
      </c>
      <c r="C38" s="19">
        <f>SUM(C33:C37)</f>
        <v>2100000</v>
      </c>
      <c r="D38" s="19">
        <f>SUM(D33:D37)</f>
        <v>2100000</v>
      </c>
      <c r="E38" s="216"/>
    </row>
    <row r="39" spans="1:15" x14ac:dyDescent="0.25">
      <c r="A39" s="86" t="s">
        <v>276</v>
      </c>
      <c r="B39" s="31" t="s">
        <v>148</v>
      </c>
      <c r="C39" s="19">
        <v>10000</v>
      </c>
      <c r="D39" s="19">
        <v>10000</v>
      </c>
      <c r="E39" s="216"/>
    </row>
    <row r="40" spans="1:15" x14ac:dyDescent="0.25">
      <c r="A40" s="85" t="s">
        <v>277</v>
      </c>
      <c r="B40" s="27" t="s">
        <v>282</v>
      </c>
      <c r="C40" s="17">
        <v>3800000</v>
      </c>
      <c r="D40" s="17">
        <v>3800000</v>
      </c>
      <c r="E40" s="54"/>
    </row>
    <row r="41" spans="1:15" x14ac:dyDescent="0.25">
      <c r="A41" s="85" t="s">
        <v>358</v>
      </c>
      <c r="B41" s="27" t="s">
        <v>502</v>
      </c>
      <c r="C41" s="17">
        <v>400000</v>
      </c>
      <c r="D41" s="17">
        <v>400000</v>
      </c>
      <c r="E41" s="54"/>
    </row>
    <row r="42" spans="1:15" x14ac:dyDescent="0.25">
      <c r="A42" s="85" t="s">
        <v>279</v>
      </c>
      <c r="B42" s="27" t="s">
        <v>280</v>
      </c>
      <c r="C42" s="17">
        <v>5000</v>
      </c>
      <c r="D42" s="17">
        <v>5000</v>
      </c>
      <c r="E42" s="54"/>
    </row>
    <row r="43" spans="1:15" x14ac:dyDescent="0.25">
      <c r="A43" s="86" t="s">
        <v>281</v>
      </c>
      <c r="B43" s="31" t="s">
        <v>280</v>
      </c>
      <c r="C43" s="19">
        <f>SUM(C40:C42)</f>
        <v>4205000</v>
      </c>
      <c r="D43" s="19">
        <f>SUM(D40:D42)</f>
        <v>4205000</v>
      </c>
      <c r="E43" s="216"/>
    </row>
    <row r="44" spans="1:15" x14ac:dyDescent="0.25">
      <c r="A44" s="87" t="s">
        <v>278</v>
      </c>
      <c r="B44" s="28" t="s">
        <v>144</v>
      </c>
      <c r="C44" s="17">
        <f>C29+C32+C38+C39+C43</f>
        <v>19540000</v>
      </c>
      <c r="D44" s="17">
        <f>D29+D32+D38+D39+D43</f>
        <v>19540000</v>
      </c>
      <c r="E44" s="54"/>
    </row>
    <row r="45" spans="1:15" x14ac:dyDescent="0.25">
      <c r="A45" s="87" t="s">
        <v>399</v>
      </c>
      <c r="B45" s="28" t="s">
        <v>366</v>
      </c>
      <c r="C45" s="17">
        <v>0</v>
      </c>
      <c r="D45" s="17">
        <v>0</v>
      </c>
      <c r="E45" s="54"/>
    </row>
    <row r="46" spans="1:15" x14ac:dyDescent="0.25">
      <c r="A46" s="85" t="s">
        <v>370</v>
      </c>
      <c r="B46" s="27" t="s">
        <v>371</v>
      </c>
      <c r="C46" s="17">
        <v>0</v>
      </c>
      <c r="D46" s="17">
        <v>22756</v>
      </c>
      <c r="E46" s="54"/>
    </row>
    <row r="47" spans="1:15" x14ac:dyDescent="0.25">
      <c r="A47" s="85" t="s">
        <v>372</v>
      </c>
      <c r="B47" s="27" t="s">
        <v>406</v>
      </c>
      <c r="C47" s="17">
        <v>0</v>
      </c>
      <c r="D47" s="17">
        <v>6144</v>
      </c>
      <c r="E47" s="54"/>
    </row>
    <row r="48" spans="1:15" x14ac:dyDescent="0.25">
      <c r="A48" s="87" t="s">
        <v>407</v>
      </c>
      <c r="B48" s="28" t="s">
        <v>408</v>
      </c>
      <c r="C48" s="17">
        <f>SUM(C46:C47)</f>
        <v>0</v>
      </c>
      <c r="D48" s="17">
        <f>SUM(D46:D47)</f>
        <v>28900</v>
      </c>
      <c r="E48" s="54"/>
    </row>
    <row r="49" spans="1:10" x14ac:dyDescent="0.25">
      <c r="A49" s="85"/>
      <c r="B49" s="28" t="s">
        <v>143</v>
      </c>
      <c r="C49" s="22">
        <f>C19+C25+C44+C48</f>
        <v>32941390</v>
      </c>
      <c r="D49" s="22">
        <f>D19+D25+D44+D48</f>
        <v>32970290</v>
      </c>
      <c r="E49" s="64"/>
    </row>
    <row r="50" spans="1:10" x14ac:dyDescent="0.25">
      <c r="A50" s="122"/>
      <c r="B50" s="123"/>
      <c r="C50" s="64"/>
      <c r="D50" s="64"/>
      <c r="E50" s="64"/>
    </row>
    <row r="51" spans="1:10" x14ac:dyDescent="0.25">
      <c r="A51" s="122"/>
      <c r="B51" s="123"/>
      <c r="C51" s="64"/>
      <c r="D51" s="64"/>
      <c r="E51" s="64"/>
    </row>
    <row r="52" spans="1:10" x14ac:dyDescent="0.25">
      <c r="A52" s="85" t="s">
        <v>323</v>
      </c>
      <c r="B52" s="27" t="s">
        <v>70</v>
      </c>
      <c r="C52" s="74">
        <v>3100000</v>
      </c>
      <c r="D52" s="74">
        <v>3100000</v>
      </c>
      <c r="E52" s="59"/>
    </row>
    <row r="53" spans="1:10" x14ac:dyDescent="0.25">
      <c r="A53" s="85" t="s">
        <v>334</v>
      </c>
      <c r="B53" s="27" t="s">
        <v>77</v>
      </c>
      <c r="C53" s="74">
        <v>4200000</v>
      </c>
      <c r="D53" s="74">
        <v>4200000</v>
      </c>
      <c r="E53" s="59"/>
    </row>
    <row r="54" spans="1:10" x14ac:dyDescent="0.25">
      <c r="A54" s="94" t="s">
        <v>337</v>
      </c>
      <c r="B54" s="124" t="s">
        <v>477</v>
      </c>
      <c r="C54" s="94">
        <v>1971000</v>
      </c>
      <c r="D54" s="94">
        <v>1971000</v>
      </c>
      <c r="E54" s="220"/>
    </row>
    <row r="55" spans="1:10" x14ac:dyDescent="0.25">
      <c r="A55" s="94" t="s">
        <v>338</v>
      </c>
      <c r="B55" s="124" t="s">
        <v>339</v>
      </c>
      <c r="C55" s="94">
        <v>0</v>
      </c>
      <c r="D55" s="94">
        <v>0</v>
      </c>
      <c r="E55" s="220"/>
    </row>
    <row r="56" spans="1:10" x14ac:dyDescent="0.25">
      <c r="A56" s="94" t="s">
        <v>483</v>
      </c>
      <c r="B56" s="124" t="s">
        <v>499</v>
      </c>
      <c r="C56" s="94">
        <v>2000</v>
      </c>
      <c r="D56" s="94">
        <v>2000</v>
      </c>
      <c r="E56" s="220"/>
    </row>
    <row r="57" spans="1:10" x14ac:dyDescent="0.25">
      <c r="A57" s="94" t="s">
        <v>423</v>
      </c>
      <c r="B57" s="124" t="s">
        <v>342</v>
      </c>
      <c r="C57" s="94">
        <v>2000</v>
      </c>
      <c r="D57" s="94">
        <v>2000</v>
      </c>
      <c r="E57" s="220"/>
    </row>
    <row r="58" spans="1:10" x14ac:dyDescent="0.25">
      <c r="A58" s="125" t="s">
        <v>343</v>
      </c>
      <c r="B58" s="126" t="s">
        <v>79</v>
      </c>
      <c r="C58" s="87">
        <f>SUM(C52:C57)</f>
        <v>9275000</v>
      </c>
      <c r="D58" s="87">
        <f>SUM(D52:D57)</f>
        <v>9275000</v>
      </c>
      <c r="E58" s="221"/>
    </row>
    <row r="59" spans="1:10" x14ac:dyDescent="0.25">
      <c r="A59" s="125" t="s">
        <v>422</v>
      </c>
      <c r="B59" s="126" t="s">
        <v>481</v>
      </c>
      <c r="C59" s="87">
        <v>0</v>
      </c>
      <c r="D59" s="87">
        <v>0</v>
      </c>
      <c r="E59" s="221"/>
      <c r="G59" s="105"/>
    </row>
    <row r="60" spans="1:10" x14ac:dyDescent="0.25">
      <c r="A60" s="317" t="s">
        <v>432</v>
      </c>
      <c r="B60" s="85" t="s">
        <v>474</v>
      </c>
      <c r="C60" s="85">
        <v>18138143</v>
      </c>
      <c r="D60" s="85">
        <v>18138143</v>
      </c>
      <c r="E60" s="122"/>
      <c r="H60" s="103"/>
    </row>
    <row r="61" spans="1:10" x14ac:dyDescent="0.25">
      <c r="A61" s="317"/>
      <c r="B61" s="85" t="s">
        <v>475</v>
      </c>
      <c r="C61" s="85">
        <v>1494720</v>
      </c>
      <c r="D61" s="85">
        <v>1494720</v>
      </c>
      <c r="E61" s="122"/>
    </row>
    <row r="62" spans="1:10" x14ac:dyDescent="0.25">
      <c r="A62" s="317"/>
      <c r="B62" s="85" t="s">
        <v>476</v>
      </c>
      <c r="C62" s="85">
        <v>775060</v>
      </c>
      <c r="D62" s="85">
        <v>775060</v>
      </c>
      <c r="E62" s="122"/>
    </row>
    <row r="63" spans="1:10" x14ac:dyDescent="0.25">
      <c r="A63" s="317"/>
      <c r="B63" s="85" t="s">
        <v>479</v>
      </c>
      <c r="C63" s="85">
        <v>3258467</v>
      </c>
      <c r="D63" s="85">
        <v>3287367</v>
      </c>
      <c r="E63" s="122"/>
      <c r="G63" s="103"/>
      <c r="J63" s="103"/>
    </row>
    <row r="64" spans="1:10" x14ac:dyDescent="0.25">
      <c r="A64" s="128" t="s">
        <v>432</v>
      </c>
      <c r="B64" s="87" t="s">
        <v>478</v>
      </c>
      <c r="C64" s="87">
        <f>SUM(C60:C63)</f>
        <v>23666390</v>
      </c>
      <c r="D64" s="87">
        <f>SUM(D60:D63)</f>
        <v>23695290</v>
      </c>
      <c r="E64" s="221"/>
    </row>
    <row r="65" spans="1:5" x14ac:dyDescent="0.25">
      <c r="A65" s="127"/>
      <c r="B65" s="87" t="s">
        <v>433</v>
      </c>
      <c r="C65" s="87">
        <f>C58+C64+C59</f>
        <v>32941390</v>
      </c>
      <c r="D65" s="87">
        <f>D58+D64+D59</f>
        <v>32970290</v>
      </c>
      <c r="E65" s="221"/>
    </row>
    <row r="66" spans="1:5" ht="15.75" x14ac:dyDescent="0.25">
      <c r="A66" s="115"/>
      <c r="B66" s="115"/>
      <c r="C66" s="115"/>
      <c r="D66" s="115"/>
      <c r="E66" s="115"/>
    </row>
  </sheetData>
  <mergeCells count="5">
    <mergeCell ref="A4:C4"/>
    <mergeCell ref="A1:C1"/>
    <mergeCell ref="A2:C2"/>
    <mergeCell ref="A3:C3"/>
    <mergeCell ref="A60:A6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B37" workbookViewId="0">
      <selection activeCell="H35" sqref="H35"/>
    </sheetView>
  </sheetViews>
  <sheetFormatPr defaultRowHeight="12.75" x14ac:dyDescent="0.2"/>
  <cols>
    <col min="1" max="1" width="9.140625" style="15"/>
    <col min="2" max="2" width="46.5703125" style="15" customWidth="1"/>
    <col min="3" max="3" width="17.28515625" style="15" customWidth="1"/>
    <col min="4" max="4" width="16.5703125" style="15" customWidth="1"/>
    <col min="5" max="5" width="20.42578125" style="15" customWidth="1"/>
    <col min="6" max="16384" width="9.140625" style="15"/>
  </cols>
  <sheetData>
    <row r="1" spans="1:5" ht="15" x14ac:dyDescent="0.25">
      <c r="A1" s="318" t="s">
        <v>178</v>
      </c>
      <c r="B1" s="318"/>
      <c r="C1" s="38"/>
      <c r="D1" s="38"/>
      <c r="E1" s="38"/>
    </row>
    <row r="2" spans="1:5" ht="15" x14ac:dyDescent="0.25">
      <c r="A2" s="319" t="s">
        <v>589</v>
      </c>
      <c r="B2" s="319"/>
      <c r="C2" s="38"/>
      <c r="D2" s="38"/>
      <c r="E2" s="38"/>
    </row>
    <row r="3" spans="1:5" ht="15" x14ac:dyDescent="0.25">
      <c r="A3" s="306" t="s">
        <v>440</v>
      </c>
      <c r="B3" s="306"/>
      <c r="C3" s="38"/>
      <c r="D3" s="38"/>
      <c r="E3" s="38"/>
    </row>
    <row r="4" spans="1:5" ht="15" x14ac:dyDescent="0.25">
      <c r="A4" s="116"/>
      <c r="B4" s="116"/>
      <c r="C4" s="38"/>
      <c r="D4" s="38"/>
      <c r="E4" s="38"/>
    </row>
    <row r="5" spans="1:5" ht="15" x14ac:dyDescent="0.25">
      <c r="A5" s="38"/>
      <c r="B5" s="42" t="s">
        <v>176</v>
      </c>
      <c r="C5" s="38"/>
      <c r="D5" s="38"/>
      <c r="E5" s="38"/>
    </row>
    <row r="6" spans="1:5" ht="15" x14ac:dyDescent="0.25">
      <c r="A6" s="38"/>
      <c r="B6" s="40" t="s">
        <v>437</v>
      </c>
      <c r="C6" s="38"/>
      <c r="D6" s="38"/>
      <c r="E6" s="38"/>
    </row>
    <row r="7" spans="1:5" ht="32.25" customHeight="1" x14ac:dyDescent="0.25">
      <c r="A7" s="85"/>
      <c r="B7" s="120" t="s">
        <v>1</v>
      </c>
      <c r="C7" s="120" t="s">
        <v>405</v>
      </c>
      <c r="D7" s="120" t="s">
        <v>585</v>
      </c>
      <c r="E7" s="208"/>
    </row>
    <row r="8" spans="1:5" ht="15" x14ac:dyDescent="0.25">
      <c r="A8" s="85" t="s">
        <v>252</v>
      </c>
      <c r="B8" s="14" t="s">
        <v>3</v>
      </c>
      <c r="C8" s="17">
        <f>'4.2.1 Szakmár'!C8+'4.2.2 Öregcsertő'!C8+'4.2.3 Újtelek'!C8+'4.2.4 Jegyző'!C8</f>
        <v>31387259</v>
      </c>
      <c r="D8" s="17">
        <f>'4.2.1 Szakmár'!D8+'4.2.2 Öregcsertő'!D8+'4.2.3 Újtelek'!D8+'4.2.4 Jegyző'!D8</f>
        <v>31387259</v>
      </c>
      <c r="E8" s="54"/>
    </row>
    <row r="9" spans="1:5" ht="15" x14ac:dyDescent="0.25">
      <c r="A9" s="85" t="s">
        <v>253</v>
      </c>
      <c r="B9" s="14" t="s">
        <v>254</v>
      </c>
      <c r="C9" s="17">
        <f>'4.2.1 Szakmár'!C9+'4.2.2 Öregcsertő'!C9+'4.2.3 Újtelek'!C9+'4.2.4 Jegyző'!C9</f>
        <v>0</v>
      </c>
      <c r="D9" s="17">
        <f>'4.2.1 Szakmár'!D9+'4.2.2 Öregcsertő'!D9+'4.2.3 Újtelek'!D9+'4.2.4 Jegyző'!D9</f>
        <v>455000</v>
      </c>
      <c r="E9" s="54"/>
    </row>
    <row r="10" spans="1:5" ht="15" x14ac:dyDescent="0.25">
      <c r="A10" s="85" t="s">
        <v>255</v>
      </c>
      <c r="B10" s="14" t="s">
        <v>145</v>
      </c>
      <c r="C10" s="17">
        <f>'4.2.1 Szakmár'!C10+'4.2.2 Öregcsertő'!C10+'4.2.3 Újtelek'!C10+'4.2.4 Jegyző'!C10</f>
        <v>1726021</v>
      </c>
      <c r="D10" s="17">
        <f>'4.2.1 Szakmár'!D10+'4.2.2 Öregcsertő'!D10+'4.2.3 Újtelek'!D10+'4.2.4 Jegyző'!D10</f>
        <v>1726021</v>
      </c>
      <c r="E10" s="54"/>
    </row>
    <row r="11" spans="1:5" ht="15" x14ac:dyDescent="0.25">
      <c r="A11" s="85" t="s">
        <v>256</v>
      </c>
      <c r="B11" s="14" t="s">
        <v>4</v>
      </c>
      <c r="C11" s="17">
        <f>'4.2.1 Szakmár'!C11+'4.2.2 Öregcsertő'!C11+'4.2.3 Újtelek'!C11+'4.2.4 Jegyző'!C11</f>
        <v>480000</v>
      </c>
      <c r="D11" s="17">
        <f>'4.2.1 Szakmár'!D11+'4.2.2 Öregcsertő'!D11+'4.2.3 Újtelek'!D11+'4.2.4 Jegyző'!D11</f>
        <v>480000</v>
      </c>
      <c r="E11" s="54"/>
    </row>
    <row r="12" spans="1:5" ht="15" x14ac:dyDescent="0.25">
      <c r="A12" s="85" t="s">
        <v>293</v>
      </c>
      <c r="B12" s="14" t="s">
        <v>294</v>
      </c>
      <c r="C12" s="17">
        <f>'4.2.1 Szakmár'!C12+'4.2.2 Öregcsertő'!C12+'4.2.3 Újtelek'!C12+'4.2.4 Jegyző'!C12</f>
        <v>640000</v>
      </c>
      <c r="D12" s="17">
        <f>'4.2.1 Szakmár'!D12+'4.2.2 Öregcsertő'!D12+'4.2.3 Újtelek'!D12+'4.2.4 Jegyző'!D12</f>
        <v>640000</v>
      </c>
      <c r="E12" s="54"/>
    </row>
    <row r="13" spans="1:5" ht="15" x14ac:dyDescent="0.25">
      <c r="A13" s="86" t="s">
        <v>257</v>
      </c>
      <c r="B13" s="31" t="s">
        <v>5</v>
      </c>
      <c r="C13" s="19">
        <f>'4.2.1 Szakmár'!C13+'4.2.2 Öregcsertő'!C13+'4.2.3 Újtelek'!C13+'4.2.4 Jegyző'!C13</f>
        <v>34233280</v>
      </c>
      <c r="D13" s="19">
        <f>'4.2.1 Szakmár'!D13+'4.2.2 Öregcsertő'!D13+'4.2.3 Újtelek'!D13+'4.2.4 Jegyző'!D13</f>
        <v>34688280</v>
      </c>
      <c r="E13" s="216"/>
    </row>
    <row r="14" spans="1:5" ht="15" x14ac:dyDescent="0.25">
      <c r="A14" s="85" t="s">
        <v>258</v>
      </c>
      <c r="B14" s="27" t="s">
        <v>21</v>
      </c>
      <c r="C14" s="17">
        <f>'4.2.1 Szakmár'!C14+'4.2.2 Öregcsertő'!C14+'4.2.3 Újtelek'!C14+'4.2.4 Jegyző'!C14</f>
        <v>0</v>
      </c>
      <c r="D14" s="17">
        <f>'4.2.1 Szakmár'!D14+'4.2.2 Öregcsertő'!D14+'4.2.3 Újtelek'!D14+'4.2.4 Jegyző'!D14</f>
        <v>0</v>
      </c>
      <c r="E14" s="54"/>
    </row>
    <row r="15" spans="1:5" ht="15" x14ac:dyDescent="0.25">
      <c r="A15" s="85" t="s">
        <v>259</v>
      </c>
      <c r="B15" s="27" t="s">
        <v>283</v>
      </c>
      <c r="C15" s="17">
        <f>'4.2.1 Szakmár'!C15+'4.2.2 Öregcsertő'!C15+'4.2.3 Újtelek'!C15+'4.2.4 Jegyző'!C15</f>
        <v>0</v>
      </c>
      <c r="D15" s="17">
        <f>'4.2.1 Szakmár'!D15+'4.2.2 Öregcsertő'!D15+'4.2.3 Újtelek'!D15+'4.2.4 Jegyző'!D15</f>
        <v>0</v>
      </c>
      <c r="E15" s="54"/>
    </row>
    <row r="16" spans="1:5" ht="15" x14ac:dyDescent="0.25">
      <c r="A16" s="85" t="s">
        <v>260</v>
      </c>
      <c r="B16" s="27" t="s">
        <v>284</v>
      </c>
      <c r="C16" s="17">
        <f>'4.2.1 Szakmár'!C16+'4.2.2 Öregcsertő'!C16+'4.2.3 Újtelek'!C16+'4.2.4 Jegyző'!C16</f>
        <v>0</v>
      </c>
      <c r="D16" s="17">
        <f>'4.2.1 Szakmár'!D16+'4.2.2 Öregcsertő'!D16+'4.2.3 Újtelek'!D16+'4.2.4 Jegyző'!D16</f>
        <v>543900</v>
      </c>
      <c r="E16" s="54"/>
    </row>
    <row r="17" spans="1:5" ht="15" x14ac:dyDescent="0.25">
      <c r="A17" s="86" t="s">
        <v>261</v>
      </c>
      <c r="B17" s="31" t="s">
        <v>22</v>
      </c>
      <c r="C17" s="19">
        <f>'4.2.1 Szakmár'!C17+'4.2.2 Öregcsertő'!C17+'4.2.3 Újtelek'!C17+'4.2.4 Jegyző'!C17</f>
        <v>0</v>
      </c>
      <c r="D17" s="19">
        <f>'4.2.1 Szakmár'!D17+'4.2.2 Öregcsertő'!D17+'4.2.3 Újtelek'!D17+'4.2.4 Jegyző'!D17</f>
        <v>543900</v>
      </c>
      <c r="E17" s="216"/>
    </row>
    <row r="18" spans="1:5" ht="15" x14ac:dyDescent="0.25">
      <c r="A18" s="87" t="s">
        <v>262</v>
      </c>
      <c r="B18" s="28" t="s">
        <v>5</v>
      </c>
      <c r="C18" s="17">
        <f>'4.2.1 Szakmár'!C18+'4.2.2 Öregcsertő'!C18+'4.2.3 Újtelek'!C18+'4.2.4 Jegyző'!C18</f>
        <v>34233280</v>
      </c>
      <c r="D18" s="17">
        <f>'4.2.1 Szakmár'!D18+'4.2.2 Öregcsertő'!D18+'4.2.3 Újtelek'!D18+'4.2.4 Jegyző'!D18</f>
        <v>35232180</v>
      </c>
      <c r="E18" s="54"/>
    </row>
    <row r="19" spans="1:5" ht="15" x14ac:dyDescent="0.25">
      <c r="A19" s="85" t="s">
        <v>263</v>
      </c>
      <c r="B19" s="27" t="s">
        <v>285</v>
      </c>
      <c r="C19" s="17">
        <f>'4.2.1 Szakmár'!C19+'4.2.2 Öregcsertő'!C19+'4.2.3 Újtelek'!C19+'4.2.4 Jegyző'!C19</f>
        <v>6307687</v>
      </c>
      <c r="D19" s="17">
        <f>'4.2.1 Szakmár'!D19+'4.2.2 Öregcsertő'!D19+'4.2.3 Újtelek'!D19+'4.2.4 Jegyző'!D19</f>
        <v>6498787</v>
      </c>
      <c r="E19" s="54"/>
    </row>
    <row r="20" spans="1:5" ht="15" x14ac:dyDescent="0.25">
      <c r="A20" s="85" t="s">
        <v>264</v>
      </c>
      <c r="B20" s="27" t="s">
        <v>286</v>
      </c>
      <c r="C20" s="17">
        <f>'4.2.1 Szakmár'!C20+'4.2.2 Öregcsertő'!C20+'4.2.3 Újtelek'!C20+'4.2.4 Jegyző'!C20</f>
        <v>0</v>
      </c>
      <c r="D20" s="17">
        <f>'4.2.1 Szakmár'!D20+'4.2.2 Öregcsertő'!D20+'4.2.3 Újtelek'!D20+'4.2.4 Jegyző'!D20</f>
        <v>0</v>
      </c>
      <c r="E20" s="54"/>
    </row>
    <row r="21" spans="1:5" ht="15" x14ac:dyDescent="0.25">
      <c r="A21" s="85" t="s">
        <v>265</v>
      </c>
      <c r="B21" s="27" t="s">
        <v>287</v>
      </c>
      <c r="C21" s="17">
        <f>'4.2.1 Szakmár'!C21+'4.2.2 Öregcsertő'!C21+'4.2.3 Újtelek'!C21+'4.2.4 Jegyző'!C21</f>
        <v>324000</v>
      </c>
      <c r="D21" s="17">
        <f>'4.2.1 Szakmár'!D21+'4.2.2 Öregcsertő'!D21+'4.2.3 Újtelek'!D21+'4.2.4 Jegyző'!D21</f>
        <v>329523</v>
      </c>
      <c r="E21" s="54"/>
    </row>
    <row r="22" spans="1:5" ht="15" x14ac:dyDescent="0.25">
      <c r="A22" s="85" t="s">
        <v>288</v>
      </c>
      <c r="B22" s="27" t="s">
        <v>289</v>
      </c>
      <c r="C22" s="17">
        <f>'4.2.1 Szakmár'!C22+'4.2.2 Öregcsertő'!C22+'4.2.3 Újtelek'!C22+'4.2.4 Jegyző'!C22</f>
        <v>0</v>
      </c>
      <c r="D22" s="17">
        <f>'4.2.1 Szakmár'!D22+'4.2.2 Öregcsertő'!D22+'4.2.3 Újtelek'!D22+'4.2.4 Jegyző'!D22</f>
        <v>0</v>
      </c>
      <c r="E22" s="54"/>
    </row>
    <row r="23" spans="1:5" ht="15" x14ac:dyDescent="0.25">
      <c r="A23" s="85" t="s">
        <v>266</v>
      </c>
      <c r="B23" s="27" t="s">
        <v>290</v>
      </c>
      <c r="C23" s="17">
        <f>'4.2.1 Szakmár'!C23+'4.2.2 Öregcsertő'!C23+'4.2.3 Újtelek'!C23+'4.2.4 Jegyző'!C23</f>
        <v>329000</v>
      </c>
      <c r="D23" s="17">
        <f>'4.2.1 Szakmár'!D23+'4.2.2 Öregcsertő'!D23+'4.2.3 Újtelek'!D23+'4.2.4 Jegyző'!D23</f>
        <v>333248</v>
      </c>
      <c r="E23" s="54"/>
    </row>
    <row r="24" spans="1:5" ht="15" x14ac:dyDescent="0.25">
      <c r="A24" s="87" t="s">
        <v>267</v>
      </c>
      <c r="B24" s="33" t="s">
        <v>291</v>
      </c>
      <c r="C24" s="17">
        <f>'4.2.1 Szakmár'!C24+'4.2.2 Öregcsertő'!C24+'4.2.3 Újtelek'!C24+'4.2.4 Jegyző'!C24</f>
        <v>6960687</v>
      </c>
      <c r="D24" s="17">
        <f>'4.2.1 Szakmár'!D24+'4.2.2 Öregcsertő'!D24+'4.2.3 Újtelek'!D24+'4.2.4 Jegyző'!D24</f>
        <v>7161558</v>
      </c>
      <c r="E24" s="54"/>
    </row>
    <row r="25" spans="1:5" ht="15" x14ac:dyDescent="0.25">
      <c r="A25" s="85" t="s">
        <v>292</v>
      </c>
      <c r="B25" s="88" t="s">
        <v>7</v>
      </c>
      <c r="C25" s="17">
        <f>'4.2.1 Szakmár'!C25+'4.2.2 Öregcsertő'!C25+'4.2.3 Újtelek'!C25+'4.2.4 Jegyző'!C25</f>
        <v>175000</v>
      </c>
      <c r="D25" s="17">
        <f>'4.2.1 Szakmár'!D25+'4.2.2 Öregcsertő'!D25+'4.2.3 Újtelek'!D25+'4.2.4 Jegyző'!D25</f>
        <v>175000</v>
      </c>
      <c r="E25" s="54"/>
    </row>
    <row r="26" spans="1:5" ht="15" x14ac:dyDescent="0.25">
      <c r="A26" s="85" t="s">
        <v>268</v>
      </c>
      <c r="B26" s="14" t="s">
        <v>8</v>
      </c>
      <c r="C26" s="17">
        <f>'4.2.1 Szakmár'!C26+'4.2.2 Öregcsertő'!C26+'4.2.3 Újtelek'!C26+'4.2.4 Jegyző'!C26</f>
        <v>519000</v>
      </c>
      <c r="D26" s="17">
        <f>'4.2.1 Szakmár'!D26+'4.2.2 Öregcsertő'!D26+'4.2.3 Újtelek'!D26+'4.2.4 Jegyző'!D26</f>
        <v>585416</v>
      </c>
      <c r="E26" s="54"/>
    </row>
    <row r="27" spans="1:5" ht="15" x14ac:dyDescent="0.25">
      <c r="A27" s="86" t="s">
        <v>269</v>
      </c>
      <c r="B27" s="31" t="s">
        <v>9</v>
      </c>
      <c r="C27" s="19">
        <f>'4.2.1 Szakmár'!C27+'4.2.2 Öregcsertő'!C27+'4.2.3 Újtelek'!C27+'4.2.4 Jegyző'!C27</f>
        <v>694000</v>
      </c>
      <c r="D27" s="19">
        <f>'4.2.1 Szakmár'!D27+'4.2.2 Öregcsertő'!D27+'4.2.3 Újtelek'!D27+'4.2.4 Jegyző'!D27</f>
        <v>760416</v>
      </c>
      <c r="E27" s="216"/>
    </row>
    <row r="28" spans="1:5" ht="15" x14ac:dyDescent="0.25">
      <c r="A28" s="85" t="s">
        <v>270</v>
      </c>
      <c r="B28" s="27" t="s">
        <v>10</v>
      </c>
      <c r="C28" s="17">
        <f>'4.2.1 Szakmár'!C28+'4.2.2 Öregcsertő'!C28+'4.2.3 Újtelek'!C28+'4.2.4 Jegyző'!C28</f>
        <v>951000</v>
      </c>
      <c r="D28" s="17">
        <f>'4.2.1 Szakmár'!D28+'4.2.2 Öregcsertő'!D28+'4.2.3 Újtelek'!D28+'4.2.4 Jegyző'!D28</f>
        <v>951000</v>
      </c>
      <c r="E28" s="54"/>
    </row>
    <row r="29" spans="1:5" ht="15" x14ac:dyDescent="0.25">
      <c r="A29" s="85" t="s">
        <v>271</v>
      </c>
      <c r="B29" s="27" t="s">
        <v>11</v>
      </c>
      <c r="C29" s="17">
        <f>'4.2.1 Szakmár'!C29+'4.2.2 Öregcsertő'!C29+'4.2.3 Újtelek'!C29+'4.2.4 Jegyző'!C29</f>
        <v>566000</v>
      </c>
      <c r="D29" s="17">
        <f>'4.2.1 Szakmár'!D29+'4.2.2 Öregcsertő'!D29+'4.2.3 Újtelek'!D29+'4.2.4 Jegyző'!D29</f>
        <v>572205</v>
      </c>
      <c r="E29" s="54"/>
    </row>
    <row r="30" spans="1:5" ht="15" x14ac:dyDescent="0.25">
      <c r="A30" s="86" t="s">
        <v>272</v>
      </c>
      <c r="B30" s="31" t="s">
        <v>12</v>
      </c>
      <c r="C30" s="19">
        <f>'4.2.1 Szakmár'!C30+'4.2.2 Öregcsertő'!C30+'4.2.3 Újtelek'!C30+'4.2.4 Jegyző'!C30</f>
        <v>1517000</v>
      </c>
      <c r="D30" s="19">
        <f>'4.2.1 Szakmár'!D30+'4.2.2 Öregcsertő'!D30+'4.2.3 Újtelek'!D30+'4.2.4 Jegyző'!D30</f>
        <v>1523205</v>
      </c>
      <c r="E30" s="216"/>
    </row>
    <row r="31" spans="1:5" ht="15" x14ac:dyDescent="0.25">
      <c r="A31" s="85" t="s">
        <v>273</v>
      </c>
      <c r="B31" s="27" t="s">
        <v>13</v>
      </c>
      <c r="C31" s="17">
        <f>'4.2.1 Szakmár'!C31+'4.2.2 Öregcsertő'!C31+'4.2.3 Újtelek'!C31+'4.2.4 Jegyző'!C31</f>
        <v>1780000</v>
      </c>
      <c r="D31" s="17">
        <f>'4.2.1 Szakmár'!D31+'4.2.2 Öregcsertő'!D31+'4.2.3 Újtelek'!D31+'4.2.4 Jegyző'!D31</f>
        <v>1780000</v>
      </c>
      <c r="E31" s="54"/>
    </row>
    <row r="32" spans="1:5" ht="15" x14ac:dyDescent="0.25">
      <c r="A32" s="85" t="s">
        <v>351</v>
      </c>
      <c r="B32" s="14" t="s">
        <v>14</v>
      </c>
      <c r="C32" s="17">
        <f>'4.2.1 Szakmár'!C32+'4.2.2 Öregcsertő'!C32+'4.2.3 Újtelek'!C32+'4.2.4 Jegyző'!C32</f>
        <v>0</v>
      </c>
      <c r="D32" s="17">
        <f>'4.2.1 Szakmár'!D32+'4.2.2 Öregcsertő'!D32+'4.2.3 Újtelek'!D32+'4.2.4 Jegyző'!D32</f>
        <v>0</v>
      </c>
      <c r="E32" s="54"/>
    </row>
    <row r="33" spans="1:5" ht="15" x14ac:dyDescent="0.25">
      <c r="A33" s="85" t="s">
        <v>274</v>
      </c>
      <c r="B33" s="14" t="s">
        <v>295</v>
      </c>
      <c r="C33" s="17">
        <f>'4.2.1 Szakmár'!C33+'4.2.2 Öregcsertő'!C33+'4.2.3 Újtelek'!C33+'4.2.4 Jegyző'!C33</f>
        <v>100000</v>
      </c>
      <c r="D33" s="17">
        <f>'4.2.1 Szakmár'!D33+'4.2.2 Öregcsertő'!D33+'4.2.3 Újtelek'!D33+'4.2.4 Jegyző'!D33</f>
        <v>100000</v>
      </c>
      <c r="E33" s="54"/>
    </row>
    <row r="34" spans="1:5" ht="15" x14ac:dyDescent="0.25">
      <c r="A34" s="85" t="s">
        <v>473</v>
      </c>
      <c r="B34" s="14" t="s">
        <v>425</v>
      </c>
      <c r="C34" s="17">
        <f>'4.2.1 Szakmár'!C34+'4.2.2 Öregcsertő'!C34+'4.2.3 Újtelek'!C34+'4.2.4 Jegyző'!C34</f>
        <v>60000</v>
      </c>
      <c r="D34" s="17">
        <f>'4.2.1 Szakmár'!D34+'4.2.2 Öregcsertő'!D34+'4.2.3 Újtelek'!D34+'4.2.4 Jegyző'!D34</f>
        <v>60000</v>
      </c>
      <c r="E34" s="54"/>
    </row>
    <row r="35" spans="1:5" ht="15" x14ac:dyDescent="0.25">
      <c r="A35" s="85" t="s">
        <v>442</v>
      </c>
      <c r="B35" s="14" t="s">
        <v>15</v>
      </c>
      <c r="C35" s="17">
        <f>'4.2.1 Szakmár'!C35+'4.2.2 Öregcsertő'!C35+'4.2.3 Újtelek'!C35+'4.2.4 Jegyző'!C35</f>
        <v>1549000</v>
      </c>
      <c r="D35" s="17">
        <f>'4.2.1 Szakmár'!D35+'4.2.2 Öregcsertő'!D35+'4.2.3 Újtelek'!D35+'4.2.4 Jegyző'!D35</f>
        <v>1555488</v>
      </c>
      <c r="E35" s="54"/>
    </row>
    <row r="36" spans="1:5" ht="15" x14ac:dyDescent="0.25">
      <c r="A36" s="86" t="s">
        <v>275</v>
      </c>
      <c r="B36" s="31" t="s">
        <v>16</v>
      </c>
      <c r="C36" s="19">
        <f>'4.2.1 Szakmár'!C36+'4.2.2 Öregcsertő'!C36+'4.2.3 Újtelek'!C36+'4.2.4 Jegyző'!C36</f>
        <v>3489000</v>
      </c>
      <c r="D36" s="19">
        <f>'4.2.1 Szakmár'!D36+'4.2.2 Öregcsertő'!D36+'4.2.3 Újtelek'!D36+'4.2.4 Jegyző'!D36</f>
        <v>3495488</v>
      </c>
      <c r="E36" s="216"/>
    </row>
    <row r="37" spans="1:5" ht="15" x14ac:dyDescent="0.25">
      <c r="A37" s="86" t="s">
        <v>276</v>
      </c>
      <c r="B37" s="31" t="s">
        <v>148</v>
      </c>
      <c r="C37" s="19">
        <f>'4.2.1 Szakmár'!C37+'4.2.2 Öregcsertő'!C37+'4.2.3 Újtelek'!C37+'4.2.4 Jegyző'!C37</f>
        <v>285000</v>
      </c>
      <c r="D37" s="19">
        <f>'4.2.1 Szakmár'!D37+'4.2.2 Öregcsertő'!D37+'4.2.3 Újtelek'!D37+'4.2.4 Jegyző'!D37</f>
        <v>311557</v>
      </c>
      <c r="E37" s="216"/>
    </row>
    <row r="38" spans="1:5" ht="15" x14ac:dyDescent="0.25">
      <c r="A38" s="85" t="s">
        <v>277</v>
      </c>
      <c r="B38" s="27" t="s">
        <v>282</v>
      </c>
      <c r="C38" s="17">
        <f>'4.2.1 Szakmár'!C38+'4.2.2 Öregcsertő'!C38+'4.2.3 Újtelek'!C38+'4.2.4 Jegyző'!C38</f>
        <v>1490000</v>
      </c>
      <c r="D38" s="17">
        <f>'4.2.1 Szakmár'!D38+'4.2.2 Öregcsertő'!D38+'4.2.3 Újtelek'!D38+'4.2.4 Jegyző'!D38</f>
        <v>1516460</v>
      </c>
      <c r="E38" s="54"/>
    </row>
    <row r="39" spans="1:5" ht="15" x14ac:dyDescent="0.25">
      <c r="A39" s="85" t="s">
        <v>279</v>
      </c>
      <c r="B39" s="27" t="s">
        <v>280</v>
      </c>
      <c r="C39" s="17">
        <f>'4.2.1 Szakmár'!C39+'4.2.2 Öregcsertő'!C39+'4.2.3 Újtelek'!C39+'4.2.4 Jegyző'!C39</f>
        <v>7000</v>
      </c>
      <c r="D39" s="17">
        <f>'4.2.1 Szakmár'!D39+'4.2.2 Öregcsertő'!D39+'4.2.3 Újtelek'!D39+'4.2.4 Jegyző'!D39</f>
        <v>7000</v>
      </c>
      <c r="E39" s="54"/>
    </row>
    <row r="40" spans="1:5" ht="15" x14ac:dyDescent="0.25">
      <c r="A40" s="86" t="s">
        <v>281</v>
      </c>
      <c r="B40" s="31" t="s">
        <v>280</v>
      </c>
      <c r="C40" s="19">
        <f>'4.2.1 Szakmár'!C40+'4.2.2 Öregcsertő'!C40+'4.2.3 Újtelek'!C40+'4.2.4 Jegyző'!C40</f>
        <v>1497000</v>
      </c>
      <c r="D40" s="19">
        <f>'4.2.1 Szakmár'!D40+'4.2.2 Öregcsertő'!D40+'4.2.3 Újtelek'!D40+'4.2.4 Jegyző'!D40</f>
        <v>1523460</v>
      </c>
      <c r="E40" s="216"/>
    </row>
    <row r="41" spans="1:5" ht="15" x14ac:dyDescent="0.25">
      <c r="A41" s="85" t="s">
        <v>278</v>
      </c>
      <c r="B41" s="28" t="s">
        <v>144</v>
      </c>
      <c r="C41" s="17">
        <f>'4.2.1 Szakmár'!C41+'4.2.2 Öregcsertő'!C41+'4.2.3 Újtelek'!C41+'4.2.4 Jegyző'!C41</f>
        <v>7482000</v>
      </c>
      <c r="D41" s="17">
        <f>'4.2.1 Szakmár'!D41+'4.2.2 Öregcsertő'!D41+'4.2.3 Újtelek'!D41+'4.2.4 Jegyző'!D41</f>
        <v>7614126</v>
      </c>
      <c r="E41" s="54"/>
    </row>
    <row r="42" spans="1:5" ht="15" x14ac:dyDescent="0.25">
      <c r="A42" s="85"/>
      <c r="B42" s="28" t="s">
        <v>143</v>
      </c>
      <c r="C42" s="22">
        <f>'4.2.1 Szakmár'!C42+'4.2.2 Öregcsertő'!C45+'4.2.3 Újtelek'!C45+'4.2.4 Jegyző'!C45</f>
        <v>48675967</v>
      </c>
      <c r="D42" s="22">
        <f>'4.2.1 Szakmár'!D42+'4.2.2 Öregcsertő'!D45+'4.2.3 Újtelek'!D45+'4.2.4 Jegyző'!D45</f>
        <v>50033854</v>
      </c>
      <c r="E42" s="64"/>
    </row>
    <row r="43" spans="1:5" ht="15" x14ac:dyDescent="0.25">
      <c r="A43" s="38"/>
      <c r="B43" s="38"/>
      <c r="C43" s="38"/>
      <c r="D43" s="38"/>
      <c r="E43" s="38"/>
    </row>
    <row r="44" spans="1:5" ht="15" x14ac:dyDescent="0.25">
      <c r="A44" s="39" t="s">
        <v>308</v>
      </c>
      <c r="B44" s="39" t="s">
        <v>588</v>
      </c>
      <c r="C44" s="39"/>
      <c r="D44" s="39">
        <v>1331897</v>
      </c>
      <c r="E44" s="38"/>
    </row>
    <row r="45" spans="1:5" ht="15" x14ac:dyDescent="0.25">
      <c r="A45" s="39" t="s">
        <v>483</v>
      </c>
      <c r="B45" s="39" t="s">
        <v>484</v>
      </c>
      <c r="C45" s="39">
        <v>1500</v>
      </c>
      <c r="D45" s="39">
        <v>1500</v>
      </c>
      <c r="E45" s="217"/>
    </row>
    <row r="46" spans="1:5" ht="15" x14ac:dyDescent="0.25">
      <c r="A46" s="39" t="s">
        <v>423</v>
      </c>
      <c r="B46" s="39" t="s">
        <v>342</v>
      </c>
      <c r="C46" s="39">
        <v>2500</v>
      </c>
      <c r="D46" s="39">
        <v>2500</v>
      </c>
      <c r="E46" s="217"/>
    </row>
    <row r="47" spans="1:5" ht="15" x14ac:dyDescent="0.25">
      <c r="A47" s="39" t="s">
        <v>432</v>
      </c>
      <c r="B47" s="39" t="s">
        <v>485</v>
      </c>
      <c r="C47" s="39">
        <v>48671967</v>
      </c>
      <c r="D47" s="39">
        <v>48697957</v>
      </c>
      <c r="E47" s="217"/>
    </row>
    <row r="48" spans="1:5" ht="14.25" x14ac:dyDescent="0.2">
      <c r="A48" s="129"/>
      <c r="B48" s="129" t="s">
        <v>486</v>
      </c>
      <c r="C48" s="129">
        <f>SUM(C44:C47)</f>
        <v>48675967</v>
      </c>
      <c r="D48" s="129">
        <f>SUM(D44:D47)</f>
        <v>50033854</v>
      </c>
      <c r="E48" s="218"/>
    </row>
  </sheetData>
  <mergeCells count="3">
    <mergeCell ref="A1:B1"/>
    <mergeCell ref="A2:B2"/>
    <mergeCell ref="A3:B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C1" zoomScaleNormal="100" workbookViewId="0">
      <selection activeCell="R25" sqref="R25"/>
    </sheetView>
  </sheetViews>
  <sheetFormatPr defaultRowHeight="12.75" x14ac:dyDescent="0.2"/>
  <cols>
    <col min="1" max="1" width="9.140625" style="15"/>
    <col min="2" max="2" width="46.5703125" style="15" customWidth="1"/>
    <col min="3" max="3" width="16" style="15" customWidth="1"/>
    <col min="4" max="4" width="15" style="15" customWidth="1"/>
    <col min="5" max="5" width="20.42578125" style="15" customWidth="1"/>
    <col min="6" max="7" width="9.140625" style="15"/>
    <col min="8" max="8" width="11.85546875" style="15" customWidth="1"/>
    <col min="9" max="16384" width="9.140625" style="15"/>
  </cols>
  <sheetData>
    <row r="1" spans="1:17" ht="15" x14ac:dyDescent="0.25">
      <c r="A1" s="318" t="s">
        <v>151</v>
      </c>
      <c r="B1" s="318"/>
      <c r="C1" s="38"/>
      <c r="D1" s="38"/>
      <c r="E1" s="38"/>
    </row>
    <row r="2" spans="1:17" ht="15" x14ac:dyDescent="0.25">
      <c r="A2" s="319" t="s">
        <v>586</v>
      </c>
      <c r="B2" s="319"/>
      <c r="C2" s="38"/>
      <c r="D2" s="38"/>
      <c r="E2" s="38"/>
    </row>
    <row r="3" spans="1:17" ht="15" x14ac:dyDescent="0.25">
      <c r="A3" s="306" t="s">
        <v>179</v>
      </c>
      <c r="B3" s="306"/>
      <c r="C3" s="38"/>
      <c r="D3" s="38"/>
      <c r="E3" s="38"/>
    </row>
    <row r="4" spans="1:17" ht="15" x14ac:dyDescent="0.25">
      <c r="A4" s="38"/>
      <c r="B4" s="38"/>
      <c r="C4" s="38"/>
      <c r="D4" s="38"/>
      <c r="E4" s="38"/>
    </row>
    <row r="5" spans="1:17" ht="15" x14ac:dyDescent="0.25">
      <c r="A5" s="38"/>
      <c r="B5" s="42" t="s">
        <v>515</v>
      </c>
      <c r="C5" s="38"/>
      <c r="D5" s="38"/>
      <c r="E5" s="38"/>
    </row>
    <row r="6" spans="1:17" ht="15" x14ac:dyDescent="0.25">
      <c r="A6" s="38"/>
      <c r="B6" s="40" t="s">
        <v>437</v>
      </c>
      <c r="C6" s="38"/>
      <c r="D6" s="38"/>
      <c r="E6" s="38"/>
    </row>
    <row r="7" spans="1:17" ht="30" customHeight="1" x14ac:dyDescent="0.25">
      <c r="A7" s="85"/>
      <c r="B7" s="120" t="s">
        <v>1</v>
      </c>
      <c r="C7" s="120" t="s">
        <v>2</v>
      </c>
      <c r="D7" s="120" t="s">
        <v>587</v>
      </c>
      <c r="E7" s="208"/>
    </row>
    <row r="8" spans="1:17" ht="15" x14ac:dyDescent="0.25">
      <c r="A8" s="85" t="s">
        <v>252</v>
      </c>
      <c r="B8" s="14" t="s">
        <v>3</v>
      </c>
      <c r="C8" s="17">
        <v>12816500</v>
      </c>
      <c r="D8" s="17">
        <v>12816500</v>
      </c>
      <c r="E8" s="54"/>
    </row>
    <row r="9" spans="1:17" ht="15" x14ac:dyDescent="0.25">
      <c r="A9" s="85" t="s">
        <v>253</v>
      </c>
      <c r="B9" s="14" t="s">
        <v>254</v>
      </c>
      <c r="C9" s="17">
        <v>0</v>
      </c>
      <c r="D9" s="17">
        <v>385000</v>
      </c>
      <c r="E9" s="54"/>
    </row>
    <row r="10" spans="1:17" ht="15" x14ac:dyDescent="0.25">
      <c r="A10" s="85" t="s">
        <v>255</v>
      </c>
      <c r="B10" s="14" t="s">
        <v>145</v>
      </c>
      <c r="C10" s="17">
        <v>745045</v>
      </c>
      <c r="D10" s="17">
        <v>745045</v>
      </c>
      <c r="E10" s="54"/>
    </row>
    <row r="11" spans="1:17" ht="15" x14ac:dyDescent="0.25">
      <c r="A11" s="85" t="s">
        <v>256</v>
      </c>
      <c r="B11" s="14" t="s">
        <v>4</v>
      </c>
      <c r="C11" s="17">
        <v>354000</v>
      </c>
      <c r="D11" s="17">
        <v>354000</v>
      </c>
      <c r="E11" s="54"/>
    </row>
    <row r="12" spans="1:17" ht="15" x14ac:dyDescent="0.25">
      <c r="A12" s="85" t="s">
        <v>293</v>
      </c>
      <c r="B12" s="14" t="s">
        <v>294</v>
      </c>
      <c r="C12" s="17">
        <v>340000</v>
      </c>
      <c r="D12" s="17">
        <v>340000</v>
      </c>
      <c r="E12" s="54"/>
      <c r="P12" s="119"/>
      <c r="Q12" s="119"/>
    </row>
    <row r="13" spans="1:17" ht="15" x14ac:dyDescent="0.25">
      <c r="A13" s="86" t="s">
        <v>257</v>
      </c>
      <c r="B13" s="31" t="s">
        <v>5</v>
      </c>
      <c r="C13" s="32">
        <f>SUM(C8:C12)</f>
        <v>14255545</v>
      </c>
      <c r="D13" s="32">
        <f>SUM(D8:D12)</f>
        <v>14640545</v>
      </c>
      <c r="E13" s="209"/>
      <c r="L13" s="109"/>
    </row>
    <row r="14" spans="1:17" ht="15" x14ac:dyDescent="0.25">
      <c r="A14" s="85" t="s">
        <v>258</v>
      </c>
      <c r="B14" s="27" t="s">
        <v>21</v>
      </c>
      <c r="C14" s="30">
        <v>0</v>
      </c>
      <c r="D14" s="30">
        <v>0</v>
      </c>
      <c r="E14" s="210"/>
      <c r="K14" s="119"/>
      <c r="L14" s="119"/>
    </row>
    <row r="15" spans="1:17" ht="15" x14ac:dyDescent="0.25">
      <c r="A15" s="85" t="s">
        <v>259</v>
      </c>
      <c r="B15" s="27" t="s">
        <v>283</v>
      </c>
      <c r="C15" s="30">
        <v>0</v>
      </c>
      <c r="D15" s="30">
        <v>0</v>
      </c>
      <c r="E15" s="210"/>
    </row>
    <row r="16" spans="1:17" ht="15" x14ac:dyDescent="0.25">
      <c r="A16" s="85" t="s">
        <v>260</v>
      </c>
      <c r="B16" s="27" t="s">
        <v>284</v>
      </c>
      <c r="C16" s="30">
        <v>0</v>
      </c>
      <c r="D16" s="30">
        <v>181300</v>
      </c>
      <c r="E16" s="210"/>
    </row>
    <row r="17" spans="1:9" ht="15" x14ac:dyDescent="0.25">
      <c r="A17" s="86" t="s">
        <v>261</v>
      </c>
      <c r="B17" s="31" t="s">
        <v>22</v>
      </c>
      <c r="C17" s="29">
        <f>SUM(C15:C16)</f>
        <v>0</v>
      </c>
      <c r="D17" s="29">
        <f>SUM(D15:D16)</f>
        <v>181300</v>
      </c>
      <c r="E17" s="212"/>
    </row>
    <row r="18" spans="1:9" ht="14.25" x14ac:dyDescent="0.2">
      <c r="A18" s="87" t="s">
        <v>262</v>
      </c>
      <c r="B18" s="28" t="s">
        <v>5</v>
      </c>
      <c r="C18" s="29">
        <f>C13+C17</f>
        <v>14255545</v>
      </c>
      <c r="D18" s="29">
        <f>D13+D17</f>
        <v>14821845</v>
      </c>
      <c r="E18" s="212"/>
      <c r="I18" s="109"/>
    </row>
    <row r="19" spans="1:9" ht="15" x14ac:dyDescent="0.25">
      <c r="A19" s="85" t="s">
        <v>263</v>
      </c>
      <c r="B19" s="27" t="s">
        <v>285</v>
      </c>
      <c r="C19" s="30">
        <v>2591543</v>
      </c>
      <c r="D19" s="30">
        <v>2700743</v>
      </c>
      <c r="E19" s="210"/>
    </row>
    <row r="20" spans="1:9" ht="15" x14ac:dyDescent="0.25">
      <c r="A20" s="85" t="s">
        <v>264</v>
      </c>
      <c r="B20" s="27" t="s">
        <v>286</v>
      </c>
      <c r="C20" s="30">
        <v>0</v>
      </c>
      <c r="D20" s="30">
        <v>0</v>
      </c>
      <c r="E20" s="210"/>
    </row>
    <row r="21" spans="1:9" ht="15" x14ac:dyDescent="0.25">
      <c r="A21" s="85" t="s">
        <v>265</v>
      </c>
      <c r="B21" s="27" t="s">
        <v>287</v>
      </c>
      <c r="C21" s="30">
        <v>140000</v>
      </c>
      <c r="D21" s="30">
        <v>141841</v>
      </c>
      <c r="E21" s="210"/>
      <c r="I21" s="109"/>
    </row>
    <row r="22" spans="1:9" ht="15" x14ac:dyDescent="0.25">
      <c r="A22" s="85" t="s">
        <v>288</v>
      </c>
      <c r="B22" s="27" t="s">
        <v>289</v>
      </c>
      <c r="C22" s="30"/>
      <c r="D22" s="30"/>
      <c r="E22" s="210"/>
      <c r="I22" s="109"/>
    </row>
    <row r="23" spans="1:9" ht="15" x14ac:dyDescent="0.25">
      <c r="A23" s="85" t="s">
        <v>266</v>
      </c>
      <c r="B23" s="27" t="s">
        <v>290</v>
      </c>
      <c r="C23" s="30">
        <v>144000</v>
      </c>
      <c r="D23" s="30">
        <v>145416</v>
      </c>
      <c r="E23" s="210"/>
    </row>
    <row r="24" spans="1:9" ht="14.25" x14ac:dyDescent="0.2">
      <c r="A24" s="87" t="s">
        <v>267</v>
      </c>
      <c r="B24" s="33" t="s">
        <v>291</v>
      </c>
      <c r="C24" s="22">
        <f>SUM(C19:C23)</f>
        <v>2875543</v>
      </c>
      <c r="D24" s="22">
        <f>SUM(D19:D23)</f>
        <v>2988000</v>
      </c>
      <c r="E24" s="64"/>
    </row>
    <row r="25" spans="1:9" ht="15" x14ac:dyDescent="0.25">
      <c r="A25" s="85" t="s">
        <v>292</v>
      </c>
      <c r="B25" s="88" t="s">
        <v>7</v>
      </c>
      <c r="C25" s="17">
        <v>50000</v>
      </c>
      <c r="D25" s="17">
        <v>50000</v>
      </c>
      <c r="E25" s="54"/>
    </row>
    <row r="26" spans="1:9" ht="15" x14ac:dyDescent="0.25">
      <c r="A26" s="85" t="s">
        <v>268</v>
      </c>
      <c r="B26" s="14" t="s">
        <v>8</v>
      </c>
      <c r="C26" s="17">
        <v>205000</v>
      </c>
      <c r="D26" s="17">
        <v>235593</v>
      </c>
      <c r="E26" s="54"/>
    </row>
    <row r="27" spans="1:9" ht="15" x14ac:dyDescent="0.25">
      <c r="A27" s="86" t="s">
        <v>269</v>
      </c>
      <c r="B27" s="31" t="s">
        <v>9</v>
      </c>
      <c r="C27" s="32">
        <f>SUM(C25:C26)</f>
        <v>255000</v>
      </c>
      <c r="D27" s="32">
        <f>SUM(D25:D26)</f>
        <v>285593</v>
      </c>
      <c r="E27" s="209"/>
    </row>
    <row r="28" spans="1:9" ht="15" x14ac:dyDescent="0.25">
      <c r="A28" s="85" t="s">
        <v>270</v>
      </c>
      <c r="B28" s="27" t="s">
        <v>10</v>
      </c>
      <c r="C28" s="30">
        <v>290000</v>
      </c>
      <c r="D28" s="30">
        <v>290000</v>
      </c>
      <c r="E28" s="210"/>
    </row>
    <row r="29" spans="1:9" ht="15" x14ac:dyDescent="0.25">
      <c r="A29" s="85" t="s">
        <v>271</v>
      </c>
      <c r="B29" s="27" t="s">
        <v>11</v>
      </c>
      <c r="C29" s="30">
        <v>318000</v>
      </c>
      <c r="D29" s="30">
        <v>321060</v>
      </c>
      <c r="E29" s="210"/>
    </row>
    <row r="30" spans="1:9" ht="15" x14ac:dyDescent="0.25">
      <c r="A30" s="86" t="s">
        <v>272</v>
      </c>
      <c r="B30" s="31" t="s">
        <v>12</v>
      </c>
      <c r="C30" s="32">
        <f>SUM(C28:C29)</f>
        <v>608000</v>
      </c>
      <c r="D30" s="32">
        <f>SUM(D28:D29)</f>
        <v>611060</v>
      </c>
      <c r="E30" s="209"/>
    </row>
    <row r="31" spans="1:9" ht="15" x14ac:dyDescent="0.25">
      <c r="A31" s="85" t="s">
        <v>273</v>
      </c>
      <c r="B31" s="27" t="s">
        <v>13</v>
      </c>
      <c r="C31" s="30">
        <v>600000</v>
      </c>
      <c r="D31" s="30">
        <v>600000</v>
      </c>
      <c r="E31" s="210"/>
    </row>
    <row r="32" spans="1:9" ht="15" x14ac:dyDescent="0.25">
      <c r="A32" s="85" t="s">
        <v>351</v>
      </c>
      <c r="B32" s="14" t="s">
        <v>14</v>
      </c>
      <c r="C32" s="17">
        <v>0</v>
      </c>
      <c r="D32" s="17">
        <v>0</v>
      </c>
      <c r="E32" s="54"/>
    </row>
    <row r="33" spans="1:5" ht="15" x14ac:dyDescent="0.25">
      <c r="A33" s="85" t="s">
        <v>274</v>
      </c>
      <c r="B33" s="14" t="s">
        <v>295</v>
      </c>
      <c r="C33" s="17">
        <v>50000</v>
      </c>
      <c r="D33" s="17">
        <v>50000</v>
      </c>
      <c r="E33" s="54"/>
    </row>
    <row r="34" spans="1:5" ht="15" x14ac:dyDescent="0.25">
      <c r="A34" s="85" t="s">
        <v>424</v>
      </c>
      <c r="B34" s="14" t="s">
        <v>425</v>
      </c>
      <c r="C34" s="17">
        <v>20000</v>
      </c>
      <c r="D34" s="17">
        <v>20000</v>
      </c>
      <c r="E34" s="54"/>
    </row>
    <row r="35" spans="1:5" ht="15" x14ac:dyDescent="0.25">
      <c r="A35" s="85" t="s">
        <v>442</v>
      </c>
      <c r="B35" s="14" t="s">
        <v>15</v>
      </c>
      <c r="C35" s="17">
        <v>785000</v>
      </c>
      <c r="D35" s="17">
        <v>791488</v>
      </c>
      <c r="E35" s="54"/>
    </row>
    <row r="36" spans="1:5" ht="15" x14ac:dyDescent="0.25">
      <c r="A36" s="86" t="s">
        <v>275</v>
      </c>
      <c r="B36" s="31" t="s">
        <v>16</v>
      </c>
      <c r="C36" s="32">
        <f>SUM(C31:C35)</f>
        <v>1455000</v>
      </c>
      <c r="D36" s="32">
        <f>SUM(D31:D35)</f>
        <v>1461488</v>
      </c>
      <c r="E36" s="209"/>
    </row>
    <row r="37" spans="1:5" ht="15" x14ac:dyDescent="0.25">
      <c r="A37" s="86" t="s">
        <v>276</v>
      </c>
      <c r="B37" s="31" t="s">
        <v>148</v>
      </c>
      <c r="C37" s="32">
        <v>160000</v>
      </c>
      <c r="D37" s="32">
        <v>186557</v>
      </c>
      <c r="E37" s="209"/>
    </row>
    <row r="38" spans="1:5" ht="15" x14ac:dyDescent="0.25">
      <c r="A38" s="85" t="s">
        <v>277</v>
      </c>
      <c r="B38" s="27" t="s">
        <v>282</v>
      </c>
      <c r="C38" s="30">
        <v>600000</v>
      </c>
      <c r="D38" s="30">
        <v>612538</v>
      </c>
      <c r="E38" s="210"/>
    </row>
    <row r="39" spans="1:5" ht="15" x14ac:dyDescent="0.25">
      <c r="A39" s="85" t="s">
        <v>279</v>
      </c>
      <c r="B39" s="27" t="s">
        <v>280</v>
      </c>
      <c r="C39" s="30">
        <v>5000</v>
      </c>
      <c r="D39" s="30">
        <v>5000</v>
      </c>
      <c r="E39" s="210"/>
    </row>
    <row r="40" spans="1:5" ht="15" x14ac:dyDescent="0.25">
      <c r="A40" s="86" t="s">
        <v>281</v>
      </c>
      <c r="B40" s="31" t="s">
        <v>280</v>
      </c>
      <c r="C40" s="32">
        <f>SUM(C38:C39)</f>
        <v>605000</v>
      </c>
      <c r="D40" s="32">
        <f>SUM(D38:D39)</f>
        <v>617538</v>
      </c>
      <c r="E40" s="209"/>
    </row>
    <row r="41" spans="1:5" ht="15" x14ac:dyDescent="0.25">
      <c r="A41" s="85" t="s">
        <v>278</v>
      </c>
      <c r="B41" s="28" t="s">
        <v>144</v>
      </c>
      <c r="C41" s="29">
        <f>C27+C30+C36+C37+C40</f>
        <v>3083000</v>
      </c>
      <c r="D41" s="29">
        <f>D27+D30+D36+D37+D40</f>
        <v>3162236</v>
      </c>
      <c r="E41" s="212"/>
    </row>
    <row r="42" spans="1:5" ht="15" x14ac:dyDescent="0.25">
      <c r="A42" s="85"/>
      <c r="B42" s="28" t="s">
        <v>143</v>
      </c>
      <c r="C42" s="29">
        <f>C18+C24+C41</f>
        <v>20214088</v>
      </c>
      <c r="D42" s="29">
        <f>D18+D24+D41</f>
        <v>20972081</v>
      </c>
      <c r="E42" s="212"/>
    </row>
    <row r="44" spans="1:5" ht="15" x14ac:dyDescent="0.25">
      <c r="A44"/>
      <c r="B44"/>
      <c r="C44"/>
      <c r="D44"/>
      <c r="E44"/>
    </row>
    <row r="45" spans="1:5" ht="15" x14ac:dyDescent="0.25">
      <c r="A45"/>
      <c r="B45"/>
      <c r="C45"/>
      <c r="D45"/>
      <c r="E45"/>
    </row>
  </sheetData>
  <mergeCells count="3">
    <mergeCell ref="A1:B1"/>
    <mergeCell ref="A2:B2"/>
    <mergeCell ref="A3:B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C1" zoomScaleNormal="100" workbookViewId="0">
      <selection activeCell="U15" sqref="U15"/>
    </sheetView>
  </sheetViews>
  <sheetFormatPr defaultRowHeight="15" x14ac:dyDescent="0.25"/>
  <cols>
    <col min="2" max="2" width="46.5703125" customWidth="1"/>
    <col min="3" max="3" width="13" customWidth="1"/>
    <col min="4" max="4" width="13.28515625" customWidth="1"/>
    <col min="5" max="5" width="20.42578125" customWidth="1"/>
    <col min="14" max="14" width="10.140625" customWidth="1"/>
  </cols>
  <sheetData>
    <row r="1" spans="1:20" x14ac:dyDescent="0.25">
      <c r="A1" s="275" t="s">
        <v>150</v>
      </c>
      <c r="B1" s="275"/>
      <c r="C1" s="97"/>
      <c r="D1" s="97"/>
      <c r="E1" s="97"/>
    </row>
    <row r="2" spans="1:20" x14ac:dyDescent="0.25">
      <c r="A2" s="276" t="s">
        <v>586</v>
      </c>
      <c r="B2" s="276"/>
      <c r="C2" s="97"/>
      <c r="D2" s="97"/>
      <c r="E2" s="97"/>
    </row>
    <row r="3" spans="1:20" x14ac:dyDescent="0.25">
      <c r="A3" s="320" t="s">
        <v>420</v>
      </c>
      <c r="B3" s="320"/>
      <c r="C3" s="97"/>
      <c r="D3" s="97"/>
      <c r="E3" s="97"/>
    </row>
    <row r="4" spans="1:20" x14ac:dyDescent="0.25">
      <c r="A4" s="6"/>
      <c r="B4" s="6"/>
      <c r="C4" s="97"/>
      <c r="D4" s="97"/>
      <c r="E4" s="97"/>
    </row>
    <row r="5" spans="1:20" x14ac:dyDescent="0.25">
      <c r="A5" s="6"/>
      <c r="B5" s="117" t="s">
        <v>516</v>
      </c>
      <c r="C5" s="97"/>
      <c r="D5" s="97"/>
      <c r="E5" s="97"/>
    </row>
    <row r="6" spans="1:20" x14ac:dyDescent="0.25">
      <c r="A6" s="6"/>
      <c r="B6" s="24" t="s">
        <v>437</v>
      </c>
      <c r="C6" s="97"/>
      <c r="D6" s="97"/>
      <c r="E6" s="97"/>
    </row>
    <row r="7" spans="1:20" ht="32.25" customHeight="1" x14ac:dyDescent="0.25">
      <c r="A7" s="85"/>
      <c r="B7" s="120" t="s">
        <v>1</v>
      </c>
      <c r="C7" s="120" t="s">
        <v>2</v>
      </c>
      <c r="D7" s="120" t="s">
        <v>585</v>
      </c>
      <c r="E7" s="208"/>
      <c r="S7" s="316"/>
      <c r="T7" s="316"/>
    </row>
    <row r="8" spans="1:20" x14ac:dyDescent="0.25">
      <c r="A8" s="85" t="s">
        <v>252</v>
      </c>
      <c r="B8" s="14" t="s">
        <v>3</v>
      </c>
      <c r="C8" s="17">
        <v>9614835</v>
      </c>
      <c r="D8" s="17">
        <v>9614835</v>
      </c>
      <c r="E8" s="54"/>
      <c r="N8" s="103"/>
      <c r="P8" s="114"/>
    </row>
    <row r="9" spans="1:20" x14ac:dyDescent="0.25">
      <c r="A9" s="85" t="s">
        <v>253</v>
      </c>
      <c r="B9" s="14" t="s">
        <v>254</v>
      </c>
      <c r="C9" s="17">
        <v>0</v>
      </c>
      <c r="D9" s="17">
        <v>35000</v>
      </c>
      <c r="E9" s="54"/>
      <c r="N9" s="103"/>
    </row>
    <row r="10" spans="1:20" x14ac:dyDescent="0.25">
      <c r="A10" s="85" t="s">
        <v>255</v>
      </c>
      <c r="B10" s="14" t="s">
        <v>145</v>
      </c>
      <c r="C10" s="17">
        <v>533949</v>
      </c>
      <c r="D10" s="17">
        <v>533949</v>
      </c>
      <c r="E10" s="54"/>
      <c r="N10" s="103"/>
      <c r="P10" s="114"/>
    </row>
    <row r="11" spans="1:20" x14ac:dyDescent="0.25">
      <c r="A11" s="85" t="s">
        <v>256</v>
      </c>
      <c r="B11" s="14" t="s">
        <v>4</v>
      </c>
      <c r="C11" s="17">
        <v>0</v>
      </c>
      <c r="D11" s="17">
        <v>0</v>
      </c>
      <c r="E11" s="54"/>
      <c r="N11" s="103"/>
    </row>
    <row r="12" spans="1:20" x14ac:dyDescent="0.25">
      <c r="A12" s="85" t="s">
        <v>293</v>
      </c>
      <c r="B12" s="14" t="s">
        <v>294</v>
      </c>
      <c r="C12" s="17">
        <v>200000</v>
      </c>
      <c r="D12" s="17">
        <v>200000</v>
      </c>
      <c r="E12" s="54"/>
      <c r="N12" s="103"/>
    </row>
    <row r="13" spans="1:20" x14ac:dyDescent="0.25">
      <c r="A13" s="86" t="s">
        <v>257</v>
      </c>
      <c r="B13" s="31" t="s">
        <v>5</v>
      </c>
      <c r="C13" s="32">
        <f>SUM(C8:C12)</f>
        <v>10348784</v>
      </c>
      <c r="D13" s="32">
        <f>SUM(D8:D12)</f>
        <v>10383784</v>
      </c>
      <c r="E13" s="209"/>
    </row>
    <row r="14" spans="1:20" x14ac:dyDescent="0.25">
      <c r="A14" s="85" t="s">
        <v>258</v>
      </c>
      <c r="B14" s="27" t="s">
        <v>21</v>
      </c>
      <c r="C14" s="30">
        <v>0</v>
      </c>
      <c r="D14" s="30">
        <v>0</v>
      </c>
      <c r="E14" s="210"/>
    </row>
    <row r="15" spans="1:20" x14ac:dyDescent="0.25">
      <c r="A15" s="85" t="s">
        <v>259</v>
      </c>
      <c r="B15" s="27" t="s">
        <v>283</v>
      </c>
      <c r="C15" s="30">
        <v>0</v>
      </c>
      <c r="D15" s="30">
        <v>0</v>
      </c>
      <c r="E15" s="210"/>
      <c r="K15" s="103"/>
      <c r="L15" s="103"/>
    </row>
    <row r="16" spans="1:20" x14ac:dyDescent="0.25">
      <c r="A16" s="85" t="s">
        <v>260</v>
      </c>
      <c r="B16" s="27" t="s">
        <v>284</v>
      </c>
      <c r="C16" s="30">
        <v>0</v>
      </c>
      <c r="D16" s="30">
        <v>181300</v>
      </c>
      <c r="E16" s="210"/>
    </row>
    <row r="17" spans="1:9" x14ac:dyDescent="0.25">
      <c r="A17" s="86" t="s">
        <v>261</v>
      </c>
      <c r="B17" s="31" t="s">
        <v>22</v>
      </c>
      <c r="C17" s="121">
        <f>SUM(C15:C16)</f>
        <v>0</v>
      </c>
      <c r="D17" s="121">
        <f>SUM(D15:D16)</f>
        <v>181300</v>
      </c>
      <c r="E17" s="211"/>
    </row>
    <row r="18" spans="1:9" x14ac:dyDescent="0.25">
      <c r="A18" s="87" t="s">
        <v>262</v>
      </c>
      <c r="B18" s="28" t="s">
        <v>5</v>
      </c>
      <c r="C18" s="29">
        <f>C13+C17</f>
        <v>10348784</v>
      </c>
      <c r="D18" s="29">
        <f>D13+D17</f>
        <v>10565084</v>
      </c>
      <c r="E18" s="212"/>
    </row>
    <row r="19" spans="1:9" x14ac:dyDescent="0.25">
      <c r="A19" s="85" t="s">
        <v>263</v>
      </c>
      <c r="B19" s="27" t="s">
        <v>285</v>
      </c>
      <c r="C19" s="30">
        <v>1932028</v>
      </c>
      <c r="D19" s="30">
        <v>1972978</v>
      </c>
      <c r="E19" s="210"/>
      <c r="I19" s="103"/>
    </row>
    <row r="20" spans="1:9" x14ac:dyDescent="0.25">
      <c r="A20" s="85" t="s">
        <v>264</v>
      </c>
      <c r="B20" s="27" t="s">
        <v>286</v>
      </c>
      <c r="C20" s="30">
        <v>0</v>
      </c>
      <c r="D20" s="30">
        <v>0</v>
      </c>
      <c r="E20" s="210"/>
      <c r="I20" s="103"/>
    </row>
    <row r="21" spans="1:9" x14ac:dyDescent="0.25">
      <c r="A21" s="85" t="s">
        <v>265</v>
      </c>
      <c r="B21" s="27" t="s">
        <v>287</v>
      </c>
      <c r="C21" s="30">
        <v>95000</v>
      </c>
      <c r="D21" s="30">
        <v>96841</v>
      </c>
      <c r="E21" s="210"/>
    </row>
    <row r="22" spans="1:9" x14ac:dyDescent="0.25">
      <c r="A22" s="85" t="s">
        <v>288</v>
      </c>
      <c r="B22" s="27" t="s">
        <v>289</v>
      </c>
      <c r="C22" s="30">
        <v>0</v>
      </c>
      <c r="D22" s="30">
        <v>0</v>
      </c>
      <c r="E22" s="210"/>
    </row>
    <row r="23" spans="1:9" x14ac:dyDescent="0.25">
      <c r="A23" s="85" t="s">
        <v>266</v>
      </c>
      <c r="B23" s="27" t="s">
        <v>290</v>
      </c>
      <c r="C23" s="30">
        <v>100000</v>
      </c>
      <c r="D23" s="30">
        <v>101416</v>
      </c>
      <c r="E23" s="210"/>
      <c r="I23" s="103"/>
    </row>
    <row r="24" spans="1:9" x14ac:dyDescent="0.25">
      <c r="A24" s="87" t="s">
        <v>267</v>
      </c>
      <c r="B24" s="33" t="s">
        <v>291</v>
      </c>
      <c r="C24" s="22">
        <f>SUM(C19:C23)</f>
        <v>2127028</v>
      </c>
      <c r="D24" s="22">
        <f>SUM(D19:D23)</f>
        <v>2171235</v>
      </c>
      <c r="E24" s="64"/>
      <c r="I24" s="103"/>
    </row>
    <row r="25" spans="1:9" x14ac:dyDescent="0.25">
      <c r="A25" s="85" t="s">
        <v>292</v>
      </c>
      <c r="B25" s="88" t="s">
        <v>7</v>
      </c>
      <c r="C25" s="17">
        <v>50000</v>
      </c>
      <c r="D25" s="17">
        <v>50000</v>
      </c>
      <c r="E25" s="54"/>
      <c r="I25" s="103"/>
    </row>
    <row r="26" spans="1:9" x14ac:dyDescent="0.25">
      <c r="A26" s="85" t="s">
        <v>268</v>
      </c>
      <c r="B26" s="14" t="s">
        <v>8</v>
      </c>
      <c r="C26" s="17">
        <v>314000</v>
      </c>
      <c r="D26" s="17">
        <v>330532</v>
      </c>
      <c r="E26" s="54"/>
    </row>
    <row r="27" spans="1:9" x14ac:dyDescent="0.25">
      <c r="A27" s="86" t="s">
        <v>269</v>
      </c>
      <c r="B27" s="31" t="s">
        <v>9</v>
      </c>
      <c r="C27" s="32">
        <f>SUM(C25:C26)</f>
        <v>364000</v>
      </c>
      <c r="D27" s="32">
        <f>SUM(D25:D26)</f>
        <v>380532</v>
      </c>
      <c r="E27" s="209"/>
    </row>
    <row r="28" spans="1:9" x14ac:dyDescent="0.25">
      <c r="A28" s="85" t="s">
        <v>270</v>
      </c>
      <c r="B28" s="27" t="s">
        <v>10</v>
      </c>
      <c r="C28" s="30">
        <v>341000</v>
      </c>
      <c r="D28" s="30">
        <v>341000</v>
      </c>
      <c r="E28" s="210"/>
    </row>
    <row r="29" spans="1:9" x14ac:dyDescent="0.25">
      <c r="A29" s="85" t="s">
        <v>271</v>
      </c>
      <c r="B29" s="27" t="s">
        <v>11</v>
      </c>
      <c r="C29" s="30">
        <v>137000</v>
      </c>
      <c r="D29" s="30">
        <v>140145</v>
      </c>
      <c r="E29" s="210"/>
    </row>
    <row r="30" spans="1:9" x14ac:dyDescent="0.25">
      <c r="A30" s="86" t="s">
        <v>272</v>
      </c>
      <c r="B30" s="31" t="s">
        <v>12</v>
      </c>
      <c r="C30" s="32">
        <f>SUM(C28:C29)</f>
        <v>478000</v>
      </c>
      <c r="D30" s="32">
        <f>SUM(D28:D29)</f>
        <v>481145</v>
      </c>
      <c r="E30" s="209"/>
    </row>
    <row r="31" spans="1:9" x14ac:dyDescent="0.25">
      <c r="A31" s="85" t="s">
        <v>273</v>
      </c>
      <c r="B31" s="27" t="s">
        <v>13</v>
      </c>
      <c r="C31" s="30">
        <v>250000</v>
      </c>
      <c r="D31" s="30">
        <v>250000</v>
      </c>
      <c r="E31" s="210"/>
    </row>
    <row r="32" spans="1:9" x14ac:dyDescent="0.25">
      <c r="A32" s="85" t="s">
        <v>351</v>
      </c>
      <c r="B32" s="14" t="s">
        <v>14</v>
      </c>
      <c r="C32" s="17">
        <v>0</v>
      </c>
      <c r="D32" s="17">
        <v>0</v>
      </c>
      <c r="E32" s="54"/>
    </row>
    <row r="33" spans="1:5" x14ac:dyDescent="0.25">
      <c r="A33" s="85" t="s">
        <v>274</v>
      </c>
      <c r="B33" s="14" t="s">
        <v>295</v>
      </c>
      <c r="C33" s="17">
        <v>50000</v>
      </c>
      <c r="D33" s="17">
        <v>50000</v>
      </c>
      <c r="E33" s="54"/>
    </row>
    <row r="34" spans="1:5" x14ac:dyDescent="0.25">
      <c r="A34" s="85" t="s">
        <v>424</v>
      </c>
      <c r="B34" s="14" t="s">
        <v>472</v>
      </c>
      <c r="C34" s="17">
        <v>20000</v>
      </c>
      <c r="D34" s="17">
        <v>20000</v>
      </c>
      <c r="E34" s="54"/>
    </row>
    <row r="35" spans="1:5" x14ac:dyDescent="0.25">
      <c r="A35" s="85" t="s">
        <v>442</v>
      </c>
      <c r="B35" s="14" t="s">
        <v>15</v>
      </c>
      <c r="C35" s="17">
        <v>624000</v>
      </c>
      <c r="D35" s="17">
        <v>624000</v>
      </c>
      <c r="E35" s="54"/>
    </row>
    <row r="36" spans="1:5" x14ac:dyDescent="0.25">
      <c r="A36" s="86" t="s">
        <v>275</v>
      </c>
      <c r="B36" s="31" t="s">
        <v>16</v>
      </c>
      <c r="C36" s="32">
        <f>SUM(C31:C35)</f>
        <v>944000</v>
      </c>
      <c r="D36" s="32">
        <f>SUM(D31:D35)</f>
        <v>944000</v>
      </c>
      <c r="E36" s="209"/>
    </row>
    <row r="37" spans="1:5" x14ac:dyDescent="0.25">
      <c r="A37" s="86" t="s">
        <v>276</v>
      </c>
      <c r="B37" s="31" t="s">
        <v>148</v>
      </c>
      <c r="C37" s="32">
        <v>100000</v>
      </c>
      <c r="D37" s="32">
        <v>100000</v>
      </c>
      <c r="E37" s="209"/>
    </row>
    <row r="38" spans="1:5" x14ac:dyDescent="0.25">
      <c r="A38" s="85" t="s">
        <v>277</v>
      </c>
      <c r="B38" s="27" t="s">
        <v>282</v>
      </c>
      <c r="C38" s="30">
        <v>455000</v>
      </c>
      <c r="D38" s="30">
        <v>462013</v>
      </c>
      <c r="E38" s="210"/>
    </row>
    <row r="39" spans="1:5" x14ac:dyDescent="0.25">
      <c r="A39" s="85" t="s">
        <v>279</v>
      </c>
      <c r="B39" s="27" t="s">
        <v>280</v>
      </c>
      <c r="C39" s="30">
        <v>1000</v>
      </c>
      <c r="D39" s="30">
        <v>1000</v>
      </c>
      <c r="E39" s="210"/>
    </row>
    <row r="40" spans="1:5" x14ac:dyDescent="0.25">
      <c r="A40" s="86" t="s">
        <v>281</v>
      </c>
      <c r="B40" s="31" t="s">
        <v>280</v>
      </c>
      <c r="C40" s="32">
        <f>SUM(C38:C39)</f>
        <v>456000</v>
      </c>
      <c r="D40" s="32">
        <f>SUM(D38:D39)</f>
        <v>463013</v>
      </c>
      <c r="E40" s="209"/>
    </row>
    <row r="41" spans="1:5" x14ac:dyDescent="0.25">
      <c r="A41" s="85" t="s">
        <v>278</v>
      </c>
      <c r="B41" s="28" t="s">
        <v>144</v>
      </c>
      <c r="C41" s="29">
        <f>C27+C30+C36+C37+C40</f>
        <v>2342000</v>
      </c>
      <c r="D41" s="29">
        <f>D27+D30+D36+D37+D40</f>
        <v>2368690</v>
      </c>
      <c r="E41" s="212"/>
    </row>
    <row r="42" spans="1:5" s="97" customFormat="1" ht="16.5" customHeight="1" x14ac:dyDescent="0.25">
      <c r="A42" s="85" t="s">
        <v>370</v>
      </c>
      <c r="B42" s="27" t="s">
        <v>371</v>
      </c>
      <c r="C42" s="30"/>
      <c r="D42" s="30">
        <v>0</v>
      </c>
      <c r="E42" s="210"/>
    </row>
    <row r="43" spans="1:5" s="97" customFormat="1" x14ac:dyDescent="0.25">
      <c r="A43" s="213" t="s">
        <v>372</v>
      </c>
      <c r="B43" s="97" t="s">
        <v>583</v>
      </c>
      <c r="C43" s="85"/>
      <c r="D43" s="85">
        <v>0</v>
      </c>
    </row>
    <row r="44" spans="1:5" ht="16.5" customHeight="1" x14ac:dyDescent="0.25">
      <c r="A44" s="85"/>
      <c r="B44" s="28" t="s">
        <v>31</v>
      </c>
      <c r="C44" s="29"/>
      <c r="D44" s="29">
        <v>0</v>
      </c>
      <c r="E44" s="212"/>
    </row>
    <row r="45" spans="1:5" x14ac:dyDescent="0.25">
      <c r="A45" s="85"/>
      <c r="B45" s="28" t="s">
        <v>143</v>
      </c>
      <c r="C45" s="29">
        <f>C18+C24+C41</f>
        <v>14817812</v>
      </c>
      <c r="D45" s="29">
        <f>D18+D24+D41</f>
        <v>15105009</v>
      </c>
      <c r="E45" s="212"/>
    </row>
  </sheetData>
  <mergeCells count="4">
    <mergeCell ref="A1:B1"/>
    <mergeCell ref="A2:B2"/>
    <mergeCell ref="A3:B3"/>
    <mergeCell ref="S7:T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C40" zoomScaleNormal="100" workbookViewId="0">
      <selection activeCell="E38" sqref="E38"/>
    </sheetView>
  </sheetViews>
  <sheetFormatPr defaultRowHeight="15" x14ac:dyDescent="0.25"/>
  <cols>
    <col min="2" max="2" width="46.5703125" customWidth="1"/>
    <col min="3" max="3" width="12" customWidth="1"/>
    <col min="4" max="4" width="13.5703125" customWidth="1"/>
    <col min="5" max="5" width="20.42578125" customWidth="1"/>
    <col min="14" max="14" width="10.140625" customWidth="1"/>
  </cols>
  <sheetData>
    <row r="1" spans="1:17" x14ac:dyDescent="0.25">
      <c r="A1" s="275" t="s">
        <v>149</v>
      </c>
      <c r="B1" s="275"/>
      <c r="C1" s="97"/>
      <c r="D1" s="97"/>
      <c r="E1" s="97"/>
    </row>
    <row r="2" spans="1:17" x14ac:dyDescent="0.25">
      <c r="A2" s="276" t="s">
        <v>586</v>
      </c>
      <c r="B2" s="276"/>
      <c r="C2" s="97"/>
      <c r="D2" s="97"/>
      <c r="E2" s="97"/>
    </row>
    <row r="3" spans="1:17" x14ac:dyDescent="0.25">
      <c r="A3" s="320" t="s">
        <v>180</v>
      </c>
      <c r="B3" s="320"/>
      <c r="C3" s="97"/>
      <c r="D3" s="97"/>
      <c r="E3" s="97"/>
    </row>
    <row r="4" spans="1:17" x14ac:dyDescent="0.25">
      <c r="A4" s="6"/>
      <c r="B4" s="6"/>
      <c r="C4" s="97"/>
      <c r="D4" s="97"/>
      <c r="E4" s="97"/>
    </row>
    <row r="5" spans="1:17" x14ac:dyDescent="0.25">
      <c r="A5" s="6"/>
      <c r="B5" s="117" t="s">
        <v>517</v>
      </c>
      <c r="C5" s="97"/>
      <c r="D5" s="97"/>
      <c r="E5" s="97"/>
    </row>
    <row r="6" spans="1:17" x14ac:dyDescent="0.25">
      <c r="A6" s="6"/>
      <c r="B6" s="24" t="s">
        <v>437</v>
      </c>
      <c r="C6" s="97"/>
      <c r="D6" s="97"/>
      <c r="E6" s="97"/>
    </row>
    <row r="7" spans="1:17" ht="31.5" customHeight="1" x14ac:dyDescent="0.25">
      <c r="A7" s="85"/>
      <c r="B7" s="120" t="s">
        <v>1</v>
      </c>
      <c r="C7" s="120" t="s">
        <v>2</v>
      </c>
      <c r="D7" s="120" t="s">
        <v>585</v>
      </c>
      <c r="E7" s="208"/>
    </row>
    <row r="8" spans="1:17" x14ac:dyDescent="0.25">
      <c r="A8" s="85" t="s">
        <v>252</v>
      </c>
      <c r="B8" s="14" t="s">
        <v>3</v>
      </c>
      <c r="C8" s="17">
        <v>4970100</v>
      </c>
      <c r="D8" s="17">
        <v>4970100</v>
      </c>
      <c r="E8" s="54"/>
    </row>
    <row r="9" spans="1:17" x14ac:dyDescent="0.25">
      <c r="A9" s="85" t="s">
        <v>346</v>
      </c>
      <c r="B9" s="14" t="s">
        <v>471</v>
      </c>
      <c r="C9" s="17">
        <v>0</v>
      </c>
      <c r="D9" s="17">
        <v>35000</v>
      </c>
      <c r="E9" s="54"/>
      <c r="I9" s="108"/>
    </row>
    <row r="10" spans="1:17" x14ac:dyDescent="0.25">
      <c r="A10" s="85" t="s">
        <v>255</v>
      </c>
      <c r="B10" s="14" t="s">
        <v>145</v>
      </c>
      <c r="C10" s="17">
        <v>298018</v>
      </c>
      <c r="D10" s="17">
        <v>298018</v>
      </c>
      <c r="E10" s="54"/>
      <c r="L10" s="103"/>
      <c r="Q10" s="103"/>
    </row>
    <row r="11" spans="1:17" x14ac:dyDescent="0.25">
      <c r="A11" s="85" t="s">
        <v>256</v>
      </c>
      <c r="B11" s="14" t="s">
        <v>4</v>
      </c>
      <c r="C11" s="17">
        <v>0</v>
      </c>
      <c r="D11" s="17">
        <v>0</v>
      </c>
      <c r="E11" s="54"/>
      <c r="L11" s="103"/>
    </row>
    <row r="12" spans="1:17" x14ac:dyDescent="0.25">
      <c r="A12" s="85" t="s">
        <v>441</v>
      </c>
      <c r="B12" s="14" t="s">
        <v>294</v>
      </c>
      <c r="C12" s="17">
        <v>100000</v>
      </c>
      <c r="D12" s="17">
        <v>100000</v>
      </c>
      <c r="E12" s="54"/>
      <c r="L12" s="103"/>
    </row>
    <row r="13" spans="1:17" x14ac:dyDescent="0.25">
      <c r="A13" s="86" t="s">
        <v>257</v>
      </c>
      <c r="B13" s="31" t="s">
        <v>5</v>
      </c>
      <c r="C13" s="32">
        <f>SUM(C8:C12)</f>
        <v>5368118</v>
      </c>
      <c r="D13" s="32">
        <f>SUM(D8:D12)</f>
        <v>5403118</v>
      </c>
      <c r="E13" s="209"/>
    </row>
    <row r="14" spans="1:17" x14ac:dyDescent="0.25">
      <c r="A14" s="85" t="s">
        <v>258</v>
      </c>
      <c r="B14" s="27" t="s">
        <v>21</v>
      </c>
      <c r="C14" s="30">
        <v>0</v>
      </c>
      <c r="D14" s="30">
        <v>0</v>
      </c>
      <c r="E14" s="210"/>
    </row>
    <row r="15" spans="1:17" x14ac:dyDescent="0.25">
      <c r="A15" s="85" t="s">
        <v>259</v>
      </c>
      <c r="B15" s="27" t="s">
        <v>283</v>
      </c>
      <c r="C15" s="30">
        <v>0</v>
      </c>
      <c r="D15" s="30">
        <v>0</v>
      </c>
      <c r="E15" s="210"/>
      <c r="N15" s="103"/>
    </row>
    <row r="16" spans="1:17" x14ac:dyDescent="0.25">
      <c r="A16" s="85" t="s">
        <v>260</v>
      </c>
      <c r="B16" s="27" t="s">
        <v>284</v>
      </c>
      <c r="C16" s="30">
        <v>0</v>
      </c>
      <c r="D16" s="30">
        <v>181300</v>
      </c>
      <c r="E16" s="210"/>
      <c r="K16" s="103"/>
    </row>
    <row r="17" spans="1:11" x14ac:dyDescent="0.25">
      <c r="A17" s="86" t="s">
        <v>261</v>
      </c>
      <c r="B17" s="31" t="s">
        <v>22</v>
      </c>
      <c r="C17" s="121">
        <f>SUM(C15:C16)</f>
        <v>0</v>
      </c>
      <c r="D17" s="121">
        <f>SUM(D15:D16)</f>
        <v>181300</v>
      </c>
      <c r="E17" s="211"/>
      <c r="K17" s="103"/>
    </row>
    <row r="18" spans="1:11" x14ac:dyDescent="0.25">
      <c r="A18" s="87" t="s">
        <v>262</v>
      </c>
      <c r="B18" s="28" t="s">
        <v>5</v>
      </c>
      <c r="C18" s="29">
        <f>C13+C17</f>
        <v>5368118</v>
      </c>
      <c r="D18" s="29">
        <f>D13+D17</f>
        <v>5584418</v>
      </c>
      <c r="E18" s="212"/>
    </row>
    <row r="19" spans="1:11" x14ac:dyDescent="0.25">
      <c r="A19" s="85" t="s">
        <v>263</v>
      </c>
      <c r="B19" s="27" t="s">
        <v>285</v>
      </c>
      <c r="C19" s="30">
        <v>998577</v>
      </c>
      <c r="D19" s="30">
        <v>1039527</v>
      </c>
      <c r="E19" s="210"/>
    </row>
    <row r="20" spans="1:11" x14ac:dyDescent="0.25">
      <c r="A20" s="85" t="s">
        <v>264</v>
      </c>
      <c r="B20" s="27" t="s">
        <v>286</v>
      </c>
      <c r="C20" s="30">
        <v>0</v>
      </c>
      <c r="D20" s="30">
        <v>0</v>
      </c>
      <c r="E20" s="210"/>
      <c r="I20" s="103"/>
    </row>
    <row r="21" spans="1:11" x14ac:dyDescent="0.25">
      <c r="A21" s="85" t="s">
        <v>265</v>
      </c>
      <c r="B21" s="27" t="s">
        <v>287</v>
      </c>
      <c r="C21" s="30">
        <v>56000</v>
      </c>
      <c r="D21" s="30">
        <v>57841</v>
      </c>
      <c r="E21" s="210"/>
      <c r="F21" s="215"/>
      <c r="I21" s="103"/>
    </row>
    <row r="22" spans="1:11" x14ac:dyDescent="0.25">
      <c r="A22" s="85" t="s">
        <v>288</v>
      </c>
      <c r="B22" s="27" t="s">
        <v>289</v>
      </c>
      <c r="C22" s="30">
        <v>0</v>
      </c>
      <c r="D22" s="30">
        <v>0</v>
      </c>
      <c r="E22" s="210"/>
      <c r="I22" s="103"/>
    </row>
    <row r="23" spans="1:11" x14ac:dyDescent="0.25">
      <c r="A23" s="85" t="s">
        <v>266</v>
      </c>
      <c r="B23" s="27" t="s">
        <v>290</v>
      </c>
      <c r="C23" s="30">
        <v>53000</v>
      </c>
      <c r="D23" s="30">
        <v>54416</v>
      </c>
      <c r="E23" s="210"/>
      <c r="F23" s="215"/>
      <c r="I23" s="103"/>
    </row>
    <row r="24" spans="1:11" x14ac:dyDescent="0.25">
      <c r="A24" s="87" t="s">
        <v>267</v>
      </c>
      <c r="B24" s="33" t="s">
        <v>291</v>
      </c>
      <c r="C24" s="22">
        <f>SUM(C19:C23)</f>
        <v>1107577</v>
      </c>
      <c r="D24" s="22">
        <f>SUM(D19:D23)</f>
        <v>1151784</v>
      </c>
      <c r="E24" s="64"/>
    </row>
    <row r="25" spans="1:11" x14ac:dyDescent="0.25">
      <c r="A25" s="85" t="s">
        <v>292</v>
      </c>
      <c r="B25" s="88" t="s">
        <v>7</v>
      </c>
      <c r="C25" s="17">
        <v>0</v>
      </c>
      <c r="D25" s="17">
        <v>0</v>
      </c>
      <c r="E25" s="54"/>
    </row>
    <row r="26" spans="1:11" x14ac:dyDescent="0.25">
      <c r="A26" s="85" t="s">
        <v>268</v>
      </c>
      <c r="B26" s="14" t="s">
        <v>8</v>
      </c>
      <c r="C26" s="17">
        <v>0</v>
      </c>
      <c r="D26" s="17">
        <v>19291</v>
      </c>
      <c r="E26" s="54"/>
    </row>
    <row r="27" spans="1:11" x14ac:dyDescent="0.25">
      <c r="A27" s="86" t="s">
        <v>269</v>
      </c>
      <c r="B27" s="31" t="s">
        <v>9</v>
      </c>
      <c r="C27" s="32">
        <f>SUM(C25:C26)</f>
        <v>0</v>
      </c>
      <c r="D27" s="32">
        <f>SUM(D25:D26)</f>
        <v>19291</v>
      </c>
      <c r="E27" s="209"/>
    </row>
    <row r="28" spans="1:11" x14ac:dyDescent="0.25">
      <c r="A28" s="85" t="s">
        <v>270</v>
      </c>
      <c r="B28" s="27" t="s">
        <v>10</v>
      </c>
      <c r="C28" s="30">
        <v>170000</v>
      </c>
      <c r="D28" s="30">
        <v>170000</v>
      </c>
      <c r="E28" s="210"/>
    </row>
    <row r="29" spans="1:11" x14ac:dyDescent="0.25">
      <c r="A29" s="85" t="s">
        <v>271</v>
      </c>
      <c r="B29" s="27" t="s">
        <v>11</v>
      </c>
      <c r="C29" s="30">
        <v>70000</v>
      </c>
      <c r="D29" s="30">
        <v>70000</v>
      </c>
      <c r="E29" s="210"/>
    </row>
    <row r="30" spans="1:11" x14ac:dyDescent="0.25">
      <c r="A30" s="86" t="s">
        <v>272</v>
      </c>
      <c r="B30" s="31" t="s">
        <v>12</v>
      </c>
      <c r="C30" s="32">
        <f>SUM(C28:C29)</f>
        <v>240000</v>
      </c>
      <c r="D30" s="32">
        <f>SUM(D28:D29)</f>
        <v>240000</v>
      </c>
      <c r="E30" s="209"/>
    </row>
    <row r="31" spans="1:11" x14ac:dyDescent="0.25">
      <c r="A31" s="85" t="s">
        <v>273</v>
      </c>
      <c r="B31" s="27" t="s">
        <v>13</v>
      </c>
      <c r="C31" s="30">
        <v>930000</v>
      </c>
      <c r="D31" s="30">
        <v>930000</v>
      </c>
      <c r="E31" s="210"/>
    </row>
    <row r="32" spans="1:11" x14ac:dyDescent="0.25">
      <c r="A32" s="85" t="s">
        <v>351</v>
      </c>
      <c r="B32" s="14" t="s">
        <v>14</v>
      </c>
      <c r="C32" s="17">
        <v>0</v>
      </c>
      <c r="D32" s="17">
        <v>0</v>
      </c>
      <c r="E32" s="54"/>
    </row>
    <row r="33" spans="1:5" x14ac:dyDescent="0.25">
      <c r="A33" s="85" t="s">
        <v>274</v>
      </c>
      <c r="B33" s="14" t="s">
        <v>295</v>
      </c>
      <c r="C33" s="17">
        <v>0</v>
      </c>
      <c r="D33" s="17">
        <v>0</v>
      </c>
      <c r="E33" s="54"/>
    </row>
    <row r="34" spans="1:5" x14ac:dyDescent="0.25">
      <c r="A34" s="85" t="s">
        <v>424</v>
      </c>
      <c r="B34" s="14" t="s">
        <v>472</v>
      </c>
      <c r="C34" s="17">
        <v>20000</v>
      </c>
      <c r="D34" s="17">
        <v>20000</v>
      </c>
      <c r="E34" s="54"/>
    </row>
    <row r="35" spans="1:5" x14ac:dyDescent="0.25">
      <c r="A35" s="85" t="s">
        <v>442</v>
      </c>
      <c r="B35" s="14" t="s">
        <v>15</v>
      </c>
      <c r="C35" s="17">
        <v>100000</v>
      </c>
      <c r="D35" s="17">
        <v>100000</v>
      </c>
      <c r="E35" s="54"/>
    </row>
    <row r="36" spans="1:5" x14ac:dyDescent="0.25">
      <c r="A36" s="86" t="s">
        <v>275</v>
      </c>
      <c r="B36" s="31" t="s">
        <v>16</v>
      </c>
      <c r="C36" s="32">
        <f>SUM(C31:C35)</f>
        <v>1050000</v>
      </c>
      <c r="D36" s="32">
        <f>SUM(D31:D35)</f>
        <v>1050000</v>
      </c>
      <c r="E36" s="209"/>
    </row>
    <row r="37" spans="1:5" x14ac:dyDescent="0.25">
      <c r="A37" s="86" t="s">
        <v>276</v>
      </c>
      <c r="B37" s="31" t="s">
        <v>148</v>
      </c>
      <c r="C37" s="32">
        <v>0</v>
      </c>
      <c r="D37" s="32">
        <v>0</v>
      </c>
      <c r="E37" s="209"/>
    </row>
    <row r="38" spans="1:5" x14ac:dyDescent="0.25">
      <c r="A38" s="85" t="s">
        <v>277</v>
      </c>
      <c r="B38" s="27" t="s">
        <v>282</v>
      </c>
      <c r="C38" s="30">
        <v>350000</v>
      </c>
      <c r="D38" s="30">
        <v>356909</v>
      </c>
      <c r="E38" s="210"/>
    </row>
    <row r="39" spans="1:5" x14ac:dyDescent="0.25">
      <c r="A39" s="85" t="s">
        <v>279</v>
      </c>
      <c r="B39" s="27" t="s">
        <v>280</v>
      </c>
      <c r="C39" s="30">
        <v>1000</v>
      </c>
      <c r="D39" s="30">
        <v>1000</v>
      </c>
      <c r="E39" s="210"/>
    </row>
    <row r="40" spans="1:5" x14ac:dyDescent="0.25">
      <c r="A40" s="86" t="s">
        <v>281</v>
      </c>
      <c r="B40" s="31" t="s">
        <v>280</v>
      </c>
      <c r="C40" s="32">
        <f>C38+C39</f>
        <v>351000</v>
      </c>
      <c r="D40" s="32">
        <f>D38+D39</f>
        <v>357909</v>
      </c>
      <c r="E40" s="209"/>
    </row>
    <row r="41" spans="1:5" x14ac:dyDescent="0.25">
      <c r="A41" s="85" t="s">
        <v>278</v>
      </c>
      <c r="B41" s="28" t="s">
        <v>144</v>
      </c>
      <c r="C41" s="29">
        <f>C27+C30+C36+C37+C40</f>
        <v>1641000</v>
      </c>
      <c r="D41" s="29">
        <f>D27+D30+D36+D37+D40</f>
        <v>1667200</v>
      </c>
      <c r="E41" s="212"/>
    </row>
    <row r="42" spans="1:5" s="97" customFormat="1" ht="16.5" customHeight="1" x14ac:dyDescent="0.25">
      <c r="A42" s="85" t="s">
        <v>370</v>
      </c>
      <c r="B42" s="27" t="s">
        <v>371</v>
      </c>
      <c r="C42" s="30"/>
      <c r="D42" s="30">
        <v>0</v>
      </c>
      <c r="E42" s="210"/>
    </row>
    <row r="43" spans="1:5" s="97" customFormat="1" x14ac:dyDescent="0.25">
      <c r="A43" s="213" t="s">
        <v>372</v>
      </c>
      <c r="B43" s="97" t="s">
        <v>583</v>
      </c>
      <c r="C43" s="85"/>
      <c r="D43" s="85">
        <v>0</v>
      </c>
    </row>
    <row r="44" spans="1:5" ht="16.5" customHeight="1" x14ac:dyDescent="0.25">
      <c r="A44" s="85"/>
      <c r="B44" s="28" t="s">
        <v>31</v>
      </c>
      <c r="C44" s="29"/>
      <c r="D44" s="29">
        <v>0</v>
      </c>
      <c r="E44" s="212"/>
    </row>
    <row r="45" spans="1:5" x14ac:dyDescent="0.25">
      <c r="A45" s="85"/>
      <c r="B45" s="28" t="s">
        <v>143</v>
      </c>
      <c r="C45" s="29">
        <f>C18+C24+C41</f>
        <v>8116695</v>
      </c>
      <c r="D45" s="29">
        <f>D18+D24+D41</f>
        <v>8403402</v>
      </c>
      <c r="E45" s="212"/>
    </row>
  </sheetData>
  <mergeCells count="3">
    <mergeCell ref="A1:B1"/>
    <mergeCell ref="A2:B2"/>
    <mergeCell ref="A3:B3"/>
  </mergeCells>
  <phoneticPr fontId="14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G20" sqref="G20"/>
    </sheetView>
  </sheetViews>
  <sheetFormatPr defaultRowHeight="15" x14ac:dyDescent="0.25"/>
  <cols>
    <col min="1" max="1" width="9.140625" style="2"/>
    <col min="2" max="2" width="46.5703125" customWidth="1"/>
    <col min="3" max="3" width="13.7109375" customWidth="1"/>
    <col min="4" max="4" width="12.85546875" customWidth="1"/>
    <col min="5" max="5" width="20.42578125" customWidth="1"/>
    <col min="8" max="8" width="23.28515625" customWidth="1"/>
    <col min="9" max="10" width="9.5703125" bestFit="1" customWidth="1"/>
  </cols>
  <sheetData>
    <row r="1" spans="1:17" ht="16.5" customHeight="1" x14ac:dyDescent="0.25">
      <c r="A1" s="97"/>
      <c r="B1" s="275" t="s">
        <v>147</v>
      </c>
      <c r="C1" s="275"/>
      <c r="D1" s="191"/>
      <c r="E1" s="191"/>
    </row>
    <row r="2" spans="1:17" ht="16.5" customHeight="1" x14ac:dyDescent="0.25">
      <c r="A2" s="97"/>
      <c r="B2" s="276" t="s">
        <v>584</v>
      </c>
      <c r="C2" s="276"/>
      <c r="D2" s="192"/>
      <c r="E2" s="192"/>
    </row>
    <row r="3" spans="1:17" ht="16.5" customHeight="1" x14ac:dyDescent="0.25">
      <c r="A3" s="97"/>
      <c r="B3" s="43"/>
      <c r="C3" s="6"/>
      <c r="D3" s="6"/>
      <c r="E3" s="6"/>
    </row>
    <row r="4" spans="1:17" ht="16.5" customHeight="1" x14ac:dyDescent="0.25">
      <c r="A4" s="97"/>
      <c r="B4" s="6"/>
      <c r="C4" s="6"/>
      <c r="D4" s="6"/>
      <c r="E4" s="6"/>
    </row>
    <row r="5" spans="1:17" ht="16.5" customHeight="1" x14ac:dyDescent="0.25">
      <c r="A5" s="97"/>
      <c r="B5" s="6"/>
      <c r="C5" s="6" t="s">
        <v>518</v>
      </c>
      <c r="D5" s="6"/>
      <c r="E5" s="6"/>
    </row>
    <row r="6" spans="1:17" ht="16.5" customHeight="1" x14ac:dyDescent="0.25">
      <c r="A6" s="97"/>
      <c r="B6" s="6"/>
      <c r="C6" s="24" t="s">
        <v>437</v>
      </c>
      <c r="D6" s="188"/>
      <c r="E6" s="188"/>
    </row>
    <row r="7" spans="1:17" ht="33.75" customHeight="1" x14ac:dyDescent="0.25">
      <c r="A7" s="85"/>
      <c r="B7" s="120" t="s">
        <v>1</v>
      </c>
      <c r="C7" s="120" t="s">
        <v>2</v>
      </c>
      <c r="D7" s="120" t="s">
        <v>587</v>
      </c>
      <c r="E7" s="208"/>
    </row>
    <row r="8" spans="1:17" ht="16.5" customHeight="1" x14ac:dyDescent="0.25">
      <c r="A8" s="85" t="s">
        <v>252</v>
      </c>
      <c r="B8" s="14" t="s">
        <v>3</v>
      </c>
      <c r="C8" s="17">
        <v>3985824</v>
      </c>
      <c r="D8" s="17">
        <v>3985824</v>
      </c>
      <c r="E8" s="54"/>
    </row>
    <row r="9" spans="1:17" ht="16.5" customHeight="1" x14ac:dyDescent="0.25">
      <c r="A9" s="85" t="s">
        <v>346</v>
      </c>
      <c r="B9" s="14" t="s">
        <v>471</v>
      </c>
      <c r="C9" s="17">
        <v>0</v>
      </c>
      <c r="D9" s="17">
        <v>0</v>
      </c>
      <c r="E9" s="54"/>
      <c r="I9" s="103"/>
      <c r="J9" s="103"/>
      <c r="Q9" s="103"/>
    </row>
    <row r="10" spans="1:17" ht="16.5" customHeight="1" x14ac:dyDescent="0.25">
      <c r="A10" s="85" t="s">
        <v>255</v>
      </c>
      <c r="B10" s="14" t="s">
        <v>145</v>
      </c>
      <c r="C10" s="17">
        <v>149009</v>
      </c>
      <c r="D10" s="17">
        <v>149009</v>
      </c>
      <c r="E10" s="54"/>
    </row>
    <row r="11" spans="1:17" ht="16.5" customHeight="1" x14ac:dyDescent="0.25">
      <c r="A11" s="85" t="s">
        <v>256</v>
      </c>
      <c r="B11" s="14" t="s">
        <v>4</v>
      </c>
      <c r="C11" s="17">
        <v>126000</v>
      </c>
      <c r="D11" s="17">
        <v>126000</v>
      </c>
      <c r="E11" s="54"/>
      <c r="I11" s="103"/>
      <c r="N11" s="103"/>
    </row>
    <row r="12" spans="1:17" ht="16.5" customHeight="1" x14ac:dyDescent="0.25">
      <c r="A12" s="85" t="s">
        <v>441</v>
      </c>
      <c r="B12" s="14" t="s">
        <v>294</v>
      </c>
      <c r="C12" s="17">
        <v>0</v>
      </c>
      <c r="D12" s="17">
        <v>0</v>
      </c>
      <c r="E12" s="54"/>
      <c r="I12" s="103"/>
      <c r="N12" s="103"/>
    </row>
    <row r="13" spans="1:17" s="84" customFormat="1" ht="16.5" customHeight="1" x14ac:dyDescent="0.25">
      <c r="A13" s="86" t="s">
        <v>257</v>
      </c>
      <c r="B13" s="31" t="s">
        <v>5</v>
      </c>
      <c r="C13" s="32">
        <f>SUM(C8:C12)</f>
        <v>4260833</v>
      </c>
      <c r="D13" s="32">
        <f>SUM(D8:D12)</f>
        <v>4260833</v>
      </c>
      <c r="E13" s="209"/>
      <c r="H13" s="2"/>
    </row>
    <row r="14" spans="1:17" ht="16.5" customHeight="1" x14ac:dyDescent="0.25">
      <c r="A14" s="85" t="s">
        <v>258</v>
      </c>
      <c r="B14" s="27" t="s">
        <v>21</v>
      </c>
      <c r="C14" s="30">
        <v>0</v>
      </c>
      <c r="D14" s="30">
        <v>0</v>
      </c>
      <c r="E14" s="210"/>
      <c r="H14" s="107"/>
    </row>
    <row r="15" spans="1:17" ht="16.5" customHeight="1" x14ac:dyDescent="0.25">
      <c r="A15" s="85" t="s">
        <v>259</v>
      </c>
      <c r="B15" s="27" t="s">
        <v>283</v>
      </c>
      <c r="C15" s="30">
        <v>0</v>
      </c>
      <c r="D15" s="30">
        <v>0</v>
      </c>
      <c r="E15" s="210"/>
      <c r="H15" s="107"/>
    </row>
    <row r="16" spans="1:17" ht="16.5" customHeight="1" x14ac:dyDescent="0.25">
      <c r="A16" s="85" t="s">
        <v>260</v>
      </c>
      <c r="B16" s="27" t="s">
        <v>284</v>
      </c>
      <c r="C16" s="30">
        <v>0</v>
      </c>
      <c r="D16" s="30">
        <v>0</v>
      </c>
      <c r="E16" s="210"/>
      <c r="H16" s="107"/>
    </row>
    <row r="17" spans="1:9" ht="16.5" customHeight="1" x14ac:dyDescent="0.25">
      <c r="A17" s="86" t="s">
        <v>261</v>
      </c>
      <c r="B17" s="31" t="s">
        <v>22</v>
      </c>
      <c r="C17" s="121">
        <f>SUM(C15:C16)</f>
        <v>0</v>
      </c>
      <c r="D17" s="121">
        <f>SUM(D15:D16)</f>
        <v>0</v>
      </c>
      <c r="E17" s="211"/>
      <c r="H17" s="107"/>
      <c r="I17" s="103"/>
    </row>
    <row r="18" spans="1:9" ht="16.5" customHeight="1" x14ac:dyDescent="0.25">
      <c r="A18" s="87" t="s">
        <v>262</v>
      </c>
      <c r="B18" s="28" t="s">
        <v>5</v>
      </c>
      <c r="C18" s="29">
        <f>C13+C17</f>
        <v>4260833</v>
      </c>
      <c r="D18" s="29">
        <f>D13+D17</f>
        <v>4260833</v>
      </c>
      <c r="E18" s="212"/>
      <c r="H18" s="107"/>
      <c r="I18" s="103"/>
    </row>
    <row r="19" spans="1:9" ht="16.5" customHeight="1" x14ac:dyDescent="0.25">
      <c r="A19" s="85" t="s">
        <v>263</v>
      </c>
      <c r="B19" s="27" t="s">
        <v>285</v>
      </c>
      <c r="C19" s="30">
        <v>785539</v>
      </c>
      <c r="D19" s="30">
        <v>785539</v>
      </c>
      <c r="E19" s="210"/>
      <c r="H19" s="107"/>
      <c r="I19" s="103"/>
    </row>
    <row r="20" spans="1:9" ht="16.5" customHeight="1" x14ac:dyDescent="0.25">
      <c r="A20" s="85" t="s">
        <v>264</v>
      </c>
      <c r="B20" s="27" t="s">
        <v>286</v>
      </c>
      <c r="C20" s="30">
        <v>0</v>
      </c>
      <c r="D20" s="30">
        <v>0</v>
      </c>
      <c r="E20" s="210"/>
    </row>
    <row r="21" spans="1:9" ht="16.5" customHeight="1" x14ac:dyDescent="0.25">
      <c r="A21" s="85" t="s">
        <v>265</v>
      </c>
      <c r="B21" s="27" t="s">
        <v>287</v>
      </c>
      <c r="C21" s="30">
        <v>33000</v>
      </c>
      <c r="D21" s="30">
        <v>33000</v>
      </c>
      <c r="E21" s="210"/>
    </row>
    <row r="22" spans="1:9" ht="16.5" customHeight="1" x14ac:dyDescent="0.25">
      <c r="A22" s="85" t="s">
        <v>288</v>
      </c>
      <c r="B22" s="27" t="s">
        <v>289</v>
      </c>
      <c r="C22" s="30">
        <v>0</v>
      </c>
      <c r="D22" s="30">
        <v>0</v>
      </c>
      <c r="E22" s="210"/>
    </row>
    <row r="23" spans="1:9" ht="16.5" customHeight="1" x14ac:dyDescent="0.25">
      <c r="A23" s="85" t="s">
        <v>266</v>
      </c>
      <c r="B23" s="27" t="s">
        <v>290</v>
      </c>
      <c r="C23" s="30">
        <v>32000</v>
      </c>
      <c r="D23" s="30">
        <v>32000</v>
      </c>
      <c r="E23" s="210"/>
    </row>
    <row r="24" spans="1:9" ht="16.5" customHeight="1" x14ac:dyDescent="0.25">
      <c r="A24" s="87" t="s">
        <v>267</v>
      </c>
      <c r="B24" s="33" t="s">
        <v>291</v>
      </c>
      <c r="C24" s="22">
        <f>SUM(C19:C23)</f>
        <v>850539</v>
      </c>
      <c r="D24" s="22">
        <f>SUM(D19:D23)</f>
        <v>850539</v>
      </c>
      <c r="E24" s="64"/>
    </row>
    <row r="25" spans="1:9" ht="16.5" customHeight="1" x14ac:dyDescent="0.25">
      <c r="A25" s="85" t="s">
        <v>292</v>
      </c>
      <c r="B25" s="88" t="s">
        <v>7</v>
      </c>
      <c r="C25" s="17">
        <v>75000</v>
      </c>
      <c r="D25" s="17">
        <v>75000</v>
      </c>
      <c r="E25" s="54"/>
    </row>
    <row r="26" spans="1:9" ht="16.5" customHeight="1" x14ac:dyDescent="0.25">
      <c r="A26" s="85" t="s">
        <v>268</v>
      </c>
      <c r="B26" s="14" t="s">
        <v>8</v>
      </c>
      <c r="C26" s="17">
        <v>0</v>
      </c>
      <c r="D26" s="17">
        <v>0</v>
      </c>
      <c r="E26" s="54"/>
    </row>
    <row r="27" spans="1:9" ht="16.5" customHeight="1" x14ac:dyDescent="0.25">
      <c r="A27" s="86" t="s">
        <v>269</v>
      </c>
      <c r="B27" s="31" t="s">
        <v>9</v>
      </c>
      <c r="C27" s="32">
        <f>SUM(C25:C26)</f>
        <v>75000</v>
      </c>
      <c r="D27" s="32">
        <f>SUM(D25:D26)</f>
        <v>75000</v>
      </c>
      <c r="E27" s="209"/>
    </row>
    <row r="28" spans="1:9" ht="16.5" customHeight="1" x14ac:dyDescent="0.25">
      <c r="A28" s="85" t="s">
        <v>270</v>
      </c>
      <c r="B28" s="27" t="s">
        <v>10</v>
      </c>
      <c r="C28" s="30">
        <v>150000</v>
      </c>
      <c r="D28" s="30">
        <v>150000</v>
      </c>
      <c r="E28" s="210"/>
    </row>
    <row r="29" spans="1:9" ht="16.5" customHeight="1" x14ac:dyDescent="0.25">
      <c r="A29" s="85" t="s">
        <v>271</v>
      </c>
      <c r="B29" s="27" t="s">
        <v>11</v>
      </c>
      <c r="C29" s="30">
        <v>41000</v>
      </c>
      <c r="D29" s="30">
        <v>41000</v>
      </c>
      <c r="E29" s="210"/>
    </row>
    <row r="30" spans="1:9" ht="16.5" customHeight="1" x14ac:dyDescent="0.25">
      <c r="A30" s="86" t="s">
        <v>272</v>
      </c>
      <c r="B30" s="31" t="s">
        <v>12</v>
      </c>
      <c r="C30" s="32">
        <f>SUM(C28:C29)</f>
        <v>191000</v>
      </c>
      <c r="D30" s="32">
        <f>SUM(D28:D29)</f>
        <v>191000</v>
      </c>
      <c r="E30" s="209"/>
    </row>
    <row r="31" spans="1:9" ht="16.5" customHeight="1" x14ac:dyDescent="0.25">
      <c r="A31" s="85" t="s">
        <v>273</v>
      </c>
      <c r="B31" s="27" t="s">
        <v>13</v>
      </c>
      <c r="C31" s="30">
        <v>0</v>
      </c>
      <c r="D31" s="30">
        <v>0</v>
      </c>
      <c r="E31" s="210"/>
    </row>
    <row r="32" spans="1:9" ht="16.5" customHeight="1" x14ac:dyDescent="0.25">
      <c r="A32" s="85" t="s">
        <v>351</v>
      </c>
      <c r="B32" s="14" t="s">
        <v>14</v>
      </c>
      <c r="C32" s="17">
        <v>0</v>
      </c>
      <c r="D32" s="17">
        <v>0</v>
      </c>
      <c r="E32" s="54"/>
    </row>
    <row r="33" spans="1:5" ht="16.5" customHeight="1" x14ac:dyDescent="0.25">
      <c r="A33" s="85" t="s">
        <v>274</v>
      </c>
      <c r="B33" s="14" t="s">
        <v>295</v>
      </c>
      <c r="C33" s="17">
        <v>0</v>
      </c>
      <c r="D33" s="17">
        <v>0</v>
      </c>
      <c r="E33" s="54"/>
    </row>
    <row r="34" spans="1:5" ht="16.5" customHeight="1" x14ac:dyDescent="0.25">
      <c r="A34" s="85" t="s">
        <v>424</v>
      </c>
      <c r="B34" s="14" t="s">
        <v>472</v>
      </c>
      <c r="C34" s="17">
        <v>0</v>
      </c>
      <c r="D34" s="17">
        <v>0</v>
      </c>
      <c r="E34" s="54"/>
    </row>
    <row r="35" spans="1:5" ht="16.5" customHeight="1" x14ac:dyDescent="0.25">
      <c r="A35" s="85" t="s">
        <v>442</v>
      </c>
      <c r="B35" s="14" t="s">
        <v>15</v>
      </c>
      <c r="C35" s="17">
        <v>40000</v>
      </c>
      <c r="D35" s="17">
        <v>40000</v>
      </c>
      <c r="E35" s="54"/>
    </row>
    <row r="36" spans="1:5" ht="16.5" customHeight="1" x14ac:dyDescent="0.25">
      <c r="A36" s="86" t="s">
        <v>275</v>
      </c>
      <c r="B36" s="31" t="s">
        <v>16</v>
      </c>
      <c r="C36" s="32">
        <f>SUM(C31:C35)</f>
        <v>40000</v>
      </c>
      <c r="D36" s="32">
        <f>SUM(D31:D35)</f>
        <v>40000</v>
      </c>
      <c r="E36" s="209"/>
    </row>
    <row r="37" spans="1:5" ht="16.5" customHeight="1" x14ac:dyDescent="0.25">
      <c r="A37" s="86" t="s">
        <v>276</v>
      </c>
      <c r="B37" s="31" t="s">
        <v>148</v>
      </c>
      <c r="C37" s="32">
        <v>25000</v>
      </c>
      <c r="D37" s="32">
        <v>25000</v>
      </c>
      <c r="E37" s="209"/>
    </row>
    <row r="38" spans="1:5" ht="16.5" customHeight="1" x14ac:dyDescent="0.25">
      <c r="A38" s="85" t="s">
        <v>277</v>
      </c>
      <c r="B38" s="27" t="s">
        <v>282</v>
      </c>
      <c r="C38" s="30">
        <v>85000</v>
      </c>
      <c r="D38" s="30">
        <v>85000</v>
      </c>
      <c r="E38" s="210"/>
    </row>
    <row r="39" spans="1:5" ht="16.5" customHeight="1" x14ac:dyDescent="0.25">
      <c r="A39" s="85" t="s">
        <v>279</v>
      </c>
      <c r="B39" s="27" t="s">
        <v>280</v>
      </c>
      <c r="C39" s="30">
        <v>0</v>
      </c>
      <c r="D39" s="30">
        <v>0</v>
      </c>
      <c r="E39" s="210"/>
    </row>
    <row r="40" spans="1:5" ht="16.5" customHeight="1" x14ac:dyDescent="0.25">
      <c r="A40" s="86" t="s">
        <v>281</v>
      </c>
      <c r="B40" s="31" t="s">
        <v>280</v>
      </c>
      <c r="C40" s="32">
        <f>C38+C39</f>
        <v>85000</v>
      </c>
      <c r="D40" s="32">
        <f>D38+D39</f>
        <v>85000</v>
      </c>
      <c r="E40" s="209"/>
    </row>
    <row r="41" spans="1:5" ht="16.5" customHeight="1" x14ac:dyDescent="0.25">
      <c r="A41" s="85" t="s">
        <v>278</v>
      </c>
      <c r="B41" s="28" t="s">
        <v>144</v>
      </c>
      <c r="C41" s="29">
        <f>C27+C30+C36+C37+C40</f>
        <v>416000</v>
      </c>
      <c r="D41" s="29">
        <f>D27+D30+D36+D37+D40</f>
        <v>416000</v>
      </c>
      <c r="E41" s="212"/>
    </row>
    <row r="42" spans="1:5" s="97" customFormat="1" ht="16.5" customHeight="1" x14ac:dyDescent="0.25">
      <c r="A42" s="85" t="s">
        <v>370</v>
      </c>
      <c r="B42" s="27" t="s">
        <v>371</v>
      </c>
      <c r="C42" s="30"/>
      <c r="D42" s="30">
        <v>20465</v>
      </c>
      <c r="E42" s="210"/>
    </row>
    <row r="43" spans="1:5" s="97" customFormat="1" x14ac:dyDescent="0.25">
      <c r="A43" s="213" t="s">
        <v>372</v>
      </c>
      <c r="B43" s="97" t="s">
        <v>583</v>
      </c>
      <c r="C43" s="85"/>
      <c r="D43" s="85">
        <v>5523</v>
      </c>
    </row>
    <row r="44" spans="1:5" ht="16.5" customHeight="1" x14ac:dyDescent="0.25">
      <c r="A44" s="85"/>
      <c r="B44" s="28" t="s">
        <v>31</v>
      </c>
      <c r="C44" s="29"/>
      <c r="D44" s="29">
        <v>25990</v>
      </c>
      <c r="E44" s="212"/>
    </row>
    <row r="45" spans="1:5" ht="16.5" customHeight="1" x14ac:dyDescent="0.25">
      <c r="A45" s="85"/>
      <c r="B45" s="28" t="s">
        <v>143</v>
      </c>
      <c r="C45" s="29">
        <f>C18+C24+C41</f>
        <v>5527372</v>
      </c>
      <c r="D45" s="29">
        <f>D18+D24+D41+D44</f>
        <v>5553362</v>
      </c>
      <c r="E45" s="212"/>
    </row>
  </sheetData>
  <mergeCells count="2">
    <mergeCell ref="B1:C1"/>
    <mergeCell ref="B2:C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B40" workbookViewId="0">
      <selection activeCell="H19" sqref="H19"/>
    </sheetView>
  </sheetViews>
  <sheetFormatPr defaultRowHeight="15" x14ac:dyDescent="0.25"/>
  <cols>
    <col min="1" max="1" width="38" customWidth="1"/>
    <col min="2" max="2" width="14.7109375" customWidth="1"/>
    <col min="3" max="3" width="13.7109375" customWidth="1"/>
    <col min="4" max="4" width="18.7109375" customWidth="1"/>
  </cols>
  <sheetData>
    <row r="1" spans="1:7" ht="15.75" x14ac:dyDescent="0.25">
      <c r="A1" s="332" t="s">
        <v>20</v>
      </c>
      <c r="B1" s="332"/>
      <c r="C1" s="332"/>
      <c r="D1" s="332"/>
      <c r="E1" s="6"/>
      <c r="F1" s="6"/>
      <c r="G1" s="6"/>
    </row>
    <row r="2" spans="1:7" ht="15.75" customHeight="1" x14ac:dyDescent="0.25">
      <c r="A2" s="260" t="s">
        <v>519</v>
      </c>
      <c r="B2" s="260"/>
      <c r="C2" s="260"/>
      <c r="D2" s="260"/>
      <c r="E2" s="58"/>
      <c r="F2" s="58"/>
      <c r="G2" s="58"/>
    </row>
    <row r="3" spans="1:7" ht="15" customHeight="1" x14ac:dyDescent="0.25">
      <c r="A3" s="260" t="s">
        <v>111</v>
      </c>
      <c r="B3" s="260"/>
      <c r="C3" s="260"/>
      <c r="D3" s="260"/>
      <c r="E3" s="58"/>
      <c r="F3" s="58"/>
      <c r="G3" s="58"/>
    </row>
    <row r="4" spans="1:7" x14ac:dyDescent="0.25">
      <c r="A4" s="260" t="s">
        <v>494</v>
      </c>
      <c r="B4" s="260"/>
      <c r="C4" s="260"/>
      <c r="D4" s="260"/>
      <c r="E4" s="6"/>
      <c r="F4" s="6"/>
      <c r="G4" s="6"/>
    </row>
    <row r="5" spans="1:7" x14ac:dyDescent="0.25">
      <c r="A5" s="257" t="s">
        <v>603</v>
      </c>
      <c r="B5" s="257"/>
      <c r="C5" s="257"/>
      <c r="D5" s="257"/>
      <c r="E5" s="6"/>
      <c r="F5" s="6"/>
      <c r="G5" s="6"/>
    </row>
    <row r="6" spans="1:7" x14ac:dyDescent="0.25">
      <c r="A6" s="6"/>
      <c r="B6" s="6"/>
      <c r="C6" s="6"/>
      <c r="E6" s="6"/>
      <c r="F6" s="6"/>
      <c r="G6" s="6"/>
    </row>
    <row r="7" spans="1:7" x14ac:dyDescent="0.25">
      <c r="A7" s="6"/>
      <c r="B7" s="6"/>
      <c r="C7" s="6"/>
      <c r="D7" s="177"/>
      <c r="E7" s="6"/>
      <c r="F7" s="6"/>
      <c r="G7" s="6"/>
    </row>
    <row r="8" spans="1:7" x14ac:dyDescent="0.25">
      <c r="A8" s="6"/>
      <c r="B8" s="6"/>
      <c r="C8" s="6"/>
      <c r="D8" s="177" t="s">
        <v>197</v>
      </c>
      <c r="E8" s="6"/>
      <c r="F8" s="6"/>
      <c r="G8" s="6"/>
    </row>
    <row r="9" spans="1:7" x14ac:dyDescent="0.25">
      <c r="A9" s="6"/>
      <c r="B9" s="6"/>
      <c r="C9" s="6"/>
      <c r="D9" s="177" t="s">
        <v>439</v>
      </c>
      <c r="E9" s="6"/>
      <c r="F9" s="6"/>
      <c r="G9" s="6"/>
    </row>
    <row r="10" spans="1:7" x14ac:dyDescent="0.25">
      <c r="A10" s="331"/>
      <c r="B10" s="331"/>
      <c r="C10" s="331"/>
      <c r="D10" s="331"/>
      <c r="E10" s="6"/>
      <c r="F10" s="6"/>
      <c r="G10" s="6"/>
    </row>
    <row r="11" spans="1:7" ht="30" customHeight="1" x14ac:dyDescent="0.25">
      <c r="A11" s="283" t="s">
        <v>527</v>
      </c>
      <c r="B11" s="284"/>
      <c r="C11" s="284"/>
      <c r="D11" s="285"/>
      <c r="E11" s="6"/>
      <c r="F11" s="6"/>
      <c r="G11" s="6"/>
    </row>
    <row r="12" spans="1:7" x14ac:dyDescent="0.25">
      <c r="A12" s="172" t="s">
        <v>523</v>
      </c>
      <c r="B12" s="327">
        <v>300000</v>
      </c>
      <c r="C12" s="328"/>
      <c r="D12" s="324">
        <f>SUM(B12:C14)</f>
        <v>30000000</v>
      </c>
      <c r="E12" s="6"/>
      <c r="F12" s="6"/>
      <c r="G12" s="6"/>
    </row>
    <row r="13" spans="1:7" x14ac:dyDescent="0.25">
      <c r="A13" s="172" t="s">
        <v>524</v>
      </c>
      <c r="B13" s="327">
        <v>1510000</v>
      </c>
      <c r="C13" s="328"/>
      <c r="D13" s="325"/>
      <c r="E13" s="6"/>
      <c r="F13" s="6"/>
      <c r="G13" s="6"/>
    </row>
    <row r="14" spans="1:7" x14ac:dyDescent="0.25">
      <c r="A14" s="173" t="s">
        <v>522</v>
      </c>
      <c r="B14" s="329">
        <v>28190000</v>
      </c>
      <c r="C14" s="330"/>
      <c r="D14" s="326"/>
      <c r="E14" s="6"/>
      <c r="F14" s="6"/>
      <c r="G14" s="6"/>
    </row>
    <row r="15" spans="1:7" x14ac:dyDescent="0.25">
      <c r="A15" s="17" t="s">
        <v>155</v>
      </c>
      <c r="B15" s="321">
        <v>30000000</v>
      </c>
      <c r="C15" s="321"/>
      <c r="D15" s="322">
        <f>B15+B16</f>
        <v>30000000</v>
      </c>
      <c r="E15" s="6"/>
      <c r="F15" s="6"/>
      <c r="G15" s="6"/>
    </row>
    <row r="16" spans="1:7" x14ac:dyDescent="0.25">
      <c r="A16" s="17" t="s">
        <v>507</v>
      </c>
      <c r="B16" s="321">
        <v>0</v>
      </c>
      <c r="C16" s="321"/>
      <c r="D16" s="323"/>
      <c r="E16" s="6"/>
      <c r="F16" s="6"/>
      <c r="G16" s="6"/>
    </row>
    <row r="17" spans="1:7" x14ac:dyDescent="0.25">
      <c r="A17" s="97"/>
      <c r="B17" s="97"/>
      <c r="C17" s="97"/>
      <c r="D17" s="97"/>
      <c r="E17" s="6"/>
      <c r="F17" s="6"/>
      <c r="G17" s="6"/>
    </row>
    <row r="18" spans="1:7" ht="16.5" customHeight="1" x14ac:dyDescent="0.25">
      <c r="A18" s="54"/>
      <c r="B18" s="174"/>
      <c r="C18" s="174"/>
      <c r="D18" s="68"/>
      <c r="E18" s="6"/>
      <c r="F18" s="6"/>
      <c r="G18" s="6"/>
    </row>
    <row r="19" spans="1:7" x14ac:dyDescent="0.25">
      <c r="A19" s="333" t="s">
        <v>508</v>
      </c>
      <c r="B19" s="334"/>
      <c r="C19" s="334"/>
      <c r="D19" s="335"/>
      <c r="E19" s="6"/>
      <c r="F19" s="6"/>
      <c r="G19" s="6"/>
    </row>
    <row r="20" spans="1:7" x14ac:dyDescent="0.25">
      <c r="A20" s="85" t="s">
        <v>520</v>
      </c>
      <c r="B20" s="342">
        <v>1103363</v>
      </c>
      <c r="C20" s="343"/>
      <c r="D20" s="344">
        <f>SUM(B20:C21)</f>
        <v>1353363</v>
      </c>
      <c r="E20" s="6"/>
      <c r="F20" s="6"/>
      <c r="G20" s="6"/>
    </row>
    <row r="21" spans="1:7" x14ac:dyDescent="0.25">
      <c r="A21" s="173" t="s">
        <v>538</v>
      </c>
      <c r="B21" s="336">
        <v>250000</v>
      </c>
      <c r="C21" s="337"/>
      <c r="D21" s="345"/>
      <c r="E21" s="6"/>
      <c r="F21" s="6"/>
      <c r="G21" s="6"/>
    </row>
    <row r="22" spans="1:7" x14ac:dyDescent="0.25">
      <c r="A22" s="17" t="s">
        <v>155</v>
      </c>
      <c r="B22" s="321">
        <v>1350000</v>
      </c>
      <c r="C22" s="321"/>
      <c r="D22" s="322">
        <f>SUM(B22:C23)</f>
        <v>1353363</v>
      </c>
      <c r="E22" s="6"/>
      <c r="F22" s="6"/>
      <c r="G22" s="6"/>
    </row>
    <row r="23" spans="1:7" x14ac:dyDescent="0.25">
      <c r="A23" s="17" t="s">
        <v>507</v>
      </c>
      <c r="B23" s="321">
        <v>3363</v>
      </c>
      <c r="C23" s="321"/>
      <c r="D23" s="323"/>
      <c r="E23" s="6"/>
      <c r="F23" s="6"/>
      <c r="G23" s="6"/>
    </row>
    <row r="24" spans="1:7" x14ac:dyDescent="0.25">
      <c r="A24" s="97"/>
      <c r="B24" s="97"/>
      <c r="C24" s="97"/>
      <c r="D24" s="97"/>
      <c r="E24" s="6"/>
      <c r="F24" s="6"/>
      <c r="G24" s="6"/>
    </row>
    <row r="25" spans="1:7" x14ac:dyDescent="0.25">
      <c r="A25" s="97"/>
      <c r="B25" s="97"/>
      <c r="C25" s="97"/>
      <c r="D25" s="97"/>
      <c r="E25" s="6"/>
      <c r="F25" s="6"/>
      <c r="G25" s="6"/>
    </row>
    <row r="26" spans="1:7" ht="16.5" customHeight="1" x14ac:dyDescent="0.25">
      <c r="A26" s="333" t="s">
        <v>526</v>
      </c>
      <c r="B26" s="334"/>
      <c r="C26" s="334"/>
      <c r="D26" s="335"/>
      <c r="E26" s="6"/>
      <c r="F26" s="6"/>
      <c r="G26" s="6"/>
    </row>
    <row r="27" spans="1:7" ht="16.5" customHeight="1" x14ac:dyDescent="0.25">
      <c r="A27" s="173" t="s">
        <v>521</v>
      </c>
      <c r="B27" s="336">
        <v>19836633</v>
      </c>
      <c r="C27" s="337"/>
      <c r="D27" s="346">
        <v>22040703</v>
      </c>
      <c r="E27" s="6"/>
      <c r="F27" s="6"/>
      <c r="G27" s="6"/>
    </row>
    <row r="28" spans="1:7" ht="16.5" customHeight="1" x14ac:dyDescent="0.25">
      <c r="A28" s="173" t="s">
        <v>522</v>
      </c>
      <c r="B28" s="336">
        <v>2204070</v>
      </c>
      <c r="C28" s="337"/>
      <c r="D28" s="347"/>
      <c r="E28" s="6"/>
      <c r="F28" s="6"/>
      <c r="G28" s="6"/>
    </row>
    <row r="29" spans="1:7" x14ac:dyDescent="0.25">
      <c r="A29" s="17" t="s">
        <v>155</v>
      </c>
      <c r="B29" s="321">
        <v>22040703</v>
      </c>
      <c r="C29" s="321"/>
      <c r="D29" s="322">
        <v>22040703</v>
      </c>
    </row>
    <row r="30" spans="1:7" x14ac:dyDescent="0.25">
      <c r="A30" s="17" t="s">
        <v>507</v>
      </c>
      <c r="B30" s="321">
        <v>0</v>
      </c>
      <c r="C30" s="321"/>
      <c r="D30" s="323"/>
    </row>
    <row r="31" spans="1:7" s="55" customFormat="1" x14ac:dyDescent="0.25">
      <c r="A31" s="85" t="s">
        <v>533</v>
      </c>
      <c r="B31" s="338">
        <v>18180000</v>
      </c>
      <c r="C31" s="338"/>
      <c r="D31" s="180">
        <f>B31</f>
        <v>18180000</v>
      </c>
    </row>
    <row r="32" spans="1:7" s="55" customFormat="1" x14ac:dyDescent="0.25">
      <c r="A32" s="157" t="s">
        <v>565</v>
      </c>
      <c r="B32" s="339">
        <v>7461425</v>
      </c>
      <c r="C32" s="340"/>
      <c r="D32" s="341">
        <f>SUM(B32:C33)</f>
        <v>18180000</v>
      </c>
    </row>
    <row r="33" spans="1:4" s="55" customFormat="1" x14ac:dyDescent="0.25">
      <c r="A33" s="157" t="s">
        <v>525</v>
      </c>
      <c r="B33" s="341">
        <v>10718575</v>
      </c>
      <c r="C33" s="341"/>
      <c r="D33" s="341"/>
    </row>
    <row r="34" spans="1:4" x14ac:dyDescent="0.25">
      <c r="A34" s="97"/>
      <c r="B34" s="97"/>
      <c r="C34" s="97"/>
      <c r="D34" s="97"/>
    </row>
    <row r="35" spans="1:4" x14ac:dyDescent="0.25">
      <c r="A35" s="97"/>
      <c r="B35" s="97"/>
      <c r="C35" s="97"/>
      <c r="D35" s="97"/>
    </row>
    <row r="36" spans="1:4" ht="29.25" customHeight="1" x14ac:dyDescent="0.25">
      <c r="A36" s="348" t="s">
        <v>535</v>
      </c>
      <c r="B36" s="349"/>
      <c r="C36" s="349"/>
      <c r="D36" s="350"/>
    </row>
    <row r="37" spans="1:4" x14ac:dyDescent="0.25">
      <c r="A37" s="85" t="s">
        <v>528</v>
      </c>
      <c r="B37" s="342">
        <v>909300</v>
      </c>
      <c r="C37" s="343"/>
      <c r="D37" s="344">
        <f>SUM(B37:C38)</f>
        <v>76438508</v>
      </c>
    </row>
    <row r="38" spans="1:4" x14ac:dyDescent="0.25">
      <c r="A38" s="173" t="s">
        <v>522</v>
      </c>
      <c r="B38" s="336">
        <v>75529208</v>
      </c>
      <c r="C38" s="337"/>
      <c r="D38" s="345"/>
    </row>
    <row r="39" spans="1:4" x14ac:dyDescent="0.25">
      <c r="A39" s="17" t="s">
        <v>155</v>
      </c>
      <c r="B39" s="321">
        <v>76438508</v>
      </c>
      <c r="C39" s="321"/>
      <c r="D39" s="322">
        <f>SUM(B39:C40)</f>
        <v>76438508</v>
      </c>
    </row>
    <row r="40" spans="1:4" x14ac:dyDescent="0.25">
      <c r="A40" s="17" t="s">
        <v>507</v>
      </c>
      <c r="B40" s="321">
        <v>0</v>
      </c>
      <c r="C40" s="321"/>
      <c r="D40" s="323"/>
    </row>
    <row r="41" spans="1:4" x14ac:dyDescent="0.25">
      <c r="A41" s="54"/>
      <c r="B41" s="174"/>
      <c r="C41" s="174"/>
      <c r="D41" s="174"/>
    </row>
    <row r="42" spans="1:4" x14ac:dyDescent="0.25">
      <c r="A42" s="97"/>
      <c r="B42" s="97"/>
      <c r="C42" s="97"/>
      <c r="D42" s="97"/>
    </row>
    <row r="43" spans="1:4" x14ac:dyDescent="0.25">
      <c r="A43" s="333" t="s">
        <v>529</v>
      </c>
      <c r="B43" s="334"/>
      <c r="C43" s="334"/>
      <c r="D43" s="335"/>
    </row>
    <row r="44" spans="1:4" x14ac:dyDescent="0.25">
      <c r="A44" s="181" t="s">
        <v>520</v>
      </c>
      <c r="B44" s="341">
        <v>1242780</v>
      </c>
      <c r="C44" s="341"/>
      <c r="D44" s="344">
        <f>SUM(B44:C45)</f>
        <v>45000000</v>
      </c>
    </row>
    <row r="45" spans="1:4" x14ac:dyDescent="0.25">
      <c r="A45" s="173" t="s">
        <v>522</v>
      </c>
      <c r="B45" s="336">
        <v>43757220</v>
      </c>
      <c r="C45" s="337"/>
      <c r="D45" s="345"/>
    </row>
    <row r="46" spans="1:4" x14ac:dyDescent="0.25">
      <c r="A46" s="17" t="s">
        <v>155</v>
      </c>
      <c r="B46" s="321">
        <v>45000000</v>
      </c>
      <c r="C46" s="321"/>
      <c r="D46" s="322">
        <f>SUM(B46:C47)</f>
        <v>45000000</v>
      </c>
    </row>
    <row r="47" spans="1:4" x14ac:dyDescent="0.25">
      <c r="A47" s="17" t="s">
        <v>507</v>
      </c>
      <c r="B47" s="321">
        <v>0</v>
      </c>
      <c r="C47" s="321"/>
      <c r="D47" s="323"/>
    </row>
    <row r="48" spans="1:4" x14ac:dyDescent="0.25">
      <c r="A48" s="97"/>
      <c r="B48" s="97"/>
      <c r="C48" s="97"/>
      <c r="D48" s="97"/>
    </row>
    <row r="49" spans="1:4" x14ac:dyDescent="0.25">
      <c r="A49" s="333" t="s">
        <v>530</v>
      </c>
      <c r="B49" s="334"/>
      <c r="C49" s="334"/>
      <c r="D49" s="335"/>
    </row>
    <row r="50" spans="1:4" x14ac:dyDescent="0.25">
      <c r="A50" s="173" t="s">
        <v>522</v>
      </c>
      <c r="B50" s="336">
        <v>18996995</v>
      </c>
      <c r="C50" s="337"/>
      <c r="D50" s="182">
        <f>B50</f>
        <v>18996995</v>
      </c>
    </row>
    <row r="51" spans="1:4" x14ac:dyDescent="0.25">
      <c r="A51" s="17" t="s">
        <v>534</v>
      </c>
      <c r="B51" s="321">
        <v>14958264</v>
      </c>
      <c r="C51" s="321"/>
      <c r="D51" s="322">
        <f>SUM(B51:C52)</f>
        <v>18996995</v>
      </c>
    </row>
    <row r="52" spans="1:4" x14ac:dyDescent="0.25">
      <c r="A52" s="17" t="s">
        <v>569</v>
      </c>
      <c r="B52" s="321">
        <v>4038731</v>
      </c>
      <c r="C52" s="321"/>
      <c r="D52" s="323"/>
    </row>
    <row r="53" spans="1:4" x14ac:dyDescent="0.25">
      <c r="A53" s="54"/>
      <c r="B53" s="174"/>
      <c r="C53" s="174"/>
      <c r="D53" s="178"/>
    </row>
    <row r="54" spans="1:4" x14ac:dyDescent="0.25">
      <c r="A54" s="97"/>
      <c r="B54" s="97"/>
      <c r="C54" s="97"/>
      <c r="D54" s="97"/>
    </row>
    <row r="55" spans="1:4" x14ac:dyDescent="0.25">
      <c r="A55" s="333" t="s">
        <v>531</v>
      </c>
      <c r="B55" s="334"/>
      <c r="C55" s="334"/>
      <c r="D55" s="335"/>
    </row>
    <row r="56" spans="1:4" x14ac:dyDescent="0.25">
      <c r="A56" s="173" t="s">
        <v>522</v>
      </c>
      <c r="B56" s="336">
        <v>12496089</v>
      </c>
      <c r="C56" s="337"/>
      <c r="D56" s="182">
        <f>B56</f>
        <v>12496089</v>
      </c>
    </row>
    <row r="57" spans="1:4" x14ac:dyDescent="0.25">
      <c r="A57" s="17" t="s">
        <v>537</v>
      </c>
      <c r="B57" s="321">
        <v>11246480</v>
      </c>
      <c r="C57" s="321"/>
      <c r="D57" s="322">
        <f>SUM(B57:C58)</f>
        <v>12496089</v>
      </c>
    </row>
    <row r="58" spans="1:4" x14ac:dyDescent="0.25">
      <c r="A58" s="17" t="s">
        <v>566</v>
      </c>
      <c r="B58" s="321">
        <v>1249609</v>
      </c>
      <c r="C58" s="321"/>
      <c r="D58" s="323"/>
    </row>
    <row r="59" spans="1:4" x14ac:dyDescent="0.25">
      <c r="A59" s="179"/>
      <c r="B59" s="174"/>
      <c r="C59" s="174"/>
      <c r="D59" s="178"/>
    </row>
    <row r="60" spans="1:4" x14ac:dyDescent="0.25">
      <c r="A60" s="97"/>
      <c r="B60" s="97"/>
      <c r="C60" s="97"/>
      <c r="D60" s="97"/>
    </row>
    <row r="61" spans="1:4" x14ac:dyDescent="0.25">
      <c r="A61" s="333" t="s">
        <v>532</v>
      </c>
      <c r="B61" s="334"/>
      <c r="C61" s="334"/>
      <c r="D61" s="335"/>
    </row>
    <row r="62" spans="1:4" x14ac:dyDescent="0.25">
      <c r="A62" s="173" t="s">
        <v>522</v>
      </c>
      <c r="B62" s="336">
        <v>14998802</v>
      </c>
      <c r="C62" s="337"/>
      <c r="D62" s="182">
        <f>B62</f>
        <v>14998802</v>
      </c>
    </row>
    <row r="63" spans="1:4" x14ac:dyDescent="0.25">
      <c r="A63" s="17" t="s">
        <v>537</v>
      </c>
      <c r="B63" s="321">
        <v>13498922</v>
      </c>
      <c r="C63" s="321"/>
      <c r="D63" s="322">
        <f>SUM(B63:C64)</f>
        <v>14998802</v>
      </c>
    </row>
    <row r="64" spans="1:4" x14ac:dyDescent="0.25">
      <c r="A64" s="17" t="s">
        <v>566</v>
      </c>
      <c r="B64" s="321">
        <v>1499880</v>
      </c>
      <c r="C64" s="321"/>
      <c r="D64" s="323"/>
    </row>
    <row r="65" spans="1:4" x14ac:dyDescent="0.25">
      <c r="A65" s="54"/>
      <c r="B65" s="174"/>
      <c r="C65" s="174"/>
      <c r="D65" s="178"/>
    </row>
    <row r="66" spans="1:4" x14ac:dyDescent="0.25">
      <c r="A66" s="97"/>
      <c r="B66" s="97"/>
      <c r="C66" s="97"/>
      <c r="D66" s="97"/>
    </row>
    <row r="67" spans="1:4" ht="29.25" customHeight="1" x14ac:dyDescent="0.25">
      <c r="A67" s="348" t="s">
        <v>539</v>
      </c>
      <c r="B67" s="349"/>
      <c r="C67" s="349"/>
      <c r="D67" s="350"/>
    </row>
    <row r="68" spans="1:4" x14ac:dyDescent="0.25">
      <c r="A68" s="173" t="s">
        <v>522</v>
      </c>
      <c r="B68" s="336">
        <v>10000000</v>
      </c>
      <c r="C68" s="337"/>
      <c r="D68" s="175">
        <f>B68</f>
        <v>10000000</v>
      </c>
    </row>
    <row r="69" spans="1:4" x14ac:dyDescent="0.25">
      <c r="A69" s="17" t="s">
        <v>536</v>
      </c>
      <c r="B69" s="321">
        <v>8500000</v>
      </c>
      <c r="C69" s="321"/>
      <c r="D69" s="322">
        <f>SUM(B69:C70)</f>
        <v>10000000</v>
      </c>
    </row>
    <row r="70" spans="1:4" x14ac:dyDescent="0.25">
      <c r="A70" s="17" t="s">
        <v>567</v>
      </c>
      <c r="B70" s="321">
        <v>1500000</v>
      </c>
      <c r="C70" s="321"/>
      <c r="D70" s="323"/>
    </row>
    <row r="71" spans="1:4" x14ac:dyDescent="0.25">
      <c r="A71" s="97"/>
      <c r="B71" s="97"/>
      <c r="C71" s="97"/>
      <c r="D71" s="97"/>
    </row>
    <row r="72" spans="1:4" x14ac:dyDescent="0.25">
      <c r="A72" s="97"/>
      <c r="B72" s="97"/>
      <c r="C72" s="97"/>
      <c r="D72" s="97"/>
    </row>
    <row r="73" spans="1:4" ht="29.25" customHeight="1" x14ac:dyDescent="0.25">
      <c r="A73" s="348" t="s">
        <v>540</v>
      </c>
      <c r="B73" s="349"/>
      <c r="C73" s="349"/>
      <c r="D73" s="350"/>
    </row>
    <row r="74" spans="1:4" x14ac:dyDescent="0.25">
      <c r="A74" s="173" t="s">
        <v>522</v>
      </c>
      <c r="B74" s="336">
        <v>9185275</v>
      </c>
      <c r="C74" s="337"/>
      <c r="D74" s="175">
        <f>B74</f>
        <v>9185275</v>
      </c>
    </row>
    <row r="75" spans="1:4" x14ac:dyDescent="0.25">
      <c r="A75" s="17" t="s">
        <v>536</v>
      </c>
      <c r="B75" s="321">
        <v>7807484</v>
      </c>
      <c r="C75" s="321"/>
      <c r="D75" s="322">
        <f>SUM(B75:C76)</f>
        <v>9185275</v>
      </c>
    </row>
    <row r="76" spans="1:4" x14ac:dyDescent="0.25">
      <c r="A76" s="17" t="s">
        <v>568</v>
      </c>
      <c r="B76" s="321">
        <v>1377791</v>
      </c>
      <c r="C76" s="321"/>
      <c r="D76" s="323"/>
    </row>
  </sheetData>
  <mergeCells count="71">
    <mergeCell ref="B68:C68"/>
    <mergeCell ref="B74:C74"/>
    <mergeCell ref="A67:D67"/>
    <mergeCell ref="A73:D73"/>
    <mergeCell ref="B62:C62"/>
    <mergeCell ref="B63:C63"/>
    <mergeCell ref="B64:C64"/>
    <mergeCell ref="A55:D55"/>
    <mergeCell ref="B56:C56"/>
    <mergeCell ref="B57:C57"/>
    <mergeCell ref="D57:D58"/>
    <mergeCell ref="B58:C58"/>
    <mergeCell ref="B44:C44"/>
    <mergeCell ref="B45:C45"/>
    <mergeCell ref="D44:D45"/>
    <mergeCell ref="D20:D21"/>
    <mergeCell ref="B28:C28"/>
    <mergeCell ref="D27:D28"/>
    <mergeCell ref="B38:C38"/>
    <mergeCell ref="B37:C37"/>
    <mergeCell ref="D37:D38"/>
    <mergeCell ref="A36:D36"/>
    <mergeCell ref="B39:C39"/>
    <mergeCell ref="D39:D40"/>
    <mergeCell ref="B40:C40"/>
    <mergeCell ref="B22:C22"/>
    <mergeCell ref="D22:D23"/>
    <mergeCell ref="A26:D26"/>
    <mergeCell ref="B27:C27"/>
    <mergeCell ref="B23:C23"/>
    <mergeCell ref="A19:D19"/>
    <mergeCell ref="B21:C21"/>
    <mergeCell ref="B20:C20"/>
    <mergeCell ref="B29:C29"/>
    <mergeCell ref="D29:D30"/>
    <mergeCell ref="B30:C30"/>
    <mergeCell ref="A43:D43"/>
    <mergeCell ref="B31:C31"/>
    <mergeCell ref="B32:C32"/>
    <mergeCell ref="B33:C33"/>
    <mergeCell ref="D32:D33"/>
    <mergeCell ref="B75:C75"/>
    <mergeCell ref="D75:D76"/>
    <mergeCell ref="B76:C76"/>
    <mergeCell ref="B46:C46"/>
    <mergeCell ref="D46:D47"/>
    <mergeCell ref="B47:C47"/>
    <mergeCell ref="B69:C69"/>
    <mergeCell ref="D69:D70"/>
    <mergeCell ref="B70:C70"/>
    <mergeCell ref="A49:D49"/>
    <mergeCell ref="B50:C50"/>
    <mergeCell ref="B51:C51"/>
    <mergeCell ref="D51:D52"/>
    <mergeCell ref="B52:C52"/>
    <mergeCell ref="A61:D61"/>
    <mergeCell ref="D63:D64"/>
    <mergeCell ref="A10:D10"/>
    <mergeCell ref="A1:D1"/>
    <mergeCell ref="A2:D2"/>
    <mergeCell ref="A3:D3"/>
    <mergeCell ref="A4:D4"/>
    <mergeCell ref="A5:D5"/>
    <mergeCell ref="A11:D11"/>
    <mergeCell ref="B15:C15"/>
    <mergeCell ref="D15:D16"/>
    <mergeCell ref="B16:C16"/>
    <mergeCell ref="D12:D14"/>
    <mergeCell ref="B12:C12"/>
    <mergeCell ref="B13:C13"/>
    <mergeCell ref="B14:C14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25" workbookViewId="0">
      <selection activeCell="G18" sqref="G18"/>
    </sheetView>
  </sheetViews>
  <sheetFormatPr defaultRowHeight="15" x14ac:dyDescent="0.25"/>
  <cols>
    <col min="2" max="2" width="50.140625" customWidth="1"/>
    <col min="3" max="3" width="12.85546875" customWidth="1"/>
    <col min="4" max="4" width="13" customWidth="1"/>
  </cols>
  <sheetData>
    <row r="1" spans="1:4" ht="15.75" x14ac:dyDescent="0.25">
      <c r="B1" s="266" t="s">
        <v>159</v>
      </c>
      <c r="C1" s="266"/>
    </row>
    <row r="2" spans="1:4" x14ac:dyDescent="0.25">
      <c r="B2" s="257" t="s">
        <v>555</v>
      </c>
      <c r="C2" s="257"/>
    </row>
    <row r="3" spans="1:4" x14ac:dyDescent="0.25">
      <c r="B3" s="269" t="s">
        <v>591</v>
      </c>
      <c r="C3" s="269"/>
    </row>
    <row r="4" spans="1:4" x14ac:dyDescent="0.25">
      <c r="C4" s="7" t="s">
        <v>160</v>
      </c>
    </row>
    <row r="5" spans="1:4" x14ac:dyDescent="0.25">
      <c r="C5" s="7" t="s">
        <v>437</v>
      </c>
    </row>
    <row r="6" spans="1:4" x14ac:dyDescent="0.25">
      <c r="C6" s="7"/>
    </row>
    <row r="7" spans="1:4" ht="28.5" x14ac:dyDescent="0.25">
      <c r="A7" s="267" t="s">
        <v>1</v>
      </c>
      <c r="B7" s="268"/>
      <c r="C7" s="50" t="s">
        <v>162</v>
      </c>
      <c r="D7" s="50" t="s">
        <v>585</v>
      </c>
    </row>
    <row r="8" spans="1:4" x14ac:dyDescent="0.25">
      <c r="A8" s="85" t="s">
        <v>297</v>
      </c>
      <c r="B8" s="17" t="s">
        <v>163</v>
      </c>
      <c r="C8" s="17">
        <f>'2.1 Költségvetési bevételek'!C13</f>
        <v>52574864</v>
      </c>
      <c r="D8" s="17">
        <f>'2.1 Költségvetési bevételek'!D13</f>
        <v>52574864</v>
      </c>
    </row>
    <row r="9" spans="1:4" x14ac:dyDescent="0.25">
      <c r="A9" s="85" t="s">
        <v>298</v>
      </c>
      <c r="B9" s="17" t="s">
        <v>164</v>
      </c>
      <c r="C9" s="17">
        <f>'2.1 Költségvetési bevételek'!C16</f>
        <v>26360300</v>
      </c>
      <c r="D9" s="17">
        <f>'2.1 Költségvetési bevételek'!D16</f>
        <v>26360300</v>
      </c>
    </row>
    <row r="10" spans="1:4" ht="30" x14ac:dyDescent="0.25">
      <c r="A10" s="85" t="s">
        <v>299</v>
      </c>
      <c r="B10" s="14" t="s">
        <v>46</v>
      </c>
      <c r="C10" s="17">
        <f>'2.1 Költségvetési bevételek'!C24</f>
        <v>31889923</v>
      </c>
      <c r="D10" s="17">
        <f>'2.1 Költségvetési bevételek'!D24</f>
        <v>31889923</v>
      </c>
    </row>
    <row r="11" spans="1:4" x14ac:dyDescent="0.25">
      <c r="A11" s="85" t="s">
        <v>301</v>
      </c>
      <c r="B11" s="17" t="s">
        <v>47</v>
      </c>
      <c r="C11" s="17">
        <f>'2.1 Költségvetési bevételek'!C26</f>
        <v>1800000</v>
      </c>
      <c r="D11" s="17">
        <f>'2.1 Költségvetési bevételek'!D26</f>
        <v>1800000</v>
      </c>
    </row>
    <row r="12" spans="1:4" x14ac:dyDescent="0.25">
      <c r="A12" s="85" t="s">
        <v>302</v>
      </c>
      <c r="B12" s="17" t="s">
        <v>48</v>
      </c>
      <c r="C12" s="17">
        <f>'2.1 Költségvetési bevételek'!C28</f>
        <v>0</v>
      </c>
      <c r="D12" s="17">
        <f>'2.1 Költségvetési bevételek'!D28</f>
        <v>0</v>
      </c>
    </row>
    <row r="13" spans="1:4" x14ac:dyDescent="0.25">
      <c r="A13" s="85" t="s">
        <v>304</v>
      </c>
      <c r="B13" s="17" t="s">
        <v>389</v>
      </c>
      <c r="C13" s="17">
        <f>'2.1 Költségvetési bevételek'!C30</f>
        <v>0</v>
      </c>
      <c r="D13" s="17">
        <f>'2.1 Költségvetési bevételek'!D30</f>
        <v>0</v>
      </c>
    </row>
    <row r="14" spans="1:4" ht="30" x14ac:dyDescent="0.25">
      <c r="A14" s="85" t="s">
        <v>308</v>
      </c>
      <c r="B14" s="14" t="s">
        <v>165</v>
      </c>
      <c r="C14" s="17">
        <f>'2.1 Költségvetési bevételek'!C35</f>
        <v>43246921</v>
      </c>
      <c r="D14" s="17">
        <f>'2.1 Költségvetési bevételek'!D35</f>
        <v>43246921</v>
      </c>
    </row>
    <row r="15" spans="1:4" x14ac:dyDescent="0.25">
      <c r="A15" s="85" t="s">
        <v>309</v>
      </c>
      <c r="B15" s="14" t="s">
        <v>311</v>
      </c>
      <c r="C15" s="17">
        <f>'2.1 Költségvetési bevételek'!C37</f>
        <v>0</v>
      </c>
      <c r="D15" s="17">
        <f>'2.1 Költségvetési bevételek'!D37</f>
        <v>0</v>
      </c>
    </row>
    <row r="16" spans="1:4" ht="30" x14ac:dyDescent="0.25">
      <c r="A16" s="85" t="s">
        <v>313</v>
      </c>
      <c r="B16" s="14" t="s">
        <v>65</v>
      </c>
      <c r="C16" s="17">
        <f>'2.1 Költségvetési bevételek'!C40</f>
        <v>124932578</v>
      </c>
      <c r="D16" s="17">
        <f>'2.1 Költségvetési bevételek'!D40</f>
        <v>124932578</v>
      </c>
    </row>
    <row r="17" spans="1:4" x14ac:dyDescent="0.25">
      <c r="A17" s="85" t="s">
        <v>322</v>
      </c>
      <c r="B17" s="17" t="s">
        <v>69</v>
      </c>
      <c r="C17" s="17">
        <f>'2.2 Működési bevételek'!C16</f>
        <v>42680000</v>
      </c>
      <c r="D17" s="17">
        <f>'2.2 Működési bevételek'!D16</f>
        <v>42680000</v>
      </c>
    </row>
    <row r="18" spans="1:4" x14ac:dyDescent="0.25">
      <c r="A18" s="85" t="s">
        <v>343</v>
      </c>
      <c r="B18" s="17" t="s">
        <v>79</v>
      </c>
      <c r="C18" s="17">
        <f>'2.2 Működési bevételek'!C43</f>
        <v>12105444</v>
      </c>
      <c r="D18" s="17">
        <f>'2.2 Működési bevételek'!D43</f>
        <v>12105444</v>
      </c>
    </row>
    <row r="19" spans="1:4" x14ac:dyDescent="0.25">
      <c r="A19" s="85" t="s">
        <v>556</v>
      </c>
      <c r="B19" s="17" t="s">
        <v>557</v>
      </c>
      <c r="C19" s="17">
        <f>'2.2 Működési bevételek'!C44</f>
        <v>600000</v>
      </c>
      <c r="D19" s="17">
        <f>'2.2 Működési bevételek'!D44</f>
        <v>5400000</v>
      </c>
    </row>
    <row r="20" spans="1:4" x14ac:dyDescent="0.25">
      <c r="A20" s="85" t="s">
        <v>390</v>
      </c>
      <c r="B20" s="17" t="s">
        <v>397</v>
      </c>
      <c r="C20" s="17">
        <f>'2.2 Működési bevételek'!C45</f>
        <v>100000</v>
      </c>
      <c r="D20" s="17">
        <f>'2.2 Működési bevételek'!D45</f>
        <v>100000</v>
      </c>
    </row>
    <row r="21" spans="1:4" x14ac:dyDescent="0.25">
      <c r="A21" s="85" t="s">
        <v>435</v>
      </c>
      <c r="B21" s="17" t="s">
        <v>463</v>
      </c>
      <c r="C21" s="17">
        <f>'2.2 Működési bevételek'!C46</f>
        <v>250000</v>
      </c>
      <c r="D21" s="17">
        <f>'2.2 Működési bevételek'!D46</f>
        <v>250000</v>
      </c>
    </row>
    <row r="22" spans="1:4" x14ac:dyDescent="0.25">
      <c r="A22" s="85" t="s">
        <v>391</v>
      </c>
      <c r="B22" s="14" t="s">
        <v>232</v>
      </c>
      <c r="C22" s="17">
        <f>'2.2 Működési bevételek'!C47</f>
        <v>26900000</v>
      </c>
      <c r="D22" s="17">
        <f>'2.2 Működési bevételek'!D47</f>
        <v>26900000</v>
      </c>
    </row>
    <row r="23" spans="1:4" ht="15.75" x14ac:dyDescent="0.25">
      <c r="A23" s="1"/>
      <c r="B23" s="20" t="s">
        <v>92</v>
      </c>
      <c r="C23" s="20">
        <f>SUM(C8:C22)</f>
        <v>363440030</v>
      </c>
      <c r="D23" s="20">
        <f>SUM(D8:D22)</f>
        <v>368240030</v>
      </c>
    </row>
    <row r="31" spans="1:4" x14ac:dyDescent="0.25">
      <c r="B31" s="2"/>
      <c r="C31" s="2"/>
    </row>
  </sheetData>
  <mergeCells count="4">
    <mergeCell ref="B1:C1"/>
    <mergeCell ref="B2:C2"/>
    <mergeCell ref="A7:B7"/>
    <mergeCell ref="B3:C3"/>
  </mergeCells>
  <phoneticPr fontId="1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2" workbookViewId="0">
      <selection activeCell="I23" sqref="I23"/>
    </sheetView>
  </sheetViews>
  <sheetFormatPr defaultRowHeight="16.5" customHeight="1" x14ac:dyDescent="0.25"/>
  <cols>
    <col min="1" max="1" width="46.5703125" customWidth="1"/>
    <col min="2" max="2" width="12.28515625" customWidth="1"/>
    <col min="3" max="3" width="14" customWidth="1"/>
    <col min="4" max="4" width="12.28515625" customWidth="1"/>
    <col min="5" max="5" width="12.85546875" customWidth="1"/>
    <col min="6" max="6" width="12.5703125" customWidth="1"/>
  </cols>
  <sheetData>
    <row r="1" spans="1:6" ht="16.5" customHeight="1" x14ac:dyDescent="0.25">
      <c r="A1" s="287" t="s">
        <v>20</v>
      </c>
      <c r="B1" s="287"/>
      <c r="C1" s="287"/>
      <c r="D1" s="287"/>
      <c r="E1" s="6"/>
    </row>
    <row r="2" spans="1:6" ht="16.5" customHeight="1" x14ac:dyDescent="0.25">
      <c r="A2" s="260" t="s">
        <v>570</v>
      </c>
      <c r="B2" s="260"/>
      <c r="C2" s="260"/>
      <c r="D2" s="260"/>
      <c r="E2" s="6"/>
    </row>
    <row r="3" spans="1:6" ht="16.5" customHeight="1" x14ac:dyDescent="0.25">
      <c r="A3" s="260" t="s">
        <v>585</v>
      </c>
      <c r="B3" s="260"/>
      <c r="C3" s="260"/>
      <c r="D3" s="260"/>
      <c r="E3" s="6"/>
    </row>
    <row r="4" spans="1:6" ht="16.5" customHeight="1" x14ac:dyDescent="0.25">
      <c r="A4" s="6"/>
      <c r="B4" s="6"/>
      <c r="C4" s="351" t="s">
        <v>189</v>
      </c>
      <c r="D4" s="351"/>
      <c r="E4" s="6"/>
    </row>
    <row r="5" spans="1:6" ht="16.5" customHeight="1" x14ac:dyDescent="0.25">
      <c r="A5" s="6"/>
      <c r="B5" s="6"/>
      <c r="C5" s="261" t="s">
        <v>437</v>
      </c>
      <c r="D5" s="261"/>
      <c r="E5" s="6"/>
    </row>
    <row r="6" spans="1:6" ht="16.5" customHeight="1" x14ac:dyDescent="0.25">
      <c r="A6" s="6"/>
      <c r="B6" s="6"/>
      <c r="C6" s="352"/>
      <c r="D6" s="352"/>
      <c r="E6" s="6"/>
    </row>
    <row r="7" spans="1:6" ht="16.5" customHeight="1" x14ac:dyDescent="0.25">
      <c r="A7" s="138" t="s">
        <v>1</v>
      </c>
      <c r="B7" s="50">
        <v>2018</v>
      </c>
      <c r="C7" s="50" t="s">
        <v>604</v>
      </c>
      <c r="D7" s="50">
        <v>2019</v>
      </c>
      <c r="E7" s="50">
        <v>2020</v>
      </c>
      <c r="F7" s="50">
        <v>2021</v>
      </c>
    </row>
    <row r="8" spans="1:6" ht="16.5" customHeight="1" x14ac:dyDescent="0.25">
      <c r="A8" s="238" t="s">
        <v>190</v>
      </c>
      <c r="B8" s="239"/>
      <c r="C8" s="239"/>
      <c r="D8" s="239"/>
      <c r="E8" s="239"/>
      <c r="F8" s="240"/>
    </row>
    <row r="9" spans="1:6" ht="16.5" customHeight="1" x14ac:dyDescent="0.25">
      <c r="A9" s="45" t="s">
        <v>82</v>
      </c>
      <c r="B9" s="102">
        <f>'2.2 Működési bevételek'!C43</f>
        <v>12105444</v>
      </c>
      <c r="C9" s="102">
        <f>'2.2 Működési bevételek'!D43</f>
        <v>12105444</v>
      </c>
      <c r="D9" s="44">
        <f>B9*1.03</f>
        <v>12468607.32</v>
      </c>
      <c r="E9" s="44">
        <f t="shared" ref="E9:F13" si="0">D9*1.03</f>
        <v>12842665.5396</v>
      </c>
      <c r="F9" s="44">
        <f t="shared" si="0"/>
        <v>13227945.505788</v>
      </c>
    </row>
    <row r="10" spans="1:6" ht="16.5" customHeight="1" x14ac:dyDescent="0.25">
      <c r="A10" s="57" t="s">
        <v>69</v>
      </c>
      <c r="B10" s="56">
        <f>'2.2 Működési bevételek'!C16</f>
        <v>42680000</v>
      </c>
      <c r="C10" s="56">
        <f>'2.2 Működési bevételek'!D16</f>
        <v>42680000</v>
      </c>
      <c r="D10" s="44">
        <f>B10*1.03</f>
        <v>43960400</v>
      </c>
      <c r="E10" s="44">
        <f t="shared" si="0"/>
        <v>45279212</v>
      </c>
      <c r="F10" s="44">
        <f t="shared" si="0"/>
        <v>46637588.359999999</v>
      </c>
    </row>
    <row r="11" spans="1:6" ht="16.5" customHeight="1" x14ac:dyDescent="0.25">
      <c r="A11" s="45" t="s">
        <v>112</v>
      </c>
      <c r="B11" s="56">
        <f>'1. Mérleg'!B10</f>
        <v>112625087</v>
      </c>
      <c r="C11" s="56">
        <f>'1. Mérleg'!D10</f>
        <v>112625087</v>
      </c>
      <c r="D11" s="44">
        <v>107044107</v>
      </c>
      <c r="E11" s="44">
        <f t="shared" si="0"/>
        <v>110255430.21000001</v>
      </c>
      <c r="F11" s="44">
        <f t="shared" si="0"/>
        <v>113563093.11630002</v>
      </c>
    </row>
    <row r="12" spans="1:6" ht="16.5" customHeight="1" x14ac:dyDescent="0.25">
      <c r="A12" s="65" t="s">
        <v>113</v>
      </c>
      <c r="B12" s="66">
        <f>'1. Mérleg'!B11+'1. Mérleg'!B15</f>
        <v>43346921</v>
      </c>
      <c r="C12" s="66">
        <f>'1. Mérleg'!D11+'1. Mérleg'!D15</f>
        <v>43346921</v>
      </c>
      <c r="D12" s="44">
        <f>B12*1.02</f>
        <v>44213859.420000002</v>
      </c>
      <c r="E12" s="67">
        <f>D12*1.03</f>
        <v>45540275.202600002</v>
      </c>
      <c r="F12" s="44">
        <f t="shared" si="0"/>
        <v>46906483.458678007</v>
      </c>
    </row>
    <row r="13" spans="1:6" s="62" customFormat="1" ht="16.5" customHeight="1" x14ac:dyDescent="0.25">
      <c r="A13" s="60" t="s">
        <v>114</v>
      </c>
      <c r="B13" s="80">
        <f>SUM(B9:B12)</f>
        <v>210757452</v>
      </c>
      <c r="C13" s="80">
        <f>SUM(C9:C12)</f>
        <v>210757452</v>
      </c>
      <c r="D13" s="80">
        <f>SUM(D9:D12)</f>
        <v>207686973.74000001</v>
      </c>
      <c r="E13" s="80">
        <f>SUM(E9:E12)</f>
        <v>213917582.9522</v>
      </c>
      <c r="F13" s="63">
        <f t="shared" si="0"/>
        <v>220335110.44076601</v>
      </c>
    </row>
    <row r="14" spans="1:6" ht="16.5" customHeight="1" x14ac:dyDescent="0.25">
      <c r="A14" s="45" t="s">
        <v>5</v>
      </c>
      <c r="B14" s="56">
        <f>'3. Kiadások'!C18</f>
        <v>31741083</v>
      </c>
      <c r="C14" s="56">
        <f>'3. Kiadások'!D18</f>
        <v>31941083</v>
      </c>
      <c r="D14" s="44">
        <f t="shared" ref="D14:D19" si="1">B14*1.05</f>
        <v>33328137.150000002</v>
      </c>
      <c r="E14" s="44">
        <f t="shared" ref="E14:F19" si="2">D14*1.03</f>
        <v>34327981.2645</v>
      </c>
      <c r="F14" s="44">
        <f t="shared" si="2"/>
        <v>35357820.702435002</v>
      </c>
    </row>
    <row r="15" spans="1:6" ht="16.5" customHeight="1" x14ac:dyDescent="0.25">
      <c r="A15" s="57" t="s">
        <v>115</v>
      </c>
      <c r="B15" s="56">
        <f>'3. Kiadások'!C24</f>
        <v>6143494</v>
      </c>
      <c r="C15" s="56">
        <f>'3. Kiadások'!D24</f>
        <v>6143494</v>
      </c>
      <c r="D15" s="44">
        <f t="shared" si="1"/>
        <v>6450668.7000000002</v>
      </c>
      <c r="E15" s="44">
        <f t="shared" si="2"/>
        <v>6644188.7609999999</v>
      </c>
      <c r="F15" s="44">
        <f t="shared" si="2"/>
        <v>6843514.4238299998</v>
      </c>
    </row>
    <row r="16" spans="1:6" ht="16.5" customHeight="1" x14ac:dyDescent="0.25">
      <c r="A16" s="45" t="s">
        <v>85</v>
      </c>
      <c r="B16" s="56">
        <f>'3. Kiadások'!C48</f>
        <v>39202501</v>
      </c>
      <c r="C16" s="56">
        <f>'3. Kiadások'!D48</f>
        <v>39202501</v>
      </c>
      <c r="D16" s="44">
        <f t="shared" si="1"/>
        <v>41162626.050000004</v>
      </c>
      <c r="E16" s="44">
        <f t="shared" si="2"/>
        <v>42397504.831500009</v>
      </c>
      <c r="F16" s="44">
        <f t="shared" si="2"/>
        <v>43669429.976445012</v>
      </c>
    </row>
    <row r="17" spans="1:6" ht="16.5" customHeight="1" x14ac:dyDescent="0.25">
      <c r="A17" s="45" t="s">
        <v>86</v>
      </c>
      <c r="B17" s="56">
        <f>'3. Kiadások'!C54</f>
        <v>4772000</v>
      </c>
      <c r="C17" s="56">
        <f>'3. Kiadások'!D54</f>
        <v>4772000</v>
      </c>
      <c r="D17" s="44">
        <f t="shared" si="1"/>
        <v>5010600</v>
      </c>
      <c r="E17" s="44">
        <f t="shared" si="2"/>
        <v>5160918</v>
      </c>
      <c r="F17" s="44">
        <f t="shared" si="2"/>
        <v>5315745.54</v>
      </c>
    </row>
    <row r="18" spans="1:6" ht="16.5" customHeight="1" x14ac:dyDescent="0.25">
      <c r="A18" s="45" t="s">
        <v>42</v>
      </c>
      <c r="B18" s="56">
        <f>'3. Kiadások'!C81</f>
        <v>102781102</v>
      </c>
      <c r="C18" s="56">
        <f>'3. Kiadások'!D81</f>
        <v>102869072</v>
      </c>
      <c r="D18" s="44">
        <f t="shared" si="1"/>
        <v>107920157.10000001</v>
      </c>
      <c r="E18" s="44">
        <f t="shared" si="2"/>
        <v>111157761.81300001</v>
      </c>
      <c r="F18" s="44">
        <f t="shared" si="2"/>
        <v>114492494.66739002</v>
      </c>
    </row>
    <row r="19" spans="1:6" ht="16.5" customHeight="1" x14ac:dyDescent="0.25">
      <c r="A19" s="34" t="s">
        <v>192</v>
      </c>
      <c r="B19" s="56">
        <f>'3. Kiadások'!C61</f>
        <v>28371387</v>
      </c>
      <c r="C19" s="56">
        <f>'3. Kiadások'!D61</f>
        <v>32781517</v>
      </c>
      <c r="D19" s="44">
        <f t="shared" si="1"/>
        <v>29789956.350000001</v>
      </c>
      <c r="E19" s="44">
        <f t="shared" si="2"/>
        <v>30683655.040500004</v>
      </c>
      <c r="F19" s="44">
        <f t="shared" si="2"/>
        <v>31604164.691715006</v>
      </c>
    </row>
    <row r="20" spans="1:6" s="62" customFormat="1" ht="16.5" customHeight="1" x14ac:dyDescent="0.25">
      <c r="A20" s="60" t="s">
        <v>116</v>
      </c>
      <c r="B20" s="80">
        <f>SUM(B14:B19)</f>
        <v>213011567</v>
      </c>
      <c r="C20" s="80">
        <f>SUM(C14:C19)</f>
        <v>217709667</v>
      </c>
      <c r="D20" s="80">
        <f>SUM(D14:D19)</f>
        <v>223662145.34999999</v>
      </c>
      <c r="E20" s="63">
        <f>D20*1.03</f>
        <v>230372009.7105</v>
      </c>
      <c r="F20" s="63">
        <f>E20*1.03</f>
        <v>237283170.00181502</v>
      </c>
    </row>
    <row r="21" spans="1:6" ht="16.5" customHeight="1" x14ac:dyDescent="0.25">
      <c r="A21" s="238" t="s">
        <v>117</v>
      </c>
      <c r="B21" s="239"/>
      <c r="C21" s="239"/>
      <c r="D21" s="239"/>
      <c r="E21" s="239"/>
      <c r="F21" s="240"/>
    </row>
    <row r="22" spans="1:6" ht="16.5" customHeight="1" x14ac:dyDescent="0.25">
      <c r="A22" s="57" t="s">
        <v>436</v>
      </c>
      <c r="B22" s="56">
        <f>'1. Mérleg'!C20</f>
        <v>26900000</v>
      </c>
      <c r="C22" s="56">
        <f>'1. Mérleg'!E20</f>
        <v>26900000</v>
      </c>
      <c r="D22" s="56">
        <v>15975171</v>
      </c>
      <c r="E22" s="56">
        <v>16454427</v>
      </c>
      <c r="F22" s="56">
        <v>16948060</v>
      </c>
    </row>
    <row r="23" spans="1:6" ht="16.5" customHeight="1" x14ac:dyDescent="0.25">
      <c r="A23" s="57" t="s">
        <v>193</v>
      </c>
      <c r="B23" s="56">
        <f>'1. Mérleg'!C18+'1. Mérleg'!E17+'1. Mérleg'!E19</f>
        <v>130582578</v>
      </c>
      <c r="C23" s="56">
        <f>'1. Mérleg'!E18+'1. Mérleg'!E17+'1. Mérleg'!E19</f>
        <v>130582578</v>
      </c>
      <c r="D23" s="56">
        <v>0</v>
      </c>
      <c r="E23" s="56">
        <v>0</v>
      </c>
      <c r="F23" s="56">
        <v>0</v>
      </c>
    </row>
    <row r="24" spans="1:6" ht="16.5" customHeight="1" x14ac:dyDescent="0.25">
      <c r="A24" s="60" t="s">
        <v>118</v>
      </c>
      <c r="B24" s="61">
        <f>SUM(B22:B23)</f>
        <v>157482578</v>
      </c>
      <c r="C24" s="61">
        <f>SUM(C22:C23)</f>
        <v>157482578</v>
      </c>
      <c r="D24" s="61">
        <f t="shared" ref="D24:E24" si="3">SUM(D22:D23)</f>
        <v>15975171</v>
      </c>
      <c r="E24" s="61">
        <f t="shared" si="3"/>
        <v>16454427</v>
      </c>
      <c r="F24" s="61">
        <f t="shared" ref="F24" si="4">SUM(F22:F23)</f>
        <v>16948060</v>
      </c>
    </row>
    <row r="25" spans="1:6" ht="16.5" customHeight="1" x14ac:dyDescent="0.25">
      <c r="A25" s="57" t="s">
        <v>31</v>
      </c>
      <c r="B25" s="56">
        <f>'1. Mérleg'!H17</f>
        <v>72197220</v>
      </c>
      <c r="C25" s="56">
        <f>'1. Mérleg'!J17</f>
        <v>72299120</v>
      </c>
      <c r="D25" s="56">
        <v>0</v>
      </c>
      <c r="E25" s="56">
        <v>0</v>
      </c>
      <c r="F25" s="56">
        <v>0</v>
      </c>
    </row>
    <row r="26" spans="1:6" ht="16.5" customHeight="1" x14ac:dyDescent="0.25">
      <c r="A26" s="57" t="s">
        <v>119</v>
      </c>
      <c r="B26" s="85">
        <f>'1. Mérleg'!H19</f>
        <v>78231243</v>
      </c>
      <c r="C26" s="85">
        <f>'1. Mérleg'!J19</f>
        <v>78231243</v>
      </c>
      <c r="D26" s="56">
        <v>0</v>
      </c>
      <c r="E26" s="56">
        <v>0</v>
      </c>
      <c r="F26" s="56">
        <v>0</v>
      </c>
    </row>
    <row r="27" spans="1:6" s="62" customFormat="1" ht="16.5" customHeight="1" x14ac:dyDescent="0.25">
      <c r="A27" s="60" t="s">
        <v>120</v>
      </c>
      <c r="B27" s="61">
        <f>SUM(B25:B26)</f>
        <v>150428463</v>
      </c>
      <c r="C27" s="61">
        <f>SUM(C25:C26)</f>
        <v>150530363</v>
      </c>
      <c r="D27" s="61">
        <f t="shared" ref="D27:E27" si="5">SUM(D25:D26)</f>
        <v>0</v>
      </c>
      <c r="E27" s="61">
        <f t="shared" si="5"/>
        <v>0</v>
      </c>
      <c r="F27" s="61">
        <f t="shared" ref="F27" si="6">SUM(F25:F26)</f>
        <v>0</v>
      </c>
    </row>
    <row r="28" spans="1:6" ht="16.5" customHeight="1" x14ac:dyDescent="0.25">
      <c r="A28" s="60" t="s">
        <v>121</v>
      </c>
      <c r="B28" s="80">
        <f>SUM(B13+B24)</f>
        <v>368240030</v>
      </c>
      <c r="C28" s="80">
        <f>SUM(C13+C24)</f>
        <v>368240030</v>
      </c>
      <c r="D28" s="80">
        <f>SUM(D13+D24)</f>
        <v>223662144.74000001</v>
      </c>
      <c r="E28" s="80">
        <f>SUM(E13+E24)</f>
        <v>230372009.9522</v>
      </c>
      <c r="F28" s="80">
        <f>SUM(F13+F24)</f>
        <v>237283170.44076601</v>
      </c>
    </row>
    <row r="29" spans="1:6" ht="16.5" customHeight="1" x14ac:dyDescent="0.25">
      <c r="A29" s="159" t="s">
        <v>122</v>
      </c>
      <c r="B29" s="160">
        <f>SUM(B20+B27)</f>
        <v>363440030</v>
      </c>
      <c r="C29" s="160">
        <f>SUM(C20+C27)</f>
        <v>368240030</v>
      </c>
      <c r="D29" s="160">
        <f>SUM(D20+D27)</f>
        <v>223662145.34999999</v>
      </c>
      <c r="E29" s="80">
        <f>SUM(E20+E27)</f>
        <v>230372009.7105</v>
      </c>
      <c r="F29" s="80">
        <f>SUM(F20+F27)</f>
        <v>237283170.00181502</v>
      </c>
    </row>
    <row r="30" spans="1:6" ht="16.5" customHeight="1" x14ac:dyDescent="0.25">
      <c r="A30" s="54"/>
      <c r="B30" s="54"/>
      <c r="C30" s="54"/>
      <c r="D30" s="54"/>
      <c r="E30" s="6"/>
    </row>
    <row r="31" spans="1:6" ht="16.5" customHeight="1" x14ac:dyDescent="0.25">
      <c r="A31" s="55"/>
      <c r="B31" s="55"/>
      <c r="C31" s="55"/>
      <c r="D31" s="55"/>
    </row>
  </sheetData>
  <mergeCells count="6">
    <mergeCell ref="A2:D2"/>
    <mergeCell ref="A1:D1"/>
    <mergeCell ref="C4:D4"/>
    <mergeCell ref="C5:D5"/>
    <mergeCell ref="C6:D6"/>
    <mergeCell ref="A3:D3"/>
  </mergeCells>
  <phoneticPr fontId="14" type="noConversion"/>
  <pageMargins left="0.7" right="0.7" top="0.75" bottom="0.75" header="0.3" footer="0.3"/>
  <pageSetup paperSize="9" orientation="landscape" r:id="rId1"/>
  <ignoredErrors>
    <ignoredError sqref="D13:E13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B1" workbookViewId="0">
      <selection activeCell="S18" sqref="S18"/>
    </sheetView>
  </sheetViews>
  <sheetFormatPr defaultRowHeight="15" x14ac:dyDescent="0.25"/>
  <cols>
    <col min="1" max="1" width="30" style="52" customWidth="1"/>
    <col min="2" max="2" width="10.85546875" customWidth="1"/>
    <col min="3" max="3" width="10.140625" customWidth="1"/>
    <col min="4" max="4" width="10.28515625" customWidth="1"/>
    <col min="5" max="5" width="10" customWidth="1"/>
    <col min="6" max="12" width="10.140625" bestFit="1" customWidth="1"/>
    <col min="13" max="13" width="10.28515625" customWidth="1"/>
    <col min="14" max="16" width="11.28515625" customWidth="1"/>
    <col min="17" max="17" width="10.5703125" customWidth="1"/>
  </cols>
  <sheetData>
    <row r="1" spans="1:16" ht="15.75" x14ac:dyDescent="0.25">
      <c r="A1" s="332" t="s">
        <v>20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198"/>
      <c r="P1" s="198"/>
    </row>
    <row r="2" spans="1:16" x14ac:dyDescent="0.25">
      <c r="A2" s="260" t="s">
        <v>573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189"/>
      <c r="P2" s="189"/>
    </row>
    <row r="3" spans="1:16" x14ac:dyDescent="0.25">
      <c r="A3" s="260" t="s">
        <v>585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189"/>
      <c r="P3" s="189"/>
    </row>
    <row r="4" spans="1:1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354" t="s">
        <v>200</v>
      </c>
      <c r="M4" s="354"/>
      <c r="N4" s="354"/>
      <c r="O4" s="205"/>
      <c r="P4" s="205"/>
    </row>
    <row r="5" spans="1:16" x14ac:dyDescent="0.25">
      <c r="L5" s="97"/>
      <c r="M5" s="355" t="s">
        <v>437</v>
      </c>
      <c r="N5" s="355"/>
      <c r="O5" s="206"/>
      <c r="P5" s="206"/>
    </row>
    <row r="6" spans="1:16" x14ac:dyDescent="0.25">
      <c r="L6" s="356"/>
      <c r="M6" s="356"/>
      <c r="N6" s="356"/>
      <c r="O6" s="207"/>
      <c r="P6" s="207"/>
    </row>
    <row r="7" spans="1:16" x14ac:dyDescent="0.25">
      <c r="A7" s="287" t="s">
        <v>45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196"/>
      <c r="P7" s="196"/>
    </row>
    <row r="9" spans="1:16" ht="16.5" customHeight="1" x14ac:dyDescent="0.25">
      <c r="A9" s="48" t="s">
        <v>1</v>
      </c>
      <c r="B9" s="50" t="s">
        <v>123</v>
      </c>
      <c r="C9" s="50" t="s">
        <v>124</v>
      </c>
      <c r="D9" s="50" t="s">
        <v>125</v>
      </c>
      <c r="E9" s="50" t="s">
        <v>126</v>
      </c>
      <c r="F9" s="50" t="s">
        <v>127</v>
      </c>
      <c r="G9" s="50" t="s">
        <v>128</v>
      </c>
      <c r="H9" s="50" t="s">
        <v>129</v>
      </c>
      <c r="I9" s="50" t="s">
        <v>130</v>
      </c>
      <c r="J9" s="50" t="s">
        <v>131</v>
      </c>
      <c r="K9" s="50" t="s">
        <v>132</v>
      </c>
      <c r="L9" s="50" t="s">
        <v>133</v>
      </c>
      <c r="M9" s="50" t="s">
        <v>134</v>
      </c>
      <c r="N9" s="50" t="s">
        <v>135</v>
      </c>
      <c r="O9" s="50" t="s">
        <v>597</v>
      </c>
      <c r="P9" s="233"/>
    </row>
    <row r="10" spans="1:16" ht="14.25" customHeight="1" x14ac:dyDescent="0.25">
      <c r="A10" s="57" t="s">
        <v>136</v>
      </c>
      <c r="B10" s="12">
        <v>1008787</v>
      </c>
      <c r="C10" s="12">
        <v>1008787</v>
      </c>
      <c r="D10" s="12">
        <v>1008787</v>
      </c>
      <c r="E10" s="12">
        <v>1008787</v>
      </c>
      <c r="F10" s="12">
        <v>1008787</v>
      </c>
      <c r="G10" s="12">
        <v>1008787</v>
      </c>
      <c r="H10" s="12">
        <v>1008787</v>
      </c>
      <c r="I10" s="12">
        <v>1008787</v>
      </c>
      <c r="J10" s="12">
        <v>1008787</v>
      </c>
      <c r="K10" s="12">
        <v>1008787</v>
      </c>
      <c r="L10" s="12">
        <v>1008787</v>
      </c>
      <c r="M10" s="12">
        <v>1008787</v>
      </c>
      <c r="N10" s="12">
        <f>'2.2 Működési bevételek'!C43</f>
        <v>12105444</v>
      </c>
      <c r="O10" s="12">
        <f>'2.2 Működési bevételek'!D43</f>
        <v>12105444</v>
      </c>
      <c r="P10" s="241"/>
    </row>
    <row r="11" spans="1:16" ht="16.5" customHeight="1" x14ac:dyDescent="0.25">
      <c r="A11" s="57" t="s">
        <v>137</v>
      </c>
      <c r="B11" s="12">
        <v>3402500</v>
      </c>
      <c r="C11" s="12">
        <v>3402500</v>
      </c>
      <c r="D11" s="12">
        <v>3402500</v>
      </c>
      <c r="E11" s="12">
        <v>3402500</v>
      </c>
      <c r="F11" s="12">
        <v>3402500</v>
      </c>
      <c r="G11" s="12">
        <v>3402500</v>
      </c>
      <c r="H11" s="12">
        <v>3402500</v>
      </c>
      <c r="I11" s="12">
        <v>3402500</v>
      </c>
      <c r="J11" s="12">
        <v>3402500</v>
      </c>
      <c r="K11" s="12">
        <v>3402500</v>
      </c>
      <c r="L11" s="12">
        <v>3402500</v>
      </c>
      <c r="M11" s="12">
        <v>3402500</v>
      </c>
      <c r="N11" s="12">
        <f>'1. Mérleg'!B12</f>
        <v>40830000</v>
      </c>
      <c r="O11" s="12">
        <f>'1. Mérleg'!D12</f>
        <v>40830000</v>
      </c>
      <c r="P11" s="241"/>
    </row>
    <row r="12" spans="1:16" ht="30" customHeight="1" x14ac:dyDescent="0.25">
      <c r="A12" s="9" t="s">
        <v>198</v>
      </c>
      <c r="B12" s="12">
        <v>9385424</v>
      </c>
      <c r="C12" s="12">
        <v>9385424</v>
      </c>
      <c r="D12" s="12">
        <v>9385424</v>
      </c>
      <c r="E12" s="12">
        <v>9385424</v>
      </c>
      <c r="F12" s="12">
        <v>9385424</v>
      </c>
      <c r="G12" s="12">
        <v>9385424</v>
      </c>
      <c r="H12" s="12">
        <v>9385424</v>
      </c>
      <c r="I12" s="12">
        <v>9385424</v>
      </c>
      <c r="J12" s="12">
        <v>9385424</v>
      </c>
      <c r="K12" s="12">
        <v>9385424</v>
      </c>
      <c r="L12" s="12">
        <v>9385424</v>
      </c>
      <c r="M12" s="12">
        <v>9385423</v>
      </c>
      <c r="N12" s="12">
        <f>'1. Mérleg'!B10</f>
        <v>112625087</v>
      </c>
      <c r="O12" s="12">
        <f>'1. Mérleg'!D10</f>
        <v>112625087</v>
      </c>
      <c r="P12" s="241"/>
    </row>
    <row r="13" spans="1:16" ht="45.75" customHeight="1" x14ac:dyDescent="0.25">
      <c r="A13" s="57" t="s">
        <v>466</v>
      </c>
      <c r="B13" s="12">
        <v>3612243</v>
      </c>
      <c r="C13" s="12">
        <v>3612243</v>
      </c>
      <c r="D13" s="12">
        <v>3612243</v>
      </c>
      <c r="E13" s="12">
        <v>3612243</v>
      </c>
      <c r="F13" s="12">
        <v>3612243</v>
      </c>
      <c r="G13" s="12">
        <v>3612243</v>
      </c>
      <c r="H13" s="12">
        <v>3612243</v>
      </c>
      <c r="I13" s="12">
        <v>3612243</v>
      </c>
      <c r="J13" s="12">
        <v>3612243</v>
      </c>
      <c r="K13" s="12">
        <v>3612243</v>
      </c>
      <c r="L13" s="12">
        <v>3612243</v>
      </c>
      <c r="M13" s="12">
        <v>3612248</v>
      </c>
      <c r="N13" s="12">
        <f>'1. Mérleg'!B11+'1. Mérleg'!B15</f>
        <v>43346921</v>
      </c>
      <c r="O13" s="12">
        <f>'1. Mérleg'!D11+'1. Mérleg'!D15</f>
        <v>43346921</v>
      </c>
      <c r="P13" s="241"/>
    </row>
    <row r="14" spans="1:16" ht="16.5" customHeight="1" x14ac:dyDescent="0.25">
      <c r="A14" s="57" t="s">
        <v>199</v>
      </c>
      <c r="B14" s="12"/>
      <c r="C14" s="12">
        <v>0</v>
      </c>
      <c r="D14" s="12">
        <v>2400000</v>
      </c>
      <c r="E14" s="12"/>
      <c r="F14" s="12">
        <v>38633145</v>
      </c>
      <c r="G14" s="12">
        <v>2400000</v>
      </c>
      <c r="H14" s="12">
        <v>38633145</v>
      </c>
      <c r="I14" s="12"/>
      <c r="J14" s="12">
        <v>38633144</v>
      </c>
      <c r="K14" s="12">
        <v>0</v>
      </c>
      <c r="L14" s="12">
        <v>38633144</v>
      </c>
      <c r="M14" s="12">
        <v>0</v>
      </c>
      <c r="N14" s="12">
        <f>'1. Mérleg'!C21</f>
        <v>154532578</v>
      </c>
      <c r="O14" s="12">
        <f>'1. Mérleg'!E21</f>
        <v>159332578</v>
      </c>
      <c r="P14" s="241"/>
    </row>
    <row r="15" spans="1:16" ht="16.5" customHeight="1" x14ac:dyDescent="0.25">
      <c r="A15" s="71" t="s">
        <v>138</v>
      </c>
      <c r="B15" s="70">
        <f>SUM(B10:B14)</f>
        <v>17408954</v>
      </c>
      <c r="C15" s="70">
        <f t="shared" ref="C15:M15" si="0">SUM(C10:C14)</f>
        <v>17408954</v>
      </c>
      <c r="D15" s="70">
        <f t="shared" si="0"/>
        <v>19808954</v>
      </c>
      <c r="E15" s="70">
        <f t="shared" si="0"/>
        <v>17408954</v>
      </c>
      <c r="F15" s="70">
        <f t="shared" si="0"/>
        <v>56042099</v>
      </c>
      <c r="G15" s="70">
        <f t="shared" si="0"/>
        <v>19808954</v>
      </c>
      <c r="H15" s="70">
        <f t="shared" si="0"/>
        <v>56042099</v>
      </c>
      <c r="I15" s="70">
        <f t="shared" si="0"/>
        <v>17408954</v>
      </c>
      <c r="J15" s="70">
        <f t="shared" si="0"/>
        <v>56042098</v>
      </c>
      <c r="K15" s="70">
        <f t="shared" si="0"/>
        <v>17408954</v>
      </c>
      <c r="L15" s="70">
        <f t="shared" si="0"/>
        <v>56042098</v>
      </c>
      <c r="M15" s="70">
        <f t="shared" si="0"/>
        <v>17408958</v>
      </c>
      <c r="N15" s="70">
        <f>SUM(N10:N14)</f>
        <v>363440030</v>
      </c>
      <c r="O15" s="70">
        <f>SUM(O10:O14)</f>
        <v>368240030</v>
      </c>
      <c r="P15" s="242"/>
    </row>
    <row r="16" spans="1:16" s="55" customFormat="1" ht="16.5" customHeight="1" x14ac:dyDescent="0.2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ht="16.5" customHeight="1" x14ac:dyDescent="0.25">
      <c r="A17" s="353" t="s">
        <v>0</v>
      </c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204"/>
      <c r="P17" s="204"/>
    </row>
    <row r="18" spans="1:16" ht="16.5" customHeight="1" x14ac:dyDescent="0.25">
      <c r="A18" s="72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ht="16.5" customHeight="1" x14ac:dyDescent="0.25">
      <c r="A19" s="48" t="s">
        <v>1</v>
      </c>
      <c r="B19" s="50" t="s">
        <v>123</v>
      </c>
      <c r="C19" s="50" t="s">
        <v>124</v>
      </c>
      <c r="D19" s="50" t="s">
        <v>125</v>
      </c>
      <c r="E19" s="50" t="s">
        <v>126</v>
      </c>
      <c r="F19" s="50" t="s">
        <v>127</v>
      </c>
      <c r="G19" s="50" t="s">
        <v>128</v>
      </c>
      <c r="H19" s="50" t="s">
        <v>129</v>
      </c>
      <c r="I19" s="50" t="s">
        <v>130</v>
      </c>
      <c r="J19" s="50" t="s">
        <v>131</v>
      </c>
      <c r="K19" s="50" t="s">
        <v>132</v>
      </c>
      <c r="L19" s="50" t="s">
        <v>133</v>
      </c>
      <c r="M19" s="50" t="s">
        <v>134</v>
      </c>
      <c r="N19" s="50" t="s">
        <v>135</v>
      </c>
      <c r="O19" s="50" t="s">
        <v>594</v>
      </c>
      <c r="P19" s="233"/>
    </row>
    <row r="20" spans="1:16" ht="16.5" customHeight="1" x14ac:dyDescent="0.25">
      <c r="A20" s="45" t="s">
        <v>139</v>
      </c>
      <c r="B20" s="12">
        <v>2645090</v>
      </c>
      <c r="C20" s="12">
        <v>2645090</v>
      </c>
      <c r="D20" s="12">
        <v>2645090</v>
      </c>
      <c r="E20" s="12">
        <v>2645090</v>
      </c>
      <c r="F20" s="12">
        <v>2645090</v>
      </c>
      <c r="G20" s="12">
        <v>2645090</v>
      </c>
      <c r="H20" s="12">
        <v>2645090</v>
      </c>
      <c r="I20" s="12">
        <v>2645090</v>
      </c>
      <c r="J20" s="12">
        <v>2645090</v>
      </c>
      <c r="K20" s="12">
        <v>2645090</v>
      </c>
      <c r="L20" s="12">
        <v>2645090</v>
      </c>
      <c r="M20" s="12">
        <v>2645093</v>
      </c>
      <c r="N20" s="12">
        <f>'3. Kiadások'!C18</f>
        <v>31741083</v>
      </c>
      <c r="O20" s="12">
        <f>'3. Kiadások'!D18</f>
        <v>31941083</v>
      </c>
      <c r="P20" s="241"/>
    </row>
    <row r="21" spans="1:16" ht="16.5" customHeight="1" x14ac:dyDescent="0.25">
      <c r="A21" s="45" t="s">
        <v>140</v>
      </c>
      <c r="B21" s="12">
        <v>511958</v>
      </c>
      <c r="C21" s="12">
        <v>511958</v>
      </c>
      <c r="D21" s="12">
        <v>511958</v>
      </c>
      <c r="E21" s="12">
        <v>511958</v>
      </c>
      <c r="F21" s="12">
        <v>511958</v>
      </c>
      <c r="G21" s="12">
        <v>511958</v>
      </c>
      <c r="H21" s="12">
        <v>511958</v>
      </c>
      <c r="I21" s="12">
        <v>511958</v>
      </c>
      <c r="J21" s="12">
        <v>511958</v>
      </c>
      <c r="K21" s="12">
        <v>511958</v>
      </c>
      <c r="L21" s="12">
        <v>511958</v>
      </c>
      <c r="M21" s="12">
        <v>511956</v>
      </c>
      <c r="N21" s="12">
        <f>'3. Kiadások'!C24</f>
        <v>6143494</v>
      </c>
      <c r="O21" s="12">
        <f>'3. Kiadások'!D24</f>
        <v>6143494</v>
      </c>
      <c r="P21" s="241"/>
    </row>
    <row r="22" spans="1:16" ht="33.75" customHeight="1" x14ac:dyDescent="0.25">
      <c r="A22" s="57" t="s">
        <v>141</v>
      </c>
      <c r="B22" s="12">
        <v>3266875</v>
      </c>
      <c r="C22" s="12">
        <v>3266875</v>
      </c>
      <c r="D22" s="12">
        <v>3266875</v>
      </c>
      <c r="E22" s="12">
        <v>3266875</v>
      </c>
      <c r="F22" s="12">
        <v>3266875</v>
      </c>
      <c r="G22" s="12">
        <v>3266875</v>
      </c>
      <c r="H22" s="12">
        <v>3266875</v>
      </c>
      <c r="I22" s="12">
        <v>3266875</v>
      </c>
      <c r="J22" s="12">
        <v>3266875</v>
      </c>
      <c r="K22" s="12">
        <v>3266875</v>
      </c>
      <c r="L22" s="12">
        <v>3266875</v>
      </c>
      <c r="M22" s="12">
        <v>3266876</v>
      </c>
      <c r="N22" s="12">
        <f>'3. Kiadások'!C48</f>
        <v>39202501</v>
      </c>
      <c r="O22" s="12">
        <f>'3. Kiadások'!D48</f>
        <v>39202501</v>
      </c>
      <c r="P22" s="241"/>
    </row>
    <row r="23" spans="1:16" ht="16.5" customHeight="1" x14ac:dyDescent="0.25">
      <c r="A23" s="9" t="s">
        <v>195</v>
      </c>
      <c r="B23" s="12">
        <v>250000</v>
      </c>
      <c r="C23" s="12">
        <v>250000</v>
      </c>
      <c r="D23" s="12">
        <v>250000</v>
      </c>
      <c r="E23" s="12">
        <v>440000</v>
      </c>
      <c r="F23" s="12">
        <v>440000</v>
      </c>
      <c r="G23" s="12">
        <v>440000</v>
      </c>
      <c r="H23" s="12">
        <v>440000</v>
      </c>
      <c r="I23" s="12">
        <v>440000</v>
      </c>
      <c r="J23" s="12">
        <v>440000</v>
      </c>
      <c r="K23" s="12">
        <v>440000</v>
      </c>
      <c r="L23" s="12">
        <v>440000</v>
      </c>
      <c r="M23" s="12">
        <v>502000</v>
      </c>
      <c r="N23" s="12">
        <f>'3. Kiadások'!C54</f>
        <v>4772000</v>
      </c>
      <c r="O23" s="12">
        <f>'3. Kiadások'!D54</f>
        <v>4772000</v>
      </c>
      <c r="P23" s="241"/>
    </row>
    <row r="24" spans="1:16" ht="16.5" customHeight="1" x14ac:dyDescent="0.25">
      <c r="A24" s="9" t="s">
        <v>196</v>
      </c>
      <c r="B24" s="12">
        <v>8565092</v>
      </c>
      <c r="C24" s="12">
        <v>8565092</v>
      </c>
      <c r="D24" s="12">
        <v>8653062</v>
      </c>
      <c r="E24" s="12">
        <v>8565092</v>
      </c>
      <c r="F24" s="12">
        <v>8565092</v>
      </c>
      <c r="G24" s="12">
        <v>8565092</v>
      </c>
      <c r="H24" s="12">
        <v>8565092</v>
      </c>
      <c r="I24" s="12">
        <v>8565092</v>
      </c>
      <c r="J24" s="12">
        <v>8565092</v>
      </c>
      <c r="K24" s="12">
        <v>8565092</v>
      </c>
      <c r="L24" s="12">
        <v>8565092</v>
      </c>
      <c r="M24" s="12">
        <v>8565090</v>
      </c>
      <c r="N24" s="12">
        <f>'3. Kiadások'!C80</f>
        <v>102781102</v>
      </c>
      <c r="O24" s="12">
        <f>'3. Kiadások'!D80</f>
        <v>102869072</v>
      </c>
      <c r="P24" s="241"/>
    </row>
    <row r="25" spans="1:16" ht="16.5" customHeight="1" x14ac:dyDescent="0.25">
      <c r="A25" s="9" t="s">
        <v>201</v>
      </c>
      <c r="B25" s="12">
        <v>0</v>
      </c>
      <c r="C25" s="12">
        <v>0</v>
      </c>
      <c r="D25" s="12">
        <v>5237139</v>
      </c>
      <c r="E25" s="12">
        <v>2837139</v>
      </c>
      <c r="F25" s="12">
        <v>2837139</v>
      </c>
      <c r="G25" s="12">
        <v>4847269</v>
      </c>
      <c r="H25" s="12">
        <v>2837139</v>
      </c>
      <c r="I25" s="12">
        <v>2837139</v>
      </c>
      <c r="J25" s="12">
        <v>2837139</v>
      </c>
      <c r="K25" s="12">
        <v>2837139</v>
      </c>
      <c r="L25" s="12">
        <v>2837139</v>
      </c>
      <c r="M25" s="12">
        <v>2837136</v>
      </c>
      <c r="N25" s="12">
        <f>'3. Kiadások'!C61</f>
        <v>28371387</v>
      </c>
      <c r="O25" s="12">
        <f>'3. Kiadások'!D61</f>
        <v>32781517</v>
      </c>
      <c r="P25" s="241"/>
    </row>
    <row r="26" spans="1:16" ht="16.5" customHeight="1" x14ac:dyDescent="0.25">
      <c r="A26" s="57" t="s">
        <v>417</v>
      </c>
      <c r="B26" s="12">
        <v>12535705</v>
      </c>
      <c r="C26" s="12">
        <v>12535705</v>
      </c>
      <c r="D26" s="12">
        <v>12637605</v>
      </c>
      <c r="E26" s="12">
        <v>12535705</v>
      </c>
      <c r="F26" s="12">
        <v>12535705</v>
      </c>
      <c r="G26" s="12">
        <v>12535705</v>
      </c>
      <c r="H26" s="12">
        <v>12535705</v>
      </c>
      <c r="I26" s="12">
        <v>12535705</v>
      </c>
      <c r="J26" s="12">
        <v>12535705</v>
      </c>
      <c r="K26" s="12">
        <v>12535705</v>
      </c>
      <c r="L26" s="12">
        <v>12535705</v>
      </c>
      <c r="M26" s="12">
        <v>12535708</v>
      </c>
      <c r="N26" s="12">
        <f>'3. Kiadások'!C66+'3. Kiadások'!C71</f>
        <v>150428463</v>
      </c>
      <c r="O26" s="12">
        <f>'3. Kiadások'!D66+'3. Kiadások'!D71</f>
        <v>150530363</v>
      </c>
      <c r="P26" s="241"/>
    </row>
    <row r="27" spans="1:16" ht="16.5" customHeight="1" x14ac:dyDescent="0.25">
      <c r="A27" s="49" t="s">
        <v>142</v>
      </c>
      <c r="B27" s="70">
        <f>SUM(B20:B26)</f>
        <v>27774720</v>
      </c>
      <c r="C27" s="70">
        <f t="shared" ref="C27:M27" si="1">SUM(C20:C26)</f>
        <v>27774720</v>
      </c>
      <c r="D27" s="70">
        <f t="shared" si="1"/>
        <v>33201729</v>
      </c>
      <c r="E27" s="70">
        <f t="shared" si="1"/>
        <v>30801859</v>
      </c>
      <c r="F27" s="70">
        <f t="shared" si="1"/>
        <v>30801859</v>
      </c>
      <c r="G27" s="70">
        <f t="shared" si="1"/>
        <v>32811989</v>
      </c>
      <c r="H27" s="70">
        <f t="shared" si="1"/>
        <v>30801859</v>
      </c>
      <c r="I27" s="70">
        <f t="shared" si="1"/>
        <v>30801859</v>
      </c>
      <c r="J27" s="70">
        <f t="shared" si="1"/>
        <v>30801859</v>
      </c>
      <c r="K27" s="70">
        <f t="shared" si="1"/>
        <v>30801859</v>
      </c>
      <c r="L27" s="70">
        <f t="shared" si="1"/>
        <v>30801859</v>
      </c>
      <c r="M27" s="70">
        <f t="shared" si="1"/>
        <v>30863859</v>
      </c>
      <c r="N27" s="13">
        <f>SUM(N20:N26)</f>
        <v>363440030</v>
      </c>
      <c r="O27" s="13">
        <f>SUM(O20:O26)</f>
        <v>368240030</v>
      </c>
      <c r="P27" s="243"/>
    </row>
  </sheetData>
  <mergeCells count="8">
    <mergeCell ref="A1:N1"/>
    <mergeCell ref="A2:N2"/>
    <mergeCell ref="A7:N7"/>
    <mergeCell ref="A17:N17"/>
    <mergeCell ref="L4:N4"/>
    <mergeCell ref="M5:N5"/>
    <mergeCell ref="L6:N6"/>
    <mergeCell ref="A3:N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B1" workbookViewId="0">
      <selection activeCell="J19" sqref="J19"/>
    </sheetView>
  </sheetViews>
  <sheetFormatPr defaultRowHeight="15" x14ac:dyDescent="0.25"/>
  <cols>
    <col min="1" max="1" width="62.140625" customWidth="1"/>
    <col min="3" max="3" width="11.140625" customWidth="1"/>
    <col min="4" max="4" width="12.85546875" customWidth="1"/>
    <col min="5" max="5" width="11" customWidth="1"/>
    <col min="6" max="6" width="11.85546875" customWidth="1"/>
    <col min="7" max="7" width="11.7109375" customWidth="1"/>
  </cols>
  <sheetData>
    <row r="1" spans="1:7" x14ac:dyDescent="0.25">
      <c r="A1" s="287" t="s">
        <v>20</v>
      </c>
      <c r="B1" s="287"/>
      <c r="C1" s="287"/>
      <c r="D1" s="287"/>
      <c r="E1" s="287"/>
      <c r="F1" s="287"/>
    </row>
    <row r="2" spans="1:7" x14ac:dyDescent="0.25">
      <c r="A2" s="357" t="s">
        <v>574</v>
      </c>
      <c r="B2" s="357"/>
      <c r="C2" s="357"/>
      <c r="D2" s="357"/>
      <c r="E2" s="357"/>
      <c r="F2" s="357"/>
    </row>
    <row r="3" spans="1:7" x14ac:dyDescent="0.25">
      <c r="A3" s="357" t="s">
        <v>585</v>
      </c>
      <c r="B3" s="357"/>
      <c r="C3" s="357"/>
      <c r="D3" s="357"/>
      <c r="E3" s="357"/>
      <c r="F3" s="357"/>
    </row>
    <row r="4" spans="1:7" x14ac:dyDescent="0.25">
      <c r="A4" s="141"/>
      <c r="B4" s="141"/>
      <c r="C4" s="141"/>
      <c r="D4" s="141"/>
      <c r="E4" s="356" t="s">
        <v>218</v>
      </c>
      <c r="F4" s="356"/>
    </row>
    <row r="5" spans="1:7" x14ac:dyDescent="0.25">
      <c r="A5" s="97"/>
      <c r="B5" s="97"/>
      <c r="C5" s="97"/>
      <c r="D5" s="97"/>
      <c r="E5" s="358" t="s">
        <v>437</v>
      </c>
      <c r="F5" s="358"/>
    </row>
    <row r="6" spans="1:7" ht="15.75" thickBot="1" x14ac:dyDescent="0.3">
      <c r="A6" s="97"/>
      <c r="B6" s="97"/>
      <c r="C6" s="97"/>
      <c r="D6" s="97"/>
      <c r="E6" s="161"/>
      <c r="F6" s="161"/>
    </row>
    <row r="7" spans="1:7" ht="20.100000000000001" customHeight="1" thickBot="1" x14ac:dyDescent="0.3">
      <c r="A7" s="162" t="s">
        <v>1</v>
      </c>
      <c r="B7" s="163" t="s">
        <v>202</v>
      </c>
      <c r="C7" s="163" t="s">
        <v>203</v>
      </c>
      <c r="D7" s="163" t="s">
        <v>594</v>
      </c>
      <c r="E7" s="163" t="s">
        <v>204</v>
      </c>
      <c r="F7" s="163" t="s">
        <v>205</v>
      </c>
      <c r="G7" s="163" t="s">
        <v>206</v>
      </c>
    </row>
    <row r="8" spans="1:7" ht="20.100000000000001" customHeight="1" thickBot="1" x14ac:dyDescent="0.3">
      <c r="A8" s="164" t="s">
        <v>207</v>
      </c>
      <c r="B8" s="165">
        <v>1</v>
      </c>
      <c r="C8" s="165">
        <f>'2.2 Működési bevételek'!C9</f>
        <v>5000000</v>
      </c>
      <c r="D8" s="165">
        <f>'2.2 Működési bevételek'!D9</f>
        <v>5000000</v>
      </c>
      <c r="E8" s="166">
        <f>C8*1.03</f>
        <v>5150000</v>
      </c>
      <c r="F8" s="166">
        <f>E8*1.03</f>
        <v>5304500</v>
      </c>
      <c r="G8" s="166">
        <f>F8*1.03</f>
        <v>5463635</v>
      </c>
    </row>
    <row r="9" spans="1:7" ht="20.100000000000001" customHeight="1" thickBot="1" x14ac:dyDescent="0.3">
      <c r="A9" s="164" t="s">
        <v>208</v>
      </c>
      <c r="B9" s="165">
        <v>2</v>
      </c>
      <c r="C9" s="165">
        <f>'2.2 Működési bevételek'!C7+'2.2 Működési bevételek'!C8</f>
        <v>36850000</v>
      </c>
      <c r="D9" s="165">
        <f>'2.2 Működési bevételek'!D7+'2.2 Működési bevételek'!D8</f>
        <v>36850000</v>
      </c>
      <c r="E9" s="166">
        <f>C9*1.03</f>
        <v>37955500</v>
      </c>
      <c r="F9" s="166">
        <f t="shared" ref="F9:G11" si="0">E9*1.03</f>
        <v>39094165</v>
      </c>
      <c r="G9" s="166">
        <f t="shared" si="0"/>
        <v>40266989.950000003</v>
      </c>
    </row>
    <row r="10" spans="1:7" ht="20.100000000000001" customHeight="1" thickBot="1" x14ac:dyDescent="0.3">
      <c r="A10" s="164" t="s">
        <v>209</v>
      </c>
      <c r="B10" s="165">
        <v>3</v>
      </c>
      <c r="C10" s="165">
        <f>'2.2 Működési bevételek'!C10+'2.2 Működési bevételek'!C15</f>
        <v>830000</v>
      </c>
      <c r="D10" s="165">
        <f>'2.2 Működési bevételek'!D10+'2.2 Működési bevételek'!D15</f>
        <v>830000</v>
      </c>
      <c r="E10" s="166">
        <f>C10*1.03</f>
        <v>854900</v>
      </c>
      <c r="F10" s="166">
        <f t="shared" si="0"/>
        <v>880547</v>
      </c>
      <c r="G10" s="166">
        <f t="shared" si="0"/>
        <v>906963.41</v>
      </c>
    </row>
    <row r="11" spans="1:7" ht="33" customHeight="1" thickBot="1" x14ac:dyDescent="0.3">
      <c r="A11" s="164" t="s">
        <v>210</v>
      </c>
      <c r="B11" s="165">
        <v>4</v>
      </c>
      <c r="C11" s="165">
        <f>'2.2 Működési bevételek'!C43+'2.2 Működési bevételek'!C44</f>
        <v>12705444</v>
      </c>
      <c r="D11" s="165">
        <f>'2.2 Működési bevételek'!D43+'2.2 Működési bevételek'!D44</f>
        <v>17505444</v>
      </c>
      <c r="E11" s="166">
        <f>C11*1.03</f>
        <v>13086607.32</v>
      </c>
      <c r="F11" s="166">
        <f t="shared" si="0"/>
        <v>13479205.5396</v>
      </c>
      <c r="G11" s="166">
        <f t="shared" si="0"/>
        <v>13883581.705788</v>
      </c>
    </row>
    <row r="12" spans="1:7" ht="20.100000000000001" customHeight="1" thickBot="1" x14ac:dyDescent="0.3">
      <c r="A12" s="164" t="s">
        <v>211</v>
      </c>
      <c r="B12" s="165">
        <v>5</v>
      </c>
      <c r="C12" s="165">
        <f>SUM(C8:C11)</f>
        <v>55385444</v>
      </c>
      <c r="D12" s="165">
        <f>SUM(D8:D11)</f>
        <v>60185444</v>
      </c>
      <c r="E12" s="166">
        <f>SUM(E8:E11)</f>
        <v>57047007.32</v>
      </c>
      <c r="F12" s="166">
        <f t="shared" ref="F12:G12" si="1">SUM(F8:F11)</f>
        <v>58758417.5396</v>
      </c>
      <c r="G12" s="166">
        <f t="shared" si="1"/>
        <v>60521170.065788001</v>
      </c>
    </row>
    <row r="13" spans="1:7" ht="20.100000000000001" customHeight="1" thickBot="1" x14ac:dyDescent="0.3">
      <c r="A13" s="167" t="s">
        <v>212</v>
      </c>
      <c r="B13" s="168">
        <v>6</v>
      </c>
      <c r="C13" s="168">
        <f>C12*0.5</f>
        <v>27692722</v>
      </c>
      <c r="D13" s="168">
        <f>D12*0.5</f>
        <v>30092722</v>
      </c>
      <c r="E13" s="169">
        <f t="shared" ref="E13:G13" si="2">E12*0.5</f>
        <v>28523503.66</v>
      </c>
      <c r="F13" s="169">
        <f t="shared" si="2"/>
        <v>29379208.7698</v>
      </c>
      <c r="G13" s="169">
        <f t="shared" si="2"/>
        <v>30260585.032894</v>
      </c>
    </row>
    <row r="14" spans="1:7" ht="20.100000000000001" customHeight="1" thickBot="1" x14ac:dyDescent="0.3">
      <c r="A14" s="164" t="s">
        <v>213</v>
      </c>
      <c r="B14" s="165">
        <v>7</v>
      </c>
      <c r="C14" s="165"/>
      <c r="D14" s="165"/>
      <c r="E14" s="166"/>
      <c r="F14" s="166"/>
      <c r="G14" s="166"/>
    </row>
    <row r="15" spans="1:7" ht="20.100000000000001" customHeight="1" thickBot="1" x14ac:dyDescent="0.3">
      <c r="A15" s="164" t="s">
        <v>214</v>
      </c>
      <c r="B15" s="165">
        <v>8</v>
      </c>
      <c r="C15" s="165"/>
      <c r="D15" s="165"/>
      <c r="E15" s="166"/>
      <c r="F15" s="166"/>
      <c r="G15" s="166"/>
    </row>
    <row r="16" spans="1:7" ht="20.100000000000001" customHeight="1" thickBot="1" x14ac:dyDescent="0.3">
      <c r="A16" s="164" t="s">
        <v>215</v>
      </c>
      <c r="B16" s="165">
        <v>9</v>
      </c>
      <c r="C16" s="165"/>
      <c r="D16" s="165"/>
      <c r="E16" s="166"/>
      <c r="F16" s="166"/>
      <c r="G16" s="166"/>
    </row>
    <row r="17" spans="1:8" ht="20.100000000000001" customHeight="1" thickBot="1" x14ac:dyDescent="0.3">
      <c r="A17" s="167" t="s">
        <v>216</v>
      </c>
      <c r="B17" s="168">
        <v>10</v>
      </c>
      <c r="C17" s="168">
        <v>0</v>
      </c>
      <c r="D17" s="168">
        <v>0</v>
      </c>
      <c r="E17" s="169">
        <v>0</v>
      </c>
      <c r="F17" s="169">
        <v>0</v>
      </c>
      <c r="G17" s="169">
        <v>0</v>
      </c>
    </row>
    <row r="18" spans="1:8" ht="20.100000000000001" customHeight="1" thickBot="1" x14ac:dyDescent="0.3">
      <c r="A18" s="167" t="s">
        <v>217</v>
      </c>
      <c r="B18" s="168">
        <v>11</v>
      </c>
      <c r="C18" s="169">
        <f>C13</f>
        <v>27692722</v>
      </c>
      <c r="D18" s="169">
        <f>D13</f>
        <v>30092722</v>
      </c>
      <c r="E18" s="169">
        <f t="shared" ref="E18:G18" si="3">E13</f>
        <v>28523503.66</v>
      </c>
      <c r="F18" s="169">
        <f t="shared" si="3"/>
        <v>29379208.7698</v>
      </c>
      <c r="G18" s="169">
        <f t="shared" si="3"/>
        <v>30260585.032894</v>
      </c>
      <c r="H18" s="103"/>
    </row>
    <row r="20" spans="1:8" ht="15.75" x14ac:dyDescent="0.25">
      <c r="A20" s="73"/>
    </row>
  </sheetData>
  <mergeCells count="5">
    <mergeCell ref="A1:F1"/>
    <mergeCell ref="A2:F2"/>
    <mergeCell ref="E4:F4"/>
    <mergeCell ref="E5:F5"/>
    <mergeCell ref="A3:F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G43" sqref="G43"/>
    </sheetView>
  </sheetViews>
  <sheetFormatPr defaultRowHeight="15" x14ac:dyDescent="0.25"/>
  <cols>
    <col min="1" max="1" width="30.7109375" customWidth="1"/>
    <col min="2" max="2" width="18.140625" customWidth="1"/>
  </cols>
  <sheetData>
    <row r="1" spans="1:2" x14ac:dyDescent="0.25">
      <c r="A1" s="270" t="s">
        <v>20</v>
      </c>
      <c r="B1" s="270"/>
    </row>
    <row r="2" spans="1:2" x14ac:dyDescent="0.25">
      <c r="A2" s="269" t="s">
        <v>575</v>
      </c>
      <c r="B2" s="269"/>
    </row>
    <row r="3" spans="1:2" x14ac:dyDescent="0.25">
      <c r="A3" s="269" t="s">
        <v>605</v>
      </c>
      <c r="B3" s="269"/>
    </row>
    <row r="4" spans="1:2" x14ac:dyDescent="0.25">
      <c r="A4" s="97"/>
      <c r="B4" s="139" t="s">
        <v>221</v>
      </c>
    </row>
    <row r="5" spans="1:2" x14ac:dyDescent="0.25">
      <c r="A5" s="97"/>
      <c r="B5" s="139" t="s">
        <v>222</v>
      </c>
    </row>
    <row r="6" spans="1:2" x14ac:dyDescent="0.25">
      <c r="A6" s="97"/>
      <c r="B6" s="139"/>
    </row>
    <row r="7" spans="1:2" x14ac:dyDescent="0.25">
      <c r="A7" s="22" t="s">
        <v>1</v>
      </c>
      <c r="B7" s="22" t="s">
        <v>220</v>
      </c>
    </row>
    <row r="8" spans="1:2" x14ac:dyDescent="0.25">
      <c r="A8" s="17" t="s">
        <v>94</v>
      </c>
      <c r="B8" s="85">
        <v>8</v>
      </c>
    </row>
    <row r="9" spans="1:2" x14ac:dyDescent="0.25">
      <c r="A9" s="19" t="s">
        <v>223</v>
      </c>
      <c r="B9" s="19">
        <v>1</v>
      </c>
    </row>
    <row r="10" spans="1:2" x14ac:dyDescent="0.25">
      <c r="A10" s="19" t="s">
        <v>224</v>
      </c>
      <c r="B10" s="19">
        <v>6</v>
      </c>
    </row>
    <row r="11" spans="1:2" x14ac:dyDescent="0.25">
      <c r="A11" s="19" t="s">
        <v>577</v>
      </c>
      <c r="B11" s="19">
        <v>1</v>
      </c>
    </row>
    <row r="12" spans="1:2" x14ac:dyDescent="0.25">
      <c r="A12" s="17" t="s">
        <v>95</v>
      </c>
      <c r="B12" s="85">
        <v>0</v>
      </c>
    </row>
    <row r="13" spans="1:2" x14ac:dyDescent="0.25">
      <c r="A13" s="17" t="s">
        <v>96</v>
      </c>
      <c r="B13" s="85">
        <v>1</v>
      </c>
    </row>
    <row r="14" spans="1:2" x14ac:dyDescent="0.25">
      <c r="A14" s="17" t="s">
        <v>57</v>
      </c>
      <c r="B14" s="85">
        <v>1</v>
      </c>
    </row>
    <row r="15" spans="1:2" x14ac:dyDescent="0.25">
      <c r="A15" s="17" t="s">
        <v>97</v>
      </c>
      <c r="B15" s="85">
        <v>1</v>
      </c>
    </row>
    <row r="16" spans="1:2" x14ac:dyDescent="0.25">
      <c r="A16" s="17" t="s">
        <v>98</v>
      </c>
      <c r="B16" s="85">
        <v>1</v>
      </c>
    </row>
    <row r="17" spans="1:2" x14ac:dyDescent="0.25">
      <c r="A17" s="17" t="s">
        <v>99</v>
      </c>
      <c r="B17" s="85">
        <v>34</v>
      </c>
    </row>
    <row r="18" spans="1:2" ht="30" x14ac:dyDescent="0.25">
      <c r="A18" s="14" t="s">
        <v>578</v>
      </c>
      <c r="B18" s="85">
        <v>1</v>
      </c>
    </row>
    <row r="19" spans="1:2" s="77" customFormat="1" x14ac:dyDescent="0.25">
      <c r="A19" s="74" t="s">
        <v>83</v>
      </c>
      <c r="B19" s="85">
        <v>12</v>
      </c>
    </row>
    <row r="20" spans="1:2" s="77" customFormat="1" x14ac:dyDescent="0.25">
      <c r="A20" s="76" t="s">
        <v>228</v>
      </c>
      <c r="B20" s="19">
        <v>1</v>
      </c>
    </row>
    <row r="21" spans="1:2" s="77" customFormat="1" x14ac:dyDescent="0.25">
      <c r="A21" s="76" t="s">
        <v>229</v>
      </c>
      <c r="B21" s="19">
        <v>5</v>
      </c>
    </row>
    <row r="22" spans="1:2" s="77" customFormat="1" x14ac:dyDescent="0.25">
      <c r="A22" s="76" t="s">
        <v>230</v>
      </c>
      <c r="B22" s="19">
        <v>4</v>
      </c>
    </row>
    <row r="23" spans="1:2" x14ac:dyDescent="0.25">
      <c r="A23" s="76" t="s">
        <v>231</v>
      </c>
      <c r="B23" s="19">
        <v>2</v>
      </c>
    </row>
    <row r="24" spans="1:2" s="77" customFormat="1" x14ac:dyDescent="0.25">
      <c r="A24" s="74" t="s">
        <v>219</v>
      </c>
      <c r="B24" s="85">
        <v>12</v>
      </c>
    </row>
    <row r="25" spans="1:2" s="77" customFormat="1" x14ac:dyDescent="0.25">
      <c r="A25" s="76" t="s">
        <v>226</v>
      </c>
      <c r="B25" s="19">
        <v>1</v>
      </c>
    </row>
    <row r="26" spans="1:2" s="77" customFormat="1" x14ac:dyDescent="0.25">
      <c r="A26" s="76" t="s">
        <v>225</v>
      </c>
      <c r="B26" s="19">
        <v>3</v>
      </c>
    </row>
    <row r="27" spans="1:2" s="77" customFormat="1" x14ac:dyDescent="0.25">
      <c r="A27" s="76" t="s">
        <v>227</v>
      </c>
      <c r="B27" s="19">
        <v>2</v>
      </c>
    </row>
    <row r="28" spans="1:2" x14ac:dyDescent="0.25">
      <c r="A28" s="183" t="s">
        <v>581</v>
      </c>
      <c r="B28" s="19">
        <v>1</v>
      </c>
    </row>
    <row r="29" spans="1:2" x14ac:dyDescent="0.25">
      <c r="A29" s="76" t="s">
        <v>495</v>
      </c>
      <c r="B29" s="19">
        <v>5</v>
      </c>
    </row>
    <row r="30" spans="1:2" x14ac:dyDescent="0.25">
      <c r="A30" s="75" t="s">
        <v>135</v>
      </c>
      <c r="B30" s="22">
        <f>SUM(B8+B12+B13+B14+B15+B16+B17+B18+B19+B24)</f>
        <v>71</v>
      </c>
    </row>
  </sheetData>
  <mergeCells count="3">
    <mergeCell ref="A1:B1"/>
    <mergeCell ref="A2:B2"/>
    <mergeCell ref="A3:B3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B1" workbookViewId="0">
      <selection activeCell="L16" sqref="L16"/>
    </sheetView>
  </sheetViews>
  <sheetFormatPr defaultRowHeight="15" x14ac:dyDescent="0.25"/>
  <cols>
    <col min="2" max="2" width="50.28515625" customWidth="1"/>
    <col min="3" max="5" width="13.28515625" customWidth="1"/>
    <col min="9" max="9" width="9.5703125" bestFit="1" customWidth="1"/>
  </cols>
  <sheetData>
    <row r="1" spans="1:9" ht="15.75" x14ac:dyDescent="0.25">
      <c r="A1" s="270" t="s">
        <v>44</v>
      </c>
      <c r="B1" s="270"/>
      <c r="C1" s="270"/>
      <c r="D1" s="190"/>
      <c r="E1" s="190"/>
      <c r="F1" s="58"/>
      <c r="G1" s="6"/>
    </row>
    <row r="2" spans="1:9" x14ac:dyDescent="0.25">
      <c r="A2" s="260" t="s">
        <v>503</v>
      </c>
      <c r="B2" s="260"/>
      <c r="C2" s="260"/>
      <c r="D2" s="189"/>
      <c r="E2" s="189"/>
      <c r="F2" s="104"/>
      <c r="G2" s="6"/>
    </row>
    <row r="3" spans="1:9" x14ac:dyDescent="0.25">
      <c r="A3" s="257" t="s">
        <v>591</v>
      </c>
      <c r="B3" s="257"/>
      <c r="C3" s="257"/>
      <c r="D3" s="6"/>
      <c r="E3" s="6"/>
      <c r="F3" s="6"/>
      <c r="G3" s="6"/>
    </row>
    <row r="4" spans="1:9" x14ac:dyDescent="0.25">
      <c r="A4" s="97"/>
      <c r="B4" s="6"/>
      <c r="C4" s="139" t="s">
        <v>171</v>
      </c>
      <c r="D4" s="203"/>
      <c r="E4" s="203"/>
      <c r="F4" s="6"/>
      <c r="G4" s="6"/>
    </row>
    <row r="5" spans="1:9" x14ac:dyDescent="0.25">
      <c r="A5" s="97"/>
      <c r="B5" s="6"/>
      <c r="C5" s="139" t="s">
        <v>437</v>
      </c>
      <c r="D5" s="203"/>
      <c r="E5" s="203"/>
      <c r="F5" s="6"/>
    </row>
    <row r="6" spans="1:9" ht="28.5" x14ac:dyDescent="0.25">
      <c r="A6" s="267" t="s">
        <v>1</v>
      </c>
      <c r="B6" s="268"/>
      <c r="C6" s="135" t="s">
        <v>162</v>
      </c>
      <c r="D6" s="194" t="s">
        <v>585</v>
      </c>
      <c r="E6" s="226"/>
      <c r="F6" s="6"/>
    </row>
    <row r="7" spans="1:9" x14ac:dyDescent="0.25">
      <c r="A7" s="85" t="s">
        <v>297</v>
      </c>
      <c r="B7" s="17" t="s">
        <v>49</v>
      </c>
      <c r="C7" s="17">
        <v>35586600</v>
      </c>
      <c r="D7" s="17">
        <v>35586600</v>
      </c>
      <c r="E7" s="54"/>
      <c r="F7" s="6"/>
      <c r="G7" s="6"/>
    </row>
    <row r="8" spans="1:9" x14ac:dyDescent="0.25">
      <c r="A8" s="85" t="s">
        <v>297</v>
      </c>
      <c r="B8" s="17" t="s">
        <v>50</v>
      </c>
      <c r="C8" s="17">
        <v>13953307</v>
      </c>
      <c r="D8" s="17">
        <v>13953307</v>
      </c>
      <c r="E8" s="54"/>
      <c r="F8" s="6"/>
      <c r="G8" s="6"/>
      <c r="H8" s="59"/>
      <c r="I8" s="59"/>
    </row>
    <row r="9" spans="1:9" x14ac:dyDescent="0.25">
      <c r="A9" s="85" t="s">
        <v>297</v>
      </c>
      <c r="B9" s="17" t="s">
        <v>51</v>
      </c>
      <c r="C9" s="17">
        <v>1382607</v>
      </c>
      <c r="D9" s="17">
        <v>1382607</v>
      </c>
      <c r="E9" s="54"/>
      <c r="F9" s="6"/>
      <c r="G9" s="6"/>
    </row>
    <row r="10" spans="1:9" x14ac:dyDescent="0.25">
      <c r="A10" s="85" t="s">
        <v>297</v>
      </c>
      <c r="B10" s="17" t="s">
        <v>504</v>
      </c>
      <c r="C10" s="17">
        <v>0</v>
      </c>
      <c r="D10" s="17">
        <v>0</v>
      </c>
      <c r="E10" s="54"/>
      <c r="F10" s="6"/>
      <c r="G10" s="6"/>
    </row>
    <row r="11" spans="1:9" x14ac:dyDescent="0.25">
      <c r="A11" s="85" t="s">
        <v>297</v>
      </c>
      <c r="B11" s="17" t="s">
        <v>61</v>
      </c>
      <c r="C11" s="17">
        <v>481950</v>
      </c>
      <c r="D11" s="17">
        <v>481950</v>
      </c>
      <c r="E11" s="54"/>
      <c r="F11" s="6"/>
      <c r="G11" s="6"/>
    </row>
    <row r="12" spans="1:9" x14ac:dyDescent="0.25">
      <c r="A12" s="85" t="s">
        <v>297</v>
      </c>
      <c r="B12" s="17" t="s">
        <v>505</v>
      </c>
      <c r="C12" s="17">
        <v>1170400</v>
      </c>
      <c r="D12" s="17">
        <v>1170400</v>
      </c>
      <c r="E12" s="54"/>
      <c r="F12" s="6"/>
      <c r="G12" s="6"/>
    </row>
    <row r="13" spans="1:9" x14ac:dyDescent="0.25">
      <c r="A13" s="87" t="s">
        <v>297</v>
      </c>
      <c r="B13" s="18" t="s">
        <v>55</v>
      </c>
      <c r="C13" s="18">
        <f>SUM(C7:C12)</f>
        <v>52574864</v>
      </c>
      <c r="D13" s="18">
        <f>SUM(D7:D12)</f>
        <v>52574864</v>
      </c>
      <c r="E13" s="235"/>
      <c r="F13" s="6"/>
      <c r="G13" s="6"/>
    </row>
    <row r="14" spans="1:9" x14ac:dyDescent="0.25">
      <c r="A14" s="85" t="s">
        <v>298</v>
      </c>
      <c r="B14" s="17" t="s">
        <v>52</v>
      </c>
      <c r="C14" s="17">
        <v>22928900</v>
      </c>
      <c r="D14" s="17">
        <v>22928900</v>
      </c>
      <c r="E14" s="54"/>
      <c r="F14" s="6"/>
      <c r="G14" s="6"/>
    </row>
    <row r="15" spans="1:9" x14ac:dyDescent="0.25">
      <c r="A15" s="85" t="s">
        <v>298</v>
      </c>
      <c r="B15" s="17" t="s">
        <v>53</v>
      </c>
      <c r="C15" s="17">
        <v>3431400</v>
      </c>
      <c r="D15" s="17">
        <v>3431400</v>
      </c>
      <c r="E15" s="54"/>
      <c r="F15" s="6"/>
      <c r="G15" s="6"/>
    </row>
    <row r="16" spans="1:9" x14ac:dyDescent="0.25">
      <c r="A16" s="87" t="s">
        <v>298</v>
      </c>
      <c r="B16" s="18" t="s">
        <v>54</v>
      </c>
      <c r="C16" s="18">
        <f>SUM(C14:C15)</f>
        <v>26360300</v>
      </c>
      <c r="D16" s="18">
        <f>SUM(D14:D15)</f>
        <v>26360300</v>
      </c>
      <c r="E16" s="235"/>
      <c r="F16" s="6"/>
      <c r="G16" s="6"/>
    </row>
    <row r="17" spans="1:10" x14ac:dyDescent="0.25">
      <c r="A17" s="85" t="s">
        <v>299</v>
      </c>
      <c r="B17" s="17" t="s">
        <v>56</v>
      </c>
      <c r="C17" s="17">
        <v>1494720</v>
      </c>
      <c r="D17" s="17">
        <v>1494720</v>
      </c>
      <c r="E17" s="54"/>
      <c r="F17" s="6"/>
      <c r="G17" s="6"/>
    </row>
    <row r="18" spans="1:10" x14ac:dyDescent="0.25">
      <c r="A18" s="85" t="s">
        <v>299</v>
      </c>
      <c r="B18" s="17" t="s">
        <v>57</v>
      </c>
      <c r="C18" s="17">
        <v>2310000</v>
      </c>
      <c r="D18" s="17">
        <v>2310000</v>
      </c>
      <c r="E18" s="54"/>
      <c r="F18" s="6"/>
      <c r="G18" s="6"/>
    </row>
    <row r="19" spans="1:10" x14ac:dyDescent="0.25">
      <c r="A19" s="85" t="s">
        <v>299</v>
      </c>
      <c r="B19" s="17" t="s">
        <v>58</v>
      </c>
      <c r="C19" s="17">
        <v>3100000</v>
      </c>
      <c r="D19" s="17">
        <v>3100000</v>
      </c>
      <c r="E19" s="54"/>
      <c r="F19" s="6"/>
      <c r="G19" s="6"/>
    </row>
    <row r="20" spans="1:10" ht="30" x14ac:dyDescent="0.25">
      <c r="A20" s="85" t="s">
        <v>299</v>
      </c>
      <c r="B20" s="14" t="s">
        <v>300</v>
      </c>
      <c r="C20" s="17">
        <v>6072000</v>
      </c>
      <c r="D20" s="17">
        <v>6072000</v>
      </c>
      <c r="E20" s="54"/>
      <c r="F20" s="6"/>
      <c r="G20" s="6"/>
    </row>
    <row r="21" spans="1:10" x14ac:dyDescent="0.25">
      <c r="A21" s="85" t="s">
        <v>299</v>
      </c>
      <c r="B21" s="17" t="s">
        <v>59</v>
      </c>
      <c r="C21" s="17">
        <v>8189000</v>
      </c>
      <c r="D21" s="17">
        <v>8189000</v>
      </c>
      <c r="E21" s="54"/>
      <c r="F21" s="6"/>
      <c r="G21" s="6"/>
    </row>
    <row r="22" spans="1:10" x14ac:dyDescent="0.25">
      <c r="A22" s="85" t="s">
        <v>299</v>
      </c>
      <c r="B22" s="17" t="s">
        <v>62</v>
      </c>
      <c r="C22" s="17">
        <v>9949143</v>
      </c>
      <c r="D22" s="17">
        <v>9949143</v>
      </c>
      <c r="E22" s="54"/>
      <c r="F22" s="6"/>
      <c r="G22" s="6"/>
    </row>
    <row r="23" spans="1:10" x14ac:dyDescent="0.25">
      <c r="A23" s="85" t="s">
        <v>299</v>
      </c>
      <c r="B23" s="17" t="s">
        <v>461</v>
      </c>
      <c r="C23" s="17">
        <v>775060</v>
      </c>
      <c r="D23" s="17">
        <v>775060</v>
      </c>
      <c r="E23" s="54"/>
      <c r="F23" s="6"/>
      <c r="G23" s="6"/>
    </row>
    <row r="24" spans="1:10" ht="30" x14ac:dyDescent="0.25">
      <c r="A24" s="87" t="s">
        <v>299</v>
      </c>
      <c r="B24" s="79" t="s">
        <v>166</v>
      </c>
      <c r="C24" s="158">
        <f>SUM(C17:C23)</f>
        <v>31889923</v>
      </c>
      <c r="D24" s="158">
        <f>SUM(D17:D23)</f>
        <v>31889923</v>
      </c>
      <c r="E24" s="236"/>
      <c r="F24" s="6"/>
      <c r="G24" s="6"/>
      <c r="J24" s="103"/>
    </row>
    <row r="25" spans="1:10" x14ac:dyDescent="0.25">
      <c r="A25" s="85" t="s">
        <v>301</v>
      </c>
      <c r="B25" s="17" t="s">
        <v>60</v>
      </c>
      <c r="C25" s="17">
        <v>1800000</v>
      </c>
      <c r="D25" s="17">
        <v>1800000</v>
      </c>
      <c r="E25" s="54"/>
      <c r="F25" s="6"/>
      <c r="G25" s="6"/>
    </row>
    <row r="26" spans="1:10" s="2" customFormat="1" x14ac:dyDescent="0.25">
      <c r="A26" s="87" t="s">
        <v>301</v>
      </c>
      <c r="B26" s="18" t="s">
        <v>47</v>
      </c>
      <c r="C26" s="18">
        <f>SUM(C25)</f>
        <v>1800000</v>
      </c>
      <c r="D26" s="18">
        <f>SUM(D25)</f>
        <v>1800000</v>
      </c>
      <c r="E26" s="235"/>
      <c r="F26" s="6"/>
      <c r="G26" s="6"/>
    </row>
    <row r="27" spans="1:10" x14ac:dyDescent="0.25">
      <c r="A27" s="85" t="s">
        <v>302</v>
      </c>
      <c r="B27" s="17" t="s">
        <v>303</v>
      </c>
      <c r="C27" s="17">
        <v>0</v>
      </c>
      <c r="D27" s="17">
        <v>0</v>
      </c>
      <c r="E27" s="54"/>
      <c r="F27" s="6"/>
      <c r="G27" s="6"/>
    </row>
    <row r="28" spans="1:10" x14ac:dyDescent="0.25">
      <c r="A28" s="87" t="s">
        <v>302</v>
      </c>
      <c r="B28" s="18" t="s">
        <v>48</v>
      </c>
      <c r="C28" s="18">
        <v>0</v>
      </c>
      <c r="D28" s="18">
        <v>0</v>
      </c>
      <c r="E28" s="235"/>
      <c r="F28" s="6"/>
      <c r="G28" s="6"/>
    </row>
    <row r="29" spans="1:10" x14ac:dyDescent="0.25">
      <c r="A29" s="85" t="s">
        <v>304</v>
      </c>
      <c r="B29" s="17" t="s">
        <v>541</v>
      </c>
      <c r="C29" s="17">
        <v>0</v>
      </c>
      <c r="D29" s="17">
        <v>0</v>
      </c>
      <c r="E29" s="54"/>
      <c r="F29" s="6"/>
      <c r="G29" s="6"/>
    </row>
    <row r="30" spans="1:10" x14ac:dyDescent="0.25">
      <c r="A30" s="87" t="s">
        <v>304</v>
      </c>
      <c r="B30" s="79" t="s">
        <v>498</v>
      </c>
      <c r="C30" s="18">
        <f>SUM(C29:C29)</f>
        <v>0</v>
      </c>
      <c r="D30" s="18">
        <f>SUM(D29:D29)</f>
        <v>0</v>
      </c>
      <c r="E30" s="235"/>
      <c r="F30" s="6"/>
      <c r="G30" s="6"/>
    </row>
    <row r="31" spans="1:10" x14ac:dyDescent="0.25">
      <c r="A31" s="85" t="s">
        <v>308</v>
      </c>
      <c r="B31" s="17" t="s">
        <v>400</v>
      </c>
      <c r="C31" s="17">
        <v>15975930</v>
      </c>
      <c r="D31" s="17">
        <v>15975930</v>
      </c>
      <c r="E31" s="54"/>
      <c r="F31" s="6"/>
      <c r="G31" s="6"/>
    </row>
    <row r="32" spans="1:10" x14ac:dyDescent="0.25">
      <c r="A32" s="85" t="s">
        <v>305</v>
      </c>
      <c r="B32" s="17" t="s">
        <v>63</v>
      </c>
      <c r="C32" s="17">
        <v>8496400</v>
      </c>
      <c r="D32" s="17">
        <v>8496400</v>
      </c>
      <c r="E32" s="54"/>
      <c r="F32" s="6"/>
      <c r="G32" s="6"/>
    </row>
    <row r="33" spans="1:7" x14ac:dyDescent="0.25">
      <c r="A33" s="85" t="s">
        <v>306</v>
      </c>
      <c r="B33" s="17" t="s">
        <v>64</v>
      </c>
      <c r="C33" s="17">
        <v>9694418</v>
      </c>
      <c r="D33" s="17">
        <v>9694418</v>
      </c>
      <c r="E33" s="54"/>
      <c r="F33" s="6"/>
      <c r="G33" s="6"/>
    </row>
    <row r="34" spans="1:7" x14ac:dyDescent="0.25">
      <c r="A34" s="85" t="s">
        <v>307</v>
      </c>
      <c r="B34" s="17" t="s">
        <v>167</v>
      </c>
      <c r="C34" s="17">
        <v>9080173</v>
      </c>
      <c r="D34" s="17">
        <v>9080173</v>
      </c>
      <c r="E34" s="54"/>
      <c r="F34" s="6"/>
      <c r="G34" s="6"/>
    </row>
    <row r="35" spans="1:7" ht="31.5" customHeight="1" x14ac:dyDescent="0.25">
      <c r="A35" s="87" t="s">
        <v>308</v>
      </c>
      <c r="B35" s="79" t="s">
        <v>165</v>
      </c>
      <c r="C35" s="18">
        <f>SUM(C31:C34)</f>
        <v>43246921</v>
      </c>
      <c r="D35" s="18">
        <f>SUM(D31:D34)</f>
        <v>43246921</v>
      </c>
      <c r="E35" s="235"/>
      <c r="F35" s="6"/>
      <c r="G35" s="6"/>
    </row>
    <row r="36" spans="1:7" x14ac:dyDescent="0.25">
      <c r="A36" s="85" t="s">
        <v>309</v>
      </c>
      <c r="B36" s="17" t="s">
        <v>310</v>
      </c>
      <c r="C36" s="17">
        <v>0</v>
      </c>
      <c r="D36" s="17">
        <v>0</v>
      </c>
      <c r="E36" s="54"/>
      <c r="F36" s="6"/>
      <c r="G36" s="6"/>
    </row>
    <row r="37" spans="1:7" x14ac:dyDescent="0.25">
      <c r="A37" s="90" t="s">
        <v>309</v>
      </c>
      <c r="B37" s="79" t="s">
        <v>311</v>
      </c>
      <c r="C37" s="79">
        <f>SUM(C36:C36)</f>
        <v>0</v>
      </c>
      <c r="D37" s="79">
        <f>SUM(D36:D36)</f>
        <v>0</v>
      </c>
      <c r="E37" s="237"/>
      <c r="F37" s="6"/>
      <c r="G37" s="6"/>
    </row>
    <row r="38" spans="1:7" s="2" customFormat="1" x14ac:dyDescent="0.25">
      <c r="A38" s="85" t="s">
        <v>313</v>
      </c>
      <c r="B38" s="14" t="s">
        <v>542</v>
      </c>
      <c r="C38" s="14">
        <v>124932578</v>
      </c>
      <c r="D38" s="14">
        <v>124932578</v>
      </c>
      <c r="E38" s="227"/>
      <c r="F38" s="6"/>
      <c r="G38" s="6"/>
    </row>
    <row r="39" spans="1:7" x14ac:dyDescent="0.25">
      <c r="A39" s="85" t="s">
        <v>313</v>
      </c>
      <c r="B39" s="17" t="s">
        <v>312</v>
      </c>
      <c r="C39" s="17">
        <v>0</v>
      </c>
      <c r="D39" s="17">
        <v>0</v>
      </c>
      <c r="E39" s="54"/>
    </row>
    <row r="40" spans="1:7" ht="30" x14ac:dyDescent="0.25">
      <c r="A40" s="87" t="s">
        <v>313</v>
      </c>
      <c r="B40" s="79" t="s">
        <v>65</v>
      </c>
      <c r="C40" s="18">
        <f>C38+C39</f>
        <v>124932578</v>
      </c>
      <c r="D40" s="18">
        <f>D38+D39</f>
        <v>124932578</v>
      </c>
      <c r="E40" s="235"/>
    </row>
    <row r="41" spans="1:7" x14ac:dyDescent="0.25">
      <c r="A41" s="85"/>
      <c r="B41" s="22" t="s">
        <v>168</v>
      </c>
      <c r="C41" s="22">
        <f>C13+C16+C24+C26+C28+C30+C35+C37+C40</f>
        <v>280804586</v>
      </c>
      <c r="D41" s="22">
        <f>D13+D16+D24+D26+D28+D30+D35+D37+D40</f>
        <v>280804586</v>
      </c>
      <c r="E41" s="64"/>
    </row>
  </sheetData>
  <mergeCells count="4">
    <mergeCell ref="A6:B6"/>
    <mergeCell ref="A2:C2"/>
    <mergeCell ref="A1:C1"/>
    <mergeCell ref="A3:C3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B43" workbookViewId="0">
      <selection activeCell="E44" sqref="E44"/>
    </sheetView>
  </sheetViews>
  <sheetFormatPr defaultRowHeight="15" x14ac:dyDescent="0.25"/>
  <cols>
    <col min="2" max="2" width="60.5703125" customWidth="1"/>
    <col min="3" max="3" width="11" bestFit="1" customWidth="1"/>
    <col min="4" max="5" width="11" customWidth="1"/>
    <col min="6" max="6" width="17" customWidth="1"/>
  </cols>
  <sheetData>
    <row r="1" spans="1:6" x14ac:dyDescent="0.25">
      <c r="A1" s="270" t="s">
        <v>20</v>
      </c>
      <c r="B1" s="270"/>
      <c r="C1" s="6"/>
      <c r="D1" s="6"/>
      <c r="E1" s="6"/>
      <c r="F1" s="6"/>
    </row>
    <row r="2" spans="1:6" x14ac:dyDescent="0.25">
      <c r="A2" s="257" t="s">
        <v>576</v>
      </c>
      <c r="B2" s="257"/>
      <c r="C2" s="6"/>
      <c r="D2" s="6"/>
      <c r="E2" s="6"/>
      <c r="F2" s="6"/>
    </row>
    <row r="3" spans="1:6" x14ac:dyDescent="0.25">
      <c r="A3" s="257" t="s">
        <v>591</v>
      </c>
      <c r="B3" s="257"/>
      <c r="C3" s="6"/>
      <c r="D3" s="6"/>
      <c r="E3" s="6"/>
      <c r="F3" s="6"/>
    </row>
    <row r="4" spans="1:6" x14ac:dyDescent="0.25">
      <c r="A4" s="6"/>
      <c r="B4" s="7" t="s">
        <v>172</v>
      </c>
      <c r="C4" s="6"/>
      <c r="D4" s="6"/>
      <c r="E4" s="6"/>
      <c r="F4" s="6"/>
    </row>
    <row r="5" spans="1:6" x14ac:dyDescent="0.25">
      <c r="A5" s="6"/>
      <c r="B5" s="7" t="s">
        <v>437</v>
      </c>
      <c r="C5" s="6"/>
      <c r="D5" s="6"/>
      <c r="E5" s="6"/>
    </row>
    <row r="6" spans="1:6" ht="28.5" x14ac:dyDescent="0.25">
      <c r="A6" s="271" t="s">
        <v>1</v>
      </c>
      <c r="B6" s="272"/>
      <c r="C6" s="96" t="s">
        <v>162</v>
      </c>
      <c r="D6" s="194" t="s">
        <v>585</v>
      </c>
      <c r="E6" s="226"/>
    </row>
    <row r="7" spans="1:6" x14ac:dyDescent="0.25">
      <c r="A7" s="85" t="s">
        <v>314</v>
      </c>
      <c r="B7" s="14" t="s">
        <v>67</v>
      </c>
      <c r="C7" s="14">
        <v>1850000</v>
      </c>
      <c r="D7" s="14">
        <v>1850000</v>
      </c>
      <c r="E7" s="227"/>
    </row>
    <row r="8" spans="1:6" x14ac:dyDescent="0.25">
      <c r="A8" s="85" t="s">
        <v>315</v>
      </c>
      <c r="B8" s="14" t="s">
        <v>68</v>
      </c>
      <c r="C8" s="14">
        <v>35000000</v>
      </c>
      <c r="D8" s="14">
        <v>35000000</v>
      </c>
      <c r="E8" s="227"/>
    </row>
    <row r="9" spans="1:6" x14ac:dyDescent="0.25">
      <c r="A9" s="85" t="s">
        <v>392</v>
      </c>
      <c r="B9" s="14" t="s">
        <v>66</v>
      </c>
      <c r="C9" s="14">
        <v>5000000</v>
      </c>
      <c r="D9" s="14">
        <v>5000000</v>
      </c>
      <c r="E9" s="227"/>
    </row>
    <row r="10" spans="1:6" x14ac:dyDescent="0.25">
      <c r="A10" s="85" t="s">
        <v>393</v>
      </c>
      <c r="B10" s="14" t="s">
        <v>543</v>
      </c>
      <c r="C10" s="14">
        <v>0</v>
      </c>
      <c r="D10" s="14">
        <v>0</v>
      </c>
      <c r="E10" s="227"/>
    </row>
    <row r="11" spans="1:6" x14ac:dyDescent="0.25">
      <c r="A11" s="86" t="s">
        <v>316</v>
      </c>
      <c r="B11" s="23" t="s">
        <v>317</v>
      </c>
      <c r="C11" s="23">
        <f>SUM(C7:C10)</f>
        <v>41850000</v>
      </c>
      <c r="D11" s="23">
        <f>SUM(D7:D10)</f>
        <v>41850000</v>
      </c>
      <c r="E11" s="228"/>
    </row>
    <row r="12" spans="1:6" x14ac:dyDescent="0.25">
      <c r="A12" s="85" t="s">
        <v>318</v>
      </c>
      <c r="B12" s="14" t="s">
        <v>319</v>
      </c>
      <c r="C12" s="14">
        <v>30000</v>
      </c>
      <c r="D12" s="14">
        <v>30000</v>
      </c>
      <c r="E12" s="227"/>
    </row>
    <row r="13" spans="1:6" x14ac:dyDescent="0.25">
      <c r="A13" s="85" t="s">
        <v>394</v>
      </c>
      <c r="B13" s="14" t="s">
        <v>320</v>
      </c>
      <c r="C13" s="14">
        <v>30000</v>
      </c>
      <c r="D13" s="14">
        <v>30000</v>
      </c>
      <c r="E13" s="227"/>
    </row>
    <row r="14" spans="1:6" x14ac:dyDescent="0.25">
      <c r="A14" s="85" t="s">
        <v>395</v>
      </c>
      <c r="B14" s="14" t="s">
        <v>544</v>
      </c>
      <c r="C14" s="14">
        <f>450000+320000</f>
        <v>770000</v>
      </c>
      <c r="D14" s="14">
        <f>450000+320000</f>
        <v>770000</v>
      </c>
      <c r="E14" s="227"/>
    </row>
    <row r="15" spans="1:6" ht="30" x14ac:dyDescent="0.25">
      <c r="A15" s="86" t="s">
        <v>321</v>
      </c>
      <c r="B15" s="23" t="s">
        <v>169</v>
      </c>
      <c r="C15" s="23">
        <f>SUM(C12:C14)</f>
        <v>830000</v>
      </c>
      <c r="D15" s="23">
        <f>SUM(D12:D14)</f>
        <v>830000</v>
      </c>
      <c r="E15" s="228"/>
    </row>
    <row r="16" spans="1:6" x14ac:dyDescent="0.25">
      <c r="A16" s="87" t="s">
        <v>322</v>
      </c>
      <c r="B16" s="21" t="s">
        <v>69</v>
      </c>
      <c r="C16" s="21">
        <f>C11+C15</f>
        <v>42680000</v>
      </c>
      <c r="D16" s="21">
        <f>D11+D15</f>
        <v>42680000</v>
      </c>
      <c r="E16" s="229"/>
    </row>
    <row r="17" spans="1:6" x14ac:dyDescent="0.25">
      <c r="A17" s="85" t="s">
        <v>323</v>
      </c>
      <c r="B17" s="14" t="s">
        <v>324</v>
      </c>
      <c r="C17" s="14">
        <v>4000000</v>
      </c>
      <c r="D17" s="14">
        <v>4000000</v>
      </c>
      <c r="E17" s="230"/>
      <c r="F17" s="273"/>
    </row>
    <row r="18" spans="1:6" x14ac:dyDescent="0.25">
      <c r="A18" s="85" t="s">
        <v>323</v>
      </c>
      <c r="B18" s="14" t="s">
        <v>325</v>
      </c>
      <c r="C18" s="14">
        <v>50000</v>
      </c>
      <c r="D18" s="14">
        <v>50000</v>
      </c>
      <c r="E18" s="230"/>
      <c r="F18" s="273"/>
    </row>
    <row r="19" spans="1:6" x14ac:dyDescent="0.25">
      <c r="A19" s="85" t="s">
        <v>323</v>
      </c>
      <c r="B19" s="14" t="s">
        <v>326</v>
      </c>
      <c r="C19" s="14">
        <v>0</v>
      </c>
      <c r="D19" s="14">
        <v>0</v>
      </c>
      <c r="E19" s="230"/>
      <c r="F19" s="273"/>
    </row>
    <row r="20" spans="1:6" x14ac:dyDescent="0.25">
      <c r="A20" s="85" t="s">
        <v>323</v>
      </c>
      <c r="B20" s="14" t="s">
        <v>327</v>
      </c>
      <c r="C20" s="14">
        <v>0</v>
      </c>
      <c r="D20" s="14">
        <v>0</v>
      </c>
      <c r="E20" s="230"/>
      <c r="F20" s="273"/>
    </row>
    <row r="21" spans="1:6" x14ac:dyDescent="0.25">
      <c r="A21" s="85" t="s">
        <v>323</v>
      </c>
      <c r="B21" s="14" t="s">
        <v>328</v>
      </c>
      <c r="C21" s="14">
        <v>85000</v>
      </c>
      <c r="D21" s="14">
        <v>85000</v>
      </c>
      <c r="E21" s="230"/>
      <c r="F21" s="274"/>
    </row>
    <row r="22" spans="1:6" x14ac:dyDescent="0.25">
      <c r="A22" s="85" t="s">
        <v>323</v>
      </c>
      <c r="B22" s="14" t="s">
        <v>72</v>
      </c>
      <c r="C22" s="14">
        <v>150000</v>
      </c>
      <c r="D22" s="14">
        <v>150000</v>
      </c>
      <c r="E22" s="230"/>
      <c r="F22" s="274"/>
    </row>
    <row r="23" spans="1:6" x14ac:dyDescent="0.25">
      <c r="A23" s="85" t="s">
        <v>323</v>
      </c>
      <c r="B23" s="14" t="s">
        <v>75</v>
      </c>
      <c r="C23" s="14">
        <v>300000</v>
      </c>
      <c r="D23" s="14">
        <v>300000</v>
      </c>
      <c r="E23" s="230"/>
      <c r="F23" s="274"/>
    </row>
    <row r="24" spans="1:6" x14ac:dyDescent="0.25">
      <c r="A24" s="85" t="s">
        <v>323</v>
      </c>
      <c r="B24" s="14" t="s">
        <v>76</v>
      </c>
      <c r="C24" s="14">
        <v>300000</v>
      </c>
      <c r="D24" s="14">
        <v>300000</v>
      </c>
      <c r="E24" s="230"/>
      <c r="F24" s="274"/>
    </row>
    <row r="25" spans="1:6" x14ac:dyDescent="0.25">
      <c r="A25" s="85" t="s">
        <v>323</v>
      </c>
      <c r="B25" s="14" t="s">
        <v>15</v>
      </c>
      <c r="C25" s="14">
        <v>15000</v>
      </c>
      <c r="D25" s="14">
        <v>15000</v>
      </c>
      <c r="E25" s="227"/>
      <c r="F25" s="112"/>
    </row>
    <row r="26" spans="1:6" x14ac:dyDescent="0.25">
      <c r="A26" s="86" t="s">
        <v>323</v>
      </c>
      <c r="B26" s="23" t="s">
        <v>70</v>
      </c>
      <c r="C26" s="23">
        <f>SUM(C17:C25)</f>
        <v>4900000</v>
      </c>
      <c r="D26" s="23">
        <f>SUM(D17:D25)</f>
        <v>4900000</v>
      </c>
      <c r="E26" s="228"/>
    </row>
    <row r="27" spans="1:6" x14ac:dyDescent="0.25">
      <c r="A27" s="85" t="s">
        <v>330</v>
      </c>
      <c r="B27" s="14" t="s">
        <v>462</v>
      </c>
      <c r="C27" s="14">
        <v>760000</v>
      </c>
      <c r="D27" s="14">
        <v>760000</v>
      </c>
      <c r="E27" s="227"/>
    </row>
    <row r="28" spans="1:6" x14ac:dyDescent="0.25">
      <c r="A28" s="85" t="s">
        <v>330</v>
      </c>
      <c r="B28" s="14" t="s">
        <v>545</v>
      </c>
      <c r="C28" s="14">
        <v>0</v>
      </c>
      <c r="D28" s="14">
        <v>0</v>
      </c>
      <c r="E28" s="227"/>
    </row>
    <row r="29" spans="1:6" x14ac:dyDescent="0.25">
      <c r="A29" s="86" t="s">
        <v>330</v>
      </c>
      <c r="B29" s="23" t="s">
        <v>331</v>
      </c>
      <c r="C29" s="23">
        <f>SUM(C27:C28)</f>
        <v>760000</v>
      </c>
      <c r="D29" s="23">
        <f>SUM(D27:D28)</f>
        <v>760000</v>
      </c>
      <c r="E29" s="228"/>
    </row>
    <row r="30" spans="1:6" x14ac:dyDescent="0.25">
      <c r="A30" s="85" t="s">
        <v>332</v>
      </c>
      <c r="B30" s="14" t="s">
        <v>71</v>
      </c>
      <c r="C30" s="14">
        <v>0</v>
      </c>
      <c r="D30" s="14">
        <v>0</v>
      </c>
      <c r="E30" s="227"/>
    </row>
    <row r="31" spans="1:6" x14ac:dyDescent="0.25">
      <c r="A31" s="85" t="s">
        <v>332</v>
      </c>
      <c r="B31" s="14" t="s">
        <v>73</v>
      </c>
      <c r="C31" s="14">
        <v>1319000</v>
      </c>
      <c r="D31" s="14">
        <v>1319000</v>
      </c>
      <c r="E31" s="227"/>
    </row>
    <row r="32" spans="1:6" x14ac:dyDescent="0.25">
      <c r="A32" s="85" t="s">
        <v>332</v>
      </c>
      <c r="B32" s="14" t="s">
        <v>74</v>
      </c>
      <c r="C32" s="14">
        <v>77000</v>
      </c>
      <c r="D32" s="14">
        <v>77000</v>
      </c>
      <c r="E32" s="227"/>
    </row>
    <row r="33" spans="1:5" x14ac:dyDescent="0.25">
      <c r="A33" s="86" t="s">
        <v>332</v>
      </c>
      <c r="B33" s="23" t="s">
        <v>333</v>
      </c>
      <c r="C33" s="23">
        <f>SUM(C30:C32)</f>
        <v>1396000</v>
      </c>
      <c r="D33" s="23">
        <f>SUM(D30:D32)</f>
        <v>1396000</v>
      </c>
      <c r="E33" s="228"/>
    </row>
    <row r="34" spans="1:5" x14ac:dyDescent="0.25">
      <c r="A34" s="85" t="s">
        <v>334</v>
      </c>
      <c r="B34" s="14" t="s">
        <v>335</v>
      </c>
      <c r="C34" s="14">
        <v>16302</v>
      </c>
      <c r="D34" s="14">
        <v>16302</v>
      </c>
      <c r="E34" s="227"/>
    </row>
    <row r="35" spans="1:5" x14ac:dyDescent="0.25">
      <c r="A35" s="85" t="s">
        <v>334</v>
      </c>
      <c r="B35" s="14" t="s">
        <v>336</v>
      </c>
      <c r="C35" s="14">
        <v>0</v>
      </c>
      <c r="D35" s="14">
        <v>0</v>
      </c>
      <c r="E35" s="227"/>
    </row>
    <row r="36" spans="1:5" x14ac:dyDescent="0.25">
      <c r="A36" s="85" t="s">
        <v>334</v>
      </c>
      <c r="B36" s="14" t="s">
        <v>235</v>
      </c>
      <c r="C36" s="14">
        <v>0</v>
      </c>
      <c r="D36" s="14">
        <v>0</v>
      </c>
      <c r="E36" s="227"/>
    </row>
    <row r="37" spans="1:5" x14ac:dyDescent="0.25">
      <c r="A37" s="86" t="s">
        <v>334</v>
      </c>
      <c r="B37" s="23" t="s">
        <v>77</v>
      </c>
      <c r="C37" s="19">
        <f>C34+C35+C36</f>
        <v>16302</v>
      </c>
      <c r="D37" s="19">
        <f>D34+D35+D36</f>
        <v>16302</v>
      </c>
      <c r="E37" s="216"/>
    </row>
    <row r="38" spans="1:5" x14ac:dyDescent="0.25">
      <c r="A38" s="86" t="s">
        <v>337</v>
      </c>
      <c r="B38" s="23" t="s">
        <v>78</v>
      </c>
      <c r="C38" s="23">
        <v>1344142</v>
      </c>
      <c r="D38" s="23">
        <v>1344142</v>
      </c>
      <c r="E38" s="228"/>
    </row>
    <row r="39" spans="1:5" x14ac:dyDescent="0.25">
      <c r="A39" s="86" t="s">
        <v>338</v>
      </c>
      <c r="B39" s="91" t="s">
        <v>339</v>
      </c>
      <c r="C39" s="92">
        <v>3089000</v>
      </c>
      <c r="D39" s="92">
        <v>3089000</v>
      </c>
      <c r="E39" s="231"/>
    </row>
    <row r="40" spans="1:5" x14ac:dyDescent="0.25">
      <c r="A40" s="86" t="s">
        <v>396</v>
      </c>
      <c r="B40" s="23" t="s">
        <v>80</v>
      </c>
      <c r="C40" s="23">
        <v>600000</v>
      </c>
      <c r="D40" s="23">
        <v>600000</v>
      </c>
      <c r="E40" s="228"/>
    </row>
    <row r="41" spans="1:5" x14ac:dyDescent="0.25">
      <c r="A41" s="85" t="s">
        <v>340</v>
      </c>
      <c r="B41" s="14" t="s">
        <v>341</v>
      </c>
      <c r="C41" s="14">
        <v>0</v>
      </c>
      <c r="D41" s="14">
        <v>0</v>
      </c>
      <c r="E41" s="227"/>
    </row>
    <row r="42" spans="1:5" x14ac:dyDescent="0.25">
      <c r="A42" s="86" t="s">
        <v>423</v>
      </c>
      <c r="B42" s="23" t="s">
        <v>341</v>
      </c>
      <c r="C42" s="23">
        <v>0</v>
      </c>
      <c r="D42" s="23">
        <v>0</v>
      </c>
      <c r="E42" s="228"/>
    </row>
    <row r="43" spans="1:5" x14ac:dyDescent="0.25">
      <c r="A43" s="87" t="s">
        <v>343</v>
      </c>
      <c r="B43" s="21" t="s">
        <v>79</v>
      </c>
      <c r="C43" s="21">
        <f>C26+C29+C33+C37+C38+C39+C40+C42</f>
        <v>12105444</v>
      </c>
      <c r="D43" s="21">
        <f>D26+D29+D33+D37+D38+D39+D40+D42</f>
        <v>12105444</v>
      </c>
      <c r="E43" s="229"/>
    </row>
    <row r="44" spans="1:5" x14ac:dyDescent="0.25">
      <c r="A44" s="87" t="s">
        <v>434</v>
      </c>
      <c r="B44" s="21" t="s">
        <v>509</v>
      </c>
      <c r="C44" s="21">
        <v>600000</v>
      </c>
      <c r="D44" s="21">
        <v>5400000</v>
      </c>
      <c r="E44" s="229"/>
    </row>
    <row r="45" spans="1:5" x14ac:dyDescent="0.25">
      <c r="A45" s="87" t="s">
        <v>422</v>
      </c>
      <c r="B45" s="21" t="s">
        <v>344</v>
      </c>
      <c r="C45" s="21">
        <v>100000</v>
      </c>
      <c r="D45" s="21">
        <v>100000</v>
      </c>
      <c r="E45" s="229"/>
    </row>
    <row r="46" spans="1:5" x14ac:dyDescent="0.25">
      <c r="A46" s="87" t="s">
        <v>546</v>
      </c>
      <c r="B46" s="21" t="s">
        <v>547</v>
      </c>
      <c r="C46" s="21">
        <v>250000</v>
      </c>
      <c r="D46" s="21">
        <v>250000</v>
      </c>
      <c r="E46" s="229"/>
    </row>
    <row r="47" spans="1:5" x14ac:dyDescent="0.25">
      <c r="A47" s="87" t="s">
        <v>548</v>
      </c>
      <c r="B47" s="22" t="s">
        <v>232</v>
      </c>
      <c r="C47" s="22">
        <v>26900000</v>
      </c>
      <c r="D47" s="22">
        <v>26900000</v>
      </c>
      <c r="E47" s="64"/>
    </row>
    <row r="48" spans="1:5" x14ac:dyDescent="0.25">
      <c r="A48" s="85"/>
      <c r="B48" s="22" t="s">
        <v>170</v>
      </c>
      <c r="C48" s="22">
        <f>C16+C43+C45+C46+C47+C44</f>
        <v>82635444</v>
      </c>
      <c r="D48" s="22">
        <f>D16+D43+D45+D46+D47+D44</f>
        <v>87435444</v>
      </c>
      <c r="E48" s="64"/>
    </row>
    <row r="49" spans="1:5" ht="15.75" x14ac:dyDescent="0.25">
      <c r="A49" s="93"/>
      <c r="B49" s="93" t="s">
        <v>345</v>
      </c>
      <c r="C49" s="93">
        <f>'2.1 Költségvetési bevételek'!C41+'2.2 Működési bevételek'!C48</f>
        <v>363440030</v>
      </c>
      <c r="D49" s="93">
        <f>'2.1 Költségvetési bevételek'!D41+'2.2 Működési bevételek'!D48</f>
        <v>368240030</v>
      </c>
      <c r="E49" s="232"/>
    </row>
  </sheetData>
  <mergeCells count="6">
    <mergeCell ref="A1:B1"/>
    <mergeCell ref="A2:B2"/>
    <mergeCell ref="A6:B6"/>
    <mergeCell ref="F17:F20"/>
    <mergeCell ref="F21:F24"/>
    <mergeCell ref="A3:B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opLeftCell="B1" workbookViewId="0">
      <selection activeCell="H18" sqref="H18"/>
    </sheetView>
  </sheetViews>
  <sheetFormatPr defaultRowHeight="15" x14ac:dyDescent="0.25"/>
  <cols>
    <col min="2" max="2" width="50" customWidth="1"/>
    <col min="3" max="3" width="11.28515625" bestFit="1" customWidth="1"/>
    <col min="4" max="4" width="13.28515625" customWidth="1"/>
  </cols>
  <sheetData>
    <row r="1" spans="1:4" x14ac:dyDescent="0.25">
      <c r="A1" s="275" t="s">
        <v>20</v>
      </c>
      <c r="B1" s="275"/>
      <c r="C1" s="97"/>
    </row>
    <row r="2" spans="1:4" x14ac:dyDescent="0.25">
      <c r="A2" s="276" t="s">
        <v>599</v>
      </c>
      <c r="B2" s="276"/>
      <c r="C2" s="97"/>
    </row>
    <row r="3" spans="1:4" x14ac:dyDescent="0.25">
      <c r="A3" s="26"/>
      <c r="B3" s="6"/>
      <c r="C3" s="97"/>
    </row>
    <row r="4" spans="1:4" x14ac:dyDescent="0.25">
      <c r="A4" s="6"/>
      <c r="B4" s="6"/>
      <c r="C4" s="97"/>
    </row>
    <row r="5" spans="1:4" x14ac:dyDescent="0.25">
      <c r="A5" s="6"/>
      <c r="B5" s="139" t="s">
        <v>236</v>
      </c>
      <c r="C5" s="97"/>
    </row>
    <row r="6" spans="1:4" x14ac:dyDescent="0.25">
      <c r="A6" s="6"/>
      <c r="B6" s="24" t="s">
        <v>437</v>
      </c>
      <c r="C6" s="97"/>
    </row>
    <row r="7" spans="1:4" ht="36" customHeight="1" x14ac:dyDescent="0.25">
      <c r="A7" s="277" t="s">
        <v>1</v>
      </c>
      <c r="B7" s="278"/>
      <c r="C7" s="134" t="s">
        <v>162</v>
      </c>
      <c r="D7" s="193" t="s">
        <v>587</v>
      </c>
    </row>
    <row r="8" spans="1:4" ht="16.5" customHeight="1" x14ac:dyDescent="0.25">
      <c r="A8" s="85" t="s">
        <v>252</v>
      </c>
      <c r="B8" s="14" t="s">
        <v>3</v>
      </c>
      <c r="C8" s="14">
        <v>20877429</v>
      </c>
      <c r="D8" s="14">
        <v>20877429</v>
      </c>
    </row>
    <row r="9" spans="1:4" ht="16.5" customHeight="1" x14ac:dyDescent="0.25">
      <c r="A9" s="85" t="s">
        <v>346</v>
      </c>
      <c r="B9" s="14" t="s">
        <v>17</v>
      </c>
      <c r="C9" s="14">
        <v>0</v>
      </c>
      <c r="D9" s="14">
        <v>0</v>
      </c>
    </row>
    <row r="10" spans="1:4" ht="16.5" customHeight="1" x14ac:dyDescent="0.25">
      <c r="A10" s="85" t="s">
        <v>255</v>
      </c>
      <c r="B10" s="27" t="s">
        <v>18</v>
      </c>
      <c r="C10" s="27">
        <v>372525</v>
      </c>
      <c r="D10" s="27">
        <v>372525</v>
      </c>
    </row>
    <row r="11" spans="1:4" ht="16.5" customHeight="1" x14ac:dyDescent="0.25">
      <c r="A11" s="85" t="s">
        <v>256</v>
      </c>
      <c r="B11" s="14" t="s">
        <v>4</v>
      </c>
      <c r="C11" s="14">
        <v>32960</v>
      </c>
      <c r="D11" s="14">
        <v>32960</v>
      </c>
    </row>
    <row r="12" spans="1:4" ht="16.5" customHeight="1" x14ac:dyDescent="0.25">
      <c r="A12" s="85" t="s">
        <v>441</v>
      </c>
      <c r="B12" s="14" t="s">
        <v>347</v>
      </c>
      <c r="C12" s="14">
        <v>513400</v>
      </c>
      <c r="D12" s="14">
        <v>513400</v>
      </c>
    </row>
    <row r="13" spans="1:4" ht="16.5" customHeight="1" x14ac:dyDescent="0.25">
      <c r="A13" s="86" t="s">
        <v>257</v>
      </c>
      <c r="B13" s="31" t="s">
        <v>348</v>
      </c>
      <c r="C13" s="32">
        <f>SUM(C8:C12)</f>
        <v>21796314</v>
      </c>
      <c r="D13" s="32">
        <f>SUM(D8:D12)</f>
        <v>21796314</v>
      </c>
    </row>
    <row r="14" spans="1:4" ht="16.5" customHeight="1" x14ac:dyDescent="0.25">
      <c r="A14" s="85" t="s">
        <v>258</v>
      </c>
      <c r="B14" s="27" t="s">
        <v>21</v>
      </c>
      <c r="C14" s="27">
        <v>8776769</v>
      </c>
      <c r="D14" s="27">
        <v>8776769</v>
      </c>
    </row>
    <row r="15" spans="1:4" ht="16.5" customHeight="1" x14ac:dyDescent="0.25">
      <c r="A15" s="85" t="s">
        <v>259</v>
      </c>
      <c r="B15" s="27" t="s">
        <v>283</v>
      </c>
      <c r="C15" s="27">
        <v>1068000</v>
      </c>
      <c r="D15" s="27">
        <v>1068000</v>
      </c>
    </row>
    <row r="16" spans="1:4" ht="16.5" customHeight="1" x14ac:dyDescent="0.25">
      <c r="A16" s="85" t="s">
        <v>260</v>
      </c>
      <c r="B16" s="27" t="s">
        <v>284</v>
      </c>
      <c r="C16" s="27">
        <v>100000</v>
      </c>
      <c r="D16" s="27">
        <v>300000</v>
      </c>
    </row>
    <row r="17" spans="1:4" ht="16.5" customHeight="1" x14ac:dyDescent="0.25">
      <c r="A17" s="86" t="s">
        <v>261</v>
      </c>
      <c r="B17" s="31" t="s">
        <v>22</v>
      </c>
      <c r="C17" s="31">
        <f>SUM(C14:C16)</f>
        <v>9944769</v>
      </c>
      <c r="D17" s="31">
        <f>SUM(D14:D16)</f>
        <v>10144769</v>
      </c>
    </row>
    <row r="18" spans="1:4" ht="16.5" customHeight="1" x14ac:dyDescent="0.25">
      <c r="A18" s="87" t="s">
        <v>262</v>
      </c>
      <c r="B18" s="28" t="s">
        <v>5</v>
      </c>
      <c r="C18" s="28">
        <f>C13+C17</f>
        <v>31741083</v>
      </c>
      <c r="D18" s="28">
        <f>D13+D17</f>
        <v>31941083</v>
      </c>
    </row>
    <row r="19" spans="1:4" ht="16.5" customHeight="1" x14ac:dyDescent="0.25">
      <c r="A19" s="85" t="s">
        <v>263</v>
      </c>
      <c r="B19" s="27" t="s">
        <v>285</v>
      </c>
      <c r="C19" s="27">
        <f>5701401+208260</f>
        <v>5909661</v>
      </c>
      <c r="D19" s="27">
        <f>5701401+208260</f>
        <v>5909661</v>
      </c>
    </row>
    <row r="20" spans="1:4" ht="16.5" customHeight="1" x14ac:dyDescent="0.25">
      <c r="A20" s="85" t="s">
        <v>264</v>
      </c>
      <c r="B20" s="27" t="s">
        <v>286</v>
      </c>
      <c r="C20" s="27">
        <v>0</v>
      </c>
      <c r="D20" s="27">
        <v>0</v>
      </c>
    </row>
    <row r="21" spans="1:4" ht="16.5" customHeight="1" x14ac:dyDescent="0.25">
      <c r="A21" s="85" t="s">
        <v>265</v>
      </c>
      <c r="B21" s="27" t="s">
        <v>287</v>
      </c>
      <c r="C21" s="27">
        <v>116382</v>
      </c>
      <c r="D21" s="27">
        <v>116382</v>
      </c>
    </row>
    <row r="22" spans="1:4" ht="16.5" customHeight="1" x14ac:dyDescent="0.25">
      <c r="A22" s="85" t="s">
        <v>288</v>
      </c>
      <c r="B22" s="27" t="s">
        <v>289</v>
      </c>
      <c r="C22" s="27">
        <v>0</v>
      </c>
      <c r="D22" s="27">
        <v>0</v>
      </c>
    </row>
    <row r="23" spans="1:4" ht="16.5" customHeight="1" x14ac:dyDescent="0.25">
      <c r="A23" s="85" t="s">
        <v>266</v>
      </c>
      <c r="B23" s="27" t="s">
        <v>290</v>
      </c>
      <c r="C23" s="27">
        <v>117451</v>
      </c>
      <c r="D23" s="27">
        <v>117451</v>
      </c>
    </row>
    <row r="24" spans="1:4" ht="16.5" customHeight="1" x14ac:dyDescent="0.25">
      <c r="A24" s="87" t="s">
        <v>267</v>
      </c>
      <c r="B24" s="33" t="s">
        <v>291</v>
      </c>
      <c r="C24" s="33">
        <f>SUM(C19:C23)</f>
        <v>6143494</v>
      </c>
      <c r="D24" s="33">
        <f>SUM(D19:D23)</f>
        <v>6143494</v>
      </c>
    </row>
    <row r="25" spans="1:4" ht="16.5" customHeight="1" x14ac:dyDescent="0.25">
      <c r="A25" s="85" t="s">
        <v>292</v>
      </c>
      <c r="B25" s="14" t="s">
        <v>7</v>
      </c>
      <c r="C25" s="14">
        <v>70000</v>
      </c>
      <c r="D25" s="14">
        <v>70000</v>
      </c>
    </row>
    <row r="26" spans="1:4" ht="16.5" customHeight="1" x14ac:dyDescent="0.25">
      <c r="A26" s="85" t="s">
        <v>268</v>
      </c>
      <c r="B26" s="14" t="s">
        <v>8</v>
      </c>
      <c r="C26" s="14">
        <v>1616000</v>
      </c>
      <c r="D26" s="14">
        <v>1616000</v>
      </c>
    </row>
    <row r="27" spans="1:4" ht="33.75" customHeight="1" x14ac:dyDescent="0.25">
      <c r="A27" s="85" t="s">
        <v>268</v>
      </c>
      <c r="B27" s="14" t="s">
        <v>349</v>
      </c>
      <c r="C27" s="14">
        <v>6350000</v>
      </c>
      <c r="D27" s="14">
        <v>6350000</v>
      </c>
    </row>
    <row r="28" spans="1:4" ht="16.5" customHeight="1" x14ac:dyDescent="0.25">
      <c r="A28" s="86" t="s">
        <v>269</v>
      </c>
      <c r="B28" s="31" t="s">
        <v>9</v>
      </c>
      <c r="C28" s="31">
        <f>SUM(C25:C27)</f>
        <v>8036000</v>
      </c>
      <c r="D28" s="31">
        <f>SUM(D25:D27)</f>
        <v>8036000</v>
      </c>
    </row>
    <row r="29" spans="1:4" ht="16.5" customHeight="1" x14ac:dyDescent="0.25">
      <c r="A29" s="85" t="s">
        <v>270</v>
      </c>
      <c r="B29" s="27" t="s">
        <v>10</v>
      </c>
      <c r="C29" s="27">
        <v>755000</v>
      </c>
      <c r="D29" s="27">
        <v>755000</v>
      </c>
    </row>
    <row r="30" spans="1:4" ht="16.5" customHeight="1" x14ac:dyDescent="0.25">
      <c r="A30" s="85" t="s">
        <v>271</v>
      </c>
      <c r="B30" s="27" t="s">
        <v>11</v>
      </c>
      <c r="C30" s="27">
        <v>275000</v>
      </c>
      <c r="D30" s="27">
        <v>275000</v>
      </c>
    </row>
    <row r="31" spans="1:4" ht="16.5" customHeight="1" x14ac:dyDescent="0.25">
      <c r="A31" s="86" t="s">
        <v>272</v>
      </c>
      <c r="B31" s="31" t="s">
        <v>12</v>
      </c>
      <c r="C31" s="31">
        <f>SUM(C29:C30)</f>
        <v>1030000</v>
      </c>
      <c r="D31" s="31">
        <f>SUM(D29:D30)</f>
        <v>1030000</v>
      </c>
    </row>
    <row r="32" spans="1:4" ht="16.5" customHeight="1" x14ac:dyDescent="0.25">
      <c r="A32" s="85" t="s">
        <v>273</v>
      </c>
      <c r="B32" s="14" t="s">
        <v>13</v>
      </c>
      <c r="C32" s="14">
        <v>6470000</v>
      </c>
      <c r="D32" s="14">
        <v>6470000</v>
      </c>
    </row>
    <row r="33" spans="1:4" ht="16.5" customHeight="1" x14ac:dyDescent="0.25">
      <c r="A33" s="85" t="s">
        <v>350</v>
      </c>
      <c r="B33" s="14" t="s">
        <v>23</v>
      </c>
      <c r="C33" s="14">
        <v>0</v>
      </c>
      <c r="D33" s="14">
        <v>0</v>
      </c>
    </row>
    <row r="34" spans="1:4" ht="16.5" customHeight="1" x14ac:dyDescent="0.25">
      <c r="A34" s="85" t="s">
        <v>351</v>
      </c>
      <c r="B34" s="14" t="s">
        <v>14</v>
      </c>
      <c r="C34" s="14">
        <v>200000</v>
      </c>
      <c r="D34" s="14">
        <v>200000</v>
      </c>
    </row>
    <row r="35" spans="1:4" ht="16.5" customHeight="1" x14ac:dyDescent="0.25">
      <c r="A35" s="85" t="s">
        <v>274</v>
      </c>
      <c r="B35" s="14" t="s">
        <v>24</v>
      </c>
      <c r="C35" s="14">
        <v>2170000</v>
      </c>
      <c r="D35" s="14">
        <v>2170000</v>
      </c>
    </row>
    <row r="36" spans="1:4" ht="16.5" customHeight="1" x14ac:dyDescent="0.25">
      <c r="A36" s="85" t="s">
        <v>352</v>
      </c>
      <c r="B36" s="14" t="s">
        <v>329</v>
      </c>
      <c r="C36" s="14">
        <v>760000</v>
      </c>
      <c r="D36" s="14">
        <v>760000</v>
      </c>
    </row>
    <row r="37" spans="1:4" ht="16.5" customHeight="1" x14ac:dyDescent="0.25">
      <c r="A37" s="85" t="s">
        <v>424</v>
      </c>
      <c r="B37" s="14" t="s">
        <v>472</v>
      </c>
      <c r="C37" s="14">
        <v>231000</v>
      </c>
      <c r="D37" s="14">
        <v>231000</v>
      </c>
    </row>
    <row r="38" spans="1:4" ht="16.5" customHeight="1" x14ac:dyDescent="0.25">
      <c r="A38" s="85" t="s">
        <v>353</v>
      </c>
      <c r="B38" s="14" t="s">
        <v>354</v>
      </c>
      <c r="C38" s="14">
        <v>1291111</v>
      </c>
      <c r="D38" s="14">
        <v>1291111</v>
      </c>
    </row>
    <row r="39" spans="1:4" ht="16.5" customHeight="1" x14ac:dyDescent="0.25">
      <c r="A39" s="85" t="s">
        <v>355</v>
      </c>
      <c r="B39" s="14" t="s">
        <v>356</v>
      </c>
      <c r="C39" s="14">
        <v>8227600</v>
      </c>
      <c r="D39" s="14">
        <v>8227600</v>
      </c>
    </row>
    <row r="40" spans="1:4" ht="16.5" customHeight="1" x14ac:dyDescent="0.25">
      <c r="A40" s="86" t="s">
        <v>275</v>
      </c>
      <c r="B40" s="31" t="s">
        <v>16</v>
      </c>
      <c r="C40" s="32">
        <f>SUM(C32:C39)</f>
        <v>19349711</v>
      </c>
      <c r="D40" s="32">
        <f>SUM(D32:D39)</f>
        <v>19349711</v>
      </c>
    </row>
    <row r="41" spans="1:4" ht="16.5" customHeight="1" x14ac:dyDescent="0.25">
      <c r="A41" s="86" t="s">
        <v>276</v>
      </c>
      <c r="B41" s="31" t="s">
        <v>19</v>
      </c>
      <c r="C41" s="31">
        <v>302800</v>
      </c>
      <c r="D41" s="31">
        <v>302800</v>
      </c>
    </row>
    <row r="42" spans="1:4" ht="16.5" customHeight="1" x14ac:dyDescent="0.25">
      <c r="A42" s="86" t="s">
        <v>549</v>
      </c>
      <c r="B42" s="31" t="s">
        <v>550</v>
      </c>
      <c r="C42" s="31">
        <v>2280000</v>
      </c>
      <c r="D42" s="31">
        <v>2280000</v>
      </c>
    </row>
    <row r="43" spans="1:4" ht="16.5" customHeight="1" x14ac:dyDescent="0.25">
      <c r="A43" s="85" t="s">
        <v>277</v>
      </c>
      <c r="B43" s="27" t="s">
        <v>357</v>
      </c>
      <c r="C43" s="27">
        <v>7502922</v>
      </c>
      <c r="D43" s="27">
        <v>7502922</v>
      </c>
    </row>
    <row r="44" spans="1:4" ht="16.5" customHeight="1" x14ac:dyDescent="0.25">
      <c r="A44" s="85" t="s">
        <v>358</v>
      </c>
      <c r="B44" s="27" t="s">
        <v>359</v>
      </c>
      <c r="C44" s="27">
        <v>0</v>
      </c>
      <c r="D44" s="27">
        <v>0</v>
      </c>
    </row>
    <row r="45" spans="1:4" ht="16.5" customHeight="1" x14ac:dyDescent="0.25">
      <c r="A45" s="85" t="s">
        <v>493</v>
      </c>
      <c r="B45" s="27" t="s">
        <v>360</v>
      </c>
      <c r="C45" s="27">
        <v>0</v>
      </c>
      <c r="D45" s="27">
        <v>0</v>
      </c>
    </row>
    <row r="46" spans="1:4" ht="16.5" customHeight="1" x14ac:dyDescent="0.25">
      <c r="A46" s="85" t="s">
        <v>279</v>
      </c>
      <c r="B46" s="27" t="s">
        <v>26</v>
      </c>
      <c r="C46" s="27">
        <v>701068</v>
      </c>
      <c r="D46" s="27">
        <v>701068</v>
      </c>
    </row>
    <row r="47" spans="1:4" ht="16.5" customHeight="1" x14ac:dyDescent="0.25">
      <c r="A47" s="86" t="s">
        <v>281</v>
      </c>
      <c r="B47" s="31" t="s">
        <v>25</v>
      </c>
      <c r="C47" s="32">
        <f>SUM(C43:C46)</f>
        <v>8203990</v>
      </c>
      <c r="D47" s="32">
        <f>SUM(D43:D46)</f>
        <v>8203990</v>
      </c>
    </row>
    <row r="48" spans="1:4" s="55" customFormat="1" ht="16.5" customHeight="1" x14ac:dyDescent="0.25">
      <c r="A48" s="87" t="s">
        <v>278</v>
      </c>
      <c r="B48" s="28" t="s">
        <v>144</v>
      </c>
      <c r="C48" s="29">
        <f>SUM(C28+C31+C40+C41+C42+C47)</f>
        <v>39202501</v>
      </c>
      <c r="D48" s="29">
        <f>SUM(D28+D31+D40+D41+D42+D47)</f>
        <v>39202501</v>
      </c>
    </row>
    <row r="49" spans="1:4" ht="16.5" customHeight="1" x14ac:dyDescent="0.25">
      <c r="A49" s="86" t="s">
        <v>361</v>
      </c>
      <c r="B49" s="19" t="s">
        <v>551</v>
      </c>
      <c r="C49" s="19">
        <v>0</v>
      </c>
      <c r="D49" s="19">
        <v>0</v>
      </c>
    </row>
    <row r="50" spans="1:4" ht="16.5" customHeight="1" x14ac:dyDescent="0.25">
      <c r="A50" s="85" t="s">
        <v>362</v>
      </c>
      <c r="B50" s="17" t="s">
        <v>459</v>
      </c>
      <c r="C50" s="17">
        <v>354000</v>
      </c>
      <c r="D50" s="17">
        <v>354000</v>
      </c>
    </row>
    <row r="51" spans="1:4" ht="16.5" customHeight="1" x14ac:dyDescent="0.25">
      <c r="A51" s="85" t="s">
        <v>426</v>
      </c>
      <c r="B51" s="17" t="s">
        <v>460</v>
      </c>
      <c r="C51" s="17">
        <v>4418000</v>
      </c>
      <c r="D51" s="17">
        <v>4418000</v>
      </c>
    </row>
    <row r="52" spans="1:4" ht="16.5" customHeight="1" x14ac:dyDescent="0.25">
      <c r="A52" s="85" t="s">
        <v>427</v>
      </c>
      <c r="B52" s="17" t="s">
        <v>552</v>
      </c>
      <c r="C52" s="17">
        <v>0</v>
      </c>
      <c r="D52" s="17">
        <v>0</v>
      </c>
    </row>
    <row r="53" spans="1:4" ht="16.5" customHeight="1" x14ac:dyDescent="0.25">
      <c r="A53" s="86" t="s">
        <v>363</v>
      </c>
      <c r="B53" s="19" t="s">
        <v>186</v>
      </c>
      <c r="C53" s="19">
        <f>SUM(C50:C52)</f>
        <v>4772000</v>
      </c>
      <c r="D53" s="19">
        <f>SUM(D50:D52)</f>
        <v>4772000</v>
      </c>
    </row>
    <row r="54" spans="1:4" ht="16.5" customHeight="1" x14ac:dyDescent="0.25">
      <c r="A54" s="87" t="s">
        <v>364</v>
      </c>
      <c r="B54" s="22" t="s">
        <v>86</v>
      </c>
      <c r="C54" s="22">
        <f>SUM(C49+C53)</f>
        <v>4772000</v>
      </c>
      <c r="D54" s="22">
        <f>SUM(D49+D53)</f>
        <v>4772000</v>
      </c>
    </row>
    <row r="55" spans="1:4" ht="16.5" customHeight="1" x14ac:dyDescent="0.25">
      <c r="A55" s="85" t="s">
        <v>428</v>
      </c>
      <c r="B55" s="17" t="s">
        <v>553</v>
      </c>
      <c r="C55" s="17">
        <v>0</v>
      </c>
      <c r="D55" s="17">
        <v>0</v>
      </c>
    </row>
    <row r="56" spans="1:4" ht="16.5" customHeight="1" x14ac:dyDescent="0.25">
      <c r="A56" s="85" t="s">
        <v>511</v>
      </c>
      <c r="B56" s="17" t="s">
        <v>554</v>
      </c>
      <c r="C56" s="17">
        <v>1510871</v>
      </c>
      <c r="D56" s="17">
        <v>1510871</v>
      </c>
    </row>
    <row r="57" spans="1:4" ht="16.5" customHeight="1" x14ac:dyDescent="0.25">
      <c r="A57" s="85" t="s">
        <v>365</v>
      </c>
      <c r="B57" s="111" t="s">
        <v>490</v>
      </c>
      <c r="C57" s="14">
        <v>3021000</v>
      </c>
      <c r="D57" s="14">
        <v>3021000</v>
      </c>
    </row>
    <row r="58" spans="1:4" ht="16.5" customHeight="1" x14ac:dyDescent="0.25">
      <c r="A58" s="85" t="s">
        <v>365</v>
      </c>
      <c r="B58" s="111" t="s">
        <v>491</v>
      </c>
      <c r="C58" s="14">
        <v>4560000</v>
      </c>
      <c r="D58" s="14">
        <v>4560000</v>
      </c>
    </row>
    <row r="59" spans="1:4" ht="16.5" customHeight="1" x14ac:dyDescent="0.25">
      <c r="A59" s="85" t="s">
        <v>365</v>
      </c>
      <c r="B59" s="111" t="s">
        <v>492</v>
      </c>
      <c r="C59" s="14">
        <v>0</v>
      </c>
      <c r="D59" s="14">
        <v>0</v>
      </c>
    </row>
    <row r="60" spans="1:4" ht="16.5" customHeight="1" x14ac:dyDescent="0.25">
      <c r="A60" s="85" t="s">
        <v>399</v>
      </c>
      <c r="B60" s="14" t="s">
        <v>366</v>
      </c>
      <c r="C60" s="21">
        <v>19279516</v>
      </c>
      <c r="D60" s="21">
        <v>23689646</v>
      </c>
    </row>
    <row r="61" spans="1:4" ht="16.5" customHeight="1" x14ac:dyDescent="0.25">
      <c r="A61" s="87" t="s">
        <v>367</v>
      </c>
      <c r="B61" s="22" t="s">
        <v>27</v>
      </c>
      <c r="C61" s="22">
        <f>SUM(C55:C60)</f>
        <v>28371387</v>
      </c>
      <c r="D61" s="22">
        <f>SUM(D55:D60)</f>
        <v>32781517</v>
      </c>
    </row>
    <row r="62" spans="1:4" ht="16.5" customHeight="1" x14ac:dyDescent="0.25">
      <c r="A62" s="94" t="s">
        <v>368</v>
      </c>
      <c r="B62" s="14" t="s">
        <v>28</v>
      </c>
      <c r="C62" s="14">
        <v>34454504</v>
      </c>
      <c r="D62" s="14">
        <v>34454504</v>
      </c>
    </row>
    <row r="63" spans="1:4" ht="16.5" customHeight="1" x14ac:dyDescent="0.25">
      <c r="A63" s="94" t="s">
        <v>369</v>
      </c>
      <c r="B63" s="14" t="s">
        <v>29</v>
      </c>
      <c r="C63" s="14">
        <v>0</v>
      </c>
      <c r="D63" s="14">
        <v>80236</v>
      </c>
    </row>
    <row r="64" spans="1:4" ht="16.5" customHeight="1" x14ac:dyDescent="0.25">
      <c r="A64" s="94" t="s">
        <v>370</v>
      </c>
      <c r="B64" s="14" t="s">
        <v>371</v>
      </c>
      <c r="C64" s="14">
        <v>22446850</v>
      </c>
      <c r="D64" s="14">
        <v>22446850</v>
      </c>
    </row>
    <row r="65" spans="1:4" ht="16.5" customHeight="1" x14ac:dyDescent="0.25">
      <c r="A65" s="94" t="s">
        <v>372</v>
      </c>
      <c r="B65" s="14" t="s">
        <v>30</v>
      </c>
      <c r="C65" s="14">
        <v>15295866</v>
      </c>
      <c r="D65" s="14">
        <v>15317530</v>
      </c>
    </row>
    <row r="66" spans="1:4" ht="16.5" customHeight="1" x14ac:dyDescent="0.25">
      <c r="A66" s="87" t="s">
        <v>373</v>
      </c>
      <c r="B66" s="21" t="s">
        <v>31</v>
      </c>
      <c r="C66" s="21">
        <f>SUM(C62:C65)</f>
        <v>72197220</v>
      </c>
      <c r="D66" s="21">
        <f>SUM(D62:D65)</f>
        <v>72299120</v>
      </c>
    </row>
    <row r="67" spans="1:4" ht="16.5" customHeight="1" x14ac:dyDescent="0.25">
      <c r="A67" s="85" t="s">
        <v>374</v>
      </c>
      <c r="B67" s="14" t="s">
        <v>32</v>
      </c>
      <c r="C67" s="14">
        <v>61599404</v>
      </c>
      <c r="D67" s="14">
        <v>61599404</v>
      </c>
    </row>
    <row r="68" spans="1:4" ht="16.5" customHeight="1" x14ac:dyDescent="0.25">
      <c r="A68" s="85" t="s">
        <v>375</v>
      </c>
      <c r="B68" s="14" t="s">
        <v>33</v>
      </c>
      <c r="C68" s="14">
        <v>0</v>
      </c>
      <c r="D68" s="14">
        <v>0</v>
      </c>
    </row>
    <row r="69" spans="1:4" ht="16.5" customHeight="1" x14ac:dyDescent="0.25">
      <c r="A69" s="85" t="s">
        <v>376</v>
      </c>
      <c r="B69" s="14" t="s">
        <v>34</v>
      </c>
      <c r="C69" s="14">
        <v>0</v>
      </c>
      <c r="D69" s="14">
        <v>0</v>
      </c>
    </row>
    <row r="70" spans="1:4" ht="16.5" customHeight="1" x14ac:dyDescent="0.25">
      <c r="A70" s="85" t="s">
        <v>377</v>
      </c>
      <c r="B70" s="14" t="s">
        <v>35</v>
      </c>
      <c r="C70" s="14">
        <v>16631839</v>
      </c>
      <c r="D70" s="14">
        <v>16631839</v>
      </c>
    </row>
    <row r="71" spans="1:4" ht="18.75" customHeight="1" x14ac:dyDescent="0.25">
      <c r="A71" s="87" t="s">
        <v>378</v>
      </c>
      <c r="B71" s="21" t="s">
        <v>36</v>
      </c>
      <c r="C71" s="21">
        <f>SUM(C67:C70)</f>
        <v>78231243</v>
      </c>
      <c r="D71" s="21">
        <f>SUM(D67:D70)</f>
        <v>78231243</v>
      </c>
    </row>
    <row r="72" spans="1:4" x14ac:dyDescent="0.25">
      <c r="A72" s="85"/>
      <c r="B72" s="25" t="s">
        <v>37</v>
      </c>
      <c r="C72" s="25">
        <f>C18+C24+C48+C54+C61+C66+C71</f>
        <v>260658928</v>
      </c>
      <c r="D72" s="25">
        <f>D18+D24+D48+D54+D61+D66+D71</f>
        <v>265370958</v>
      </c>
    </row>
    <row r="73" spans="1:4" x14ac:dyDescent="0.25">
      <c r="A73" s="85" t="s">
        <v>379</v>
      </c>
      <c r="B73" s="25" t="s">
        <v>380</v>
      </c>
      <c r="C73" s="25">
        <v>0</v>
      </c>
      <c r="D73" s="25">
        <v>0</v>
      </c>
    </row>
    <row r="74" spans="1:4" x14ac:dyDescent="0.25">
      <c r="A74" s="85" t="s">
        <v>381</v>
      </c>
      <c r="B74" s="14" t="s">
        <v>382</v>
      </c>
      <c r="C74" s="14">
        <v>4082445</v>
      </c>
      <c r="D74" s="14">
        <v>4082445</v>
      </c>
    </row>
    <row r="75" spans="1:4" x14ac:dyDescent="0.25">
      <c r="A75" s="85" t="s">
        <v>383</v>
      </c>
      <c r="B75" s="14" t="s">
        <v>83</v>
      </c>
      <c r="C75" s="14">
        <v>48671967</v>
      </c>
      <c r="D75" s="14">
        <v>48697957</v>
      </c>
    </row>
    <row r="76" spans="1:4" x14ac:dyDescent="0.25">
      <c r="A76" s="85" t="s">
        <v>384</v>
      </c>
      <c r="B76" s="14" t="s">
        <v>593</v>
      </c>
      <c r="C76" s="14">
        <v>50026690</v>
      </c>
      <c r="D76" s="14">
        <v>50088670</v>
      </c>
    </row>
    <row r="77" spans="1:4" x14ac:dyDescent="0.25">
      <c r="A77" s="86" t="s">
        <v>385</v>
      </c>
      <c r="B77" s="23" t="s">
        <v>38</v>
      </c>
      <c r="C77" s="23">
        <f>SUM(C75:C76)</f>
        <v>98698657</v>
      </c>
      <c r="D77" s="23">
        <f>SUM(D75:D76)</f>
        <v>98786627</v>
      </c>
    </row>
    <row r="78" spans="1:4" x14ac:dyDescent="0.25">
      <c r="A78" s="86" t="s">
        <v>386</v>
      </c>
      <c r="B78" s="23" t="s">
        <v>39</v>
      </c>
      <c r="C78" s="23">
        <v>0</v>
      </c>
      <c r="D78" s="23">
        <v>0</v>
      </c>
    </row>
    <row r="79" spans="1:4" x14ac:dyDescent="0.25">
      <c r="A79" s="86" t="s">
        <v>387</v>
      </c>
      <c r="B79" s="23" t="s">
        <v>41</v>
      </c>
      <c r="C79" s="23">
        <v>0</v>
      </c>
      <c r="D79" s="23">
        <v>0</v>
      </c>
    </row>
    <row r="80" spans="1:4" x14ac:dyDescent="0.25">
      <c r="A80" s="87" t="s">
        <v>388</v>
      </c>
      <c r="B80" s="21" t="s">
        <v>40</v>
      </c>
      <c r="C80" s="21">
        <f>C73+C74+C77+C78+C79</f>
        <v>102781102</v>
      </c>
      <c r="D80" s="21">
        <f>D73+D74+D77+D78+D79</f>
        <v>102869072</v>
      </c>
    </row>
    <row r="81" spans="1:4" x14ac:dyDescent="0.25">
      <c r="A81" s="87"/>
      <c r="B81" s="21" t="s">
        <v>42</v>
      </c>
      <c r="C81" s="21">
        <f>C80</f>
        <v>102781102</v>
      </c>
      <c r="D81" s="21">
        <f>D80</f>
        <v>102869072</v>
      </c>
    </row>
    <row r="82" spans="1:4" x14ac:dyDescent="0.25">
      <c r="A82" s="85"/>
      <c r="B82" s="25" t="s">
        <v>188</v>
      </c>
      <c r="C82" s="25">
        <f>C72+C81</f>
        <v>363440030</v>
      </c>
      <c r="D82" s="25">
        <f>D72+D81</f>
        <v>368240030</v>
      </c>
    </row>
  </sheetData>
  <mergeCells count="3">
    <mergeCell ref="A1:B1"/>
    <mergeCell ref="A2:B2"/>
    <mergeCell ref="A7:B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>
      <selection activeCell="U49" sqref="U49"/>
    </sheetView>
  </sheetViews>
  <sheetFormatPr defaultRowHeight="15" x14ac:dyDescent="0.25"/>
  <cols>
    <col min="1" max="1" width="13.7109375" customWidth="1"/>
    <col min="2" max="2" width="26.7109375" customWidth="1"/>
    <col min="3" max="3" width="8.7109375" customWidth="1"/>
    <col min="4" max="4" width="17.85546875" customWidth="1"/>
    <col min="5" max="8" width="10.85546875" customWidth="1"/>
    <col min="11" max="11" width="15.85546875" customWidth="1"/>
    <col min="12" max="12" width="9" bestFit="1" customWidth="1"/>
    <col min="13" max="14" width="8" bestFit="1" customWidth="1"/>
    <col min="15" max="15" width="9.7109375" customWidth="1"/>
    <col min="16" max="16" width="10.28515625" customWidth="1"/>
    <col min="17" max="17" width="6" bestFit="1" customWidth="1"/>
    <col min="18" max="18" width="5" bestFit="1" customWidth="1"/>
    <col min="19" max="19" width="10.85546875" customWidth="1"/>
    <col min="20" max="20" width="9" bestFit="1" customWidth="1"/>
    <col min="21" max="21" width="11" bestFit="1" customWidth="1"/>
    <col min="29" max="30" width="9.140625" customWidth="1"/>
    <col min="32" max="32" width="0.5703125" customWidth="1"/>
  </cols>
  <sheetData>
    <row r="1" spans="1:33" x14ac:dyDescent="0.25">
      <c r="A1" s="97"/>
      <c r="B1" s="270" t="s">
        <v>20</v>
      </c>
      <c r="C1" s="270"/>
      <c r="D1" s="270"/>
      <c r="E1" s="270"/>
      <c r="F1" s="190"/>
      <c r="G1" s="190"/>
      <c r="H1" s="190"/>
    </row>
    <row r="2" spans="1:33" x14ac:dyDescent="0.25">
      <c r="A2" s="97"/>
      <c r="B2" s="260" t="s">
        <v>174</v>
      </c>
      <c r="C2" s="260"/>
      <c r="D2" s="260"/>
      <c r="E2" s="260"/>
      <c r="F2" s="189"/>
      <c r="G2" s="189"/>
      <c r="H2" s="189"/>
    </row>
    <row r="3" spans="1:33" x14ac:dyDescent="0.25">
      <c r="A3" s="97"/>
      <c r="B3" s="260" t="s">
        <v>602</v>
      </c>
      <c r="C3" s="260"/>
      <c r="D3" s="260"/>
      <c r="E3" s="260"/>
      <c r="F3" s="189"/>
      <c r="G3" s="189"/>
      <c r="H3" s="189"/>
    </row>
    <row r="4" spans="1:33" x14ac:dyDescent="0.25">
      <c r="A4" s="97"/>
      <c r="B4" s="136"/>
      <c r="C4" s="136"/>
      <c r="D4" s="136"/>
      <c r="E4" s="136"/>
      <c r="F4" s="196"/>
      <c r="G4" s="196"/>
      <c r="H4" s="196"/>
    </row>
    <row r="5" spans="1:33" x14ac:dyDescent="0.25">
      <c r="A5" s="97"/>
      <c r="B5" s="133"/>
      <c r="C5" s="133"/>
      <c r="D5" s="131" t="s">
        <v>418</v>
      </c>
      <c r="E5" s="145"/>
      <c r="F5" s="145"/>
      <c r="G5" s="145"/>
      <c r="H5" s="145"/>
    </row>
    <row r="6" spans="1:33" x14ac:dyDescent="0.25">
      <c r="A6" s="97"/>
      <c r="B6" s="68"/>
      <c r="C6" s="146"/>
      <c r="D6" s="147" t="s">
        <v>438</v>
      </c>
      <c r="E6" s="146"/>
      <c r="F6" s="146"/>
      <c r="G6" s="146"/>
      <c r="H6" s="146"/>
    </row>
    <row r="7" spans="1:33" x14ac:dyDescent="0.25">
      <c r="A7" s="97"/>
      <c r="B7" s="137"/>
      <c r="C7" s="148"/>
      <c r="D7" s="148"/>
      <c r="E7" s="140"/>
      <c r="F7" s="204"/>
      <c r="G7" s="204"/>
      <c r="H7" s="204"/>
    </row>
    <row r="8" spans="1:33" ht="42.75" x14ac:dyDescent="0.25">
      <c r="A8" s="280" t="s">
        <v>251</v>
      </c>
      <c r="B8" s="281" t="s">
        <v>1</v>
      </c>
      <c r="C8" s="50" t="s">
        <v>173</v>
      </c>
      <c r="D8" s="95" t="s">
        <v>398</v>
      </c>
      <c r="E8" s="50" t="s">
        <v>250</v>
      </c>
      <c r="F8" s="50" t="s">
        <v>173</v>
      </c>
      <c r="G8" s="201" t="s">
        <v>398</v>
      </c>
      <c r="H8" s="50" t="s">
        <v>250</v>
      </c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</row>
    <row r="9" spans="1:33" x14ac:dyDescent="0.25">
      <c r="A9" s="280"/>
      <c r="B9" s="282"/>
      <c r="C9" s="267" t="s">
        <v>401</v>
      </c>
      <c r="D9" s="279"/>
      <c r="E9" s="268"/>
      <c r="F9" s="267" t="s">
        <v>585</v>
      </c>
      <c r="G9" s="279"/>
      <c r="H9" s="268"/>
      <c r="K9" s="97"/>
      <c r="L9" s="97"/>
      <c r="M9" s="97"/>
      <c r="N9" s="97"/>
      <c r="O9" s="97"/>
      <c r="P9" s="97"/>
      <c r="Q9" s="360"/>
      <c r="R9" s="360"/>
      <c r="S9" s="360"/>
      <c r="T9" s="360"/>
      <c r="U9" s="361"/>
      <c r="V9" s="360"/>
      <c r="W9" s="361"/>
      <c r="X9" s="362"/>
      <c r="Y9" s="359"/>
      <c r="Z9" s="359"/>
      <c r="AA9" s="359"/>
      <c r="AB9" s="359"/>
      <c r="AC9" s="359"/>
      <c r="AD9" s="362"/>
      <c r="AE9" s="362"/>
      <c r="AF9" s="359"/>
      <c r="AG9" s="359"/>
    </row>
    <row r="10" spans="1:33" x14ac:dyDescent="0.25">
      <c r="A10" s="144" t="s">
        <v>238</v>
      </c>
      <c r="B10" s="34" t="s">
        <v>94</v>
      </c>
      <c r="C10" s="35">
        <v>7</v>
      </c>
      <c r="D10" s="35">
        <v>8876769</v>
      </c>
      <c r="E10" s="35">
        <v>1794413</v>
      </c>
      <c r="F10" s="35">
        <v>7</v>
      </c>
      <c r="G10" s="35">
        <v>9076769</v>
      </c>
      <c r="H10" s="35">
        <v>1794413</v>
      </c>
      <c r="K10" s="97"/>
      <c r="L10" s="97"/>
      <c r="M10" s="97"/>
      <c r="N10" s="97"/>
      <c r="O10" s="97"/>
      <c r="P10" s="97"/>
      <c r="Q10" s="360"/>
      <c r="R10" s="360"/>
      <c r="S10" s="360"/>
      <c r="T10" s="360"/>
      <c r="U10" s="361"/>
      <c r="V10" s="360"/>
      <c r="W10" s="361"/>
      <c r="X10" s="362"/>
      <c r="Y10" s="359"/>
      <c r="Z10" s="362"/>
      <c r="AA10" s="362"/>
      <c r="AB10" s="362"/>
      <c r="AC10" s="359"/>
      <c r="AD10" s="362"/>
      <c r="AE10" s="362"/>
      <c r="AF10" s="359"/>
      <c r="AG10" s="359"/>
    </row>
    <row r="11" spans="1:33" x14ac:dyDescent="0.25">
      <c r="A11" s="144" t="s">
        <v>239</v>
      </c>
      <c r="B11" s="34" t="s">
        <v>95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K11" s="97"/>
      <c r="L11" s="97"/>
      <c r="M11" s="97"/>
      <c r="N11" s="97"/>
      <c r="O11" s="97"/>
      <c r="P11" s="97"/>
      <c r="Q11" s="360"/>
      <c r="R11" s="360"/>
      <c r="S11" s="360"/>
      <c r="T11" s="360"/>
      <c r="U11" s="361"/>
      <c r="V11" s="360"/>
      <c r="W11" s="361"/>
      <c r="X11" s="362"/>
      <c r="Y11" s="359"/>
      <c r="Z11" s="362"/>
      <c r="AA11" s="362"/>
      <c r="AB11" s="362"/>
      <c r="AC11" s="359"/>
      <c r="AD11" s="362"/>
      <c r="AE11" s="362"/>
      <c r="AF11" s="359"/>
      <c r="AG11" s="359"/>
    </row>
    <row r="12" spans="1:33" x14ac:dyDescent="0.25">
      <c r="A12" s="144" t="s">
        <v>241</v>
      </c>
      <c r="B12" s="34" t="s">
        <v>96</v>
      </c>
      <c r="C12" s="35">
        <v>1</v>
      </c>
      <c r="D12" s="35">
        <v>3326277</v>
      </c>
      <c r="E12" s="35">
        <v>668402</v>
      </c>
      <c r="F12" s="35">
        <v>1</v>
      </c>
      <c r="G12" s="35">
        <v>3326277</v>
      </c>
      <c r="H12" s="35">
        <v>668402</v>
      </c>
      <c r="K12" s="97"/>
      <c r="L12" s="97"/>
      <c r="M12" s="97"/>
      <c r="N12" s="97"/>
      <c r="O12" s="97"/>
      <c r="P12" s="97"/>
      <c r="Q12" s="360"/>
      <c r="R12" s="360"/>
      <c r="S12" s="360"/>
      <c r="T12" s="360"/>
      <c r="U12" s="361"/>
      <c r="V12" s="360"/>
      <c r="W12" s="361"/>
      <c r="X12" s="362"/>
      <c r="Y12" s="359"/>
      <c r="Z12" s="362"/>
      <c r="AA12" s="362"/>
      <c r="AB12" s="359"/>
      <c r="AC12" s="359"/>
      <c r="AD12" s="362"/>
      <c r="AE12" s="362"/>
      <c r="AF12" s="359"/>
      <c r="AG12" s="359"/>
    </row>
    <row r="13" spans="1:33" x14ac:dyDescent="0.25">
      <c r="A13" s="144">
        <v>107052</v>
      </c>
      <c r="B13" s="34" t="s">
        <v>57</v>
      </c>
      <c r="C13" s="35">
        <v>1</v>
      </c>
      <c r="D13" s="35">
        <v>2422905</v>
      </c>
      <c r="E13" s="35">
        <v>487886</v>
      </c>
      <c r="F13" s="35">
        <v>1</v>
      </c>
      <c r="G13" s="35">
        <v>2422905</v>
      </c>
      <c r="H13" s="35">
        <v>487886</v>
      </c>
      <c r="K13" s="97"/>
      <c r="L13" s="97"/>
      <c r="M13" s="97"/>
      <c r="N13" s="97"/>
      <c r="O13" s="97"/>
      <c r="P13" s="97"/>
      <c r="Q13" s="360"/>
      <c r="R13" s="360"/>
      <c r="S13" s="360"/>
      <c r="T13" s="360"/>
      <c r="U13" s="361"/>
      <c r="V13" s="360"/>
      <c r="W13" s="361"/>
      <c r="X13" s="362"/>
      <c r="Y13" s="359"/>
      <c r="Z13" s="362"/>
      <c r="AA13" s="362"/>
      <c r="AB13" s="359"/>
      <c r="AC13" s="359"/>
      <c r="AD13" s="362"/>
      <c r="AE13" s="359"/>
      <c r="AF13" s="359"/>
      <c r="AG13" s="359"/>
    </row>
    <row r="14" spans="1:33" x14ac:dyDescent="0.25">
      <c r="A14" s="144">
        <v>107055</v>
      </c>
      <c r="B14" s="34" t="s">
        <v>97</v>
      </c>
      <c r="C14" s="35">
        <v>1</v>
      </c>
      <c r="D14" s="35">
        <v>2550664</v>
      </c>
      <c r="E14" s="35">
        <v>515086</v>
      </c>
      <c r="F14" s="35">
        <v>1</v>
      </c>
      <c r="G14" s="35">
        <v>2550664</v>
      </c>
      <c r="H14" s="35">
        <v>515086</v>
      </c>
      <c r="K14" s="97"/>
      <c r="L14" s="97"/>
      <c r="M14" s="97"/>
      <c r="N14" s="97"/>
      <c r="O14" s="97"/>
      <c r="P14" s="97"/>
      <c r="Q14" s="360"/>
      <c r="R14" s="360"/>
      <c r="S14" s="360"/>
      <c r="T14" s="360"/>
      <c r="U14" s="361"/>
      <c r="V14" s="360"/>
      <c r="W14" s="361"/>
      <c r="X14" s="361"/>
      <c r="Y14" s="360"/>
      <c r="Z14" s="360"/>
      <c r="AA14" s="361"/>
      <c r="AB14" s="360"/>
      <c r="AC14" s="360"/>
      <c r="AD14" s="360"/>
      <c r="AE14" s="360"/>
      <c r="AF14" s="359"/>
      <c r="AG14" s="359"/>
    </row>
    <row r="15" spans="1:33" x14ac:dyDescent="0.25">
      <c r="A15" s="149" t="s">
        <v>240</v>
      </c>
      <c r="B15" s="34" t="s">
        <v>98</v>
      </c>
      <c r="C15" s="35">
        <v>1</v>
      </c>
      <c r="D15" s="35">
        <v>2372505</v>
      </c>
      <c r="E15" s="35">
        <v>480429</v>
      </c>
      <c r="F15" s="35">
        <v>1</v>
      </c>
      <c r="G15" s="35">
        <v>2372505</v>
      </c>
      <c r="H15" s="35">
        <v>480429</v>
      </c>
      <c r="K15" s="97"/>
      <c r="L15" s="97"/>
      <c r="M15" s="97"/>
      <c r="N15" s="97"/>
      <c r="O15" s="97"/>
      <c r="P15" s="97"/>
      <c r="Q15" s="360"/>
      <c r="R15" s="360"/>
      <c r="S15" s="360"/>
      <c r="T15" s="360"/>
      <c r="U15" s="361"/>
      <c r="V15" s="360"/>
      <c r="W15" s="361"/>
      <c r="X15" s="362"/>
      <c r="Y15" s="359"/>
      <c r="Z15" s="362"/>
      <c r="AA15" s="362"/>
      <c r="AB15" s="362"/>
      <c r="AC15" s="360"/>
      <c r="AD15" s="360"/>
      <c r="AE15" s="360"/>
      <c r="AF15" s="359"/>
      <c r="AG15" s="359"/>
    </row>
    <row r="16" spans="1:33" x14ac:dyDescent="0.25">
      <c r="A16" s="149" t="s">
        <v>238</v>
      </c>
      <c r="B16" s="34" t="s">
        <v>558</v>
      </c>
      <c r="C16" s="35">
        <v>1</v>
      </c>
      <c r="D16" s="35">
        <v>2274505</v>
      </c>
      <c r="E16" s="35">
        <v>454495</v>
      </c>
      <c r="F16" s="35">
        <v>1</v>
      </c>
      <c r="G16" s="35">
        <v>2274505</v>
      </c>
      <c r="H16" s="35">
        <v>454495</v>
      </c>
      <c r="K16" s="97"/>
      <c r="L16" s="97"/>
      <c r="M16" s="97"/>
      <c r="N16" s="97"/>
      <c r="O16" s="97"/>
      <c r="P16" s="97"/>
      <c r="Q16" s="360"/>
      <c r="R16" s="360"/>
      <c r="S16" s="360"/>
      <c r="T16" s="360"/>
      <c r="U16" s="361"/>
      <c r="V16" s="360"/>
      <c r="W16" s="361"/>
      <c r="X16" s="362"/>
      <c r="Y16" s="359"/>
      <c r="Z16" s="362"/>
      <c r="AA16" s="362"/>
      <c r="AB16" s="362"/>
      <c r="AC16" s="360"/>
      <c r="AD16" s="360"/>
      <c r="AE16" s="360"/>
      <c r="AF16" s="359"/>
      <c r="AG16" s="359"/>
    </row>
    <row r="17" spans="1:33" x14ac:dyDescent="0.25">
      <c r="A17" s="149" t="s">
        <v>510</v>
      </c>
      <c r="B17" s="34" t="s">
        <v>582</v>
      </c>
      <c r="C17" s="35">
        <v>1</v>
      </c>
      <c r="D17" s="35">
        <v>1068000</v>
      </c>
      <c r="E17" s="35">
        <v>208260</v>
      </c>
      <c r="F17" s="35">
        <v>1</v>
      </c>
      <c r="G17" s="35">
        <v>1068000</v>
      </c>
      <c r="H17" s="35">
        <v>208260</v>
      </c>
      <c r="K17" s="97"/>
      <c r="L17" s="97"/>
      <c r="M17" s="97"/>
      <c r="N17" s="97"/>
      <c r="O17" s="97"/>
      <c r="P17" s="97"/>
      <c r="Q17" s="360"/>
      <c r="R17" s="360"/>
      <c r="S17" s="360"/>
      <c r="T17" s="360"/>
      <c r="U17" s="361"/>
      <c r="V17" s="360"/>
      <c r="W17" s="361"/>
      <c r="X17" s="362"/>
      <c r="Y17" s="359"/>
      <c r="Z17" s="362"/>
      <c r="AA17" s="362"/>
      <c r="AB17" s="362"/>
      <c r="AC17" s="360"/>
      <c r="AD17" s="360"/>
      <c r="AE17" s="360"/>
      <c r="AF17" s="359"/>
      <c r="AG17" s="359"/>
    </row>
    <row r="18" spans="1:33" x14ac:dyDescent="0.25">
      <c r="A18" s="149" t="s">
        <v>243</v>
      </c>
      <c r="B18" s="34" t="s">
        <v>512</v>
      </c>
      <c r="C18" s="35">
        <v>15</v>
      </c>
      <c r="D18" s="35">
        <v>3846832</v>
      </c>
      <c r="E18" s="35">
        <v>665150</v>
      </c>
      <c r="F18" s="35">
        <v>15</v>
      </c>
      <c r="G18" s="35">
        <v>3846832</v>
      </c>
      <c r="H18" s="35">
        <v>665150</v>
      </c>
      <c r="K18" s="97"/>
      <c r="L18" s="97"/>
      <c r="M18" s="97"/>
      <c r="N18" s="97"/>
      <c r="O18" s="97"/>
      <c r="P18" s="97"/>
      <c r="Q18" s="360"/>
      <c r="R18" s="360"/>
      <c r="S18" s="360"/>
      <c r="T18" s="360"/>
      <c r="U18" s="361"/>
      <c r="V18" s="360"/>
      <c r="W18" s="361"/>
      <c r="X18" s="362"/>
      <c r="Y18" s="359"/>
      <c r="Z18" s="362"/>
      <c r="AA18" s="362"/>
      <c r="AB18" s="362"/>
      <c r="AC18" s="360"/>
      <c r="AD18" s="360"/>
      <c r="AE18" s="360"/>
      <c r="AF18" s="359"/>
      <c r="AG18" s="359"/>
    </row>
    <row r="19" spans="1:33" x14ac:dyDescent="0.25">
      <c r="A19" s="149" t="s">
        <v>244</v>
      </c>
      <c r="B19" s="34" t="s">
        <v>513</v>
      </c>
      <c r="C19" s="35">
        <v>5</v>
      </c>
      <c r="D19" s="35">
        <v>1597772</v>
      </c>
      <c r="E19" s="35">
        <v>275735</v>
      </c>
      <c r="F19" s="35">
        <v>5</v>
      </c>
      <c r="G19" s="35">
        <v>1597772</v>
      </c>
      <c r="H19" s="35">
        <v>275735</v>
      </c>
      <c r="K19" s="97"/>
      <c r="L19" s="97"/>
      <c r="M19" s="97"/>
      <c r="N19" s="97"/>
      <c r="O19" s="97"/>
      <c r="P19" s="97"/>
      <c r="Q19" s="360"/>
      <c r="R19" s="360"/>
      <c r="S19" s="360"/>
      <c r="T19" s="360"/>
      <c r="U19" s="361"/>
      <c r="V19" s="360"/>
      <c r="W19" s="361"/>
      <c r="X19" s="362"/>
      <c r="Y19" s="359"/>
      <c r="Z19" s="362"/>
      <c r="AA19" s="362"/>
      <c r="AB19" s="362"/>
      <c r="AC19" s="360"/>
      <c r="AD19" s="360"/>
      <c r="AE19" s="360"/>
      <c r="AF19" s="359"/>
      <c r="AG19" s="359"/>
    </row>
    <row r="20" spans="1:33" x14ac:dyDescent="0.25">
      <c r="A20" s="144" t="s">
        <v>245</v>
      </c>
      <c r="B20" s="34" t="s">
        <v>514</v>
      </c>
      <c r="C20" s="35">
        <v>14</v>
      </c>
      <c r="D20" s="35">
        <v>3404854</v>
      </c>
      <c r="E20" s="35">
        <v>593638</v>
      </c>
      <c r="F20" s="35">
        <v>14</v>
      </c>
      <c r="G20" s="35">
        <v>3404854</v>
      </c>
      <c r="H20" s="35">
        <v>593638</v>
      </c>
      <c r="K20" s="97"/>
      <c r="L20" s="97"/>
      <c r="M20" s="97"/>
      <c r="N20" s="97"/>
      <c r="O20" s="97"/>
      <c r="P20" s="97"/>
      <c r="Q20" s="360"/>
      <c r="R20" s="360"/>
      <c r="S20" s="360"/>
      <c r="T20" s="360"/>
      <c r="U20" s="360"/>
      <c r="V20" s="360"/>
      <c r="W20" s="360"/>
      <c r="X20" s="359"/>
      <c r="Y20" s="359"/>
      <c r="Z20" s="359"/>
      <c r="AA20" s="359"/>
      <c r="AB20" s="359"/>
      <c r="AC20" s="359"/>
      <c r="AD20" s="362"/>
      <c r="AE20" s="359"/>
      <c r="AF20" s="359"/>
      <c r="AG20" s="359"/>
    </row>
    <row r="21" spans="1:33" x14ac:dyDescent="0.25">
      <c r="A21" s="85"/>
      <c r="B21" s="36" t="s">
        <v>135</v>
      </c>
      <c r="C21" s="37">
        <f t="shared" ref="C21:H21" si="0">SUM(C10:C20)</f>
        <v>47</v>
      </c>
      <c r="D21" s="37">
        <f t="shared" si="0"/>
        <v>31741083</v>
      </c>
      <c r="E21" s="37">
        <f t="shared" si="0"/>
        <v>6143494</v>
      </c>
      <c r="F21" s="37">
        <f t="shared" si="0"/>
        <v>47</v>
      </c>
      <c r="G21" s="37">
        <f t="shared" si="0"/>
        <v>31941083</v>
      </c>
      <c r="H21" s="37">
        <f t="shared" si="0"/>
        <v>6143494</v>
      </c>
      <c r="K21" s="97"/>
      <c r="L21" s="97"/>
      <c r="M21" s="97"/>
      <c r="N21" s="97"/>
      <c r="O21" s="97"/>
      <c r="P21" s="97"/>
      <c r="Q21" s="360"/>
      <c r="R21" s="360"/>
      <c r="S21" s="360"/>
      <c r="T21" s="360"/>
      <c r="U21" s="360"/>
      <c r="V21" s="360"/>
      <c r="W21" s="360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</row>
    <row r="22" spans="1:33" x14ac:dyDescent="0.25">
      <c r="K22" s="97"/>
      <c r="L22" s="97"/>
      <c r="M22" s="97"/>
      <c r="N22" s="97"/>
      <c r="O22" s="97"/>
      <c r="P22" s="97"/>
      <c r="Q22" s="360"/>
      <c r="R22" s="360"/>
      <c r="S22" s="360"/>
      <c r="T22" s="360"/>
      <c r="U22" s="361"/>
      <c r="V22" s="360"/>
      <c r="W22" s="361"/>
      <c r="X22" s="361"/>
      <c r="Y22" s="360"/>
      <c r="Z22" s="360"/>
      <c r="AA22" s="361"/>
      <c r="AB22" s="361"/>
      <c r="AC22" s="359"/>
      <c r="AD22" s="359"/>
      <c r="AE22" s="359"/>
      <c r="AF22" s="359"/>
      <c r="AG22" s="359"/>
    </row>
    <row r="23" spans="1:33" x14ac:dyDescent="0.25">
      <c r="K23" s="97"/>
      <c r="L23" s="97"/>
      <c r="M23" s="97"/>
      <c r="N23" s="97"/>
      <c r="O23" s="97"/>
      <c r="P23" s="97"/>
      <c r="Q23" s="360"/>
      <c r="R23" s="360"/>
      <c r="S23" s="360"/>
      <c r="T23" s="360"/>
      <c r="U23" s="360"/>
      <c r="V23" s="360"/>
      <c r="W23" s="360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</row>
    <row r="24" spans="1:33" x14ac:dyDescent="0.25">
      <c r="K24" s="110"/>
      <c r="L24" s="97"/>
      <c r="M24" s="97"/>
      <c r="N24" s="97"/>
      <c r="O24" s="97"/>
      <c r="P24" s="97"/>
      <c r="Q24" s="360"/>
      <c r="R24" s="360"/>
      <c r="S24" s="360"/>
      <c r="T24" s="360"/>
      <c r="U24" s="361"/>
      <c r="V24" s="360"/>
      <c r="W24" s="360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</row>
    <row r="25" spans="1:33" x14ac:dyDescent="0.25">
      <c r="K25" s="110"/>
      <c r="L25" s="97"/>
      <c r="M25" s="97"/>
      <c r="N25" s="97"/>
      <c r="O25" s="97"/>
      <c r="P25" s="97"/>
      <c r="Q25" s="360"/>
      <c r="R25" s="360"/>
      <c r="S25" s="360"/>
      <c r="T25" s="360"/>
      <c r="U25" s="361"/>
      <c r="V25" s="360"/>
      <c r="W25" s="360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</row>
    <row r="26" spans="1:33" x14ac:dyDescent="0.25">
      <c r="Q26" s="359"/>
      <c r="R26" s="363"/>
      <c r="S26" s="359"/>
      <c r="T26" s="359"/>
      <c r="U26" s="362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  <c r="AG26" s="359"/>
    </row>
    <row r="27" spans="1:33" x14ac:dyDescent="0.25"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359"/>
      <c r="AG27" s="359"/>
    </row>
    <row r="28" spans="1:33" x14ac:dyDescent="0.25">
      <c r="M28" s="106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</row>
    <row r="29" spans="1:33" x14ac:dyDescent="0.25">
      <c r="L29" s="103"/>
      <c r="M29" s="113"/>
      <c r="N29" s="113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</row>
    <row r="32" spans="1:33" x14ac:dyDescent="0.25">
      <c r="L32" s="130"/>
    </row>
    <row r="34" spans="12:19" x14ac:dyDescent="0.25">
      <c r="O34" s="103"/>
      <c r="P34" s="103"/>
    </row>
    <row r="35" spans="12:19" x14ac:dyDescent="0.25">
      <c r="O35" s="103"/>
      <c r="P35" s="103"/>
    </row>
    <row r="36" spans="12:19" x14ac:dyDescent="0.25">
      <c r="O36" s="103"/>
      <c r="P36" s="103"/>
    </row>
    <row r="37" spans="12:19" x14ac:dyDescent="0.25">
      <c r="L37" s="170"/>
      <c r="M37" s="170"/>
      <c r="N37" s="170"/>
      <c r="O37" s="106"/>
      <c r="P37" s="103"/>
      <c r="Q37" s="103"/>
      <c r="R37" s="103"/>
      <c r="S37" s="103"/>
    </row>
    <row r="39" spans="12:19" x14ac:dyDescent="0.25">
      <c r="L39" s="170"/>
    </row>
    <row r="40" spans="12:19" x14ac:dyDescent="0.25">
      <c r="L40" s="106"/>
    </row>
    <row r="41" spans="12:19" x14ac:dyDescent="0.25">
      <c r="L41" s="171"/>
    </row>
  </sheetData>
  <mergeCells count="7">
    <mergeCell ref="F9:H9"/>
    <mergeCell ref="A8:A9"/>
    <mergeCell ref="B8:B9"/>
    <mergeCell ref="B1:E1"/>
    <mergeCell ref="B2:E2"/>
    <mergeCell ref="B3:E3"/>
    <mergeCell ref="C9:E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B34" workbookViewId="0">
      <selection activeCell="B39" sqref="B39"/>
    </sheetView>
  </sheetViews>
  <sheetFormatPr defaultRowHeight="15" x14ac:dyDescent="0.25"/>
  <cols>
    <col min="1" max="1" width="13" style="81" customWidth="1"/>
    <col min="2" max="2" width="30.85546875" customWidth="1"/>
    <col min="3" max="3" width="17.5703125" bestFit="1" customWidth="1"/>
    <col min="4" max="4" width="16.7109375" customWidth="1"/>
    <col min="5" max="5" width="13.28515625" customWidth="1"/>
    <col min="6" max="6" width="11.85546875" customWidth="1"/>
    <col min="7" max="7" width="11.42578125" customWidth="1"/>
    <col min="8" max="8" width="13.85546875" customWidth="1"/>
  </cols>
  <sheetData>
    <row r="1" spans="1:8" x14ac:dyDescent="0.25">
      <c r="A1" s="141"/>
      <c r="B1" s="287" t="s">
        <v>20</v>
      </c>
      <c r="C1" s="287"/>
      <c r="D1" s="287"/>
      <c r="E1" s="287"/>
      <c r="F1" s="287"/>
      <c r="G1" s="287"/>
      <c r="H1" s="287"/>
    </row>
    <row r="2" spans="1:8" x14ac:dyDescent="0.25">
      <c r="A2" s="141"/>
      <c r="B2" s="260" t="s">
        <v>601</v>
      </c>
      <c r="C2" s="260"/>
      <c r="D2" s="260"/>
      <c r="E2" s="260"/>
      <c r="F2" s="260"/>
      <c r="G2" s="260"/>
      <c r="H2" s="260"/>
    </row>
    <row r="3" spans="1:8" x14ac:dyDescent="0.25">
      <c r="A3" s="141"/>
      <c r="B3" s="97"/>
      <c r="C3" s="97"/>
      <c r="D3" s="97"/>
      <c r="E3" s="97"/>
      <c r="F3" s="97"/>
      <c r="G3" s="97"/>
      <c r="H3" s="97"/>
    </row>
    <row r="4" spans="1:8" x14ac:dyDescent="0.25">
      <c r="A4" s="141"/>
      <c r="B4" s="97"/>
      <c r="C4" s="97"/>
      <c r="D4" s="97"/>
      <c r="E4" s="97"/>
      <c r="F4" s="97"/>
      <c r="G4" s="97"/>
      <c r="H4" s="142" t="s">
        <v>175</v>
      </c>
    </row>
    <row r="5" spans="1:8" x14ac:dyDescent="0.25">
      <c r="A5" s="141"/>
      <c r="B5" s="97"/>
      <c r="C5" s="97"/>
      <c r="D5" s="150"/>
      <c r="E5" s="150"/>
      <c r="F5" s="150"/>
      <c r="G5" s="150"/>
      <c r="H5" s="143" t="s">
        <v>437</v>
      </c>
    </row>
    <row r="6" spans="1:8" x14ac:dyDescent="0.25">
      <c r="A6" s="141"/>
      <c r="B6" s="97"/>
      <c r="C6" s="151"/>
      <c r="D6" s="151"/>
      <c r="E6" s="151"/>
      <c r="F6" s="151"/>
      <c r="G6" s="151"/>
      <c r="H6" s="152"/>
    </row>
    <row r="7" spans="1:8" s="3" customFormat="1" ht="41.25" customHeight="1" x14ac:dyDescent="0.25">
      <c r="A7" s="280" t="s">
        <v>237</v>
      </c>
      <c r="B7" s="288" t="s">
        <v>1</v>
      </c>
      <c r="C7" s="95" t="s">
        <v>246</v>
      </c>
      <c r="D7" s="95" t="s">
        <v>247</v>
      </c>
      <c r="E7" s="95" t="s">
        <v>248</v>
      </c>
      <c r="F7" s="95" t="s">
        <v>249</v>
      </c>
      <c r="G7" s="95" t="s">
        <v>416</v>
      </c>
      <c r="H7" s="51" t="s">
        <v>135</v>
      </c>
    </row>
    <row r="8" spans="1:8" s="3" customFormat="1" ht="37.5" customHeight="1" x14ac:dyDescent="0.25">
      <c r="A8" s="280"/>
      <c r="B8" s="289"/>
      <c r="C8" s="283" t="s">
        <v>600</v>
      </c>
      <c r="D8" s="284"/>
      <c r="E8" s="284"/>
      <c r="F8" s="284"/>
      <c r="G8" s="284"/>
      <c r="H8" s="285"/>
    </row>
    <row r="9" spans="1:8" x14ac:dyDescent="0.25">
      <c r="A9" s="153" t="s">
        <v>238</v>
      </c>
      <c r="B9" s="155" t="s">
        <v>94</v>
      </c>
      <c r="C9" s="17">
        <v>2766000</v>
      </c>
      <c r="D9" s="17">
        <v>630000</v>
      </c>
      <c r="E9" s="17">
        <v>7105076</v>
      </c>
      <c r="F9" s="17">
        <v>2557800</v>
      </c>
      <c r="G9" s="17">
        <v>3220708</v>
      </c>
      <c r="H9" s="87">
        <f>SUM(C9:G9)</f>
        <v>16279584</v>
      </c>
    </row>
    <row r="10" spans="1:8" x14ac:dyDescent="0.25">
      <c r="A10" s="153" t="s">
        <v>239</v>
      </c>
      <c r="B10" s="155" t="s">
        <v>95</v>
      </c>
      <c r="C10" s="17">
        <v>385000</v>
      </c>
      <c r="D10" s="17">
        <v>70000</v>
      </c>
      <c r="E10" s="17">
        <v>1212230</v>
      </c>
      <c r="F10" s="17">
        <v>0</v>
      </c>
      <c r="G10" s="17">
        <v>807030</v>
      </c>
      <c r="H10" s="87">
        <f t="shared" ref="H10:H26" si="0">SUM(C10:G10)</f>
        <v>2474260</v>
      </c>
    </row>
    <row r="11" spans="1:8" x14ac:dyDescent="0.25">
      <c r="A11" s="153" t="s">
        <v>241</v>
      </c>
      <c r="B11" s="155" t="s">
        <v>96</v>
      </c>
      <c r="C11" s="17">
        <v>45000</v>
      </c>
      <c r="D11" s="17">
        <v>55000</v>
      </c>
      <c r="E11" s="17">
        <v>589070</v>
      </c>
      <c r="F11" s="17">
        <v>25000</v>
      </c>
      <c r="G11" s="17">
        <v>172800</v>
      </c>
      <c r="H11" s="87">
        <f t="shared" si="0"/>
        <v>886870</v>
      </c>
    </row>
    <row r="12" spans="1:8" x14ac:dyDescent="0.25">
      <c r="A12" s="153">
        <v>107052</v>
      </c>
      <c r="B12" s="155" t="s">
        <v>57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87">
        <f t="shared" si="0"/>
        <v>0</v>
      </c>
    </row>
    <row r="13" spans="1:8" x14ac:dyDescent="0.25">
      <c r="A13" s="153">
        <v>107055</v>
      </c>
      <c r="B13" s="155" t="s">
        <v>97</v>
      </c>
      <c r="C13" s="17">
        <v>700000</v>
      </c>
      <c r="D13" s="17">
        <v>70000</v>
      </c>
      <c r="E13" s="17">
        <v>365408</v>
      </c>
      <c r="F13" s="17">
        <v>0</v>
      </c>
      <c r="G13" s="17">
        <v>261900</v>
      </c>
      <c r="H13" s="87">
        <f t="shared" si="0"/>
        <v>1397308</v>
      </c>
    </row>
    <row r="14" spans="1:8" x14ac:dyDescent="0.25">
      <c r="A14" s="156" t="s">
        <v>240</v>
      </c>
      <c r="B14" s="155" t="s">
        <v>98</v>
      </c>
      <c r="C14" s="17">
        <v>100000</v>
      </c>
      <c r="D14" s="17">
        <v>65000</v>
      </c>
      <c r="E14" s="17">
        <v>1728480</v>
      </c>
      <c r="F14" s="17">
        <v>0</v>
      </c>
      <c r="G14" s="17">
        <v>465750</v>
      </c>
      <c r="H14" s="87">
        <f t="shared" si="0"/>
        <v>2359230</v>
      </c>
    </row>
    <row r="15" spans="1:8" x14ac:dyDescent="0.25">
      <c r="A15" s="144" t="s">
        <v>402</v>
      </c>
      <c r="B15" s="155" t="s">
        <v>99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85">
        <f t="shared" si="0"/>
        <v>0</v>
      </c>
    </row>
    <row r="16" spans="1:8" x14ac:dyDescent="0.25">
      <c r="A16" s="154" t="s">
        <v>403</v>
      </c>
      <c r="B16" s="155" t="s">
        <v>101</v>
      </c>
      <c r="C16" s="17">
        <v>520000</v>
      </c>
      <c r="D16" s="17">
        <v>0</v>
      </c>
      <c r="E16" s="17">
        <v>511635</v>
      </c>
      <c r="F16" s="17">
        <v>0</v>
      </c>
      <c r="G16" s="17">
        <v>275400</v>
      </c>
      <c r="H16" s="87">
        <f t="shared" si="0"/>
        <v>1307035</v>
      </c>
    </row>
    <row r="17" spans="1:8" x14ac:dyDescent="0.25">
      <c r="A17" s="154" t="s">
        <v>404</v>
      </c>
      <c r="B17" s="155" t="s">
        <v>102</v>
      </c>
      <c r="C17" s="17">
        <v>200000</v>
      </c>
      <c r="D17" s="17">
        <v>140000</v>
      </c>
      <c r="E17" s="17">
        <v>875000</v>
      </c>
      <c r="F17" s="17">
        <v>0</v>
      </c>
      <c r="G17" s="17">
        <v>328050</v>
      </c>
      <c r="H17" s="87">
        <f t="shared" si="0"/>
        <v>1543050</v>
      </c>
    </row>
    <row r="18" spans="1:8" x14ac:dyDescent="0.25">
      <c r="A18" s="154" t="s">
        <v>413</v>
      </c>
      <c r="B18" s="155" t="s">
        <v>103</v>
      </c>
      <c r="C18" s="17">
        <v>0</v>
      </c>
      <c r="D18" s="17">
        <v>0</v>
      </c>
      <c r="E18" s="17">
        <v>3000000</v>
      </c>
      <c r="F18" s="17">
        <v>0</v>
      </c>
      <c r="G18" s="17">
        <v>810000</v>
      </c>
      <c r="H18" s="87">
        <f t="shared" si="0"/>
        <v>3810000</v>
      </c>
    </row>
    <row r="19" spans="1:8" x14ac:dyDescent="0.25">
      <c r="A19" s="154" t="s">
        <v>414</v>
      </c>
      <c r="B19" s="155" t="s">
        <v>104</v>
      </c>
      <c r="C19" s="17">
        <v>2500000</v>
      </c>
      <c r="D19" s="17">
        <v>0</v>
      </c>
      <c r="E19" s="17">
        <v>250000</v>
      </c>
      <c r="F19" s="17">
        <v>0</v>
      </c>
      <c r="G19" s="17">
        <v>742500</v>
      </c>
      <c r="H19" s="87">
        <f t="shared" si="0"/>
        <v>3492500</v>
      </c>
    </row>
    <row r="20" spans="1:8" x14ac:dyDescent="0.25">
      <c r="A20" s="154" t="s">
        <v>443</v>
      </c>
      <c r="B20" s="155" t="s">
        <v>429</v>
      </c>
      <c r="C20" s="17">
        <v>500000</v>
      </c>
      <c r="D20" s="17">
        <v>0</v>
      </c>
      <c r="E20" s="17">
        <v>1500000</v>
      </c>
      <c r="F20" s="17">
        <v>0</v>
      </c>
      <c r="G20" s="17">
        <v>540000</v>
      </c>
      <c r="H20" s="87">
        <f t="shared" si="0"/>
        <v>2540000</v>
      </c>
    </row>
    <row r="21" spans="1:8" x14ac:dyDescent="0.25">
      <c r="A21" s="154" t="s">
        <v>415</v>
      </c>
      <c r="B21" s="155" t="s">
        <v>105</v>
      </c>
      <c r="C21" s="17">
        <v>120000</v>
      </c>
      <c r="D21" s="17">
        <v>0</v>
      </c>
      <c r="E21" s="17">
        <v>1160000</v>
      </c>
      <c r="F21" s="17">
        <v>0</v>
      </c>
      <c r="G21" s="17">
        <v>307800</v>
      </c>
      <c r="H21" s="87">
        <f t="shared" si="0"/>
        <v>1587800</v>
      </c>
    </row>
    <row r="22" spans="1:8" x14ac:dyDescent="0.25">
      <c r="A22" s="154" t="s">
        <v>242</v>
      </c>
      <c r="B22" s="155" t="s">
        <v>106</v>
      </c>
      <c r="C22" s="17">
        <v>200000</v>
      </c>
      <c r="D22" s="17">
        <v>0</v>
      </c>
      <c r="E22" s="17">
        <v>755212</v>
      </c>
      <c r="F22" s="17">
        <v>0</v>
      </c>
      <c r="G22" s="17">
        <v>191700</v>
      </c>
      <c r="H22" s="87">
        <f t="shared" si="0"/>
        <v>1146912</v>
      </c>
    </row>
    <row r="23" spans="1:8" x14ac:dyDescent="0.25">
      <c r="A23" s="154" t="s">
        <v>487</v>
      </c>
      <c r="B23" s="155" t="s">
        <v>488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87">
        <f t="shared" si="0"/>
        <v>0</v>
      </c>
    </row>
    <row r="24" spans="1:8" x14ac:dyDescent="0.25">
      <c r="A24" s="154" t="s">
        <v>559</v>
      </c>
      <c r="B24" s="155" t="s">
        <v>560</v>
      </c>
      <c r="C24" s="17">
        <v>0</v>
      </c>
      <c r="D24" s="17">
        <v>0</v>
      </c>
      <c r="E24" s="17">
        <v>297600</v>
      </c>
      <c r="F24" s="17">
        <v>0</v>
      </c>
      <c r="G24" s="17">
        <v>80352</v>
      </c>
      <c r="H24" s="87">
        <f t="shared" si="0"/>
        <v>377952</v>
      </c>
    </row>
    <row r="25" spans="1:8" ht="30" x14ac:dyDescent="0.25">
      <c r="A25" s="154" t="s">
        <v>444</v>
      </c>
      <c r="B25" s="14" t="s">
        <v>489</v>
      </c>
      <c r="C25" s="17">
        <v>0</v>
      </c>
      <c r="D25" s="17"/>
      <c r="E25" s="17">
        <v>0</v>
      </c>
      <c r="F25" s="17">
        <v>0</v>
      </c>
      <c r="G25" s="17">
        <v>0</v>
      </c>
      <c r="H25" s="87">
        <v>0</v>
      </c>
    </row>
    <row r="26" spans="1:8" x14ac:dyDescent="0.25">
      <c r="A26" s="286" t="s">
        <v>135</v>
      </c>
      <c r="B26" s="286"/>
      <c r="C26" s="22">
        <f>SUM(C9:C25)</f>
        <v>8036000</v>
      </c>
      <c r="D26" s="22">
        <f t="shared" ref="D26:G26" si="1">SUM(D9:D25)</f>
        <v>1030000</v>
      </c>
      <c r="E26" s="22">
        <f t="shared" si="1"/>
        <v>19349711</v>
      </c>
      <c r="F26" s="22">
        <f t="shared" si="1"/>
        <v>2582800</v>
      </c>
      <c r="G26" s="22">
        <f t="shared" si="1"/>
        <v>8203990</v>
      </c>
      <c r="H26" s="22">
        <f t="shared" si="0"/>
        <v>39202501</v>
      </c>
    </row>
    <row r="30" spans="1:8" x14ac:dyDescent="0.25">
      <c r="A30" s="82"/>
    </row>
    <row r="31" spans="1:8" x14ac:dyDescent="0.25">
      <c r="A31" s="82"/>
    </row>
    <row r="32" spans="1:8" x14ac:dyDescent="0.25">
      <c r="A32" s="82"/>
    </row>
    <row r="33" spans="1:1" x14ac:dyDescent="0.25">
      <c r="A33" s="83"/>
    </row>
    <row r="34" spans="1:1" x14ac:dyDescent="0.25">
      <c r="A34" s="83"/>
    </row>
    <row r="35" spans="1:1" x14ac:dyDescent="0.25">
      <c r="A35" s="82"/>
    </row>
    <row r="36" spans="1:1" x14ac:dyDescent="0.25">
      <c r="A36" s="82"/>
    </row>
    <row r="37" spans="1:1" x14ac:dyDescent="0.25">
      <c r="A37" s="82"/>
    </row>
    <row r="38" spans="1:1" x14ac:dyDescent="0.25">
      <c r="A38" s="82"/>
    </row>
    <row r="39" spans="1:1" x14ac:dyDescent="0.25">
      <c r="A39" s="82"/>
    </row>
    <row r="40" spans="1:1" x14ac:dyDescent="0.25">
      <c r="A40" s="82"/>
    </row>
    <row r="41" spans="1:1" x14ac:dyDescent="0.25">
      <c r="A41" s="82"/>
    </row>
    <row r="42" spans="1:1" x14ac:dyDescent="0.25">
      <c r="A42" s="82"/>
    </row>
    <row r="43" spans="1:1" x14ac:dyDescent="0.25">
      <c r="A43" s="82"/>
    </row>
    <row r="44" spans="1:1" x14ac:dyDescent="0.25">
      <c r="A44" s="82"/>
    </row>
    <row r="45" spans="1:1" x14ac:dyDescent="0.25">
      <c r="A45" s="82"/>
    </row>
    <row r="46" spans="1:1" x14ac:dyDescent="0.25">
      <c r="A46" s="82"/>
    </row>
    <row r="47" spans="1:1" x14ac:dyDescent="0.25">
      <c r="A47" s="82"/>
    </row>
    <row r="48" spans="1:1" x14ac:dyDescent="0.25">
      <c r="A48" s="82"/>
    </row>
    <row r="49" spans="1:1" x14ac:dyDescent="0.25">
      <c r="A49" s="82"/>
    </row>
    <row r="50" spans="1:1" x14ac:dyDescent="0.25">
      <c r="A50" s="82"/>
    </row>
    <row r="51" spans="1:1" x14ac:dyDescent="0.25">
      <c r="A51" s="82"/>
    </row>
    <row r="52" spans="1:1" x14ac:dyDescent="0.25">
      <c r="A52" s="82"/>
    </row>
    <row r="53" spans="1:1" x14ac:dyDescent="0.25">
      <c r="A53" s="82"/>
    </row>
    <row r="54" spans="1:1" x14ac:dyDescent="0.25">
      <c r="A54" s="82"/>
    </row>
    <row r="55" spans="1:1" x14ac:dyDescent="0.25">
      <c r="A55" s="82"/>
    </row>
    <row r="56" spans="1:1" x14ac:dyDescent="0.25">
      <c r="A56" s="82"/>
    </row>
    <row r="57" spans="1:1" x14ac:dyDescent="0.25">
      <c r="A57" s="83"/>
    </row>
  </sheetData>
  <mergeCells count="6">
    <mergeCell ref="A26:B26"/>
    <mergeCell ref="B1:H1"/>
    <mergeCell ref="B2:H2"/>
    <mergeCell ref="B7:B8"/>
    <mergeCell ref="A7:A8"/>
    <mergeCell ref="C8:H8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B43" workbookViewId="0">
      <selection activeCell="H43" sqref="H43"/>
    </sheetView>
  </sheetViews>
  <sheetFormatPr defaultRowHeight="15" x14ac:dyDescent="0.25"/>
  <cols>
    <col min="1" max="1" width="14.5703125" customWidth="1"/>
    <col min="2" max="2" width="30.85546875" customWidth="1"/>
    <col min="3" max="3" width="14.42578125" customWidth="1"/>
    <col min="4" max="4" width="15.140625" customWidth="1"/>
    <col min="6" max="6" width="11" customWidth="1"/>
  </cols>
  <sheetData>
    <row r="1" spans="1:6" x14ac:dyDescent="0.25">
      <c r="A1" s="287" t="s">
        <v>20</v>
      </c>
      <c r="B1" s="287"/>
      <c r="C1" s="287"/>
      <c r="D1" s="287"/>
      <c r="E1" s="287"/>
    </row>
    <row r="2" spans="1:6" x14ac:dyDescent="0.25">
      <c r="A2" s="260" t="s">
        <v>563</v>
      </c>
      <c r="B2" s="260"/>
      <c r="C2" s="260"/>
      <c r="D2" s="260"/>
      <c r="E2" s="260"/>
    </row>
    <row r="3" spans="1:6" x14ac:dyDescent="0.25">
      <c r="A3" s="269" t="s">
        <v>591</v>
      </c>
      <c r="B3" s="269"/>
      <c r="C3" s="269"/>
      <c r="D3" s="269"/>
      <c r="E3" s="269"/>
    </row>
    <row r="4" spans="1:6" x14ac:dyDescent="0.25">
      <c r="A4" s="97"/>
      <c r="B4" s="132"/>
      <c r="C4" s="139" t="s">
        <v>185</v>
      </c>
      <c r="D4" s="97"/>
      <c r="E4" s="97"/>
    </row>
    <row r="5" spans="1:6" x14ac:dyDescent="0.25">
      <c r="A5" s="97"/>
      <c r="B5" s="6"/>
      <c r="C5" s="139" t="s">
        <v>437</v>
      </c>
      <c r="D5" s="97"/>
      <c r="E5" s="97"/>
    </row>
    <row r="6" spans="1:6" ht="28.5" x14ac:dyDescent="0.25">
      <c r="A6" s="267" t="s">
        <v>1</v>
      </c>
      <c r="B6" s="268"/>
      <c r="C6" s="50" t="s">
        <v>162</v>
      </c>
      <c r="D6" s="50" t="s">
        <v>585</v>
      </c>
      <c r="E6" s="97"/>
    </row>
    <row r="7" spans="1:6" x14ac:dyDescent="0.25">
      <c r="A7" s="85" t="s">
        <v>409</v>
      </c>
      <c r="B7" s="17" t="s">
        <v>551</v>
      </c>
      <c r="C7" s="17">
        <v>0</v>
      </c>
      <c r="D7" s="17">
        <v>0</v>
      </c>
      <c r="E7" s="97"/>
    </row>
    <row r="8" spans="1:6" x14ac:dyDescent="0.25">
      <c r="A8" s="85" t="s">
        <v>363</v>
      </c>
      <c r="B8" s="17" t="s">
        <v>458</v>
      </c>
      <c r="C8" s="17">
        <v>4772000</v>
      </c>
      <c r="D8" s="17">
        <v>4772000</v>
      </c>
      <c r="E8" s="97"/>
    </row>
    <row r="9" spans="1:6" x14ac:dyDescent="0.25">
      <c r="A9" s="87" t="s">
        <v>364</v>
      </c>
      <c r="B9" s="22" t="s">
        <v>86</v>
      </c>
      <c r="C9" s="22">
        <f>SUM(C7:C8)</f>
        <v>4772000</v>
      </c>
      <c r="D9" s="22">
        <f>SUM(D7:D8)</f>
        <v>4772000</v>
      </c>
      <c r="E9" s="97"/>
    </row>
    <row r="10" spans="1:6" x14ac:dyDescent="0.25">
      <c r="A10" s="85" t="s">
        <v>428</v>
      </c>
      <c r="B10" s="17" t="s">
        <v>454</v>
      </c>
      <c r="C10" s="17">
        <v>0</v>
      </c>
      <c r="D10" s="17">
        <v>0</v>
      </c>
      <c r="E10" s="97"/>
    </row>
    <row r="11" spans="1:6" ht="45" x14ac:dyDescent="0.25">
      <c r="A11" s="85" t="s">
        <v>511</v>
      </c>
      <c r="B11" s="14" t="s">
        <v>561</v>
      </c>
      <c r="C11" s="17">
        <v>1510871</v>
      </c>
      <c r="D11" s="17">
        <v>1510871</v>
      </c>
      <c r="E11" s="97"/>
    </row>
    <row r="12" spans="1:6" ht="45" x14ac:dyDescent="0.25">
      <c r="A12" s="85" t="s">
        <v>365</v>
      </c>
      <c r="B12" s="14" t="s">
        <v>187</v>
      </c>
      <c r="C12" s="17">
        <v>7581000</v>
      </c>
      <c r="D12" s="17">
        <v>7581000</v>
      </c>
      <c r="E12" s="97"/>
      <c r="F12" s="97"/>
    </row>
    <row r="13" spans="1:6" x14ac:dyDescent="0.25">
      <c r="A13" s="85" t="s">
        <v>562</v>
      </c>
      <c r="B13" s="14" t="s">
        <v>366</v>
      </c>
      <c r="C13" s="17">
        <v>19279516</v>
      </c>
      <c r="D13" s="17">
        <v>23689646</v>
      </c>
      <c r="E13" s="97">
        <f>4800000-200000-87970-101900</f>
        <v>4410130</v>
      </c>
      <c r="F13" s="97"/>
    </row>
    <row r="14" spans="1:6" x14ac:dyDescent="0.25">
      <c r="A14" s="87" t="s">
        <v>367</v>
      </c>
      <c r="B14" s="22" t="s">
        <v>27</v>
      </c>
      <c r="C14" s="22">
        <f>C10+C12+C11+C13</f>
        <v>28371387</v>
      </c>
      <c r="D14" s="22">
        <f>D10+D12+D11+D13</f>
        <v>32781517</v>
      </c>
      <c r="E14" s="97"/>
    </row>
    <row r="15" spans="1:6" x14ac:dyDescent="0.25">
      <c r="A15" s="97"/>
      <c r="B15" s="97"/>
      <c r="C15" s="97"/>
      <c r="D15" s="97"/>
      <c r="E15" s="97"/>
    </row>
    <row r="16" spans="1:6" x14ac:dyDescent="0.25">
      <c r="A16" s="280" t="s">
        <v>237</v>
      </c>
      <c r="B16" s="290" t="s">
        <v>1</v>
      </c>
      <c r="C16" s="291" t="s">
        <v>596</v>
      </c>
      <c r="D16" s="292"/>
      <c r="E16" s="291" t="s">
        <v>585</v>
      </c>
      <c r="F16" s="292"/>
    </row>
    <row r="17" spans="1:6" ht="15" customHeight="1" x14ac:dyDescent="0.25">
      <c r="A17" s="280"/>
      <c r="B17" s="290"/>
      <c r="C17" s="295" t="s">
        <v>364</v>
      </c>
      <c r="D17" s="280" t="s">
        <v>367</v>
      </c>
      <c r="E17" s="295" t="s">
        <v>364</v>
      </c>
      <c r="F17" s="280" t="s">
        <v>367</v>
      </c>
    </row>
    <row r="18" spans="1:6" x14ac:dyDescent="0.25">
      <c r="A18" s="280"/>
      <c r="B18" s="290"/>
      <c r="C18" s="295"/>
      <c r="D18" s="280"/>
      <c r="E18" s="295"/>
      <c r="F18" s="280"/>
    </row>
    <row r="19" spans="1:6" x14ac:dyDescent="0.25">
      <c r="A19" s="153" t="s">
        <v>238</v>
      </c>
      <c r="B19" s="17" t="s">
        <v>94</v>
      </c>
      <c r="C19" s="85"/>
      <c r="D19" s="85">
        <f>210871+3000000+19279516</f>
        <v>22490387</v>
      </c>
      <c r="E19" s="85"/>
      <c r="F19" s="85">
        <v>26900517</v>
      </c>
    </row>
    <row r="20" spans="1:6" x14ac:dyDescent="0.25">
      <c r="A20" s="153" t="s">
        <v>239</v>
      </c>
      <c r="B20" s="17" t="s">
        <v>95</v>
      </c>
      <c r="C20" s="85"/>
      <c r="D20" s="85"/>
      <c r="E20" s="85"/>
      <c r="F20" s="85"/>
    </row>
    <row r="21" spans="1:6" x14ac:dyDescent="0.25">
      <c r="A21" s="153" t="s">
        <v>241</v>
      </c>
      <c r="B21" s="17" t="s">
        <v>96</v>
      </c>
      <c r="C21" s="17"/>
      <c r="D21" s="85"/>
      <c r="E21" s="17"/>
      <c r="F21" s="85"/>
    </row>
    <row r="22" spans="1:6" x14ac:dyDescent="0.25">
      <c r="A22" s="153">
        <v>107052</v>
      </c>
      <c r="B22" s="17" t="s">
        <v>57</v>
      </c>
      <c r="C22" s="17"/>
      <c r="D22" s="85"/>
      <c r="E22" s="17"/>
      <c r="F22" s="85"/>
    </row>
    <row r="23" spans="1:6" x14ac:dyDescent="0.25">
      <c r="A23" s="153">
        <v>107055</v>
      </c>
      <c r="B23" s="17" t="s">
        <v>97</v>
      </c>
      <c r="C23" s="85"/>
      <c r="D23" s="85">
        <v>21000</v>
      </c>
      <c r="E23" s="85"/>
      <c r="F23" s="85">
        <v>21000</v>
      </c>
    </row>
    <row r="24" spans="1:6" x14ac:dyDescent="0.25">
      <c r="A24" s="156" t="s">
        <v>240</v>
      </c>
      <c r="B24" s="17" t="s">
        <v>98</v>
      </c>
      <c r="C24" s="85"/>
      <c r="D24" s="85"/>
      <c r="E24" s="85"/>
      <c r="F24" s="85"/>
    </row>
    <row r="25" spans="1:6" x14ac:dyDescent="0.25">
      <c r="A25" s="144" t="s">
        <v>402</v>
      </c>
      <c r="B25" s="17" t="s">
        <v>99</v>
      </c>
      <c r="C25" s="85"/>
      <c r="D25" s="85"/>
      <c r="E25" s="85"/>
      <c r="F25" s="85"/>
    </row>
    <row r="26" spans="1:6" x14ac:dyDescent="0.25">
      <c r="A26" s="144" t="s">
        <v>402</v>
      </c>
      <c r="B26" s="17" t="s">
        <v>100</v>
      </c>
      <c r="C26" s="85"/>
      <c r="D26" s="85"/>
      <c r="E26" s="85"/>
      <c r="F26" s="85"/>
    </row>
    <row r="27" spans="1:6" x14ac:dyDescent="0.25">
      <c r="A27" s="154" t="s">
        <v>403</v>
      </c>
      <c r="B27" s="17" t="s">
        <v>101</v>
      </c>
      <c r="C27" s="85"/>
      <c r="D27" s="85"/>
      <c r="E27" s="85"/>
      <c r="F27" s="85"/>
    </row>
    <row r="28" spans="1:6" x14ac:dyDescent="0.25">
      <c r="A28" s="154" t="s">
        <v>404</v>
      </c>
      <c r="B28" s="17" t="s">
        <v>102</v>
      </c>
      <c r="C28" s="85"/>
      <c r="D28" s="85"/>
      <c r="E28" s="85"/>
      <c r="F28" s="85"/>
    </row>
    <row r="29" spans="1:6" x14ac:dyDescent="0.25">
      <c r="A29" s="154" t="s">
        <v>413</v>
      </c>
      <c r="B29" s="17" t="s">
        <v>103</v>
      </c>
      <c r="C29" s="85"/>
      <c r="D29" s="85"/>
      <c r="E29" s="85"/>
      <c r="F29" s="85"/>
    </row>
    <row r="30" spans="1:6" x14ac:dyDescent="0.25">
      <c r="A30" s="154" t="s">
        <v>414</v>
      </c>
      <c r="B30" s="17" t="s">
        <v>104</v>
      </c>
      <c r="C30" s="85"/>
      <c r="D30" s="85"/>
      <c r="E30" s="85"/>
      <c r="F30" s="85"/>
    </row>
    <row r="31" spans="1:6" x14ac:dyDescent="0.25">
      <c r="A31" s="154" t="s">
        <v>443</v>
      </c>
      <c r="B31" s="17" t="s">
        <v>429</v>
      </c>
      <c r="C31" s="85"/>
      <c r="D31" s="85"/>
      <c r="E31" s="85"/>
      <c r="F31" s="85"/>
    </row>
    <row r="32" spans="1:6" x14ac:dyDescent="0.25">
      <c r="A32" s="154" t="s">
        <v>415</v>
      </c>
      <c r="B32" s="17" t="s">
        <v>105</v>
      </c>
      <c r="C32" s="85"/>
      <c r="D32" s="85"/>
      <c r="E32" s="85"/>
      <c r="F32" s="85"/>
    </row>
    <row r="33" spans="1:6" x14ac:dyDescent="0.25">
      <c r="A33" s="154" t="s">
        <v>242</v>
      </c>
      <c r="B33" s="17" t="s">
        <v>106</v>
      </c>
      <c r="C33" s="85"/>
      <c r="D33" s="85"/>
      <c r="E33" s="85"/>
      <c r="F33" s="85"/>
    </row>
    <row r="34" spans="1:6" x14ac:dyDescent="0.25">
      <c r="A34" s="157" t="s">
        <v>444</v>
      </c>
      <c r="B34" s="74" t="s">
        <v>447</v>
      </c>
      <c r="C34" s="85"/>
      <c r="D34" s="85"/>
      <c r="E34" s="85"/>
      <c r="F34" s="85"/>
    </row>
    <row r="35" spans="1:6" x14ac:dyDescent="0.25">
      <c r="A35" s="157" t="s">
        <v>445</v>
      </c>
      <c r="B35" s="74" t="s">
        <v>448</v>
      </c>
      <c r="C35" s="85"/>
      <c r="D35" s="85"/>
      <c r="E35" s="85"/>
      <c r="F35" s="85"/>
    </row>
    <row r="36" spans="1:6" x14ac:dyDescent="0.25">
      <c r="A36" s="157" t="s">
        <v>446</v>
      </c>
      <c r="B36" s="74" t="s">
        <v>449</v>
      </c>
      <c r="C36" s="85"/>
      <c r="D36" s="85">
        <v>4560000</v>
      </c>
      <c r="E36" s="85"/>
      <c r="F36" s="85">
        <v>4560000</v>
      </c>
    </row>
    <row r="37" spans="1:6" ht="45" x14ac:dyDescent="0.25">
      <c r="A37" s="157" t="s">
        <v>455</v>
      </c>
      <c r="B37" s="100" t="s">
        <v>456</v>
      </c>
      <c r="C37" s="85">
        <v>0</v>
      </c>
      <c r="D37" s="85"/>
      <c r="E37" s="85">
        <v>0</v>
      </c>
      <c r="F37" s="85"/>
    </row>
    <row r="38" spans="1:6" x14ac:dyDescent="0.25">
      <c r="A38" s="157">
        <v>106020</v>
      </c>
      <c r="B38" s="74" t="s">
        <v>457</v>
      </c>
      <c r="C38" s="85">
        <v>0</v>
      </c>
      <c r="D38" s="85"/>
      <c r="E38" s="85">
        <v>0</v>
      </c>
      <c r="F38" s="85"/>
    </row>
    <row r="39" spans="1:6" x14ac:dyDescent="0.25">
      <c r="A39" s="157">
        <v>107060</v>
      </c>
      <c r="B39" s="74" t="s">
        <v>458</v>
      </c>
      <c r="C39" s="85">
        <v>4772000</v>
      </c>
      <c r="D39" s="85">
        <v>1300000</v>
      </c>
      <c r="E39" s="85">
        <v>4772000</v>
      </c>
      <c r="F39" s="85">
        <v>1300000</v>
      </c>
    </row>
    <row r="40" spans="1:6" x14ac:dyDescent="0.25">
      <c r="A40" s="293" t="s">
        <v>135</v>
      </c>
      <c r="B40" s="294"/>
      <c r="C40" s="87">
        <f>SUM(C19:C39)</f>
        <v>4772000</v>
      </c>
      <c r="D40" s="87">
        <f>SUM(D19:D39)</f>
        <v>28371387</v>
      </c>
      <c r="E40" s="87">
        <f>SUM(E19:E39)</f>
        <v>4772000</v>
      </c>
      <c r="F40" s="87">
        <f>SUM(F19:F39)</f>
        <v>32781517</v>
      </c>
    </row>
  </sheetData>
  <mergeCells count="13">
    <mergeCell ref="A40:B40"/>
    <mergeCell ref="D17:D18"/>
    <mergeCell ref="A2:E2"/>
    <mergeCell ref="A1:E1"/>
    <mergeCell ref="A6:B6"/>
    <mergeCell ref="C17:C18"/>
    <mergeCell ref="E17:E18"/>
    <mergeCell ref="A3:E3"/>
    <mergeCell ref="F17:F18"/>
    <mergeCell ref="B16:B18"/>
    <mergeCell ref="A16:A18"/>
    <mergeCell ref="C16:D16"/>
    <mergeCell ref="E16:F16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B1" workbookViewId="0">
      <selection activeCell="N8" sqref="N8:N22"/>
    </sheetView>
  </sheetViews>
  <sheetFormatPr defaultRowHeight="15" x14ac:dyDescent="0.25"/>
  <cols>
    <col min="1" max="1" width="13" customWidth="1"/>
    <col min="2" max="2" width="29.140625" customWidth="1"/>
    <col min="3" max="3" width="13.28515625" customWidth="1"/>
    <col min="4" max="4" width="12.140625" customWidth="1"/>
    <col min="5" max="5" width="12.42578125" customWidth="1"/>
    <col min="6" max="6" width="14.28515625" customWidth="1"/>
    <col min="7" max="7" width="13.140625" customWidth="1"/>
    <col min="8" max="8" width="11.5703125" customWidth="1"/>
    <col min="9" max="9" width="12.28515625" customWidth="1"/>
    <col min="10" max="10" width="14" customWidth="1"/>
  </cols>
  <sheetData>
    <row r="1" spans="1:14" x14ac:dyDescent="0.25">
      <c r="A1" s="287" t="s">
        <v>20</v>
      </c>
      <c r="B1" s="287"/>
      <c r="C1" s="287"/>
      <c r="D1" s="287"/>
      <c r="E1" s="97"/>
      <c r="F1" s="97"/>
    </row>
    <row r="2" spans="1:14" x14ac:dyDescent="0.25">
      <c r="A2" s="260" t="s">
        <v>564</v>
      </c>
      <c r="B2" s="260"/>
      <c r="C2" s="260"/>
      <c r="D2" s="260"/>
      <c r="E2" s="97"/>
      <c r="F2" s="97"/>
    </row>
    <row r="3" spans="1:14" x14ac:dyDescent="0.25">
      <c r="A3" s="260" t="s">
        <v>591</v>
      </c>
      <c r="B3" s="260"/>
      <c r="C3" s="260"/>
      <c r="D3" s="260"/>
      <c r="E3" s="97"/>
      <c r="F3" s="97"/>
    </row>
    <row r="4" spans="1:14" ht="15" customHeight="1" x14ac:dyDescent="0.25">
      <c r="A4" s="132"/>
      <c r="B4" s="97"/>
      <c r="C4" s="97"/>
      <c r="D4" s="139" t="s">
        <v>410</v>
      </c>
      <c r="E4" s="97"/>
      <c r="F4" s="97"/>
    </row>
    <row r="5" spans="1:14" ht="15" customHeight="1" x14ac:dyDescent="0.25">
      <c r="A5" s="6"/>
      <c r="B5" s="97"/>
      <c r="C5" s="97"/>
      <c r="D5" s="139" t="s">
        <v>437</v>
      </c>
      <c r="E5" s="97"/>
      <c r="F5" s="97"/>
    </row>
    <row r="6" spans="1:14" ht="15" customHeight="1" x14ac:dyDescent="0.25">
      <c r="A6" s="6"/>
      <c r="B6" s="139"/>
      <c r="C6" s="97"/>
      <c r="D6" s="97"/>
      <c r="E6" s="97"/>
      <c r="F6" s="97"/>
    </row>
    <row r="7" spans="1:14" ht="29.25" customHeight="1" x14ac:dyDescent="0.25">
      <c r="A7" s="267" t="s">
        <v>1</v>
      </c>
      <c r="B7" s="268"/>
      <c r="C7" s="135" t="s">
        <v>162</v>
      </c>
      <c r="D7" s="194" t="s">
        <v>585</v>
      </c>
      <c r="E7" s="97"/>
      <c r="F7" s="97"/>
    </row>
    <row r="8" spans="1:14" ht="13.5" customHeight="1" x14ac:dyDescent="0.25">
      <c r="A8" s="99" t="s">
        <v>368</v>
      </c>
      <c r="B8" s="98" t="s">
        <v>28</v>
      </c>
      <c r="C8" s="101">
        <v>34454504</v>
      </c>
      <c r="D8" s="101">
        <v>34454504</v>
      </c>
      <c r="E8" s="97"/>
      <c r="F8" s="97"/>
    </row>
    <row r="9" spans="1:14" ht="13.5" customHeight="1" x14ac:dyDescent="0.25">
      <c r="A9" s="99" t="s">
        <v>369</v>
      </c>
      <c r="B9" s="98" t="s">
        <v>29</v>
      </c>
      <c r="C9" s="101"/>
      <c r="D9" s="101">
        <v>80236</v>
      </c>
      <c r="F9" s="97"/>
      <c r="N9" s="97"/>
    </row>
    <row r="10" spans="1:14" ht="15" customHeight="1" x14ac:dyDescent="0.25">
      <c r="A10" s="94" t="s">
        <v>370</v>
      </c>
      <c r="B10" s="14" t="s">
        <v>371</v>
      </c>
      <c r="C10" s="85">
        <v>22446850</v>
      </c>
      <c r="D10" s="85">
        <v>22446850</v>
      </c>
      <c r="F10" s="97"/>
      <c r="N10" s="97"/>
    </row>
    <row r="11" spans="1:14" ht="15" customHeight="1" x14ac:dyDescent="0.25">
      <c r="A11" s="94" t="s">
        <v>372</v>
      </c>
      <c r="B11" s="14" t="s">
        <v>30</v>
      </c>
      <c r="C11" s="85">
        <v>15295866</v>
      </c>
      <c r="D11" s="85">
        <v>15317530</v>
      </c>
      <c r="F11" s="97"/>
      <c r="N11" s="97"/>
    </row>
    <row r="12" spans="1:14" ht="15" customHeight="1" x14ac:dyDescent="0.25">
      <c r="A12" s="87" t="s">
        <v>373</v>
      </c>
      <c r="B12" s="21" t="s">
        <v>31</v>
      </c>
      <c r="C12" s="87">
        <f>SUM(C8:C11)</f>
        <v>72197220</v>
      </c>
      <c r="D12" s="87">
        <f>SUM(D8:D11)</f>
        <v>72299120</v>
      </c>
      <c r="F12" s="97"/>
      <c r="N12" s="97"/>
    </row>
    <row r="13" spans="1:14" ht="15" customHeight="1" x14ac:dyDescent="0.25">
      <c r="A13" s="85" t="s">
        <v>374</v>
      </c>
      <c r="B13" s="14" t="s">
        <v>32</v>
      </c>
      <c r="C13" s="85">
        <v>61599404</v>
      </c>
      <c r="D13" s="85">
        <v>61599404</v>
      </c>
      <c r="F13" s="97"/>
      <c r="N13" s="97"/>
    </row>
    <row r="14" spans="1:14" ht="15" customHeight="1" x14ac:dyDescent="0.25">
      <c r="A14" s="85" t="s">
        <v>375</v>
      </c>
      <c r="B14" s="14" t="s">
        <v>33</v>
      </c>
      <c r="C14" s="85">
        <v>0</v>
      </c>
      <c r="D14" s="85">
        <v>0</v>
      </c>
      <c r="F14" s="97"/>
      <c r="N14" s="97"/>
    </row>
    <row r="15" spans="1:14" ht="15" customHeight="1" x14ac:dyDescent="0.25">
      <c r="A15" s="85" t="s">
        <v>376</v>
      </c>
      <c r="B15" s="14" t="s">
        <v>34</v>
      </c>
      <c r="C15" s="85">
        <v>0</v>
      </c>
      <c r="D15" s="85">
        <v>0</v>
      </c>
      <c r="F15" s="97"/>
      <c r="N15" s="97"/>
    </row>
    <row r="16" spans="1:14" ht="15" customHeight="1" x14ac:dyDescent="0.25">
      <c r="A16" s="85" t="s">
        <v>377</v>
      </c>
      <c r="B16" s="14" t="s">
        <v>35</v>
      </c>
      <c r="C16" s="85">
        <v>16631839</v>
      </c>
      <c r="D16" s="85">
        <v>16631839</v>
      </c>
      <c r="F16" s="97"/>
      <c r="N16" s="97"/>
    </row>
    <row r="17" spans="1:14" ht="15" customHeight="1" x14ac:dyDescent="0.25">
      <c r="A17" s="87" t="s">
        <v>378</v>
      </c>
      <c r="B17" s="21" t="s">
        <v>36</v>
      </c>
      <c r="C17" s="87">
        <f>SUM(C13:C16)</f>
        <v>78231243</v>
      </c>
      <c r="D17" s="87">
        <f>SUM(D13:D16)</f>
        <v>78231243</v>
      </c>
      <c r="F17" s="97"/>
      <c r="N17" s="97"/>
    </row>
    <row r="18" spans="1:14" ht="15" customHeight="1" x14ac:dyDescent="0.25">
      <c r="A18" s="85" t="s">
        <v>381</v>
      </c>
      <c r="B18" s="100" t="s">
        <v>412</v>
      </c>
      <c r="C18" s="85">
        <v>4082445</v>
      </c>
      <c r="D18" s="85">
        <v>4082445</v>
      </c>
      <c r="F18" s="97"/>
      <c r="N18" s="97"/>
    </row>
    <row r="19" spans="1:14" ht="29.25" customHeight="1" x14ac:dyDescent="0.25">
      <c r="A19" s="85" t="s">
        <v>384</v>
      </c>
      <c r="B19" s="14" t="s">
        <v>593</v>
      </c>
      <c r="C19" s="85">
        <v>50026690</v>
      </c>
      <c r="D19" s="85">
        <v>50088670</v>
      </c>
      <c r="F19" s="97"/>
      <c r="N19" s="97"/>
    </row>
    <row r="20" spans="1:14" ht="15" customHeight="1" x14ac:dyDescent="0.25">
      <c r="A20" s="85" t="s">
        <v>383</v>
      </c>
      <c r="B20" s="14" t="s">
        <v>83</v>
      </c>
      <c r="C20" s="85">
        <v>48671967</v>
      </c>
      <c r="D20" s="85">
        <v>48697957</v>
      </c>
      <c r="F20" s="97"/>
      <c r="N20" s="97"/>
    </row>
    <row r="21" spans="1:14" ht="15" customHeight="1" x14ac:dyDescent="0.25">
      <c r="A21" s="85" t="s">
        <v>385</v>
      </c>
      <c r="B21" s="23" t="s">
        <v>38</v>
      </c>
      <c r="C21" s="85">
        <f>SUM(C19:C20)</f>
        <v>98698657</v>
      </c>
      <c r="D21" s="85">
        <f>SUM(D19:D20)</f>
        <v>98786627</v>
      </c>
      <c r="E21" s="97"/>
      <c r="F21" s="97"/>
    </row>
    <row r="22" spans="1:14" ht="15" customHeight="1" x14ac:dyDescent="0.25">
      <c r="A22" s="86" t="s">
        <v>386</v>
      </c>
      <c r="B22" s="23" t="s">
        <v>39</v>
      </c>
      <c r="C22" s="85">
        <v>0</v>
      </c>
      <c r="D22" s="85">
        <v>0</v>
      </c>
      <c r="E22" s="97"/>
      <c r="F22" s="97"/>
    </row>
    <row r="23" spans="1:14" ht="15" customHeight="1" x14ac:dyDescent="0.25">
      <c r="A23" s="86" t="s">
        <v>387</v>
      </c>
      <c r="B23" s="23" t="s">
        <v>41</v>
      </c>
      <c r="C23" s="85">
        <v>0</v>
      </c>
      <c r="D23" s="85">
        <v>0</v>
      </c>
      <c r="E23" s="97"/>
      <c r="F23" s="97"/>
    </row>
    <row r="24" spans="1:14" ht="15" customHeight="1" x14ac:dyDescent="0.25">
      <c r="A24" s="87" t="s">
        <v>388</v>
      </c>
      <c r="B24" s="21" t="s">
        <v>40</v>
      </c>
      <c r="C24" s="87">
        <f>C18+C21+C22+C23</f>
        <v>102781102</v>
      </c>
      <c r="D24" s="87">
        <f>D18+D21+D22+D23</f>
        <v>102869072</v>
      </c>
      <c r="E24" s="97"/>
      <c r="F24" s="97"/>
    </row>
    <row r="25" spans="1:14" ht="15" customHeight="1" x14ac:dyDescent="0.25">
      <c r="A25" s="87" t="s">
        <v>411</v>
      </c>
      <c r="B25" s="21" t="s">
        <v>42</v>
      </c>
      <c r="C25" s="87">
        <f>C24</f>
        <v>102781102</v>
      </c>
      <c r="D25" s="87">
        <f>D24</f>
        <v>102869072</v>
      </c>
      <c r="E25" s="97"/>
      <c r="F25" s="97"/>
    </row>
    <row r="26" spans="1:14" x14ac:dyDescent="0.25">
      <c r="A26" s="97"/>
      <c r="B26" s="97"/>
      <c r="C26" s="97"/>
      <c r="D26" s="97"/>
      <c r="E26" s="97"/>
      <c r="F26" s="97"/>
    </row>
    <row r="27" spans="1:14" x14ac:dyDescent="0.25">
      <c r="A27" s="296" t="s">
        <v>237</v>
      </c>
      <c r="B27" s="288" t="s">
        <v>1</v>
      </c>
      <c r="C27" s="302" t="s">
        <v>161</v>
      </c>
      <c r="D27" s="302"/>
      <c r="E27" s="302"/>
      <c r="F27" s="302"/>
    </row>
    <row r="28" spans="1:14" ht="15" customHeight="1" x14ac:dyDescent="0.25">
      <c r="A28" s="297"/>
      <c r="B28" s="299"/>
      <c r="C28" s="296" t="s">
        <v>450</v>
      </c>
      <c r="D28" s="280" t="s">
        <v>451</v>
      </c>
      <c r="E28" s="280" t="s">
        <v>453</v>
      </c>
      <c r="F28" s="280" t="s">
        <v>452</v>
      </c>
    </row>
    <row r="29" spans="1:14" ht="45" customHeight="1" x14ac:dyDescent="0.25">
      <c r="A29" s="298"/>
      <c r="B29" s="289"/>
      <c r="C29" s="298"/>
      <c r="D29" s="280"/>
      <c r="E29" s="280"/>
      <c r="F29" s="280"/>
    </row>
    <row r="30" spans="1:14" x14ac:dyDescent="0.25">
      <c r="A30" s="153" t="s">
        <v>238</v>
      </c>
      <c r="B30" s="17" t="s">
        <v>94</v>
      </c>
      <c r="C30" s="85">
        <v>72197220</v>
      </c>
      <c r="D30" s="85">
        <v>78231243</v>
      </c>
      <c r="E30" s="85"/>
      <c r="F30" s="85"/>
    </row>
    <row r="31" spans="1:14" x14ac:dyDescent="0.25">
      <c r="A31" s="153" t="s">
        <v>239</v>
      </c>
      <c r="B31" s="17" t="s">
        <v>95</v>
      </c>
      <c r="C31" s="85"/>
      <c r="D31" s="85"/>
      <c r="E31" s="85"/>
      <c r="F31" s="85"/>
    </row>
    <row r="32" spans="1:14" x14ac:dyDescent="0.25">
      <c r="A32" s="153" t="s">
        <v>241</v>
      </c>
      <c r="B32" s="17" t="s">
        <v>96</v>
      </c>
      <c r="C32" s="85"/>
      <c r="D32" s="85"/>
      <c r="E32" s="85"/>
      <c r="F32" s="85"/>
    </row>
    <row r="33" spans="1:6" x14ac:dyDescent="0.25">
      <c r="A33" s="153">
        <v>107052</v>
      </c>
      <c r="B33" s="17" t="s">
        <v>57</v>
      </c>
      <c r="C33" s="85"/>
      <c r="D33" s="85"/>
      <c r="E33" s="85"/>
      <c r="F33" s="85"/>
    </row>
    <row r="34" spans="1:6" x14ac:dyDescent="0.25">
      <c r="A34" s="153">
        <v>107055</v>
      </c>
      <c r="B34" s="17" t="s">
        <v>97</v>
      </c>
      <c r="C34" s="85"/>
      <c r="D34" s="85"/>
      <c r="E34" s="85"/>
      <c r="F34" s="85"/>
    </row>
    <row r="35" spans="1:6" x14ac:dyDescent="0.25">
      <c r="A35" s="156" t="s">
        <v>240</v>
      </c>
      <c r="B35" s="17" t="s">
        <v>98</v>
      </c>
      <c r="C35" s="85"/>
      <c r="D35" s="85"/>
      <c r="E35" s="85"/>
      <c r="F35" s="85"/>
    </row>
    <row r="36" spans="1:6" x14ac:dyDescent="0.25">
      <c r="A36" s="144" t="s">
        <v>402</v>
      </c>
      <c r="B36" s="17" t="s">
        <v>99</v>
      </c>
      <c r="C36" s="85"/>
      <c r="D36" s="85"/>
      <c r="E36" s="85"/>
      <c r="F36" s="85"/>
    </row>
    <row r="37" spans="1:6" x14ac:dyDescent="0.25">
      <c r="A37" s="144" t="s">
        <v>402</v>
      </c>
      <c r="B37" s="17" t="s">
        <v>100</v>
      </c>
      <c r="C37" s="85"/>
      <c r="D37" s="85"/>
      <c r="E37" s="85"/>
      <c r="F37" s="85"/>
    </row>
    <row r="38" spans="1:6" x14ac:dyDescent="0.25">
      <c r="A38" s="154" t="s">
        <v>403</v>
      </c>
      <c r="B38" s="17" t="s">
        <v>101</v>
      </c>
      <c r="C38" s="85"/>
      <c r="D38" s="85"/>
      <c r="E38" s="85"/>
      <c r="F38" s="85"/>
    </row>
    <row r="39" spans="1:6" x14ac:dyDescent="0.25">
      <c r="A39" s="154" t="s">
        <v>404</v>
      </c>
      <c r="B39" s="17" t="s">
        <v>102</v>
      </c>
      <c r="C39" s="85"/>
      <c r="D39" s="85"/>
      <c r="E39" s="85"/>
      <c r="F39" s="85"/>
    </row>
    <row r="40" spans="1:6" x14ac:dyDescent="0.25">
      <c r="A40" s="154" t="s">
        <v>413</v>
      </c>
      <c r="B40" s="17" t="s">
        <v>103</v>
      </c>
      <c r="C40" s="85"/>
      <c r="D40" s="85"/>
      <c r="E40" s="85"/>
      <c r="F40" s="85"/>
    </row>
    <row r="41" spans="1:6" x14ac:dyDescent="0.25">
      <c r="A41" s="154" t="s">
        <v>414</v>
      </c>
      <c r="B41" s="17" t="s">
        <v>104</v>
      </c>
      <c r="C41" s="85"/>
      <c r="D41" s="85"/>
      <c r="E41" s="85"/>
      <c r="F41" s="85"/>
    </row>
    <row r="42" spans="1:6" x14ac:dyDescent="0.25">
      <c r="A42" s="154" t="s">
        <v>443</v>
      </c>
      <c r="B42" s="17" t="s">
        <v>429</v>
      </c>
      <c r="C42" s="85"/>
      <c r="D42" s="85"/>
      <c r="E42" s="85"/>
      <c r="F42" s="85"/>
    </row>
    <row r="43" spans="1:6" x14ac:dyDescent="0.25">
      <c r="A43" s="154" t="s">
        <v>415</v>
      </c>
      <c r="B43" s="17" t="s">
        <v>105</v>
      </c>
      <c r="C43" s="85"/>
      <c r="D43" s="85"/>
      <c r="E43" s="85"/>
      <c r="F43" s="85"/>
    </row>
    <row r="44" spans="1:6" x14ac:dyDescent="0.25">
      <c r="A44" s="154" t="s">
        <v>242</v>
      </c>
      <c r="B44" s="17" t="s">
        <v>106</v>
      </c>
      <c r="C44" s="85"/>
      <c r="D44" s="85"/>
      <c r="E44" s="85"/>
      <c r="F44" s="85"/>
    </row>
    <row r="45" spans="1:6" x14ac:dyDescent="0.25">
      <c r="A45" s="157" t="s">
        <v>444</v>
      </c>
      <c r="B45" s="74" t="s">
        <v>447</v>
      </c>
      <c r="C45" s="85"/>
      <c r="D45" s="85"/>
      <c r="E45" s="85"/>
      <c r="F45" s="85">
        <v>4082445</v>
      </c>
    </row>
    <row r="46" spans="1:6" x14ac:dyDescent="0.25">
      <c r="A46" s="157" t="s">
        <v>445</v>
      </c>
      <c r="B46" s="74" t="s">
        <v>448</v>
      </c>
      <c r="C46" s="85"/>
      <c r="D46" s="85"/>
      <c r="E46" s="85"/>
      <c r="F46" s="85">
        <v>98698657</v>
      </c>
    </row>
    <row r="47" spans="1:6" x14ac:dyDescent="0.25">
      <c r="A47" s="157" t="s">
        <v>446</v>
      </c>
      <c r="B47" s="74" t="s">
        <v>449</v>
      </c>
      <c r="C47" s="85"/>
      <c r="D47" s="85"/>
      <c r="E47" s="85"/>
      <c r="F47" s="85"/>
    </row>
    <row r="48" spans="1:6" x14ac:dyDescent="0.25">
      <c r="A48" s="300" t="s">
        <v>43</v>
      </c>
      <c r="B48" s="301"/>
      <c r="C48" s="87">
        <f>SUM(C30:C47)</f>
        <v>72197220</v>
      </c>
      <c r="D48" s="87">
        <f t="shared" ref="D48:F48" si="0">SUM(D30:D47)</f>
        <v>78231243</v>
      </c>
      <c r="E48" s="87">
        <f t="shared" si="0"/>
        <v>0</v>
      </c>
      <c r="F48" s="87">
        <f t="shared" si="0"/>
        <v>102781102</v>
      </c>
    </row>
    <row r="49" spans="1:6" x14ac:dyDescent="0.25">
      <c r="A49" s="234"/>
      <c r="B49" s="234"/>
      <c r="C49" s="221"/>
      <c r="D49" s="221"/>
      <c r="E49" s="221"/>
      <c r="F49" s="221"/>
    </row>
    <row r="50" spans="1:6" x14ac:dyDescent="0.25">
      <c r="A50" s="234"/>
      <c r="B50" s="234"/>
      <c r="C50" s="221"/>
      <c r="D50" s="221"/>
      <c r="E50" s="221"/>
      <c r="F50" s="221"/>
    </row>
    <row r="51" spans="1:6" x14ac:dyDescent="0.25">
      <c r="A51" s="234"/>
      <c r="B51" s="234"/>
      <c r="C51" s="221"/>
      <c r="D51" s="221"/>
      <c r="E51" s="221"/>
      <c r="F51" s="221"/>
    </row>
    <row r="53" spans="1:6" x14ac:dyDescent="0.25">
      <c r="A53" s="296" t="s">
        <v>237</v>
      </c>
      <c r="B53" s="288" t="s">
        <v>1</v>
      </c>
      <c r="C53" s="302" t="s">
        <v>585</v>
      </c>
      <c r="D53" s="302"/>
      <c r="E53" s="302"/>
      <c r="F53" s="302"/>
    </row>
    <row r="54" spans="1:6" x14ac:dyDescent="0.25">
      <c r="A54" s="297"/>
      <c r="B54" s="299"/>
      <c r="C54" s="296" t="s">
        <v>450</v>
      </c>
      <c r="D54" s="280" t="s">
        <v>451</v>
      </c>
      <c r="E54" s="280" t="s">
        <v>453</v>
      </c>
      <c r="F54" s="280" t="s">
        <v>452</v>
      </c>
    </row>
    <row r="55" spans="1:6" ht="24" customHeight="1" x14ac:dyDescent="0.25">
      <c r="A55" s="298"/>
      <c r="B55" s="289"/>
      <c r="C55" s="298"/>
      <c r="D55" s="280"/>
      <c r="E55" s="280"/>
      <c r="F55" s="280"/>
    </row>
    <row r="56" spans="1:6" x14ac:dyDescent="0.25">
      <c r="A56" s="153" t="s">
        <v>238</v>
      </c>
      <c r="B56" s="17" t="s">
        <v>94</v>
      </c>
      <c r="C56" s="85">
        <v>72299120</v>
      </c>
      <c r="D56" s="85">
        <v>78231243</v>
      </c>
      <c r="E56" s="85"/>
      <c r="F56" s="85"/>
    </row>
    <row r="57" spans="1:6" x14ac:dyDescent="0.25">
      <c r="A57" s="153" t="s">
        <v>239</v>
      </c>
      <c r="B57" s="17" t="s">
        <v>95</v>
      </c>
      <c r="C57" s="85"/>
      <c r="D57" s="85"/>
      <c r="E57" s="85"/>
      <c r="F57" s="85"/>
    </row>
    <row r="58" spans="1:6" x14ac:dyDescent="0.25">
      <c r="A58" s="153" t="s">
        <v>241</v>
      </c>
      <c r="B58" s="17" t="s">
        <v>96</v>
      </c>
      <c r="C58" s="85"/>
      <c r="D58" s="85"/>
      <c r="E58" s="85"/>
      <c r="F58" s="85"/>
    </row>
    <row r="59" spans="1:6" x14ac:dyDescent="0.25">
      <c r="A59" s="153">
        <v>107052</v>
      </c>
      <c r="B59" s="17" t="s">
        <v>57</v>
      </c>
      <c r="C59" s="85"/>
      <c r="D59" s="85"/>
      <c r="E59" s="85"/>
      <c r="F59" s="85"/>
    </row>
    <row r="60" spans="1:6" x14ac:dyDescent="0.25">
      <c r="A60" s="153">
        <v>107055</v>
      </c>
      <c r="B60" s="17" t="s">
        <v>97</v>
      </c>
      <c r="C60" s="85"/>
      <c r="D60" s="85"/>
      <c r="E60" s="85"/>
      <c r="F60" s="85"/>
    </row>
    <row r="61" spans="1:6" x14ac:dyDescent="0.25">
      <c r="A61" s="156" t="s">
        <v>240</v>
      </c>
      <c r="B61" s="17" t="s">
        <v>98</v>
      </c>
      <c r="C61" s="85"/>
      <c r="D61" s="85"/>
      <c r="E61" s="85"/>
      <c r="F61" s="85"/>
    </row>
    <row r="62" spans="1:6" x14ac:dyDescent="0.25">
      <c r="A62" s="144" t="s">
        <v>402</v>
      </c>
      <c r="B62" s="17" t="s">
        <v>99</v>
      </c>
      <c r="C62" s="85"/>
      <c r="D62" s="85"/>
      <c r="E62" s="85"/>
      <c r="F62" s="85"/>
    </row>
    <row r="63" spans="1:6" x14ac:dyDescent="0.25">
      <c r="A63" s="144" t="s">
        <v>402</v>
      </c>
      <c r="B63" s="17" t="s">
        <v>100</v>
      </c>
      <c r="C63" s="85"/>
      <c r="D63" s="85"/>
      <c r="E63" s="85"/>
      <c r="F63" s="85"/>
    </row>
    <row r="64" spans="1:6" x14ac:dyDescent="0.25">
      <c r="A64" s="154" t="s">
        <v>403</v>
      </c>
      <c r="B64" s="17" t="s">
        <v>101</v>
      </c>
      <c r="C64" s="85"/>
      <c r="D64" s="85"/>
      <c r="E64" s="85"/>
      <c r="F64" s="85"/>
    </row>
    <row r="65" spans="1:6" x14ac:dyDescent="0.25">
      <c r="A65" s="154" t="s">
        <v>404</v>
      </c>
      <c r="B65" s="17" t="s">
        <v>102</v>
      </c>
      <c r="C65" s="85"/>
      <c r="D65" s="85"/>
      <c r="E65" s="85"/>
      <c r="F65" s="85"/>
    </row>
    <row r="66" spans="1:6" x14ac:dyDescent="0.25">
      <c r="A66" s="154" t="s">
        <v>413</v>
      </c>
      <c r="B66" s="17" t="s">
        <v>103</v>
      </c>
      <c r="C66" s="85"/>
      <c r="D66" s="85"/>
      <c r="E66" s="85"/>
      <c r="F66" s="85"/>
    </row>
    <row r="67" spans="1:6" x14ac:dyDescent="0.25">
      <c r="A67" s="154" t="s">
        <v>414</v>
      </c>
      <c r="B67" s="17" t="s">
        <v>104</v>
      </c>
      <c r="C67" s="85"/>
      <c r="D67" s="85"/>
      <c r="E67" s="85"/>
      <c r="F67" s="85"/>
    </row>
    <row r="68" spans="1:6" x14ac:dyDescent="0.25">
      <c r="A68" s="154" t="s">
        <v>443</v>
      </c>
      <c r="B68" s="17" t="s">
        <v>429</v>
      </c>
      <c r="C68" s="85"/>
      <c r="D68" s="85"/>
      <c r="E68" s="85"/>
      <c r="F68" s="85"/>
    </row>
    <row r="69" spans="1:6" x14ac:dyDescent="0.25">
      <c r="A69" s="154" t="s">
        <v>415</v>
      </c>
      <c r="B69" s="17" t="s">
        <v>105</v>
      </c>
      <c r="C69" s="85"/>
      <c r="D69" s="85"/>
      <c r="E69" s="85"/>
      <c r="F69" s="85"/>
    </row>
    <row r="70" spans="1:6" x14ac:dyDescent="0.25">
      <c r="A70" s="154" t="s">
        <v>242</v>
      </c>
      <c r="B70" s="17" t="s">
        <v>106</v>
      </c>
      <c r="C70" s="85"/>
      <c r="D70" s="85"/>
      <c r="E70" s="85"/>
      <c r="F70" s="85"/>
    </row>
    <row r="71" spans="1:6" x14ac:dyDescent="0.25">
      <c r="A71" s="157" t="s">
        <v>444</v>
      </c>
      <c r="B71" s="74" t="s">
        <v>447</v>
      </c>
      <c r="C71" s="85"/>
      <c r="D71" s="85"/>
      <c r="E71" s="85"/>
      <c r="F71" s="85">
        <v>4082445</v>
      </c>
    </row>
    <row r="72" spans="1:6" x14ac:dyDescent="0.25">
      <c r="A72" s="157" t="s">
        <v>445</v>
      </c>
      <c r="B72" s="74" t="s">
        <v>448</v>
      </c>
      <c r="C72" s="85"/>
      <c r="D72" s="85"/>
      <c r="E72" s="85"/>
      <c r="F72" s="85">
        <v>98786627</v>
      </c>
    </row>
    <row r="73" spans="1:6" x14ac:dyDescent="0.25">
      <c r="A73" s="157" t="s">
        <v>446</v>
      </c>
      <c r="B73" s="74" t="s">
        <v>449</v>
      </c>
      <c r="C73" s="85"/>
      <c r="D73" s="85"/>
      <c r="E73" s="85"/>
      <c r="F73" s="85"/>
    </row>
    <row r="74" spans="1:6" x14ac:dyDescent="0.25">
      <c r="A74" s="300" t="s">
        <v>43</v>
      </c>
      <c r="B74" s="301"/>
      <c r="C74" s="87">
        <f>SUM(C56:C73)</f>
        <v>72299120</v>
      </c>
      <c r="D74" s="87">
        <f t="shared" ref="D74:F74" si="1">SUM(D56:D73)</f>
        <v>78231243</v>
      </c>
      <c r="E74" s="87">
        <f t="shared" si="1"/>
        <v>0</v>
      </c>
      <c r="F74" s="87">
        <f t="shared" si="1"/>
        <v>102869072</v>
      </c>
    </row>
  </sheetData>
  <mergeCells count="20">
    <mergeCell ref="A1:D1"/>
    <mergeCell ref="A7:B7"/>
    <mergeCell ref="C28:C29"/>
    <mergeCell ref="A48:B48"/>
    <mergeCell ref="D28:D29"/>
    <mergeCell ref="E28:E29"/>
    <mergeCell ref="F28:F29"/>
    <mergeCell ref="A2:D2"/>
    <mergeCell ref="C27:F27"/>
    <mergeCell ref="A27:A29"/>
    <mergeCell ref="B27:B29"/>
    <mergeCell ref="A3:D3"/>
    <mergeCell ref="A53:A55"/>
    <mergeCell ref="B53:B55"/>
    <mergeCell ref="A74:B74"/>
    <mergeCell ref="C53:F53"/>
    <mergeCell ref="C54:C55"/>
    <mergeCell ref="D54:D55"/>
    <mergeCell ref="E54:E55"/>
    <mergeCell ref="F54:F5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</vt:i4>
      </vt:variant>
    </vt:vector>
  </HeadingPairs>
  <TitlesOfParts>
    <vt:vector size="24" baseType="lpstr">
      <vt:lpstr>1. Mérleg</vt:lpstr>
      <vt:lpstr>2.Bevételek</vt:lpstr>
      <vt:lpstr>2.1 Költségvetési bevételek</vt:lpstr>
      <vt:lpstr>2.2 Működési bevételek</vt:lpstr>
      <vt:lpstr>3. Kiadások</vt:lpstr>
      <vt:lpstr>3.1 Személyi és járulékok</vt:lpstr>
      <vt:lpstr>3.2 Dologi kiadások</vt:lpstr>
      <vt:lpstr>3.3 Ellátott, egyéb, finansz k</vt:lpstr>
      <vt:lpstr>3.4. Beruházások és felújítások</vt:lpstr>
      <vt:lpstr>4. Finanszírozási </vt:lpstr>
      <vt:lpstr>4.1 Óvoda</vt:lpstr>
      <vt:lpstr>4.1.1 Köznevelés</vt:lpstr>
      <vt:lpstr>4.1.2 Konyha</vt:lpstr>
      <vt:lpstr>4.2 Közös Hivatal</vt:lpstr>
      <vt:lpstr>4.2.1 Szakmár</vt:lpstr>
      <vt:lpstr>4.2.2 Öregcsertő</vt:lpstr>
      <vt:lpstr>4.2.3 Újtelek</vt:lpstr>
      <vt:lpstr>4.2.4 Jegyző</vt:lpstr>
      <vt:lpstr>5. Felhalmozási bev és kiad</vt:lpstr>
      <vt:lpstr>6. 3 éves terv</vt:lpstr>
      <vt:lpstr>7. Felhasználási ütemterv</vt:lpstr>
      <vt:lpstr>8. Adósságot keletkeztető ü</vt:lpstr>
      <vt:lpstr>9. Létszámadatok</vt:lpstr>
      <vt:lpstr>'4. Finanszírozási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Szakács Szilvia</dc:creator>
  <cp:lastModifiedBy>USER</cp:lastModifiedBy>
  <cp:lastPrinted>2018-05-08T06:46:12Z</cp:lastPrinted>
  <dcterms:created xsi:type="dcterms:W3CDTF">2014-03-20T09:53:46Z</dcterms:created>
  <dcterms:modified xsi:type="dcterms:W3CDTF">2018-05-29T08:14:09Z</dcterms:modified>
</cp:coreProperties>
</file>