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760" tabRatio="973" firstSheet="12" activeTab="20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2.sz.mell" sheetId="17" r:id="rId17"/>
    <sheet name="KV_10.sz.mell" sheetId="18" r:id="rId18"/>
    <sheet name="KV_1.sz.tájékoztató_t." sheetId="19" r:id="rId19"/>
    <sheet name="KV_2.sz.tájékoztató_t." sheetId="20" r:id="rId20"/>
    <sheet name="KV_3.sz.tájékoztató_t." sheetId="21" r:id="rId21"/>
  </sheets>
  <externalReferences>
    <externalReference r:id="rId24"/>
  </externalReferences>
  <definedNames>
    <definedName name="_xlfn.IFERROR" hidden="1">#NAME?</definedName>
    <definedName name="_xlnm.Print_Titles" localSheetId="15">'KV_9.1.sz.mell'!$1:$6</definedName>
    <definedName name="_xlnm.Print_Titles" localSheetId="16">'KV_9.2.sz.mell'!$1:$6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20">'KV_3.sz.tájékoztató_t.'!$A$2:$E$33</definedName>
    <definedName name="_xlnm.Print_Area" localSheetId="0">'TARTALOMJEGYZÉK'!$A$1:$C$30</definedName>
  </definedNames>
  <calcPr fullCalcOnLoad="1"/>
</workbook>
</file>

<file path=xl/sharedStrings.xml><?xml version="1.0" encoding="utf-8"?>
<sst xmlns="http://schemas.openxmlformats.org/spreadsheetml/2006/main" count="2164" uniqueCount="622">
  <si>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</si>
  <si>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</si>
  <si>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</si>
  <si>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</si>
  <si>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</si>
  <si>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</si>
  <si>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</si>
  <si>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</si>
  <si>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</si>
  <si>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</si>
  <si>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</si>
  <si>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</si>
  <si>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</si>
  <si>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</si>
  <si>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</si>
  <si>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</si>
  <si>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</si>
  <si>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</si>
  <si>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</si>
  <si>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</si>
  <si>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</si>
  <si>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</si>
  <si>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</si>
  <si>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</si>
  <si>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</si>
  <si>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</si>
  <si>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</si>
  <si>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</si>
  <si>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</si>
  <si>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</si>
  <si>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</si>
  <si>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</si>
  <si>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</si>
  <si>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</si>
  <si>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</si>
  <si>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</si>
  <si>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</si>
  <si>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</si>
  <si>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</si>
  <si>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</si>
  <si>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</si>
  <si>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</si>
  <si>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</si>
  <si>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</si>
  <si>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</si>
  <si>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</si>
  <si>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</si>
  <si>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</si>
  <si>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</si>
  <si>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</si>
  <si>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</si>
  <si>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</si>
  <si>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</si>
  <si>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</si>
  <si>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</si>
  <si>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</si>
  <si>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</si>
  <si>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</si>
  <si>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</si>
  <si>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</si>
  <si>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</si>
  <si>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</si>
  <si>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</si>
  <si>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</si>
  <si>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</si>
  <si>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</si>
  <si>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</si>
  <si>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</si>
  <si>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</si>
  <si>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</si>
  <si>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</si>
  <si>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</si>
  <si>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</si>
  <si>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</si>
  <si>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</si>
  <si>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</si>
  <si>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</si>
  <si>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</si>
  <si>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</si>
  <si>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</si>
  <si>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</si>
  <si>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</si>
  <si>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</si>
  <si>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</si>
  <si>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</si>
  <si>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</si>
  <si>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</si>
  <si>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</si>
  <si>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</si>
  <si>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</si>
  <si>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</si>
  <si>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</si>
  <si>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</si>
  <si>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</si>
  <si>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</si>
  <si>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</si>
  <si>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</si>
  <si>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</si>
  <si>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</si>
  <si>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</si>
  <si>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</si>
  <si>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</si>
  <si>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</si>
  <si>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</si>
  <si>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</si>
  <si>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</si>
  <si>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</si>
  <si>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</si>
  <si>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</si>
  <si>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</si>
  <si>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</si>
  <si>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</si>
  <si>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</si>
  <si>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</si>
  <si>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</si>
  <si>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</si>
  <si>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</si>
  <si>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</si>
  <si>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</si>
  <si>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</si>
  <si>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</si>
  <si>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</si>
  <si>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</si>
  <si>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</si>
  <si>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</si>
  <si>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</si>
  <si>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</si>
  <si>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</si>
  <si>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</si>
  <si>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</si>
  <si>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</si>
  <si>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</si>
  <si>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</si>
  <si>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</si>
  <si>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</si>
  <si>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</si>
  <si>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</si>
  <si>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</si>
  <si>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</si>
  <si>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</si>
  <si>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</si>
  <si>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</si>
  <si>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</si>
  <si>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</si>
  <si>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</si>
  <si>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</si>
  <si>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</si>
  <si>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</si>
  <si>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</si>
  <si>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</si>
  <si>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</si>
  <si>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</si>
  <si>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</si>
  <si>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</si>
  <si>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</si>
  <si>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</si>
  <si>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</si>
  <si>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</si>
  <si>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</si>
  <si>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</si>
  <si>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</si>
  <si>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</si>
  <si>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</si>
  <si>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</si>
  <si>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</si>
  <si>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</si>
  <si>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</si>
  <si>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</si>
  <si>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</si>
  <si>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</si>
  <si>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</si>
  <si>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</si>
  <si>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</si>
  <si>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</si>
  <si>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</si>
  <si>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</si>
  <si>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</si>
  <si>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</si>
  <si>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</si>
  <si>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</si>
  <si>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</si>
  <si>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</si>
  <si>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</si>
  <si>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</si>
  <si>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</si>
  <si>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</si>
  <si>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</si>
  <si>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</si>
  <si>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</si>
  <si>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</si>
  <si>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</si>
  <si>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</si>
  <si>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</si>
  <si>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</si>
  <si>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</si>
  <si>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</si>
  <si>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</si>
  <si>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</si>
  <si>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</si>
  <si>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</si>
  <si>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</si>
  <si>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</si>
  <si>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</si>
  <si>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</si>
  <si>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</si>
  <si>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</si>
  <si>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</si>
  <si>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</si>
  <si>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</si>
  <si>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</si>
  <si>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</si>
  <si>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</si>
  <si>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</si>
  <si>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</si>
  <si>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</si>
  <si>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</si>
  <si>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</si>
  <si>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</si>
  <si>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</si>
  <si>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</si>
  <si>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</si>
  <si>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</si>
  <si>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</si>
  <si>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</si>
  <si>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</si>
  <si>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</si>
  <si>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</si>
  <si>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</si>
  <si>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</si>
  <si>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</si>
  <si>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</si>
  <si>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</si>
  <si>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</si>
  <si>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</si>
  <si>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</si>
  <si>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</si>
  <si>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</si>
  <si>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</si>
  <si>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</si>
  <si>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</si>
  <si>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</si>
  <si>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</si>
  <si>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</si>
  <si>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</si>
  <si>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</si>
  <si>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</si>
  <si>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</si>
  <si>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</si>
  <si>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</si>
  <si>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</si>
  <si>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</si>
  <si>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</si>
  <si>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</si>
  <si>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</si>
  <si>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</si>
  <si>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</si>
  <si>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</si>
  <si>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</si>
  <si>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</si>
  <si>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</si>
  <si>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</si>
  <si>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</si>
  <si>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</si>
  <si>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</si>
  <si>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</si>
  <si>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</si>
  <si>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</si>
  <si>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</si>
  <si>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</si>
  <si>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</si>
  <si>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</si>
  <si>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</si>
  <si>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</si>
  <si>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</si>
  <si>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</si>
  <si>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</si>
  <si>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</si>
  <si>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</si>
  <si>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</si>
  <si>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</si>
  <si>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</si>
  <si>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</si>
  <si>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</si>
  <si>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</si>
  <si>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</si>
  <si>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</si>
  <si>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</si>
  <si>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</si>
  <si>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</si>
  <si>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</si>
  <si>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</si>
  <si>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</si>
  <si>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</si>
  <si>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</si>
  <si>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</si>
  <si>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</si>
  <si>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</si>
  <si>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</si>
  <si>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</si>
  <si>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</si>
  <si>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</si>
  <si>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</si>
  <si>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</si>
  <si>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</si>
  <si>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</si>
  <si>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</si>
  <si>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</si>
  <si>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</si>
  <si>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</si>
  <si>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</si>
  <si>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</si>
  <si>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</si>
  <si>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</si>
  <si>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</si>
  <si>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</si>
  <si>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</si>
  <si>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</si>
  <si>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</si>
  <si>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</si>
  <si>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</si>
  <si>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</si>
  <si>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</si>
  <si>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</si>
  <si>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</si>
  <si>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</si>
  <si>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</si>
  <si>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</si>
  <si>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</si>
  <si>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</si>
  <si>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</si>
  <si>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</si>
  <si>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</si>
  <si>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</si>
  <si>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</si>
  <si>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</si>
  <si>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</si>
  <si>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</si>
  <si>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</si>
  <si>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</si>
  <si>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</si>
  <si>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</si>
  <si>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</si>
  <si>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</si>
  <si>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</si>
  <si>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</si>
  <si>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</si>
  <si>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</si>
  <si>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</si>
  <si>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</si>
  <si>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</si>
  <si>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</si>
  <si>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</si>
  <si>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</si>
  <si>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</si>
  <si>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</si>
  <si>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</si>
  <si>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</si>
  <si>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</si>
  <si>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</si>
  <si>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</si>
  <si>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</si>
  <si>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</si>
  <si>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</si>
  <si>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</si>
  <si>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</si>
  <si>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</si>
  <si>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</si>
  <si>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</si>
  <si>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</si>
  <si>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</si>
  <si>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</si>
  <si>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</si>
  <si>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</si>
  <si>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</si>
  <si>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</si>
  <si>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</si>
  <si>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</si>
  <si>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</si>
  <si>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</si>
  <si>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</si>
  <si>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</si>
  <si>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</si>
  <si>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</si>
  <si>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</si>
  <si>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</si>
  <si>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</si>
  <si>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</si>
  <si>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</si>
  <si>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</si>
  <si>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</si>
  <si>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</si>
  <si>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</si>
  <si>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</si>
  <si>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</si>
  <si>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</si>
  <si>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</si>
  <si>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</si>
  <si>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</si>
  <si>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</si>
  <si>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</si>
  <si>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</si>
  <si>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</si>
  <si>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</si>
  <si>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</si>
  <si>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</si>
  <si>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</si>
  <si>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</si>
  <si>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</si>
  <si>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</si>
  <si>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</si>
  <si>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</si>
  <si>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</si>
  <si>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</si>
  <si>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</si>
  <si>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</si>
  <si>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</si>
  <si>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</si>
  <si>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</si>
  <si>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</si>
  <si>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</si>
  <si>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</si>
  <si>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</si>
  <si>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</si>
  <si>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</si>
  <si>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</si>
  <si>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</si>
  <si>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</si>
  <si>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</si>
  <si>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</si>
  <si>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</si>
  <si>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</si>
  <si>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</si>
  <si>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</si>
  <si>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</si>
  <si>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</si>
  <si>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</si>
  <si>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</si>
  <si>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</si>
  <si>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</si>
  <si>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</si>
  <si>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</si>
  <si>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</si>
  <si>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</si>
  <si>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</si>
  <si>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</si>
  <si>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</si>
  <si>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</si>
  <si>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</si>
  <si>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</si>
  <si>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</si>
  <si>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</si>
  <si>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</si>
  <si>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</si>
  <si>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</si>
  <si>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</si>
  <si>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</si>
  <si>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</si>
  <si>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</si>
  <si>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</si>
  <si>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</si>
  <si>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</si>
  <si>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</si>
  <si>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</si>
  <si>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</si>
  <si>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</si>
  <si>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</si>
  <si>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</si>
  <si>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</si>
  <si>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</si>
  <si>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</si>
  <si>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</si>
  <si>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</si>
  <si>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</si>
  <si>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</si>
  <si>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</si>
  <si>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</si>
  <si>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</si>
  <si>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</si>
  <si>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</si>
  <si>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</si>
  <si>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</si>
  <si>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</si>
  <si>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</si>
  <si>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</si>
  <si>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</si>
  <si>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</si>
  <si>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</si>
  <si>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</si>
  <si>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</si>
  <si>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</si>
  <si>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</si>
  <si>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</si>
  <si>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</si>
  <si>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</si>
  <si>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</si>
  <si>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</si>
  <si>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</si>
  <si>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</si>
  <si>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</si>
  <si>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</si>
  <si>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</si>
  <si>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</si>
  <si>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</si>
  <si>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</si>
  <si>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</si>
  <si>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</si>
  <si>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</si>
  <si>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</si>
  <si>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</si>
  <si>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</si>
  <si>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</si>
  <si>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</si>
  <si>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</si>
  <si>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</si>
  <si>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</si>
  <si>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</si>
  <si>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</si>
  <si>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</si>
  <si>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</si>
  <si>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</si>
  <si>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</si>
  <si>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</si>
  <si>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</si>
  <si>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</si>
  <si>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</si>
  <si>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</si>
  <si>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</si>
  <si>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</si>
  <si>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</si>
  <si>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</si>
  <si>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</si>
  <si>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</si>
  <si>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</si>
  <si>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</si>
  <si>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</si>
  <si>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</si>
  <si>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</si>
  <si>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</si>
  <si>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</si>
  <si>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</si>
  <si>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</si>
  <si>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</si>
  <si>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</si>
  <si>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</si>
  <si>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</si>
  <si>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</si>
  <si>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</si>
  <si>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</si>
  <si>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</si>
  <si>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</si>
  <si>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</si>
  <si>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</si>
  <si>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</si>
  <si>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</si>
  <si>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</si>
  <si>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</si>
  <si>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</si>
  <si>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</si>
  <si>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</si>
  <si>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</si>
  <si>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</si>
  <si>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</si>
  <si>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</si>
  <si>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</si>
  <si>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</si>
  <si>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9.2. melléklet</t>
  </si>
  <si>
    <t>Polgármesteri/Közös hivatal költségvetési táblái (9.2.1., 9.2.2., 9.2.3.)</t>
  </si>
  <si>
    <t>9.3. melléklet</t>
  </si>
  <si>
    <t>/</t>
  </si>
  <si>
    <t>(</t>
  </si>
  <si>
    <t>)</t>
  </si>
  <si>
    <t>…</t>
  </si>
  <si>
    <t>a</t>
  </si>
  <si>
    <t>önkormányzati rendelethez</t>
  </si>
  <si>
    <t>10. melléklet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</si>
  <si>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</si>
  <si>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</si>
  <si>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</si>
  <si>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</si>
  <si>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</si>
  <si>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</si>
  <si>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</si>
  <si>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</si>
  <si>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</si>
  <si>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</si>
  <si>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</si>
  <si>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</si>
  <si>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</si>
  <si>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Kommunális 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</si>
  <si>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</si>
  <si>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</si>
  <si>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</si>
  <si>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</si>
  <si>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</si>
  <si>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</si>
  <si>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</si>
  <si>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</si>
  <si>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</si>
  <si>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</si>
  <si>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</si>
  <si>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</si>
  <si>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</si>
  <si>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 xml:space="preserve">bevételei, kiadásai, hozzájárulások  </t>
  </si>
  <si>
    <t>Összes tervezett
 forrás, kiadás</t>
  </si>
  <si>
    <t>Késedelmi pótlék</t>
  </si>
  <si>
    <t>NEMLEGES</t>
  </si>
  <si>
    <t>Összesen</t>
  </si>
  <si>
    <t>Egyéb közhatalmi bevételek</t>
  </si>
  <si>
    <t>Forint</t>
  </si>
  <si>
    <t>Önkormányzatok szociális és gyermekjóléti feladatainak támogatása</t>
  </si>
  <si>
    <t>3.5.-ből EU-s támogatás</t>
  </si>
  <si>
    <t>Hitel-, kölcsönfelvétel államháztartáson kívülről  (10.1.+…+10.3.)</t>
  </si>
  <si>
    <t>Hitelek, kölcsönök törlesztése külföldi kormányoknak nemz. Szervezeteknek</t>
  </si>
  <si>
    <t>HEVESARANYOS KÖZSÉGI ÖNKORMÁNYZAT</t>
  </si>
  <si>
    <t>HEVESARANYOSI ÓVODA</t>
  </si>
  <si>
    <t>Finanszírozási kiadások (megelőlegezés visszafizetése)</t>
  </si>
  <si>
    <t>2019. évi tény</t>
  </si>
  <si>
    <t>2020. évi várható</t>
  </si>
  <si>
    <t>2021. évi előirányzat</t>
  </si>
  <si>
    <t>1. tájékoztató tábla a … / 2021 ( … ) önkormányzati rendelethez</t>
  </si>
  <si>
    <t>Tájékoztató a 2019. évi tény, 2020. évi várható és 2021. évi terv adatokról</t>
  </si>
  <si>
    <t>III.03.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</si>
</sst>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[$-40E]General"/>
    <numFmt numFmtId="177" formatCode="[$-40E]#,##0"/>
    <numFmt numFmtId="178" formatCode="[$-40E]#,##0.0"/>
    <numFmt numFmtId="179" formatCode="#,##0&quot;    &quot;"/>
    <numFmt numFmtId="180" formatCode="[$-40E]0.00"/>
    <numFmt numFmtId="181" formatCode="[$-40E]#,##0.00"/>
  </numFmts>
  <fonts count="9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176" fontId="76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6" fillId="0" borderId="10" xfId="61" applyFont="1" applyFill="1" applyBorder="1" applyAlignment="1" applyProtection="1">
      <alignment horizontal="left" vertical="center" wrapText="1" indent="1"/>
      <protection/>
    </xf>
    <xf numFmtId="0" fontId="16" fillId="0" borderId="11" xfId="61" applyFont="1" applyFill="1" applyBorder="1" applyAlignment="1" applyProtection="1">
      <alignment horizontal="left" vertical="center" wrapText="1" indent="1"/>
      <protection/>
    </xf>
    <xf numFmtId="0" fontId="16" fillId="0" borderId="12" xfId="61" applyFont="1" applyFill="1" applyBorder="1" applyAlignment="1" applyProtection="1">
      <alignment horizontal="left" vertical="center" wrapText="1" indent="1"/>
      <protection/>
    </xf>
    <xf numFmtId="0" fontId="16" fillId="0" borderId="13" xfId="61" applyFont="1" applyFill="1" applyBorder="1" applyAlignment="1" applyProtection="1">
      <alignment horizontal="left" vertical="center" wrapText="1" indent="1"/>
      <protection/>
    </xf>
    <xf numFmtId="0" fontId="16" fillId="0" borderId="14" xfId="61" applyFont="1" applyFill="1" applyBorder="1" applyAlignment="1" applyProtection="1">
      <alignment horizontal="left" vertical="center" wrapText="1" indent="1"/>
      <protection/>
    </xf>
    <xf numFmtId="0" fontId="16" fillId="0" borderId="15" xfId="61" applyFont="1" applyFill="1" applyBorder="1" applyAlignment="1" applyProtection="1">
      <alignment horizontal="left" vertical="center" wrapText="1" indent="1"/>
      <protection/>
    </xf>
    <xf numFmtId="49" fontId="16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1" applyFont="1" applyFill="1" applyBorder="1" applyAlignment="1" applyProtection="1">
      <alignment horizontal="left" vertical="center" wrapText="1" indent="1"/>
      <protection/>
    </xf>
    <xf numFmtId="0" fontId="14" fillId="0" borderId="22" xfId="61" applyFont="1" applyFill="1" applyBorder="1" applyAlignment="1" applyProtection="1">
      <alignment horizontal="left" vertical="center" wrapText="1" indent="1"/>
      <protection/>
    </xf>
    <xf numFmtId="0" fontId="14" fillId="0" borderId="23" xfId="61" applyFont="1" applyFill="1" applyBorder="1" applyAlignment="1" applyProtection="1">
      <alignment horizontal="left" vertical="center" wrapText="1" indent="1"/>
      <protection/>
    </xf>
    <xf numFmtId="0" fontId="14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1" applyFont="1" applyFill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vertical="center" wrapText="1"/>
      <protection/>
    </xf>
    <xf numFmtId="0" fontId="14" fillId="0" borderId="22" xfId="61" applyFont="1" applyFill="1" applyBorder="1" applyAlignment="1" applyProtection="1">
      <alignment horizontal="center" vertical="center" wrapText="1"/>
      <protection/>
    </xf>
    <xf numFmtId="0" fontId="14" fillId="0" borderId="23" xfId="61" applyFont="1" applyFill="1" applyBorder="1" applyAlignment="1" applyProtection="1">
      <alignment horizontal="center" vertical="center" wrapText="1"/>
      <protection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29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5" xfId="62" applyFont="1" applyFill="1" applyBorder="1" applyAlignment="1" applyProtection="1">
      <alignment horizontal="center" vertical="center"/>
      <protection/>
    </xf>
    <xf numFmtId="0" fontId="7" fillId="0" borderId="33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6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6" fillId="0" borderId="16" xfId="62" applyFont="1" applyFill="1" applyBorder="1" applyAlignment="1" applyProtection="1">
      <alignment horizontal="left" vertical="center" indent="1"/>
      <protection/>
    </xf>
    <xf numFmtId="166" fontId="16" fillId="0" borderId="34" xfId="62" applyNumberFormat="1" applyFont="1" applyFill="1" applyBorder="1" applyAlignment="1" applyProtection="1">
      <alignment vertical="center"/>
      <protection/>
    </xf>
    <xf numFmtId="0" fontId="16" fillId="0" borderId="17" xfId="62" applyFont="1" applyFill="1" applyBorder="1" applyAlignment="1" applyProtection="1">
      <alignment horizontal="left" vertical="center" indent="1"/>
      <protection/>
    </xf>
    <xf numFmtId="166" fontId="16" fillId="0" borderId="29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6" fontId="16" fillId="0" borderId="31" xfId="62" applyNumberFormat="1" applyFont="1" applyFill="1" applyBorder="1" applyAlignment="1" applyProtection="1">
      <alignment vertical="center"/>
      <protection/>
    </xf>
    <xf numFmtId="166" fontId="14" fillId="0" borderId="26" xfId="62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Alignment="1" applyProtection="1">
      <alignment horizontal="left" vertical="center" indent="1"/>
      <protection/>
    </xf>
    <xf numFmtId="0" fontId="14" fillId="0" borderId="22" xfId="62" applyFont="1" applyFill="1" applyBorder="1" applyAlignment="1" applyProtection="1">
      <alignment horizontal="left" vertical="center" indent="1"/>
      <protection/>
    </xf>
    <xf numFmtId="166" fontId="14" fillId="0" borderId="26" xfId="62" applyNumberFormat="1" applyFont="1" applyFill="1" applyBorder="1" applyProtection="1">
      <alignment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4" fillId="0" borderId="23" xfId="6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166" fontId="15" fillId="0" borderId="35" xfId="61" applyNumberFormat="1" applyFont="1" applyFill="1" applyBorder="1" applyAlignment="1" applyProtection="1">
      <alignment horizontal="left" vertical="center"/>
      <protection/>
    </xf>
    <xf numFmtId="0" fontId="16" fillId="0" borderId="28" xfId="61" applyFont="1" applyFill="1" applyBorder="1" applyAlignment="1" applyProtection="1">
      <alignment horizontal="left" vertical="center" wrapText="1" indent="1"/>
      <protection/>
    </xf>
    <xf numFmtId="0" fontId="16" fillId="0" borderId="11" xfId="61" applyFont="1" applyFill="1" applyBorder="1" applyAlignment="1" applyProtection="1">
      <alignment horizontal="left" indent="6"/>
      <protection/>
    </xf>
    <xf numFmtId="0" fontId="16" fillId="0" borderId="11" xfId="61" applyFont="1" applyFill="1" applyBorder="1" applyAlignment="1" applyProtection="1">
      <alignment horizontal="left" vertical="center" wrapText="1" indent="6"/>
      <protection/>
    </xf>
    <xf numFmtId="0" fontId="16" fillId="0" borderId="15" xfId="61" applyFont="1" applyFill="1" applyBorder="1" applyAlignment="1" applyProtection="1">
      <alignment horizontal="left" vertical="center" wrapText="1" indent="6"/>
      <protection/>
    </xf>
    <xf numFmtId="0" fontId="16" fillId="0" borderId="36" xfId="61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61" applyFont="1" applyFill="1">
      <alignment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0" fontId="7" fillId="0" borderId="37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1" xfId="61" applyFont="1" applyFill="1" applyBorder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0" fontId="16" fillId="0" borderId="22" xfId="61" applyFont="1" applyFill="1" applyBorder="1" applyAlignment="1" applyProtection="1">
      <alignment horizontal="center" vertical="center"/>
      <protection/>
    </xf>
    <xf numFmtId="0" fontId="16" fillId="0" borderId="20" xfId="61" applyFont="1" applyFill="1" applyBorder="1" applyAlignment="1" applyProtection="1">
      <alignment horizontal="center" vertical="center"/>
      <protection/>
    </xf>
    <xf numFmtId="0" fontId="16" fillId="0" borderId="17" xfId="61" applyFont="1" applyFill="1" applyBorder="1" applyAlignment="1" applyProtection="1">
      <alignment horizontal="center" vertical="center"/>
      <protection/>
    </xf>
    <xf numFmtId="0" fontId="16" fillId="0" borderId="19" xfId="61" applyFont="1" applyFill="1" applyBorder="1" applyAlignment="1" applyProtection="1">
      <alignment horizontal="center" vertical="center"/>
      <protection/>
    </xf>
    <xf numFmtId="168" fontId="14" fillId="0" borderId="26" xfId="41" applyNumberFormat="1" applyFont="1" applyFill="1" applyBorder="1" applyAlignment="1" applyProtection="1">
      <alignment/>
      <protection/>
    </xf>
    <xf numFmtId="168" fontId="16" fillId="0" borderId="38" xfId="41" applyNumberFormat="1" applyFont="1" applyFill="1" applyBorder="1" applyAlignment="1" applyProtection="1">
      <alignment/>
      <protection locked="0"/>
    </xf>
    <xf numFmtId="168" fontId="16" fillId="0" borderId="29" xfId="41" applyNumberFormat="1" applyFont="1" applyFill="1" applyBorder="1" applyAlignment="1" applyProtection="1">
      <alignment/>
      <protection locked="0"/>
    </xf>
    <xf numFmtId="168" fontId="16" fillId="0" borderId="30" xfId="41" applyNumberFormat="1" applyFont="1" applyFill="1" applyBorder="1" applyAlignment="1" applyProtection="1">
      <alignment/>
      <protection locked="0"/>
    </xf>
    <xf numFmtId="0" fontId="16" fillId="0" borderId="11" xfId="61" applyFont="1" applyFill="1" applyBorder="1" applyProtection="1">
      <alignment/>
      <protection locked="0"/>
    </xf>
    <xf numFmtId="0" fontId="16" fillId="0" borderId="15" xfId="61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6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4" fillId="0" borderId="37" xfId="61" applyNumberFormat="1" applyFont="1" applyFill="1" applyBorder="1" applyAlignment="1" applyProtection="1">
      <alignment horizontal="right" vertical="center" wrapText="1" indent="1"/>
      <protection/>
    </xf>
    <xf numFmtId="166" fontId="16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62" applyFont="1" applyFill="1" applyBorder="1" applyAlignment="1" applyProtection="1">
      <alignment horizontal="left" vertical="center" indent="1"/>
      <protection/>
    </xf>
    <xf numFmtId="0" fontId="16" fillId="0" borderId="12" xfId="62" applyFont="1" applyFill="1" applyBorder="1" applyAlignment="1" applyProtection="1">
      <alignment horizontal="left" vertical="center" wrapText="1" indent="1"/>
      <protection/>
    </xf>
    <xf numFmtId="0" fontId="16" fillId="0" borderId="11" xfId="62" applyFont="1" applyFill="1" applyBorder="1" applyAlignment="1" applyProtection="1">
      <alignment horizontal="left" vertical="center" wrapText="1" indent="1"/>
      <protection/>
    </xf>
    <xf numFmtId="0" fontId="16" fillId="0" borderId="12" xfId="62" applyFont="1" applyFill="1" applyBorder="1" applyAlignment="1" applyProtection="1">
      <alignment horizontal="left" vertical="center" indent="1"/>
      <protection/>
    </xf>
    <xf numFmtId="0" fontId="7" fillId="0" borderId="23" xfId="62" applyFont="1" applyFill="1" applyBorder="1" applyAlignment="1" applyProtection="1">
      <alignment horizontal="left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6" fontId="14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61" applyNumberFormat="1" applyFont="1" applyFill="1" applyBorder="1" applyAlignment="1" applyProtection="1">
      <alignment horizontal="right" vertical="center" wrapText="1" indent="1"/>
      <protection/>
    </xf>
    <xf numFmtId="166" fontId="16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61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6" fontId="16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9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4" xfId="41" applyNumberFormat="1" applyFont="1" applyFill="1" applyBorder="1" applyAlignment="1" applyProtection="1">
      <alignment/>
      <protection locked="0"/>
    </xf>
    <xf numFmtId="168" fontId="16" fillId="0" borderId="46" xfId="41" applyNumberFormat="1" applyFont="1" applyFill="1" applyBorder="1" applyAlignment="1" applyProtection="1">
      <alignment/>
      <protection locked="0"/>
    </xf>
    <xf numFmtId="168" fontId="16" fillId="0" borderId="41" xfId="41" applyNumberFormat="1" applyFont="1" applyFill="1" applyBorder="1" applyAlignment="1" applyProtection="1">
      <alignment/>
      <protection locked="0"/>
    </xf>
    <xf numFmtId="166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6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5" xfId="61" applyFont="1" applyFill="1" applyBorder="1" applyAlignment="1" applyProtection="1">
      <alignment horizontal="center" vertical="center" wrapText="1"/>
      <protection/>
    </xf>
    <xf numFmtId="0" fontId="6" fillId="0" borderId="55" xfId="61" applyFont="1" applyFill="1" applyBorder="1" applyAlignment="1" applyProtection="1">
      <alignment vertical="center" wrapText="1"/>
      <protection/>
    </xf>
    <xf numFmtId="166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3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4" fillId="0" borderId="24" xfId="61" applyFont="1" applyFill="1" applyBorder="1" applyAlignment="1" applyProtection="1">
      <alignment horizontal="center"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6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6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6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1" applyNumberFormat="1" applyFont="1" applyFill="1" applyBorder="1" applyAlignment="1" applyProtection="1">
      <alignment horizontal="center" vertical="center" wrapText="1"/>
      <protection/>
    </xf>
    <xf numFmtId="49" fontId="16" fillId="0" borderId="17" xfId="61" applyNumberFormat="1" applyFont="1" applyFill="1" applyBorder="1" applyAlignment="1" applyProtection="1">
      <alignment horizontal="center" vertical="center" wrapText="1"/>
      <protection/>
    </xf>
    <xf numFmtId="49" fontId="16" fillId="0" borderId="19" xfId="61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49" fontId="16" fillId="0" borderId="20" xfId="61" applyNumberFormat="1" applyFont="1" applyFill="1" applyBorder="1" applyAlignment="1" applyProtection="1">
      <alignment horizontal="center" vertical="center" wrapText="1"/>
      <protection/>
    </xf>
    <xf numFmtId="49" fontId="16" fillId="0" borderId="16" xfId="61" applyNumberFormat="1" applyFont="1" applyFill="1" applyBorder="1" applyAlignment="1" applyProtection="1">
      <alignment horizontal="center" vertical="center" wrapText="1"/>
      <protection/>
    </xf>
    <xf numFmtId="49" fontId="16" fillId="0" borderId="21" xfId="61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166" fontId="1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14" fillId="0" borderId="37" xfId="6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1" applyFont="1" applyFill="1" applyBorder="1" applyAlignment="1" applyProtection="1">
      <alignment horizontal="left" vertical="center" wrapText="1" indent="1"/>
      <protection/>
    </xf>
    <xf numFmtId="0" fontId="16" fillId="0" borderId="11" xfId="6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6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166" fontId="14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14" fillId="0" borderId="22" xfId="61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2" applyFont="1" applyFill="1" applyBorder="1" applyAlignment="1" applyProtection="1">
      <alignment horizontal="left" vertical="center" wrapText="1" indent="1"/>
      <protection/>
    </xf>
    <xf numFmtId="174" fontId="3" fillId="0" borderId="15" xfId="61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left" vertical="center" wrapText="1" indent="1"/>
      <protection/>
    </xf>
    <xf numFmtId="0" fontId="14" fillId="0" borderId="28" xfId="61" applyFont="1" applyFill="1" applyBorder="1" applyAlignment="1" applyProtection="1">
      <alignment vertical="center" wrapText="1"/>
      <protection/>
    </xf>
    <xf numFmtId="166" fontId="14" fillId="0" borderId="57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36" xfId="61" applyFont="1" applyFill="1" applyBorder="1" applyAlignment="1" applyProtection="1">
      <alignment horizontal="left" vertical="center" wrapText="1" indent="7"/>
      <protection/>
    </xf>
    <xf numFmtId="166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1" applyFont="1" applyFill="1" applyBorder="1" applyAlignment="1" applyProtection="1">
      <alignment horizontal="left" vertical="center" wrapText="1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61" applyNumberFormat="1" applyFont="1" applyFill="1" applyBorder="1" applyAlignment="1" applyProtection="1">
      <alignment horizontal="center" vertical="center" wrapText="1"/>
      <protection/>
    </xf>
    <xf numFmtId="166" fontId="1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37" xfId="0" applyNumberFormat="1" applyFont="1" applyBorder="1" applyAlignment="1" applyProtection="1" quotePrefix="1">
      <alignment horizontal="right" vertical="center" wrapText="1" indent="1"/>
      <protection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59" xfId="61" applyFont="1" applyFill="1" applyBorder="1" applyAlignment="1" applyProtection="1">
      <alignment horizontal="center" vertical="center" wrapText="1"/>
      <protection/>
    </xf>
    <xf numFmtId="0" fontId="14" fillId="0" borderId="28" xfId="61" applyFont="1" applyFill="1" applyBorder="1" applyAlignment="1" applyProtection="1">
      <alignment vertical="center" wrapText="1"/>
      <protection/>
    </xf>
    <xf numFmtId="166" fontId="14" fillId="0" borderId="28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55" xfId="61" applyFont="1" applyFill="1" applyBorder="1" applyAlignment="1" applyProtection="1">
      <alignment horizontal="right" vertical="center" wrapText="1" indent="1"/>
      <protection/>
    </xf>
    <xf numFmtId="166" fontId="16" fillId="0" borderId="55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1" applyFont="1" applyFill="1" applyBorder="1" applyProtection="1">
      <alignment/>
      <protection/>
    </xf>
    <xf numFmtId="166" fontId="14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8" fillId="0" borderId="37" xfId="0" applyNumberFormat="1" applyFont="1" applyBorder="1" applyAlignment="1" applyProtection="1" quotePrefix="1">
      <alignment horizontal="right" vertical="center" wrapText="1" indent="1"/>
      <protection locked="0"/>
    </xf>
    <xf numFmtId="0" fontId="14" fillId="0" borderId="23" xfId="61" applyFont="1" applyFill="1" applyBorder="1" applyAlignment="1" applyProtection="1">
      <alignment horizontal="center" vertical="center"/>
      <protection/>
    </xf>
    <xf numFmtId="0" fontId="14" fillId="0" borderId="26" xfId="61" applyFont="1" applyFill="1" applyBorder="1" applyAlignment="1" applyProtection="1">
      <alignment horizontal="center" vertical="center"/>
      <protection/>
    </xf>
    <xf numFmtId="166" fontId="14" fillId="0" borderId="57" xfId="0" applyNumberFormat="1" applyFont="1" applyFill="1" applyBorder="1" applyAlignment="1" applyProtection="1">
      <alignment horizontal="center" vertical="center" wrapText="1"/>
      <protection/>
    </xf>
    <xf numFmtId="166" fontId="14" fillId="0" borderId="57" xfId="0" applyNumberFormat="1" applyFont="1" applyFill="1" applyBorder="1" applyAlignment="1" applyProtection="1">
      <alignment horizontal="center" vertical="center" wrapText="1"/>
      <protection/>
    </xf>
    <xf numFmtId="168" fontId="28" fillId="0" borderId="12" xfId="41" applyNumberFormat="1" applyFont="1" applyFill="1" applyBorder="1" applyAlignment="1" applyProtection="1">
      <alignment/>
      <protection locked="0"/>
    </xf>
    <xf numFmtId="168" fontId="28" fillId="0" borderId="31" xfId="41" applyNumberFormat="1" applyFont="1" applyFill="1" applyBorder="1" applyAlignment="1">
      <alignment/>
    </xf>
    <xf numFmtId="168" fontId="28" fillId="0" borderId="11" xfId="41" applyNumberFormat="1" applyFont="1" applyFill="1" applyBorder="1" applyAlignment="1" applyProtection="1">
      <alignment/>
      <protection locked="0"/>
    </xf>
    <xf numFmtId="168" fontId="28" fillId="0" borderId="29" xfId="41" applyNumberFormat="1" applyFont="1" applyFill="1" applyBorder="1" applyAlignment="1">
      <alignment/>
    </xf>
    <xf numFmtId="168" fontId="28" fillId="0" borderId="15" xfId="41" applyNumberFormat="1" applyFont="1" applyFill="1" applyBorder="1" applyAlignment="1" applyProtection="1">
      <alignment/>
      <protection locked="0"/>
    </xf>
    <xf numFmtId="168" fontId="29" fillId="0" borderId="23" xfId="61" applyNumberFormat="1" applyFont="1" applyFill="1" applyBorder="1">
      <alignment/>
      <protection/>
    </xf>
    <xf numFmtId="168" fontId="29" fillId="0" borderId="26" xfId="61" applyNumberFormat="1" applyFont="1" applyFill="1" applyBorder="1">
      <alignment/>
      <protection/>
    </xf>
    <xf numFmtId="166" fontId="30" fillId="0" borderId="10" xfId="62" applyNumberFormat="1" applyFont="1" applyFill="1" applyBorder="1" applyAlignment="1" applyProtection="1">
      <alignment vertical="center"/>
      <protection locked="0"/>
    </xf>
    <xf numFmtId="166" fontId="30" fillId="0" borderId="11" xfId="62" applyNumberFormat="1" applyFont="1" applyFill="1" applyBorder="1" applyAlignment="1" applyProtection="1">
      <alignment vertical="center"/>
      <protection locked="0"/>
    </xf>
    <xf numFmtId="166" fontId="30" fillId="0" borderId="12" xfId="62" applyNumberFormat="1" applyFont="1" applyFill="1" applyBorder="1" applyAlignment="1" applyProtection="1">
      <alignment vertical="center"/>
      <protection locked="0"/>
    </xf>
    <xf numFmtId="166" fontId="31" fillId="0" borderId="23" xfId="62" applyNumberFormat="1" applyFont="1" applyFill="1" applyBorder="1" applyAlignment="1" applyProtection="1">
      <alignment vertical="center"/>
      <protection/>
    </xf>
    <xf numFmtId="166" fontId="31" fillId="0" borderId="23" xfId="62" applyNumberFormat="1" applyFont="1" applyFill="1" applyBorder="1" applyProtection="1">
      <alignment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66" fontId="16" fillId="0" borderId="30" xfId="6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ont="1" applyFill="1" applyAlignment="1" applyProtection="1">
      <alignment vertical="center"/>
      <protection/>
    </xf>
    <xf numFmtId="166" fontId="16" fillId="0" borderId="30" xfId="61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61" applyFont="1" applyFill="1" applyBorder="1" applyAlignment="1" applyProtection="1">
      <alignment horizontal="center" vertical="center" wrapText="1"/>
      <protection/>
    </xf>
    <xf numFmtId="0" fontId="3" fillId="0" borderId="23" xfId="61" applyFont="1" applyFill="1" applyBorder="1" applyAlignment="1" applyProtection="1">
      <alignment horizontal="center" vertical="center" wrapText="1"/>
      <protection/>
    </xf>
    <xf numFmtId="0" fontId="3" fillId="0" borderId="26" xfId="61" applyFont="1" applyFill="1" applyBorder="1" applyAlignment="1" applyProtection="1">
      <alignment horizontal="center" vertical="center" wrapText="1"/>
      <protection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49" fontId="16" fillId="0" borderId="19" xfId="61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wrapText="1" indent="1"/>
      <protection/>
    </xf>
    <xf numFmtId="49" fontId="16" fillId="0" borderId="22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166" fontId="16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6" xfId="0" applyFont="1" applyBorder="1" applyAlignment="1" applyProtection="1">
      <alignment horizontal="left" vertical="center" wrapText="1" indent="1"/>
      <protection/>
    </xf>
    <xf numFmtId="166" fontId="16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61" applyFont="1" applyFill="1" applyBorder="1" applyAlignment="1" applyProtection="1">
      <alignment horizontal="left" vertical="center" wrapText="1" indent="1"/>
      <protection/>
    </xf>
    <xf numFmtId="166" fontId="16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6" fillId="0" borderId="0" xfId="61" applyFont="1" applyFill="1" applyProtection="1">
      <alignment/>
      <protection/>
    </xf>
    <xf numFmtId="0" fontId="15" fillId="0" borderId="35" xfId="0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/>
      <protection/>
    </xf>
    <xf numFmtId="0" fontId="15" fillId="0" borderId="35" xfId="0" applyFont="1" applyFill="1" applyBorder="1" applyAlignment="1" applyProtection="1">
      <alignment horizontal="right" vertical="center"/>
      <protection/>
    </xf>
    <xf numFmtId="166" fontId="15" fillId="0" borderId="0" xfId="0" applyNumberFormat="1" applyFont="1" applyFill="1" applyAlignment="1" applyProtection="1">
      <alignment horizontal="right" vertical="center"/>
      <protection locked="0"/>
    </xf>
    <xf numFmtId="166" fontId="15" fillId="0" borderId="0" xfId="0" applyNumberFormat="1" applyFont="1" applyFill="1" applyAlignment="1" applyProtection="1">
      <alignment horizontal="right" vertical="center"/>
      <protection/>
    </xf>
    <xf numFmtId="0" fontId="88" fillId="0" borderId="0" xfId="0" applyFont="1" applyAlignment="1">
      <alignment/>
    </xf>
    <xf numFmtId="0" fontId="88" fillId="0" borderId="0" xfId="0" applyFont="1" applyAlignment="1">
      <alignment horizontal="justify" vertical="top" wrapText="1"/>
    </xf>
    <xf numFmtId="0" fontId="89" fillId="34" borderId="0" xfId="0" applyFont="1" applyFill="1" applyAlignment="1">
      <alignment horizontal="center" vertical="center"/>
    </xf>
    <xf numFmtId="0" fontId="89" fillId="34" borderId="0" xfId="0" applyFont="1" applyFill="1" applyAlignment="1">
      <alignment horizontal="center" vertical="top"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 applyProtection="1">
      <alignment horizontal="right" vertical="top"/>
      <protection locked="0"/>
    </xf>
    <xf numFmtId="16" fontId="32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3" fillId="0" borderId="0" xfId="0" applyNumberFormat="1" applyFont="1" applyFill="1" applyAlignment="1" applyProtection="1">
      <alignment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 quotePrefix="1">
      <alignment horizontal="right" vertical="center" indent="1"/>
      <protection locked="0"/>
    </xf>
    <xf numFmtId="0" fontId="7" fillId="0" borderId="61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166" fontId="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0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90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1" applyFont="1" applyFill="1" applyProtection="1">
      <alignment/>
      <protection locked="0"/>
    </xf>
    <xf numFmtId="0" fontId="6" fillId="0" borderId="0" xfId="61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7" fillId="0" borderId="22" xfId="61" applyFont="1" applyFill="1" applyBorder="1" applyAlignment="1" applyProtection="1">
      <alignment horizontal="center" vertical="center" wrapText="1"/>
      <protection locked="0"/>
    </xf>
    <xf numFmtId="0" fontId="7" fillId="0" borderId="23" xfId="61" applyFont="1" applyFill="1" applyBorder="1" applyAlignment="1" applyProtection="1">
      <alignment horizontal="center" vertical="center" wrapText="1"/>
      <protection locked="0"/>
    </xf>
    <xf numFmtId="0" fontId="7" fillId="0" borderId="26" xfId="61" applyFont="1" applyFill="1" applyBorder="1" applyAlignment="1" applyProtection="1">
      <alignment horizontal="center" vertical="center" wrapText="1"/>
      <protection locked="0"/>
    </xf>
    <xf numFmtId="0" fontId="16" fillId="0" borderId="0" xfId="61" applyFont="1" applyFill="1" applyProtection="1">
      <alignment/>
      <protection locked="0"/>
    </xf>
    <xf numFmtId="166" fontId="91" fillId="0" borderId="0" xfId="61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10" fillId="0" borderId="0" xfId="62" applyFont="1" applyFill="1" applyAlignment="1" applyProtection="1">
      <alignment/>
      <protection locked="0"/>
    </xf>
    <xf numFmtId="0" fontId="10" fillId="0" borderId="0" xfId="61" applyFont="1" applyFill="1" applyAlignment="1" applyProtection="1">
      <alignment vertical="center"/>
      <protection/>
    </xf>
    <xf numFmtId="0" fontId="78" fillId="0" borderId="0" xfId="46" applyAlignment="1" applyProtection="1">
      <alignment/>
      <protection/>
    </xf>
    <xf numFmtId="0" fontId="2" fillId="0" borderId="0" xfId="62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6" fontId="92" fillId="0" borderId="0" xfId="61" applyNumberFormat="1" applyFont="1" applyFill="1" applyProtection="1">
      <alignment/>
      <protection/>
    </xf>
    <xf numFmtId="0" fontId="1" fillId="0" borderId="0" xfId="61" applyFont="1" applyFill="1" applyProtection="1">
      <alignment/>
      <protection locked="0"/>
    </xf>
    <xf numFmtId="166" fontId="4" fillId="0" borderId="0" xfId="61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4" fillId="0" borderId="20" xfId="61" applyFont="1" applyFill="1" applyBorder="1" applyAlignment="1" applyProtection="1">
      <alignment horizontal="center" vertical="center" wrapText="1"/>
      <protection locked="0"/>
    </xf>
    <xf numFmtId="0" fontId="14" fillId="0" borderId="13" xfId="61" applyFont="1" applyFill="1" applyBorder="1" applyAlignment="1" applyProtection="1">
      <alignment horizontal="center" vertical="center" wrapText="1"/>
      <protection locked="0"/>
    </xf>
    <xf numFmtId="0" fontId="14" fillId="0" borderId="38" xfId="61" applyFont="1" applyFill="1" applyBorder="1" applyAlignment="1" applyProtection="1">
      <alignment horizontal="center" vertical="center" wrapText="1"/>
      <protection locked="0"/>
    </xf>
    <xf numFmtId="166" fontId="90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/>
      <protection locked="0"/>
    </xf>
    <xf numFmtId="0" fontId="19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60" applyNumberFormat="1" applyFont="1" applyFill="1" applyAlignment="1" applyProtection="1">
      <alignment vertical="center" wrapText="1"/>
      <protection locked="0"/>
    </xf>
    <xf numFmtId="166" fontId="14" fillId="0" borderId="63" xfId="60" applyNumberFormat="1" applyFont="1" applyFill="1" applyBorder="1" applyAlignment="1">
      <alignment horizontal="center" vertical="center"/>
      <protection/>
    </xf>
    <xf numFmtId="166" fontId="14" fillId="0" borderId="49" xfId="60" applyNumberFormat="1" applyFont="1" applyFill="1" applyBorder="1" applyAlignment="1">
      <alignment horizontal="center" vertical="center"/>
      <protection/>
    </xf>
    <xf numFmtId="166" fontId="14" fillId="0" borderId="64" xfId="60" applyNumberFormat="1" applyFont="1" applyFill="1" applyBorder="1" applyAlignment="1">
      <alignment horizontal="center" vertical="center"/>
      <protection/>
    </xf>
    <xf numFmtId="166" fontId="14" fillId="0" borderId="49" xfId="60" applyNumberFormat="1" applyFont="1" applyFill="1" applyBorder="1" applyAlignment="1">
      <alignment horizontal="center" vertical="center" wrapText="1"/>
      <protection/>
    </xf>
    <xf numFmtId="166" fontId="14" fillId="0" borderId="64" xfId="60" applyNumberFormat="1" applyFont="1" applyFill="1" applyBorder="1" applyAlignment="1">
      <alignment horizontal="center" vertical="center" wrapText="1"/>
      <protection/>
    </xf>
    <xf numFmtId="49" fontId="13" fillId="0" borderId="60" xfId="60" applyNumberFormat="1" applyFont="1" applyFill="1" applyBorder="1" applyAlignment="1">
      <alignment horizontal="left" vertical="center"/>
      <protection/>
    </xf>
    <xf numFmtId="49" fontId="36" fillId="0" borderId="65" xfId="60" applyNumberFormat="1" applyFont="1" applyFill="1" applyBorder="1" applyAlignment="1" quotePrefix="1">
      <alignment horizontal="left" vertical="center"/>
      <protection/>
    </xf>
    <xf numFmtId="49" fontId="13" fillId="0" borderId="65" xfId="60" applyNumberFormat="1" applyFont="1" applyFill="1" applyBorder="1" applyAlignment="1">
      <alignment horizontal="left" vertical="center"/>
      <protection/>
    </xf>
    <xf numFmtId="49" fontId="7" fillId="0" borderId="43" xfId="60" applyNumberFormat="1" applyFont="1" applyFill="1" applyBorder="1" applyAlignment="1" applyProtection="1">
      <alignment horizontal="left" vertical="center"/>
      <protection locked="0"/>
    </xf>
    <xf numFmtId="49" fontId="13" fillId="0" borderId="18" xfId="60" applyNumberFormat="1" applyFont="1" applyFill="1" applyBorder="1" applyAlignment="1">
      <alignment horizontal="left" vertical="center"/>
      <protection/>
    </xf>
    <xf numFmtId="49" fontId="13" fillId="0" borderId="17" xfId="60" applyNumberFormat="1" applyFont="1" applyFill="1" applyBorder="1" applyAlignment="1">
      <alignment horizontal="left" vertical="center"/>
      <protection/>
    </xf>
    <xf numFmtId="49" fontId="13" fillId="0" borderId="19" xfId="60" applyNumberFormat="1" applyFont="1" applyFill="1" applyBorder="1" applyAlignment="1" applyProtection="1">
      <alignment horizontal="left" vertical="center"/>
      <protection locked="0"/>
    </xf>
    <xf numFmtId="175" fontId="7" fillId="0" borderId="49" xfId="60" applyNumberFormat="1" applyFont="1" applyFill="1" applyBorder="1" applyAlignment="1">
      <alignment horizontal="left" vertical="center" wrapText="1"/>
      <protection/>
    </xf>
    <xf numFmtId="166" fontId="0" fillId="0" borderId="0" xfId="60" applyNumberFormat="1" applyFill="1" applyAlignment="1">
      <alignment vertical="center" wrapText="1"/>
      <protection/>
    </xf>
    <xf numFmtId="166" fontId="5" fillId="0" borderId="35" xfId="60" applyNumberFormat="1" applyFont="1" applyFill="1" applyBorder="1" applyAlignment="1">
      <alignment horizontal="right" vertical="center"/>
      <protection/>
    </xf>
    <xf numFmtId="0" fontId="0" fillId="0" borderId="0" xfId="60" applyFill="1" applyAlignment="1">
      <alignment vertical="center"/>
      <protection/>
    </xf>
    <xf numFmtId="166" fontId="3" fillId="0" borderId="49" xfId="60" applyNumberFormat="1" applyFont="1" applyFill="1" applyBorder="1" applyAlignment="1">
      <alignment horizontal="center" vertical="center" wrapText="1"/>
      <protection/>
    </xf>
    <xf numFmtId="3" fontId="0" fillId="0" borderId="50" xfId="60" applyNumberFormat="1" applyFont="1" applyFill="1" applyBorder="1" applyAlignment="1" applyProtection="1">
      <alignment horizontal="right" vertical="center" wrapText="1"/>
      <protection locked="0"/>
    </xf>
    <xf numFmtId="3" fontId="0" fillId="0" borderId="66" xfId="60" applyNumberFormat="1" applyFont="1" applyFill="1" applyBorder="1" applyAlignment="1" applyProtection="1">
      <alignment horizontal="right" vertical="center" wrapText="1"/>
      <protection locked="0"/>
    </xf>
    <xf numFmtId="166" fontId="3" fillId="0" borderId="49" xfId="60" applyNumberFormat="1" applyFont="1" applyFill="1" applyBorder="1" applyAlignment="1">
      <alignment horizontal="right" vertical="center" wrapText="1"/>
      <protection/>
    </xf>
    <xf numFmtId="0" fontId="93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60" applyNumberFormat="1" applyFont="1" applyFill="1" applyBorder="1" applyAlignment="1">
      <alignment horizontal="left" vertical="center" wrapText="1"/>
      <protection/>
    </xf>
    <xf numFmtId="166" fontId="3" fillId="0" borderId="0" xfId="60" applyNumberFormat="1" applyFont="1" applyFill="1" applyBorder="1" applyAlignment="1">
      <alignment horizontal="right" vertical="center" wrapText="1"/>
      <protection/>
    </xf>
    <xf numFmtId="0" fontId="94" fillId="0" borderId="0" xfId="0" applyFont="1" applyAlignment="1">
      <alignment/>
    </xf>
    <xf numFmtId="166" fontId="13" fillId="0" borderId="67" xfId="60" applyNumberFormat="1" applyFont="1" applyFill="1" applyBorder="1" applyAlignment="1" applyProtection="1">
      <alignment horizontal="right" vertical="center" indent="2"/>
      <protection/>
    </xf>
    <xf numFmtId="166" fontId="13" fillId="0" borderId="67" xfId="6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68" xfId="60" applyNumberFormat="1" applyFont="1" applyFill="1" applyBorder="1" applyAlignment="1" applyProtection="1">
      <alignment horizontal="right" vertical="center" wrapText="1" indent="2"/>
      <protection locked="0"/>
    </xf>
    <xf numFmtId="166" fontId="36" fillId="0" borderId="51" xfId="60" applyNumberFormat="1" applyFont="1" applyFill="1" applyBorder="1" applyAlignment="1" applyProtection="1">
      <alignment horizontal="right" vertical="center" indent="2"/>
      <protection/>
    </xf>
    <xf numFmtId="166" fontId="36" fillId="0" borderId="51" xfId="6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51" xfId="60" applyNumberFormat="1" applyFont="1" applyFill="1" applyBorder="1" applyAlignment="1" applyProtection="1">
      <alignment horizontal="right" vertical="center" indent="2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49" xfId="60" applyNumberFormat="1" applyFont="1" applyFill="1" applyBorder="1" applyAlignment="1" applyProtection="1">
      <alignment horizontal="right" vertical="center" indent="2"/>
      <protection/>
    </xf>
    <xf numFmtId="166" fontId="7" fillId="0" borderId="49" xfId="60" applyNumberFormat="1" applyFont="1" applyFill="1" applyBorder="1" applyAlignment="1">
      <alignment horizontal="right" vertical="center" indent="2"/>
      <protection/>
    </xf>
    <xf numFmtId="166" fontId="7" fillId="0" borderId="49" xfId="60" applyNumberFormat="1" applyFont="1" applyFill="1" applyBorder="1" applyAlignment="1" applyProtection="1">
      <alignment horizontal="right" vertical="center" wrapText="1" indent="2"/>
      <protection/>
    </xf>
    <xf numFmtId="166" fontId="13" fillId="0" borderId="66" xfId="60" applyNumberFormat="1" applyFont="1" applyFill="1" applyBorder="1" applyAlignment="1" applyProtection="1">
      <alignment horizontal="right" vertical="center" indent="2"/>
      <protection/>
    </xf>
    <xf numFmtId="166" fontId="13" fillId="0" borderId="66" xfId="6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69" xfId="60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35" xfId="60" applyNumberFormat="1" applyFont="1" applyFill="1" applyBorder="1" applyAlignment="1" applyProtection="1">
      <alignment horizontal="right" vertical="center"/>
      <protection/>
    </xf>
    <xf numFmtId="0" fontId="16" fillId="0" borderId="36" xfId="61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61" applyFont="1" applyFill="1" applyBorder="1" applyAlignment="1" applyProtection="1">
      <alignment horizontal="center"/>
      <protection locked="0"/>
    </xf>
    <xf numFmtId="0" fontId="9" fillId="0" borderId="0" xfId="61" applyFont="1" applyFill="1" applyAlignment="1" applyProtection="1">
      <alignment horizontal="right"/>
      <protection locked="0"/>
    </xf>
    <xf numFmtId="166" fontId="15" fillId="0" borderId="35" xfId="61" applyNumberFormat="1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right" vertical="center"/>
      <protection locked="0"/>
    </xf>
    <xf numFmtId="0" fontId="7" fillId="0" borderId="42" xfId="61" applyFont="1" applyFill="1" applyBorder="1" applyAlignment="1" applyProtection="1">
      <alignment horizontal="center" vertical="center" wrapText="1"/>
      <protection locked="0"/>
    </xf>
    <xf numFmtId="0" fontId="7" fillId="0" borderId="37" xfId="61" applyFont="1" applyFill="1" applyBorder="1" applyAlignment="1" applyProtection="1">
      <alignment horizontal="center" vertical="center" wrapText="1"/>
      <protection locked="0"/>
    </xf>
    <xf numFmtId="0" fontId="16" fillId="0" borderId="0" xfId="61" applyFont="1" applyFill="1">
      <alignment/>
      <protection/>
    </xf>
    <xf numFmtId="0" fontId="0" fillId="0" borderId="0" xfId="61" applyFont="1" applyFill="1">
      <alignment/>
      <protection/>
    </xf>
    <xf numFmtId="166" fontId="16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>
      <alignment horizontal="left" wrapText="1" indent="1"/>
    </xf>
    <xf numFmtId="0" fontId="17" fillId="0" borderId="0" xfId="61" applyFont="1" applyFill="1">
      <alignment/>
      <protection/>
    </xf>
    <xf numFmtId="0" fontId="19" fillId="0" borderId="10" xfId="0" applyFont="1" applyBorder="1" applyAlignment="1">
      <alignment horizontal="left" vertical="center" wrapText="1" indent="1"/>
    </xf>
    <xf numFmtId="0" fontId="16" fillId="0" borderId="55" xfId="61" applyFont="1" applyFill="1" applyBorder="1" applyAlignment="1" applyProtection="1">
      <alignment horizontal="right" vertical="center" wrapText="1" indent="1"/>
      <protection locked="0"/>
    </xf>
    <xf numFmtId="166" fontId="16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166" fontId="14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4" fillId="0" borderId="59" xfId="61" applyNumberFormat="1" applyFont="1" applyFill="1" applyBorder="1" applyAlignment="1" applyProtection="1">
      <alignment horizontal="right" vertical="center" wrapText="1" indent="1"/>
      <protection/>
    </xf>
    <xf numFmtId="166" fontId="16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61" applyNumberFormat="1" applyFont="1" applyFill="1" applyBorder="1" applyAlignment="1" applyProtection="1">
      <alignment horizontal="right" vertical="center" wrapText="1" indent="1"/>
      <protection/>
    </xf>
    <xf numFmtId="166" fontId="14" fillId="0" borderId="62" xfId="61" applyNumberFormat="1" applyFont="1" applyFill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/>
    </xf>
    <xf numFmtId="166" fontId="20" fillId="0" borderId="37" xfId="0" applyNumberFormat="1" applyFont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92" fillId="0" borderId="0" xfId="61" applyNumberFormat="1" applyFont="1" applyFill="1">
      <alignment/>
      <protection/>
    </xf>
    <xf numFmtId="0" fontId="13" fillId="0" borderId="12" xfId="61" applyFont="1" applyFill="1" applyBorder="1" applyProtection="1">
      <alignment/>
      <protection/>
    </xf>
    <xf numFmtId="0" fontId="14" fillId="0" borderId="13" xfId="61" applyFont="1" applyFill="1" applyBorder="1" applyAlignment="1" applyProtection="1">
      <alignment horizontal="center" wrapText="1"/>
      <protection locked="0"/>
    </xf>
    <xf numFmtId="0" fontId="95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4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9" fillId="0" borderId="0" xfId="61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1" applyNumberFormat="1" applyFont="1" applyFill="1" applyBorder="1" applyAlignment="1" applyProtection="1">
      <alignment horizontal="center" vertical="center"/>
      <protection locked="0"/>
    </xf>
    <xf numFmtId="166" fontId="15" fillId="0" borderId="35" xfId="61" applyNumberFormat="1" applyFont="1" applyFill="1" applyBorder="1" applyAlignment="1" applyProtection="1">
      <alignment horizontal="left" vertical="center"/>
      <protection locked="0"/>
    </xf>
    <xf numFmtId="166" fontId="15" fillId="0" borderId="35" xfId="61" applyNumberFormat="1" applyFont="1" applyFill="1" applyBorder="1" applyAlignment="1" applyProtection="1">
      <alignment horizontal="left"/>
      <protection/>
    </xf>
    <xf numFmtId="0" fontId="14" fillId="0" borderId="0" xfId="61" applyFont="1" applyFill="1" applyAlignment="1" applyProtection="1">
      <alignment horizontal="center"/>
      <protection/>
    </xf>
    <xf numFmtId="166" fontId="15" fillId="0" borderId="35" xfId="61" applyNumberFormat="1" applyFont="1" applyFill="1" applyBorder="1" applyAlignment="1" applyProtection="1">
      <alignment horizontal="left" vertical="center"/>
      <protection/>
    </xf>
    <xf numFmtId="166" fontId="6" fillId="0" borderId="0" xfId="61" applyNumberFormat="1" applyFont="1" applyFill="1" applyBorder="1" applyAlignment="1" applyProtection="1">
      <alignment horizontal="center" vertical="center"/>
      <protection/>
    </xf>
    <xf numFmtId="166" fontId="7" fillId="0" borderId="67" xfId="0" applyNumberFormat="1" applyFont="1" applyFill="1" applyBorder="1" applyAlignment="1" applyProtection="1">
      <alignment horizontal="center" vertical="center" wrapText="1"/>
      <protection/>
    </xf>
    <xf numFmtId="166" fontId="7" fillId="0" borderId="64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6" fillId="0" borderId="55" xfId="0" applyNumberFormat="1" applyFont="1" applyFill="1" applyBorder="1" applyAlignment="1" applyProtection="1">
      <alignment horizontal="left" vertical="top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 locked="0"/>
    </xf>
    <xf numFmtId="166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6" fillId="0" borderId="55" xfId="61" applyFont="1" applyFill="1" applyBorder="1" applyAlignment="1">
      <alignment horizontal="justify" vertical="center" wrapText="1"/>
      <protection/>
    </xf>
    <xf numFmtId="0" fontId="0" fillId="0" borderId="55" xfId="61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0" fillId="0" borderId="60" xfId="60" applyNumberFormat="1" applyFont="1" applyFill="1" applyBorder="1" applyAlignment="1" applyProtection="1">
      <alignment horizontal="left" vertical="center" wrapText="1"/>
      <protection locked="0"/>
    </xf>
    <xf numFmtId="166" fontId="0" fillId="0" borderId="71" xfId="60" applyNumberFormat="1" applyFill="1" applyBorder="1" applyAlignment="1" applyProtection="1">
      <alignment horizontal="left" vertical="center" wrapText="1"/>
      <protection locked="0"/>
    </xf>
    <xf numFmtId="166" fontId="0" fillId="0" borderId="61" xfId="60" applyNumberFormat="1" applyFill="1" applyBorder="1" applyAlignment="1" applyProtection="1">
      <alignment horizontal="left" vertical="center" wrapText="1"/>
      <protection locked="0"/>
    </xf>
    <xf numFmtId="166" fontId="0" fillId="0" borderId="72" xfId="60" applyNumberFormat="1" applyFill="1" applyBorder="1" applyAlignment="1" applyProtection="1">
      <alignment horizontal="left" vertical="center" wrapText="1"/>
      <protection locked="0"/>
    </xf>
    <xf numFmtId="166" fontId="3" fillId="0" borderId="43" xfId="60" applyNumberFormat="1" applyFont="1" applyFill="1" applyBorder="1" applyAlignment="1">
      <alignment horizontal="left" vertical="center" wrapText="1"/>
      <protection/>
    </xf>
    <xf numFmtId="166" fontId="3" fillId="0" borderId="44" xfId="60" applyNumberFormat="1" applyFont="1" applyFill="1" applyBorder="1" applyAlignment="1">
      <alignment horizontal="left" vertical="center" wrapText="1"/>
      <protection/>
    </xf>
    <xf numFmtId="175" fontId="37" fillId="0" borderId="55" xfId="6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Alignment="1">
      <alignment horizontal="center" vertical="center"/>
      <protection/>
    </xf>
    <xf numFmtId="166" fontId="4" fillId="0" borderId="0" xfId="60" applyNumberFormat="1" applyFont="1" applyFill="1" applyAlignment="1" applyProtection="1">
      <alignment horizontal="left" vertical="center" wrapText="1"/>
      <protection locked="0"/>
    </xf>
    <xf numFmtId="166" fontId="3" fillId="0" borderId="0" xfId="60" applyNumberFormat="1" applyFont="1" applyFill="1" applyAlignment="1" applyProtection="1">
      <alignment horizontal="left" vertical="center" wrapText="1"/>
      <protection locked="0"/>
    </xf>
    <xf numFmtId="166" fontId="3" fillId="0" borderId="73" xfId="60" applyNumberFormat="1" applyFont="1" applyFill="1" applyBorder="1" applyAlignment="1">
      <alignment horizontal="center" vertical="center"/>
      <protection/>
    </xf>
    <xf numFmtId="166" fontId="3" fillId="0" borderId="52" xfId="60" applyNumberFormat="1" applyFont="1" applyFill="1" applyBorder="1" applyAlignment="1">
      <alignment horizontal="center" vertical="center"/>
      <protection/>
    </xf>
    <xf numFmtId="166" fontId="3" fillId="0" borderId="63" xfId="60" applyNumberFormat="1" applyFont="1" applyFill="1" applyBorder="1" applyAlignment="1">
      <alignment horizontal="center" vertical="center"/>
      <protection/>
    </xf>
    <xf numFmtId="0" fontId="38" fillId="0" borderId="0" xfId="60" applyFont="1" applyFill="1" applyAlignment="1">
      <alignment horizontal="center" vertical="top" textRotation="180"/>
      <protection/>
    </xf>
    <xf numFmtId="166" fontId="3" fillId="0" borderId="73" xfId="60" applyNumberFormat="1" applyFont="1" applyFill="1" applyBorder="1" applyAlignment="1">
      <alignment horizontal="center" vertical="center" wrapText="1"/>
      <protection/>
    </xf>
    <xf numFmtId="166" fontId="3" fillId="0" borderId="55" xfId="60" applyNumberFormat="1" applyFont="1" applyFill="1" applyBorder="1" applyAlignment="1">
      <alignment horizontal="center" vertical="center" wrapText="1"/>
      <protection/>
    </xf>
    <xf numFmtId="0" fontId="0" fillId="0" borderId="59" xfId="60" applyFont="1" applyBorder="1" applyAlignment="1">
      <alignment horizontal="center" vertical="center" wrapText="1"/>
      <protection/>
    </xf>
    <xf numFmtId="166" fontId="3" fillId="0" borderId="67" xfId="60" applyNumberFormat="1" applyFont="1" applyFill="1" applyBorder="1" applyAlignment="1">
      <alignment horizontal="center" vertical="center" wrapText="1"/>
      <protection/>
    </xf>
    <xf numFmtId="166" fontId="3" fillId="0" borderId="53" xfId="60" applyNumberFormat="1" applyFont="1" applyFill="1" applyBorder="1" applyAlignment="1">
      <alignment horizontal="center" vertical="center"/>
      <protection/>
    </xf>
    <xf numFmtId="0" fontId="97" fillId="0" borderId="64" xfId="0" applyFont="1" applyBorder="1" applyAlignment="1">
      <alignment horizontal="center" vertical="center"/>
    </xf>
    <xf numFmtId="0" fontId="6" fillId="0" borderId="0" xfId="60" applyFont="1" applyFill="1" applyAlignment="1" applyProtection="1">
      <alignment horizontal="center" vertical="center"/>
      <protection locked="0"/>
    </xf>
    <xf numFmtId="0" fontId="6" fillId="0" borderId="0" xfId="60" applyFont="1" applyAlignment="1">
      <alignment horizontal="center" vertical="center"/>
      <protection/>
    </xf>
    <xf numFmtId="166" fontId="3" fillId="0" borderId="43" xfId="60" applyNumberFormat="1" applyFont="1" applyFill="1" applyBorder="1" applyAlignment="1">
      <alignment horizontal="center" vertical="center" wrapText="1"/>
      <protection/>
    </xf>
    <xf numFmtId="0" fontId="0" fillId="0" borderId="44" xfId="60" applyFont="1" applyBorder="1" applyAlignment="1">
      <alignment horizontal="center" vertical="center" wrapText="1"/>
      <protection/>
    </xf>
    <xf numFmtId="0" fontId="0" fillId="0" borderId="37" xfId="60" applyFont="1" applyBorder="1" applyAlignment="1">
      <alignment horizontal="center" vertical="center" wrapText="1"/>
      <protection/>
    </xf>
    <xf numFmtId="0" fontId="97" fillId="0" borderId="64" xfId="0" applyFont="1" applyBorder="1" applyAlignment="1">
      <alignment horizontal="center" vertical="center" wrapText="1"/>
    </xf>
    <xf numFmtId="175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166" fontId="3" fillId="0" borderId="43" xfId="60" applyNumberFormat="1" applyFont="1" applyFill="1" applyBorder="1" applyAlignment="1">
      <alignment horizontal="center" vertical="center" wrapText="1"/>
      <protection/>
    </xf>
    <xf numFmtId="166" fontId="3" fillId="0" borderId="44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1" applyFont="1" applyFill="1" applyAlignment="1" applyProtection="1">
      <alignment horizontal="center"/>
      <protection locked="0"/>
    </xf>
    <xf numFmtId="0" fontId="4" fillId="0" borderId="0" xfId="61" applyFont="1" applyFill="1" applyAlignment="1" applyProtection="1">
      <alignment horizontal="center" vertical="center"/>
      <protection locked="0"/>
    </xf>
    <xf numFmtId="0" fontId="15" fillId="0" borderId="74" xfId="62" applyFont="1" applyFill="1" applyBorder="1" applyAlignment="1" applyProtection="1">
      <alignment horizontal="left" vertical="center" indent="1"/>
      <protection/>
    </xf>
    <xf numFmtId="0" fontId="15" fillId="0" borderId="44" xfId="62" applyFont="1" applyFill="1" applyBorder="1" applyAlignment="1" applyProtection="1">
      <alignment horizontal="left" vertical="center" indent="1"/>
      <protection/>
    </xf>
    <xf numFmtId="0" fontId="15" fillId="0" borderId="37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4" fillId="0" borderId="0" xfId="6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Ezres 2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6"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133350</xdr:rowOff>
    </xdr:from>
    <xdr:to>
      <xdr:col>25</xdr:col>
      <xdr:colOff>161925</xdr:colOff>
      <xdr:row>23</xdr:row>
      <xdr:rowOff>76200</xdr:rowOff>
    </xdr:to>
    <xdr:sp>
      <xdr:nvSpPr>
        <xdr:cNvPr id="5" name="Téglalap 5"/>
        <xdr:cNvSpPr>
          <a:spLocks/>
        </xdr:cNvSpPr>
      </xdr:nvSpPr>
      <xdr:spPr>
        <a:xfrm>
          <a:off x="9953625" y="3000375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it%20B&#225;stya\Desktop\Szarvask&#337;\k&#246;lts&#233;gvet&#233;s%202020\Rendelet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"/>
      <sheetName val="KV_9.1.sz.mell"/>
      <sheetName val="KV_9.1.1.sz.mell"/>
      <sheetName val="KV_9.1.2.sz.mell."/>
      <sheetName val="KV_10.sz.mell"/>
      <sheetName val="KV_1.sz.tájékoztató_t."/>
      <sheetName val="KV_2.sz.tájékoztató_t."/>
      <sheetName val="KV_3.sz.tájékoztató_t."/>
    </sheetNames>
    <sheetDataSet>
      <sheetData sheetId="3">
        <row r="32">
          <cell r="B32" t="str">
            <v>Építményadó</v>
          </cell>
        </row>
        <row r="33">
          <cell r="B33" t="str">
            <v>Idegenforgalmi adó</v>
          </cell>
        </row>
        <row r="34">
          <cell r="B34" t="str">
            <v>Iparűzési adó</v>
          </cell>
        </row>
        <row r="35">
          <cell r="B35" t="str">
            <v>Talajterhelési díj</v>
          </cell>
        </row>
        <row r="36">
          <cell r="B36" t="str">
            <v>Gépjárműadó</v>
          </cell>
        </row>
        <row r="37">
          <cell r="B37" t="str">
            <v>Egyéb közhatalmi bevételek</v>
          </cell>
        </row>
        <row r="38">
          <cell r="B38" t="str">
            <v>Kommunális adó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zoomScale="120" zoomScaleNormal="120" zoomScalePageLayoutView="0" workbookViewId="0" topLeftCell="A1">
      <selection activeCell="A23" sqref="A23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529">
        <v>2021</v>
      </c>
    </row>
    <row r="2" spans="1:3" ht="18.75" customHeight="1">
      <c r="A2" s="587" t="s">
        <v>511</v>
      </c>
      <c r="B2" s="587"/>
      <c r="C2" s="587"/>
    </row>
    <row r="3" spans="1:3" ht="15">
      <c r="A3" s="426"/>
      <c r="B3" s="427"/>
      <c r="C3" s="426"/>
    </row>
    <row r="4" spans="1:3" ht="14.25">
      <c r="A4" s="428" t="s">
        <v>534</v>
      </c>
      <c r="B4" s="429" t="s">
        <v>533</v>
      </c>
      <c r="C4" s="428" t="s">
        <v>512</v>
      </c>
    </row>
    <row r="5" spans="1:3" ht="12.75">
      <c r="A5" s="430"/>
      <c r="B5" s="430"/>
      <c r="C5" s="430"/>
    </row>
    <row r="6" spans="1:3" ht="18.75">
      <c r="A6" s="588" t="s">
        <v>514</v>
      </c>
      <c r="B6" s="588"/>
      <c r="C6" s="588"/>
    </row>
    <row r="7" spans="1:3" ht="12.75">
      <c r="A7" s="430" t="s">
        <v>535</v>
      </c>
      <c r="B7" s="430" t="s">
        <v>536</v>
      </c>
      <c r="C7" s="485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430" t="s">
        <v>537</v>
      </c>
      <c r="B8" s="430" t="s">
        <v>599</v>
      </c>
      <c r="C8" s="485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430" t="s">
        <v>538</v>
      </c>
      <c r="B9" s="430" t="s">
        <v>539</v>
      </c>
      <c r="C9" s="485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430" t="s">
        <v>540</v>
      </c>
      <c r="B10" s="430" t="s">
        <v>542</v>
      </c>
      <c r="C10" s="485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430" t="s">
        <v>541</v>
      </c>
      <c r="B11" s="430" t="s">
        <v>543</v>
      </c>
      <c r="C11" s="485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430" t="s">
        <v>544</v>
      </c>
      <c r="B12" s="430" t="s">
        <v>545</v>
      </c>
      <c r="C12" s="48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430" t="s">
        <v>546</v>
      </c>
      <c r="B13" s="430" t="s">
        <v>547</v>
      </c>
      <c r="C13" s="485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430" t="s">
        <v>548</v>
      </c>
      <c r="B14" s="430" t="s">
        <v>549</v>
      </c>
      <c r="C14" s="485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430" t="s">
        <v>550</v>
      </c>
      <c r="B15" s="430" t="s">
        <v>551</v>
      </c>
      <c r="C15" s="485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430" t="s">
        <v>552</v>
      </c>
      <c r="B16" s="430" t="s">
        <v>600</v>
      </c>
      <c r="C16" s="485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430" t="s">
        <v>553</v>
      </c>
      <c r="B17" s="430" t="s">
        <v>554</v>
      </c>
      <c r="C17" s="485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430" t="s">
        <v>556</v>
      </c>
      <c r="B18" s="430" t="s">
        <v>555</v>
      </c>
      <c r="C18" s="485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430" t="s">
        <v>557</v>
      </c>
      <c r="B19" s="430" t="s">
        <v>558</v>
      </c>
      <c r="C19" s="485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430" t="s">
        <v>559</v>
      </c>
      <c r="B20" s="430" t="s">
        <v>560</v>
      </c>
      <c r="C20" s="485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430" t="s">
        <v>561</v>
      </c>
      <c r="B21" s="430" t="s">
        <v>562</v>
      </c>
      <c r="C21" s="485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433" t="s">
        <v>563</v>
      </c>
      <c r="B22" s="430" t="s">
        <v>564</v>
      </c>
      <c r="C22" s="485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430" t="s">
        <v>565</v>
      </c>
      <c r="B23" s="430" t="s">
        <v>566</v>
      </c>
      <c r="C23" s="485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4" spans="1:3" ht="12.75">
      <c r="A24" s="430" t="s">
        <v>567</v>
      </c>
      <c r="B24" s="430" t="str">
        <f>CONCATENATE(ALAPADATOK!B13)</f>
        <v>…</v>
      </c>
      <c r="C24" s="48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430" t="s">
        <v>574</v>
      </c>
      <c r="B25" s="430" t="s">
        <v>580</v>
      </c>
      <c r="C25" s="485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26" spans="1:3" ht="12.75">
      <c r="A26" s="430" t="s">
        <v>575</v>
      </c>
      <c r="B26" s="430" t="s">
        <v>581</v>
      </c>
      <c r="C26" s="48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30" t="s">
        <v>576</v>
      </c>
      <c r="B27" s="430" t="str">
        <f>'KV_2.sz.tájékoztató_t.'!A2</f>
        <v>Előirányzat-felhasználási terv
2021. évre</v>
      </c>
      <c r="C27" s="485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28" spans="1:3" ht="12.75">
      <c r="A28" s="430" t="s">
        <v>577</v>
      </c>
      <c r="B28" s="430" t="e">
        <f>#REF!</f>
        <v>#REF!</v>
      </c>
      <c r="C28" s="48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30" t="s">
        <v>578</v>
      </c>
      <c r="B29" s="430" t="e">
        <f>#REF!</f>
        <v>#REF!</v>
      </c>
      <c r="C29" s="48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30" t="s">
        <v>579</v>
      </c>
      <c r="B30" s="430" t="str">
        <f>LOWER('KV_3.sz.tájékoztató_t.'!A3)</f>
        <v>2021. évi költségvetési évet követő 3 év tervezett</v>
      </c>
      <c r="C30" s="485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ht="12.75">
      <c r="A31" s="430"/>
      <c r="B31" s="430"/>
      <c r="C31" s="485"/>
    </row>
    <row r="32" spans="1:3" ht="18.75">
      <c r="A32" s="588"/>
      <c r="B32" s="588"/>
      <c r="C32" s="588"/>
    </row>
    <row r="33" spans="1:3" ht="12.75">
      <c r="A33" s="430"/>
      <c r="B33" s="430"/>
      <c r="C33" s="430"/>
    </row>
    <row r="34" spans="1:3" ht="12.75">
      <c r="A34" s="430"/>
      <c r="B34" s="430"/>
      <c r="C34" s="430"/>
    </row>
    <row r="35" spans="1:3" ht="12.75">
      <c r="A35" s="430"/>
      <c r="B35" s="430"/>
      <c r="C35" s="430"/>
    </row>
    <row r="36" spans="1:3" ht="12.75">
      <c r="A36" s="430"/>
      <c r="B36" s="430"/>
      <c r="C36" s="430"/>
    </row>
    <row r="37" spans="1:3" ht="12.75">
      <c r="A37" s="430"/>
      <c r="B37" s="430"/>
      <c r="C37" s="430"/>
    </row>
    <row r="38" spans="1:3" ht="12.75">
      <c r="A38" s="430"/>
      <c r="B38" s="430"/>
      <c r="C38" s="430"/>
    </row>
    <row r="39" spans="1:3" ht="12.75">
      <c r="A39" s="430"/>
      <c r="B39" s="430"/>
      <c r="C39" s="430"/>
    </row>
    <row r="40" spans="1:3" ht="12.75">
      <c r="A40" s="430"/>
      <c r="B40" s="430"/>
      <c r="C40" s="430"/>
    </row>
    <row r="41" spans="1:3" ht="12.75">
      <c r="A41" s="430"/>
      <c r="B41" s="430"/>
      <c r="C41" s="430"/>
    </row>
    <row r="42" spans="1:3" ht="12.75">
      <c r="A42" s="430"/>
      <c r="B42" s="430"/>
      <c r="C42" s="430"/>
    </row>
    <row r="43" spans="1:3" ht="12.75">
      <c r="A43" s="430"/>
      <c r="B43" s="430"/>
      <c r="C43" s="430"/>
    </row>
    <row r="44" spans="1:3" ht="12.75">
      <c r="A44" s="430"/>
      <c r="B44" s="430"/>
      <c r="C44" s="430"/>
    </row>
    <row r="45" spans="1:3" ht="12.75">
      <c r="A45" s="430"/>
      <c r="B45" s="430"/>
      <c r="C45" s="430"/>
    </row>
    <row r="46" spans="1:3" ht="12.75">
      <c r="A46" s="430"/>
      <c r="B46" s="430"/>
      <c r="C46" s="430"/>
    </row>
    <row r="47" spans="1:3" ht="33.75" customHeight="1">
      <c r="A47" s="589"/>
      <c r="B47" s="590"/>
      <c r="C47" s="590"/>
    </row>
    <row r="48" spans="1:3" ht="12.75">
      <c r="A48" s="430"/>
      <c r="B48" s="430"/>
      <c r="C48" s="430"/>
    </row>
    <row r="49" spans="1:3" ht="12.75">
      <c r="A49" s="430"/>
      <c r="B49" s="430"/>
      <c r="C49" s="430"/>
    </row>
    <row r="50" spans="1:3" ht="12.75">
      <c r="A50" s="430"/>
      <c r="B50" s="430"/>
      <c r="C50" s="430"/>
    </row>
    <row r="51" spans="1:3" ht="12.75">
      <c r="A51" s="430"/>
      <c r="B51" s="430"/>
      <c r="C51" s="430"/>
    </row>
    <row r="52" spans="1:3" ht="12.75">
      <c r="A52" s="430"/>
      <c r="B52" s="430"/>
      <c r="C52" s="430"/>
    </row>
    <row r="53" spans="1:3" ht="12.75">
      <c r="A53" s="430"/>
      <c r="B53" s="430"/>
      <c r="C53" s="430"/>
    </row>
    <row r="54" spans="1:3" ht="12.75">
      <c r="A54" s="430"/>
      <c r="B54" s="430"/>
      <c r="C54" s="430"/>
    </row>
    <row r="55" spans="1:3" ht="12.75">
      <c r="A55" s="430"/>
      <c r="B55" s="430"/>
      <c r="C55" s="430"/>
    </row>
    <row r="56" spans="1:3" ht="12.75">
      <c r="A56" s="430"/>
      <c r="B56" s="430"/>
      <c r="C56" s="430"/>
    </row>
    <row r="57" spans="1:3" ht="12.75">
      <c r="A57" s="430"/>
      <c r="B57" s="430"/>
      <c r="C57" s="430"/>
    </row>
    <row r="58" spans="1:3" ht="12.75">
      <c r="A58" s="430"/>
      <c r="B58" s="430"/>
      <c r="C58" s="430"/>
    </row>
    <row r="59" spans="1:3" ht="12.75">
      <c r="A59" s="430"/>
      <c r="B59" s="430"/>
      <c r="C59" s="430"/>
    </row>
    <row r="60" spans="1:3" ht="12.75">
      <c r="A60" s="430"/>
      <c r="B60" s="430"/>
      <c r="C60" s="430"/>
    </row>
    <row r="61" spans="1:3" ht="12.75">
      <c r="A61" s="430"/>
      <c r="B61" s="430"/>
      <c r="C61" s="430"/>
    </row>
    <row r="62" spans="1:3" ht="12.75">
      <c r="A62" s="430"/>
      <c r="B62" s="430"/>
      <c r="C62" s="430"/>
    </row>
    <row r="63" spans="1:3" ht="12.75">
      <c r="A63" s="430"/>
      <c r="B63" s="430"/>
      <c r="C63" s="430"/>
    </row>
    <row r="64" spans="1:3" ht="12.75">
      <c r="A64" s="430"/>
      <c r="B64" s="430"/>
      <c r="C64" s="430"/>
    </row>
    <row r="65" spans="1:3" ht="12.75">
      <c r="A65" s="430"/>
      <c r="B65" s="430"/>
      <c r="C65" s="430"/>
    </row>
    <row r="67" spans="1:3" ht="18.75">
      <c r="A67" s="588"/>
      <c r="B67" s="588"/>
      <c r="C67" s="588"/>
    </row>
    <row r="89" spans="1:3" ht="18.75">
      <c r="A89" s="588"/>
      <c r="B89" s="588"/>
      <c r="C89" s="588"/>
    </row>
  </sheetData>
  <sheetProtection/>
  <mergeCells count="6">
    <mergeCell ref="A2:C2"/>
    <mergeCell ref="A6:C6"/>
    <mergeCell ref="A32:C32"/>
    <mergeCell ref="A47:C47"/>
    <mergeCell ref="A67:C67"/>
    <mergeCell ref="A89:C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B9" sqref="B9"/>
    </sheetView>
  </sheetViews>
  <sheetFormatPr defaultColWidth="9.00390625" defaultRowHeight="12.75"/>
  <cols>
    <col min="1" max="1" width="5.625" style="110" customWidth="1"/>
    <col min="2" max="2" width="35.625" style="110" customWidth="1"/>
    <col min="3" max="6" width="14.00390625" style="110" customWidth="1"/>
    <col min="7" max="16384" width="9.375" style="110" customWidth="1"/>
  </cols>
  <sheetData>
    <row r="1" spans="1:6" ht="15">
      <c r="A1" s="492"/>
      <c r="B1" s="492"/>
      <c r="C1" s="492"/>
      <c r="D1" s="492"/>
      <c r="E1" s="492"/>
      <c r="F1" s="492"/>
    </row>
    <row r="2" spans="1:6" ht="15">
      <c r="A2" s="492"/>
      <c r="B2" s="597" t="str">
        <f>CONCATENATE("3. melléklet ",ALAPADATOK!A7," ",ALAPADATOK!B7," ",ALAPADATOK!C7," ",ALAPADATOK!D7," ",ALAPADATOK!E7," ",ALAPADATOK!F7," ",ALAPADATOK!G7," ",ALAPADATOK!H7)</f>
        <v>3. melléklet a 4 / 2021 ( III.03. ) önkormányzati rendelethez</v>
      </c>
      <c r="C2" s="597"/>
      <c r="D2" s="597"/>
      <c r="E2" s="597"/>
      <c r="F2" s="597"/>
    </row>
    <row r="3" spans="1:6" ht="15">
      <c r="A3" s="492"/>
      <c r="B3" s="492"/>
      <c r="C3" s="492"/>
      <c r="D3" s="492"/>
      <c r="E3" s="492"/>
      <c r="F3" s="492"/>
    </row>
    <row r="4" spans="1:6" ht="33" customHeight="1">
      <c r="A4" s="611" t="str">
        <f>CONCATENATE(PROPER(ALAPADATOK!A3)," adósságot keletkeztető ügyletekből és kezességvállalásokból fennálló kötelezettségei")</f>
        <v>Hevesaranyos Községi Önkormányzat adósságot keletkeztető ügyletekből és kezességvállalásokból fennálló kötelezettségei</v>
      </c>
      <c r="B4" s="611"/>
      <c r="C4" s="611"/>
      <c r="D4" s="611"/>
      <c r="E4" s="611"/>
      <c r="F4" s="611"/>
    </row>
    <row r="5" spans="1:7" ht="15.75" customHeight="1" thickBot="1">
      <c r="A5" s="493"/>
      <c r="B5" s="493"/>
      <c r="C5" s="612"/>
      <c r="D5" s="612"/>
      <c r="E5" s="619" t="str">
        <f>'KV_2.2.sz.mell.'!E2</f>
        <v>Forintban!</v>
      </c>
      <c r="F5" s="619"/>
      <c r="G5" s="116"/>
    </row>
    <row r="6" spans="1:6" ht="63" customHeight="1">
      <c r="A6" s="615" t="s">
        <v>8</v>
      </c>
      <c r="B6" s="617" t="s">
        <v>156</v>
      </c>
      <c r="C6" s="617" t="s">
        <v>205</v>
      </c>
      <c r="D6" s="617"/>
      <c r="E6" s="617"/>
      <c r="F6" s="613" t="s">
        <v>440</v>
      </c>
    </row>
    <row r="7" spans="1:6" ht="15.75" thickBot="1">
      <c r="A7" s="616"/>
      <c r="B7" s="618"/>
      <c r="C7" s="360">
        <f>+LEFT(KV_ÖSSZEFÜGGÉSEK!A5,4)+1</f>
        <v>2022</v>
      </c>
      <c r="D7" s="360">
        <f>+C7+1</f>
        <v>2023</v>
      </c>
      <c r="E7" s="360">
        <f>+D7+1</f>
        <v>2024</v>
      </c>
      <c r="F7" s="614"/>
    </row>
    <row r="8" spans="1:6" ht="15.75" thickBot="1">
      <c r="A8" s="113"/>
      <c r="B8" s="114" t="s">
        <v>435</v>
      </c>
      <c r="C8" s="114" t="s">
        <v>436</v>
      </c>
      <c r="D8" s="114" t="s">
        <v>437</v>
      </c>
      <c r="E8" s="114" t="s">
        <v>439</v>
      </c>
      <c r="F8" s="115" t="s">
        <v>438</v>
      </c>
    </row>
    <row r="9" spans="1:6" ht="15">
      <c r="A9" s="112" t="s">
        <v>10</v>
      </c>
      <c r="B9" s="552" t="s">
        <v>605</v>
      </c>
      <c r="C9" s="387"/>
      <c r="D9" s="387"/>
      <c r="E9" s="387"/>
      <c r="F9" s="388">
        <f>SUM(C9:E9)</f>
        <v>0</v>
      </c>
    </row>
    <row r="10" spans="1:6" ht="15">
      <c r="A10" s="111" t="s">
        <v>11</v>
      </c>
      <c r="B10" s="129"/>
      <c r="C10" s="389"/>
      <c r="D10" s="389"/>
      <c r="E10" s="389"/>
      <c r="F10" s="390">
        <f>SUM(C10:E10)</f>
        <v>0</v>
      </c>
    </row>
    <row r="11" spans="1:6" ht="15">
      <c r="A11" s="111" t="s">
        <v>12</v>
      </c>
      <c r="B11" s="129"/>
      <c r="C11" s="389"/>
      <c r="D11" s="389"/>
      <c r="E11" s="389"/>
      <c r="F11" s="390">
        <f>SUM(C11:E11)</f>
        <v>0</v>
      </c>
    </row>
    <row r="12" spans="1:6" ht="15">
      <c r="A12" s="111" t="s">
        <v>13</v>
      </c>
      <c r="B12" s="129"/>
      <c r="C12" s="389"/>
      <c r="D12" s="389"/>
      <c r="E12" s="389"/>
      <c r="F12" s="390">
        <f>SUM(C12:E12)</f>
        <v>0</v>
      </c>
    </row>
    <row r="13" spans="1:6" ht="15.75" thickBot="1">
      <c r="A13" s="117" t="s">
        <v>14</v>
      </c>
      <c r="B13" s="130"/>
      <c r="C13" s="391"/>
      <c r="D13" s="391"/>
      <c r="E13" s="391"/>
      <c r="F13" s="390">
        <f>SUM(C13:E13)</f>
        <v>0</v>
      </c>
    </row>
    <row r="14" spans="1:6" s="351" customFormat="1" ht="15" thickBot="1">
      <c r="A14" s="350" t="s">
        <v>15</v>
      </c>
      <c r="B14" s="118" t="s">
        <v>157</v>
      </c>
      <c r="C14" s="392">
        <f>SUM(C9:C13)</f>
        <v>0</v>
      </c>
      <c r="D14" s="392">
        <f>SUM(D9:D13)</f>
        <v>0</v>
      </c>
      <c r="E14" s="392">
        <f>SUM(E9:E13)</f>
        <v>0</v>
      </c>
      <c r="F14" s="393">
        <f>SUM(F9:F13)</f>
        <v>0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G11" sqref="G11"/>
    </sheetView>
  </sheetViews>
  <sheetFormatPr defaultColWidth="9.00390625" defaultRowHeight="12.75"/>
  <cols>
    <col min="1" max="1" width="5.625" style="110" customWidth="1"/>
    <col min="2" max="2" width="68.625" style="110" customWidth="1"/>
    <col min="3" max="3" width="19.50390625" style="110" customWidth="1"/>
    <col min="4" max="16384" width="9.375" style="110" customWidth="1"/>
  </cols>
  <sheetData>
    <row r="1" spans="1:3" ht="15">
      <c r="A1" s="492"/>
      <c r="B1" s="492"/>
      <c r="C1" s="492"/>
    </row>
    <row r="2" spans="1:3" ht="15">
      <c r="A2" s="492"/>
      <c r="B2" s="597" t="str">
        <f>CONCATENATE("4. melléklet ",ALAPADATOK!A7," ",ALAPADATOK!B7," ",ALAPADATOK!C7," ",ALAPADATOK!D7," ",ALAPADATOK!E7," ",ALAPADATOK!F7," ",ALAPADATOK!G7," ",ALAPADATOK!H7)</f>
        <v>4. melléklet a 4 / 2021 ( III.03. ) önkormányzati rendelethez</v>
      </c>
      <c r="C2" s="597"/>
    </row>
    <row r="3" spans="1:3" ht="15">
      <c r="A3" s="492"/>
      <c r="B3" s="492"/>
      <c r="C3" s="492"/>
    </row>
    <row r="4" spans="1:3" ht="54" customHeight="1">
      <c r="A4" s="620" t="str">
        <f>CONCATENATE(PROPER(ALAPADATOK!A3)," saját bevételeinek részletezése az adósságot keletkeztető ügyletből származó tárgyévi fizetési kötelezettség megállapításához")</f>
        <v>Hevesaranyos Községi Önkormányzat saját bevételeinek részletezése az adósságot keletkeztető ügyletből származó tárgyévi fizetési kötelezettség megállapításához</v>
      </c>
      <c r="B4" s="620"/>
      <c r="C4" s="620"/>
    </row>
    <row r="5" spans="1:4" ht="15.75" customHeight="1" thickBot="1">
      <c r="A5" s="493"/>
      <c r="B5" s="493"/>
      <c r="C5" s="494" t="str">
        <f>'KV_2.2.sz.mell.'!E2</f>
        <v>Forintban!</v>
      </c>
      <c r="D5" s="116"/>
    </row>
    <row r="6" spans="1:3" ht="26.25" customHeight="1" thickBot="1">
      <c r="A6" s="495" t="s">
        <v>8</v>
      </c>
      <c r="B6" s="496" t="s">
        <v>155</v>
      </c>
      <c r="C6" s="497" t="str">
        <f>+'KV_1.1.sz.mell.'!C8</f>
        <v>2021. évi előirányzat</v>
      </c>
    </row>
    <row r="7" spans="1:3" ht="15.75" thickBot="1">
      <c r="A7" s="131"/>
      <c r="B7" s="383" t="s">
        <v>435</v>
      </c>
      <c r="C7" s="384" t="s">
        <v>436</v>
      </c>
    </row>
    <row r="8" spans="1:3" ht="15">
      <c r="A8" s="132" t="s">
        <v>10</v>
      </c>
      <c r="B8" s="585" t="s">
        <v>441</v>
      </c>
      <c r="C8" s="258">
        <v>3000000</v>
      </c>
    </row>
    <row r="9" spans="1:3" ht="24.75">
      <c r="A9" s="133" t="s">
        <v>11</v>
      </c>
      <c r="B9" s="278" t="s">
        <v>202</v>
      </c>
      <c r="C9" s="259"/>
    </row>
    <row r="10" spans="1:3" ht="15">
      <c r="A10" s="133" t="s">
        <v>12</v>
      </c>
      <c r="B10" s="279" t="s">
        <v>442</v>
      </c>
      <c r="C10" s="259"/>
    </row>
    <row r="11" spans="1:3" ht="24.75">
      <c r="A11" s="133" t="s">
        <v>13</v>
      </c>
      <c r="B11" s="279" t="s">
        <v>204</v>
      </c>
      <c r="C11" s="259"/>
    </row>
    <row r="12" spans="1:3" ht="15">
      <c r="A12" s="134" t="s">
        <v>14</v>
      </c>
      <c r="B12" s="279" t="s">
        <v>203</v>
      </c>
      <c r="C12" s="260"/>
    </row>
    <row r="13" spans="1:3" ht="15.75" thickBot="1">
      <c r="A13" s="133" t="s">
        <v>15</v>
      </c>
      <c r="B13" s="280" t="s">
        <v>443</v>
      </c>
      <c r="C13" s="259"/>
    </row>
    <row r="14" spans="1:3" ht="15.75" thickBot="1">
      <c r="A14" s="621" t="s">
        <v>158</v>
      </c>
      <c r="B14" s="622"/>
      <c r="C14" s="135">
        <f>SUM(C8:C13)</f>
        <v>3000000</v>
      </c>
    </row>
    <row r="15" spans="1:3" ht="23.25" customHeight="1">
      <c r="A15" s="623" t="s">
        <v>181</v>
      </c>
      <c r="B15" s="623"/>
      <c r="C15" s="623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17" sqref="B17"/>
    </sheetView>
  </sheetViews>
  <sheetFormatPr defaultColWidth="9.00390625" defaultRowHeight="12.75"/>
  <cols>
    <col min="1" max="1" width="5.625" style="110" customWidth="1"/>
    <col min="2" max="2" width="66.875" style="110" customWidth="1"/>
    <col min="3" max="3" width="27.00390625" style="110" customWidth="1"/>
    <col min="4" max="16384" width="9.375" style="110" customWidth="1"/>
  </cols>
  <sheetData>
    <row r="1" spans="1:3" ht="15">
      <c r="A1" s="492"/>
      <c r="B1" s="492"/>
      <c r="C1" s="492"/>
    </row>
    <row r="2" spans="1:3" ht="15">
      <c r="A2" s="492"/>
      <c r="B2" s="597" t="str">
        <f>CONCATENATE("5. melléklet ",ALAPADATOK!A7," ",ALAPADATOK!B7," ",ALAPADATOK!C7," ",ALAPADATOK!D7," ",ALAPADATOK!E7," ",ALAPADATOK!F7," ",ALAPADATOK!G7," ",ALAPADATOK!H7)</f>
        <v>5. melléklet a 4 / 2021 ( III.03. ) önkormányzati rendelethez</v>
      </c>
      <c r="C2" s="597"/>
    </row>
    <row r="3" spans="1:3" ht="15">
      <c r="A3" s="492"/>
      <c r="B3" s="492"/>
      <c r="C3" s="492"/>
    </row>
    <row r="4" spans="1:3" ht="33" customHeight="1">
      <c r="A4" s="620" t="str">
        <f>CONCATENATE(PROPER(ALAPADATOK!A3)," ",ALAPADATOK!D7,". évi adósságot keletkeztető fejlesztési céljai")</f>
        <v>Hevesaranyos Községi Önkormányzat 2021. évi adósságot keletkeztető fejlesztési céljai</v>
      </c>
      <c r="B4" s="620"/>
      <c r="C4" s="620"/>
    </row>
    <row r="5" spans="1:4" ht="15.75" customHeight="1" thickBot="1">
      <c r="A5" s="493"/>
      <c r="B5" s="493"/>
      <c r="C5" s="494" t="str">
        <f>'KV_4.sz.mell.'!C5</f>
        <v>Forintban!</v>
      </c>
      <c r="D5" s="116"/>
    </row>
    <row r="6" spans="1:3" ht="26.25" customHeight="1" thickBot="1">
      <c r="A6" s="495" t="s">
        <v>8</v>
      </c>
      <c r="B6" s="496" t="s">
        <v>159</v>
      </c>
      <c r="C6" s="497" t="s">
        <v>180</v>
      </c>
    </row>
    <row r="7" spans="1:3" ht="15.75" thickBot="1">
      <c r="A7" s="131"/>
      <c r="B7" s="383" t="s">
        <v>435</v>
      </c>
      <c r="C7" s="384" t="s">
        <v>436</v>
      </c>
    </row>
    <row r="8" spans="1:3" ht="15">
      <c r="A8" s="132" t="s">
        <v>10</v>
      </c>
      <c r="B8" s="586" t="s">
        <v>605</v>
      </c>
      <c r="C8" s="136">
        <v>0</v>
      </c>
    </row>
    <row r="9" spans="1:3" ht="15">
      <c r="A9" s="133"/>
      <c r="B9" s="139"/>
      <c r="C9" s="137"/>
    </row>
    <row r="10" spans="1:3" ht="15.75" thickBot="1">
      <c r="A10" s="134"/>
      <c r="B10" s="140"/>
      <c r="C10" s="138"/>
    </row>
    <row r="11" spans="1:3" s="351" customFormat="1" ht="17.25" customHeight="1" thickBot="1">
      <c r="A11" s="352" t="s">
        <v>13</v>
      </c>
      <c r="B11" s="97" t="s">
        <v>606</v>
      </c>
      <c r="C11" s="135">
        <f>SUM(C8:C10)</f>
        <v>0</v>
      </c>
    </row>
    <row r="12" spans="1:3" ht="24.75" customHeight="1">
      <c r="A12" s="624" t="s">
        <v>601</v>
      </c>
      <c r="B12" s="624"/>
      <c r="C12" s="624"/>
    </row>
    <row r="15" ht="15.75">
      <c r="B15" s="91"/>
    </row>
  </sheetData>
  <sheetProtection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0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12.75">
      <c r="A1" s="476"/>
      <c r="B1" s="463"/>
      <c r="C1" s="463"/>
      <c r="D1" s="463"/>
      <c r="E1" s="463"/>
      <c r="F1" s="463"/>
    </row>
    <row r="2" spans="1:6" ht="18" customHeight="1">
      <c r="A2" s="476"/>
      <c r="B2" s="626" t="str">
        <f>CONCATENATE("6. melléklet ",ALAPADATOK!A7," ",ALAPADATOK!B7," ",ALAPADATOK!C7," ",ALAPADATOK!D7," ",ALAPADATOK!E7," ",ALAPADATOK!F7," ",ALAPADATOK!G7," ",ALAPADATOK!H7)</f>
        <v>6. melléklet a 4 / 2021 ( III.03. ) önkormányzati rendelethez</v>
      </c>
      <c r="C2" s="627"/>
      <c r="D2" s="627"/>
      <c r="E2" s="627"/>
      <c r="F2" s="627"/>
    </row>
    <row r="3" spans="1:6" ht="12.75">
      <c r="A3" s="476"/>
      <c r="B3" s="463"/>
      <c r="C3" s="463"/>
      <c r="D3" s="463"/>
      <c r="E3" s="463"/>
      <c r="F3" s="463"/>
    </row>
    <row r="4" spans="1:6" ht="25.5" customHeight="1">
      <c r="A4" s="625" t="s">
        <v>0</v>
      </c>
      <c r="B4" s="625"/>
      <c r="C4" s="625"/>
      <c r="D4" s="625"/>
      <c r="E4" s="625"/>
      <c r="F4" s="625"/>
    </row>
    <row r="5" spans="1:6" ht="16.5" customHeight="1" thickBot="1">
      <c r="A5" s="476"/>
      <c r="B5" s="463"/>
      <c r="C5" s="463"/>
      <c r="D5" s="463"/>
      <c r="E5" s="463"/>
      <c r="F5" s="477" t="str">
        <f>'KV_5.sz.mell.'!C5</f>
        <v>Forintban!</v>
      </c>
    </row>
    <row r="6" spans="1:6" s="34" customFormat="1" ht="44.25" customHeight="1" thickBot="1">
      <c r="A6" s="478" t="s">
        <v>52</v>
      </c>
      <c r="B6" s="479" t="s">
        <v>53</v>
      </c>
      <c r="C6" s="479" t="s">
        <v>54</v>
      </c>
      <c r="D6" s="479" t="str">
        <f>+CONCATENATE("Felhasználás   ",LEFT(KV_ÖSSZEFÜGGÉSEK!A5,4)-1,". XII. 31-ig")</f>
        <v>Felhasználás   2020. XII. 31-ig</v>
      </c>
      <c r="E6" s="479" t="str">
        <f>+'KV_1.1.sz.mell.'!C8</f>
        <v>2021. évi előirányzat</v>
      </c>
      <c r="F6" s="480" t="str">
        <f>+CONCATENATE(LEFT(KV_ÖSSZEFÜGGÉSEK!A5,4),". utáni szükséglet")</f>
        <v>2021. utáni szükséglet</v>
      </c>
    </row>
    <row r="7" spans="1:6" s="40" customFormat="1" ht="12" customHeight="1" thickBot="1">
      <c r="A7" s="38" t="s">
        <v>435</v>
      </c>
      <c r="B7" s="39" t="s">
        <v>436</v>
      </c>
      <c r="C7" s="39" t="s">
        <v>437</v>
      </c>
      <c r="D7" s="39" t="s">
        <v>439</v>
      </c>
      <c r="E7" s="39" t="s">
        <v>438</v>
      </c>
      <c r="F7" s="385" t="s">
        <v>492</v>
      </c>
    </row>
    <row r="8" spans="1:6" ht="15.75" customHeight="1">
      <c r="A8" s="353"/>
      <c r="B8" s="24"/>
      <c r="C8" s="355"/>
      <c r="D8" s="24"/>
      <c r="E8" s="24"/>
      <c r="F8" s="41">
        <f aca="true" t="shared" si="0" ref="F8:F20">B8-D8-E8</f>
        <v>0</v>
      </c>
    </row>
    <row r="9" spans="1:6" ht="26.25" customHeight="1">
      <c r="A9" s="353"/>
      <c r="B9" s="24"/>
      <c r="C9" s="355"/>
      <c r="D9" s="24"/>
      <c r="E9" s="24"/>
      <c r="F9" s="41">
        <f t="shared" si="0"/>
        <v>0</v>
      </c>
    </row>
    <row r="10" spans="1:6" ht="15.75" customHeight="1">
      <c r="A10" s="353"/>
      <c r="B10" s="24"/>
      <c r="C10" s="355"/>
      <c r="D10" s="24"/>
      <c r="E10" s="24"/>
      <c r="F10" s="41">
        <f t="shared" si="0"/>
        <v>0</v>
      </c>
    </row>
    <row r="11" spans="1:6" ht="15.75" customHeight="1">
      <c r="A11" s="354"/>
      <c r="B11" s="24"/>
      <c r="C11" s="355"/>
      <c r="D11" s="24"/>
      <c r="E11" s="24"/>
      <c r="F11" s="41">
        <f t="shared" si="0"/>
        <v>0</v>
      </c>
    </row>
    <row r="12" spans="1:6" ht="21.75" customHeight="1">
      <c r="A12" s="353"/>
      <c r="B12" s="24"/>
      <c r="C12" s="355"/>
      <c r="D12" s="24"/>
      <c r="E12" s="24"/>
      <c r="F12" s="41">
        <f t="shared" si="0"/>
        <v>0</v>
      </c>
    </row>
    <row r="13" spans="1:6" ht="15.75" customHeight="1">
      <c r="A13" s="354"/>
      <c r="B13" s="24"/>
      <c r="C13" s="355"/>
      <c r="D13" s="24"/>
      <c r="E13" s="24"/>
      <c r="F13" s="41">
        <f t="shared" si="0"/>
        <v>0</v>
      </c>
    </row>
    <row r="14" spans="1:6" ht="15.75" customHeight="1">
      <c r="A14" s="353"/>
      <c r="B14" s="24"/>
      <c r="C14" s="355"/>
      <c r="D14" s="24"/>
      <c r="E14" s="24"/>
      <c r="F14" s="41">
        <f t="shared" si="0"/>
        <v>0</v>
      </c>
    </row>
    <row r="15" spans="1:6" ht="15.75" customHeight="1">
      <c r="A15" s="353"/>
      <c r="B15" s="24"/>
      <c r="C15" s="355"/>
      <c r="D15" s="24"/>
      <c r="E15" s="24"/>
      <c r="F15" s="41">
        <f t="shared" si="0"/>
        <v>0</v>
      </c>
    </row>
    <row r="16" spans="1:6" ht="15.75" customHeight="1">
      <c r="A16" s="353"/>
      <c r="B16" s="24"/>
      <c r="C16" s="355"/>
      <c r="D16" s="24"/>
      <c r="E16" s="24"/>
      <c r="F16" s="41">
        <f t="shared" si="0"/>
        <v>0</v>
      </c>
    </row>
    <row r="17" spans="1:6" ht="15.75" customHeight="1">
      <c r="A17" s="353"/>
      <c r="B17" s="24"/>
      <c r="C17" s="355"/>
      <c r="D17" s="24"/>
      <c r="E17" s="24"/>
      <c r="F17" s="41">
        <f t="shared" si="0"/>
        <v>0</v>
      </c>
    </row>
    <row r="18" spans="1:6" ht="15.75" customHeight="1">
      <c r="A18" s="353"/>
      <c r="B18" s="24"/>
      <c r="C18" s="355"/>
      <c r="D18" s="24"/>
      <c r="E18" s="24"/>
      <c r="F18" s="41">
        <f t="shared" si="0"/>
        <v>0</v>
      </c>
    </row>
    <row r="19" spans="1:6" ht="15.75" customHeight="1">
      <c r="A19" s="353"/>
      <c r="B19" s="24"/>
      <c r="C19" s="355"/>
      <c r="D19" s="24"/>
      <c r="E19" s="24"/>
      <c r="F19" s="41">
        <f t="shared" si="0"/>
        <v>0</v>
      </c>
    </row>
    <row r="20" spans="1:6" ht="15.75" customHeight="1" thickBot="1">
      <c r="A20" s="42"/>
      <c r="B20" s="25"/>
      <c r="C20" s="356"/>
      <c r="D20" s="25"/>
      <c r="E20" s="25"/>
      <c r="F20" s="43">
        <f t="shared" si="0"/>
        <v>0</v>
      </c>
    </row>
    <row r="21" spans="1:6" s="46" customFormat="1" ht="18" customHeight="1" thickBot="1">
      <c r="A21" s="144" t="s">
        <v>51</v>
      </c>
      <c r="B21" s="44">
        <f>SUM(B8:B20)</f>
        <v>0</v>
      </c>
      <c r="C21" s="86"/>
      <c r="D21" s="44">
        <f>SUM(D8:D20)</f>
        <v>0</v>
      </c>
      <c r="E21" s="44">
        <f>SUM(E8:E20)</f>
        <v>0</v>
      </c>
      <c r="F21" s="45">
        <f>SUM(F8:F20)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="120" zoomScaleNormal="120" workbookViewId="0" topLeftCell="A1">
      <selection activeCell="E8" sqref="E8:E11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12.75">
      <c r="A1" s="476"/>
      <c r="B1" s="463"/>
      <c r="C1" s="463"/>
      <c r="D1" s="463"/>
      <c r="E1" s="463"/>
      <c r="F1" s="463"/>
    </row>
    <row r="2" spans="1:6" ht="21" customHeight="1">
      <c r="A2" s="476"/>
      <c r="B2" s="626" t="str">
        <f>CONCATENATE("7. melléklet ",ALAPADATOK!A7," ",ALAPADATOK!B7," ",ALAPADATOK!C7," ",ALAPADATOK!D7," ",ALAPADATOK!E7," ",ALAPADATOK!F7," ",ALAPADATOK!G7," ",ALAPADATOK!H7)</f>
        <v>7. melléklet a 4 / 2021 ( III.03. ) önkormányzati rendelethez</v>
      </c>
      <c r="C2" s="626"/>
      <c r="D2" s="626"/>
      <c r="E2" s="626"/>
      <c r="F2" s="626"/>
    </row>
    <row r="3" spans="1:6" ht="12.75">
      <c r="A3" s="476"/>
      <c r="B3" s="463"/>
      <c r="C3" s="463"/>
      <c r="D3" s="463"/>
      <c r="E3" s="463"/>
      <c r="F3" s="463"/>
    </row>
    <row r="4" spans="1:6" ht="24.75" customHeight="1">
      <c r="A4" s="625" t="s">
        <v>1</v>
      </c>
      <c r="B4" s="625"/>
      <c r="C4" s="625"/>
      <c r="D4" s="625"/>
      <c r="E4" s="625"/>
      <c r="F4" s="625"/>
    </row>
    <row r="5" spans="1:6" ht="23.25" customHeight="1" thickBot="1">
      <c r="A5" s="476"/>
      <c r="B5" s="463"/>
      <c r="C5" s="463"/>
      <c r="D5" s="463"/>
      <c r="E5" s="463"/>
      <c r="F5" s="477" t="str">
        <f>'KV_6.sz.mell.'!F5</f>
        <v>Forintban!</v>
      </c>
    </row>
    <row r="6" spans="1:6" s="34" customFormat="1" ht="48.75" customHeight="1" thickBot="1">
      <c r="A6" s="478" t="s">
        <v>55</v>
      </c>
      <c r="B6" s="479" t="s">
        <v>53</v>
      </c>
      <c r="C6" s="479" t="s">
        <v>54</v>
      </c>
      <c r="D6" s="479" t="str">
        <f>+'KV_6.sz.mell.'!D6</f>
        <v>Felhasználás   2020. XII. 31-ig</v>
      </c>
      <c r="E6" s="479" t="str">
        <f>+'KV_6.sz.mell.'!E6</f>
        <v>2021. évi előirányzat</v>
      </c>
      <c r="F6" s="481" t="str">
        <f>+CONCATENATE(LEFT(KV_ÖSSZEFÜGGÉSEK!A5,4),". utáni szükséglet ",CHAR(10),"")</f>
        <v>2021. utáni szükséglet 
</v>
      </c>
    </row>
    <row r="7" spans="1:6" s="40" customFormat="1" ht="15" customHeight="1" thickBot="1">
      <c r="A7" s="38" t="s">
        <v>435</v>
      </c>
      <c r="B7" s="39" t="s">
        <v>436</v>
      </c>
      <c r="C7" s="39" t="s">
        <v>437</v>
      </c>
      <c r="D7" s="39" t="s">
        <v>439</v>
      </c>
      <c r="E7" s="39" t="s">
        <v>438</v>
      </c>
      <c r="F7" s="386" t="s">
        <v>492</v>
      </c>
    </row>
    <row r="8" spans="1:6" ht="26.25" customHeight="1">
      <c r="A8" s="47"/>
      <c r="B8" s="48"/>
      <c r="C8" s="357"/>
      <c r="D8" s="48"/>
      <c r="E8" s="48"/>
      <c r="F8" s="49">
        <f aca="true" t="shared" si="0" ref="F8:F20">B8-D8-E8</f>
        <v>0</v>
      </c>
    </row>
    <row r="9" spans="1:6" ht="15.75" customHeight="1">
      <c r="A9" s="47"/>
      <c r="B9" s="48"/>
      <c r="C9" s="357"/>
      <c r="D9" s="48"/>
      <c r="E9" s="48"/>
      <c r="F9" s="49">
        <f t="shared" si="0"/>
        <v>0</v>
      </c>
    </row>
    <row r="10" spans="1:6" ht="15.75" customHeight="1">
      <c r="A10" s="47"/>
      <c r="B10" s="48"/>
      <c r="C10" s="357"/>
      <c r="D10" s="48"/>
      <c r="E10" s="48"/>
      <c r="F10" s="49">
        <f t="shared" si="0"/>
        <v>0</v>
      </c>
    </row>
    <row r="11" spans="1:6" ht="15.75" customHeight="1">
      <c r="A11" s="47"/>
      <c r="B11" s="48"/>
      <c r="C11" s="357"/>
      <c r="D11" s="48"/>
      <c r="E11" s="48"/>
      <c r="F11" s="49">
        <f t="shared" si="0"/>
        <v>0</v>
      </c>
    </row>
    <row r="12" spans="1:6" ht="15.75" customHeight="1">
      <c r="A12" s="47"/>
      <c r="B12" s="48"/>
      <c r="C12" s="357"/>
      <c r="D12" s="48"/>
      <c r="E12" s="48"/>
      <c r="F12" s="49">
        <f t="shared" si="0"/>
        <v>0</v>
      </c>
    </row>
    <row r="13" spans="1:6" ht="15.75" customHeight="1">
      <c r="A13" s="47"/>
      <c r="B13" s="48"/>
      <c r="C13" s="357"/>
      <c r="D13" s="48"/>
      <c r="E13" s="48"/>
      <c r="F13" s="49">
        <f t="shared" si="0"/>
        <v>0</v>
      </c>
    </row>
    <row r="14" spans="1:6" ht="15.75" customHeight="1">
      <c r="A14" s="47"/>
      <c r="B14" s="48"/>
      <c r="C14" s="357"/>
      <c r="D14" s="48"/>
      <c r="E14" s="48"/>
      <c r="F14" s="49">
        <f t="shared" si="0"/>
        <v>0</v>
      </c>
    </row>
    <row r="15" spans="1:6" ht="15.75" customHeight="1">
      <c r="A15" s="47"/>
      <c r="B15" s="48"/>
      <c r="C15" s="357"/>
      <c r="D15" s="48"/>
      <c r="E15" s="48"/>
      <c r="F15" s="49">
        <f t="shared" si="0"/>
        <v>0</v>
      </c>
    </row>
    <row r="16" spans="1:6" ht="15.75" customHeight="1">
      <c r="A16" s="47"/>
      <c r="B16" s="48"/>
      <c r="C16" s="357"/>
      <c r="D16" s="48"/>
      <c r="E16" s="48"/>
      <c r="F16" s="49">
        <f t="shared" si="0"/>
        <v>0</v>
      </c>
    </row>
    <row r="17" spans="1:6" ht="15.75" customHeight="1">
      <c r="A17" s="47"/>
      <c r="B17" s="48"/>
      <c r="C17" s="357"/>
      <c r="D17" s="48"/>
      <c r="E17" s="48"/>
      <c r="F17" s="49">
        <f t="shared" si="0"/>
        <v>0</v>
      </c>
    </row>
    <row r="18" spans="1:6" ht="15.75" customHeight="1">
      <c r="A18" s="47"/>
      <c r="B18" s="48"/>
      <c r="C18" s="357"/>
      <c r="D18" s="48"/>
      <c r="E18" s="48"/>
      <c r="F18" s="49">
        <f t="shared" si="0"/>
        <v>0</v>
      </c>
    </row>
    <row r="19" spans="1:6" ht="15.75" customHeight="1">
      <c r="A19" s="47"/>
      <c r="B19" s="48"/>
      <c r="C19" s="357"/>
      <c r="D19" s="48"/>
      <c r="E19" s="48"/>
      <c r="F19" s="49">
        <f t="shared" si="0"/>
        <v>0</v>
      </c>
    </row>
    <row r="20" spans="1:6" ht="15.75" customHeight="1" thickBot="1">
      <c r="A20" s="50"/>
      <c r="B20" s="51"/>
      <c r="C20" s="358"/>
      <c r="D20" s="51"/>
      <c r="E20" s="51"/>
      <c r="F20" s="52">
        <f t="shared" si="0"/>
        <v>0</v>
      </c>
    </row>
    <row r="21" spans="1:6" s="46" customFormat="1" ht="18" customHeight="1" thickBot="1">
      <c r="A21" s="144" t="s">
        <v>51</v>
      </c>
      <c r="B21" s="145">
        <f>SUM(B8:B20)</f>
        <v>0</v>
      </c>
      <c r="C21" s="87"/>
      <c r="D21" s="145">
        <f>SUM(D8:D20)</f>
        <v>0</v>
      </c>
      <c r="E21" s="145">
        <f>SUM(E8:E20)</f>
        <v>0</v>
      </c>
      <c r="F21" s="53">
        <f>SUM(F8:F20)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20" zoomScaleNormal="120" workbookViewId="0" topLeftCell="A1">
      <selection activeCell="A5" sqref="A5:D5"/>
    </sheetView>
  </sheetViews>
  <sheetFormatPr defaultColWidth="9.00390625" defaultRowHeight="12.75"/>
  <cols>
    <col min="1" max="1" width="38.625" style="36" customWidth="1"/>
    <col min="2" max="4" width="24.875" style="36" customWidth="1"/>
    <col min="5" max="5" width="26.875" style="36" customWidth="1"/>
    <col min="6" max="6" width="5.00390625" style="36" bestFit="1" customWidth="1"/>
    <col min="7" max="16384" width="9.375" style="36" customWidth="1"/>
  </cols>
  <sheetData>
    <row r="1" ht="12.75">
      <c r="F1" s="641" t="str">
        <f>CONCATENATE("8. melléklet ",ALAPADATOK!A7," ",ALAPADATOK!B7," ",ALAPADATOK!C7," ",ALAPADATOK!D7," ",ALAPADATOK!E7," ",ALAPADATOK!F7," ",ALAPADATOK!G7," ",ALAPADATOK!H7)</f>
        <v>8. melléklet a 4 / 2021 ( III.03. ) önkormányzati rendelethez</v>
      </c>
    </row>
    <row r="2" spans="1:6" ht="15.75">
      <c r="A2" s="654" t="s">
        <v>594</v>
      </c>
      <c r="B2" s="654"/>
      <c r="C2" s="654"/>
      <c r="D2" s="654"/>
      <c r="E2" s="654"/>
      <c r="F2" s="641"/>
    </row>
    <row r="3" spans="1:6" ht="14.25" thickBot="1">
      <c r="A3" s="518"/>
      <c r="B3" s="518"/>
      <c r="C3" s="518"/>
      <c r="D3" s="518"/>
      <c r="E3" s="519" t="str">
        <f>'KV_7.sz.mell.'!F5</f>
        <v>Forintban!</v>
      </c>
      <c r="F3" s="641"/>
    </row>
    <row r="4" spans="1:6" ht="13.5" thickBot="1">
      <c r="A4" s="655" t="s">
        <v>108</v>
      </c>
      <c r="B4" s="656"/>
      <c r="C4" s="656"/>
      <c r="D4" s="656"/>
      <c r="E4" s="521" t="s">
        <v>44</v>
      </c>
      <c r="F4" s="641"/>
    </row>
    <row r="5" spans="1:6" ht="12.75">
      <c r="A5" s="628"/>
      <c r="B5" s="629"/>
      <c r="C5" s="629"/>
      <c r="D5" s="629"/>
      <c r="E5" s="522"/>
      <c r="F5" s="641"/>
    </row>
    <row r="6" spans="1:6" ht="13.5" thickBot="1">
      <c r="A6" s="630"/>
      <c r="B6" s="631"/>
      <c r="C6" s="631"/>
      <c r="D6" s="631"/>
      <c r="E6" s="523"/>
      <c r="F6" s="641"/>
    </row>
    <row r="7" spans="1:6" ht="13.5" customHeight="1" thickBot="1">
      <c r="A7" s="632" t="s">
        <v>595</v>
      </c>
      <c r="B7" s="633"/>
      <c r="C7" s="633"/>
      <c r="D7" s="633"/>
      <c r="E7" s="524">
        <f>SUM(E5:E6)</f>
        <v>0</v>
      </c>
      <c r="F7" s="641"/>
    </row>
    <row r="8" spans="1:6" ht="13.5" customHeight="1">
      <c r="A8" s="527"/>
      <c r="B8" s="527"/>
      <c r="C8" s="527"/>
      <c r="D8" s="527"/>
      <c r="E8" s="528"/>
      <c r="F8" s="641"/>
    </row>
    <row r="9" spans="1:6" ht="15.75">
      <c r="A9" s="635" t="s">
        <v>582</v>
      </c>
      <c r="B9" s="635"/>
      <c r="C9" s="635"/>
      <c r="D9" s="635"/>
      <c r="E9" s="635"/>
      <c r="F9" s="641"/>
    </row>
    <row r="10" spans="1:6" ht="15.75">
      <c r="A10" s="648" t="s">
        <v>602</v>
      </c>
      <c r="B10" s="649"/>
      <c r="C10" s="649"/>
      <c r="D10" s="649"/>
      <c r="E10" s="649"/>
      <c r="F10" s="641"/>
    </row>
    <row r="11" spans="1:6" ht="39" customHeight="1">
      <c r="A11" s="636" t="s">
        <v>596</v>
      </c>
      <c r="B11" s="636"/>
      <c r="C11" s="637" t="s">
        <v>605</v>
      </c>
      <c r="D11" s="637"/>
      <c r="E11" s="637"/>
      <c r="F11" s="641"/>
    </row>
    <row r="12" spans="1:6" ht="15.75" thickBot="1">
      <c r="A12" s="504"/>
      <c r="B12" s="504"/>
      <c r="C12" s="504"/>
      <c r="D12" s="504"/>
      <c r="E12" s="543" t="str">
        <f>$E$3</f>
        <v>Forintban!</v>
      </c>
      <c r="F12" s="641"/>
    </row>
    <row r="13" spans="1:6" ht="13.5" customHeight="1" thickBot="1">
      <c r="A13" s="638" t="s">
        <v>102</v>
      </c>
      <c r="B13" s="642" t="s">
        <v>591</v>
      </c>
      <c r="C13" s="643"/>
      <c r="D13" s="643"/>
      <c r="E13" s="644"/>
      <c r="F13" s="641"/>
    </row>
    <row r="14" spans="1:6" ht="13.5" customHeight="1" thickBot="1">
      <c r="A14" s="639"/>
      <c r="B14" s="645" t="s">
        <v>603</v>
      </c>
      <c r="C14" s="650" t="s">
        <v>592</v>
      </c>
      <c r="D14" s="651"/>
      <c r="E14" s="652"/>
      <c r="F14" s="641"/>
    </row>
    <row r="15" spans="1:6" ht="12.75" customHeight="1">
      <c r="A15" s="639"/>
      <c r="B15" s="646"/>
      <c r="C15" s="645" t="str">
        <f>CONCATENATE(TARTALOMJEGYZÉK!$A$1,". előtti tervezett forrás, kiadás")</f>
        <v>2021. előtti tervezett forrás, kiadás</v>
      </c>
      <c r="D15" s="645" t="str">
        <f>CONCATENATE(TARTALOMJEGYZÉK!$A$1,". évi eredeti előirányzat")</f>
        <v>2021. évi eredeti előirányzat</v>
      </c>
      <c r="E15" s="645" t="str">
        <f>CONCATENATE(TARTALOMJEGYZÉK!$A$1,". év utáni tervezett forrás, kiadás")</f>
        <v>2021. év utáni tervezett forrás, kiadás</v>
      </c>
      <c r="F15" s="641"/>
    </row>
    <row r="16" spans="1:6" ht="13.5" thickBot="1">
      <c r="A16" s="640"/>
      <c r="B16" s="647"/>
      <c r="C16" s="653"/>
      <c r="D16" s="653"/>
      <c r="E16" s="647"/>
      <c r="F16" s="641"/>
    </row>
    <row r="17" spans="1:6" ht="13.5" thickBot="1">
      <c r="A17" s="505" t="s">
        <v>435</v>
      </c>
      <c r="B17" s="506" t="s">
        <v>593</v>
      </c>
      <c r="C17" s="507" t="s">
        <v>437</v>
      </c>
      <c r="D17" s="508" t="s">
        <v>439</v>
      </c>
      <c r="E17" s="509" t="s">
        <v>438</v>
      </c>
      <c r="F17" s="641"/>
    </row>
    <row r="18" spans="1:6" ht="12.75">
      <c r="A18" s="510" t="s">
        <v>103</v>
      </c>
      <c r="B18" s="530">
        <f>C18+D18+E18</f>
        <v>0</v>
      </c>
      <c r="C18" s="531"/>
      <c r="D18" s="531"/>
      <c r="E18" s="532"/>
      <c r="F18" s="641"/>
    </row>
    <row r="19" spans="1:6" ht="12.75">
      <c r="A19" s="511" t="s">
        <v>114</v>
      </c>
      <c r="B19" s="533">
        <f aca="true" t="shared" si="0" ref="B19:B29">C19+D19+E19</f>
        <v>0</v>
      </c>
      <c r="C19" s="534"/>
      <c r="D19" s="534"/>
      <c r="E19" s="534"/>
      <c r="F19" s="641"/>
    </row>
    <row r="20" spans="1:6" ht="12.75">
      <c r="A20" s="512" t="s">
        <v>104</v>
      </c>
      <c r="B20" s="535"/>
      <c r="C20" s="536"/>
      <c r="D20" s="536"/>
      <c r="E20" s="536"/>
      <c r="F20" s="641"/>
    </row>
    <row r="21" spans="1:6" ht="12.75">
      <c r="A21" s="512" t="s">
        <v>115</v>
      </c>
      <c r="B21" s="535">
        <f t="shared" si="0"/>
        <v>0</v>
      </c>
      <c r="C21" s="536"/>
      <c r="D21" s="536"/>
      <c r="E21" s="536"/>
      <c r="F21" s="641"/>
    </row>
    <row r="22" spans="1:6" ht="12.75">
      <c r="A22" s="512" t="s">
        <v>105</v>
      </c>
      <c r="B22" s="535">
        <f t="shared" si="0"/>
        <v>0</v>
      </c>
      <c r="C22" s="536"/>
      <c r="D22" s="536"/>
      <c r="E22" s="536"/>
      <c r="F22" s="641"/>
    </row>
    <row r="23" spans="1:6" ht="13.5" thickBot="1">
      <c r="A23" s="512" t="s">
        <v>106</v>
      </c>
      <c r="B23" s="535">
        <f t="shared" si="0"/>
        <v>0</v>
      </c>
      <c r="C23" s="536"/>
      <c r="D23" s="536"/>
      <c r="E23" s="536"/>
      <c r="F23" s="641"/>
    </row>
    <row r="24" spans="1:6" ht="13.5" thickBot="1">
      <c r="A24" s="513" t="s">
        <v>107</v>
      </c>
      <c r="B24" s="537">
        <f>B18+SUM(B20:B23)</f>
        <v>0</v>
      </c>
      <c r="C24" s="538">
        <f>C18+SUM(C20:C23)</f>
        <v>0</v>
      </c>
      <c r="D24" s="538">
        <f>D18+SUM(D20:D23)</f>
        <v>0</v>
      </c>
      <c r="E24" s="539">
        <f>E18+SUM(E20:E23)</f>
        <v>0</v>
      </c>
      <c r="F24" s="641"/>
    </row>
    <row r="25" spans="1:6" ht="12.75">
      <c r="A25" s="514" t="s">
        <v>110</v>
      </c>
      <c r="B25" s="530">
        <f t="shared" si="0"/>
        <v>0</v>
      </c>
      <c r="C25" s="531"/>
      <c r="D25" s="531"/>
      <c r="E25" s="532"/>
      <c r="F25" s="641"/>
    </row>
    <row r="26" spans="1:6" ht="12.75">
      <c r="A26" s="515" t="s">
        <v>111</v>
      </c>
      <c r="B26" s="535">
        <f>SUM(C26:E26)</f>
        <v>0</v>
      </c>
      <c r="C26" s="536"/>
      <c r="D26" s="536"/>
      <c r="E26" s="536"/>
      <c r="F26" s="641"/>
    </row>
    <row r="27" spans="1:6" ht="12.75">
      <c r="A27" s="515" t="s">
        <v>112</v>
      </c>
      <c r="B27" s="535">
        <f>SUM(C27:D27)</f>
        <v>0</v>
      </c>
      <c r="C27" s="536"/>
      <c r="D27" s="536"/>
      <c r="E27" s="536"/>
      <c r="F27" s="641"/>
    </row>
    <row r="28" spans="1:6" ht="12.75">
      <c r="A28" s="515" t="s">
        <v>113</v>
      </c>
      <c r="B28" s="535">
        <f t="shared" si="0"/>
        <v>0</v>
      </c>
      <c r="C28" s="536"/>
      <c r="D28" s="536"/>
      <c r="E28" s="536"/>
      <c r="F28" s="641"/>
    </row>
    <row r="29" spans="1:6" ht="13.5" thickBot="1">
      <c r="A29" s="516"/>
      <c r="B29" s="540">
        <f t="shared" si="0"/>
        <v>0</v>
      </c>
      <c r="C29" s="541"/>
      <c r="D29" s="541"/>
      <c r="E29" s="542"/>
      <c r="F29" s="641"/>
    </row>
    <row r="30" spans="1:6" ht="13.5" thickBot="1">
      <c r="A30" s="517" t="s">
        <v>92</v>
      </c>
      <c r="B30" s="537">
        <f>SUM(B25:B29)</f>
        <v>0</v>
      </c>
      <c r="C30" s="538">
        <f>SUM(C25:C29)</f>
        <v>0</v>
      </c>
      <c r="D30" s="538">
        <f>SUM(D25:D29)</f>
        <v>0</v>
      </c>
      <c r="E30" s="539">
        <f>SUM(E25:E29)</f>
        <v>0</v>
      </c>
      <c r="F30" s="641"/>
    </row>
    <row r="31" spans="1:6" ht="12.75" customHeight="1">
      <c r="A31" s="634" t="s">
        <v>597</v>
      </c>
      <c r="B31" s="634"/>
      <c r="C31" s="634"/>
      <c r="D31" s="634"/>
      <c r="E31" s="634"/>
      <c r="F31" s="641"/>
    </row>
    <row r="32" spans="1:6" ht="12.75">
      <c r="A32" s="520"/>
      <c r="B32" s="520"/>
      <c r="C32" s="520"/>
      <c r="D32" s="520"/>
      <c r="E32" s="520"/>
      <c r="F32" s="525"/>
    </row>
  </sheetData>
  <sheetProtection/>
  <mergeCells count="18">
    <mergeCell ref="F1:F31"/>
    <mergeCell ref="B13:E13"/>
    <mergeCell ref="B14:B16"/>
    <mergeCell ref="A10:E10"/>
    <mergeCell ref="C14:E14"/>
    <mergeCell ref="C15:C16"/>
    <mergeCell ref="D15:D16"/>
    <mergeCell ref="E15:E16"/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</mergeCells>
  <printOptions horizontalCentered="1"/>
  <pageMargins left="0.7874015748031497" right="0.7874015748031497" top="1.3779527559055118" bottom="0.984251968503937" header="0.7874015748031497" footer="0.7874015748031497"/>
  <pageSetup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144" sqref="C144"/>
    </sheetView>
  </sheetViews>
  <sheetFormatPr defaultColWidth="9.00390625" defaultRowHeight="12.75"/>
  <cols>
    <col min="1" max="1" width="19.50390625" style="283" customWidth="1"/>
    <col min="2" max="2" width="72.00390625" style="284" customWidth="1"/>
    <col min="3" max="3" width="25.00390625" style="285" customWidth="1"/>
    <col min="4" max="16384" width="9.375" style="2" customWidth="1"/>
  </cols>
  <sheetData>
    <row r="1" spans="1:3" s="1" customFormat="1" ht="16.5" customHeight="1" thickBot="1">
      <c r="A1" s="434"/>
      <c r="B1" s="435"/>
      <c r="C1" s="432" t="str">
        <f>CONCATENATE("9.1. melléklet ",ALAPADATOK!A7," ",ALAPADATOK!B7," ",ALAPADATOK!C7," ",ALAPADATOK!D7," ",ALAPADATOK!E7," ",ALAPADATOK!F7," ",ALAPADATOK!G7," ",ALAPADATOK!H7)</f>
        <v>9.1. melléklet a 4 / 2021 ( III.03. ) önkormányzati rendelethez</v>
      </c>
    </row>
    <row r="2" spans="1:3" s="61" customFormat="1" ht="21" customHeight="1">
      <c r="A2" s="436" t="s">
        <v>49</v>
      </c>
      <c r="B2" s="437" t="str">
        <f>CONCATENATE(ALAPADATOK!A3)</f>
        <v>HEVESARANYOS KÖZSÉGI ÖNKORMÁNYZAT</v>
      </c>
      <c r="C2" s="438" t="s">
        <v>43</v>
      </c>
    </row>
    <row r="3" spans="1:3" s="61" customFormat="1" ht="16.5" thickBot="1">
      <c r="A3" s="439" t="s">
        <v>160</v>
      </c>
      <c r="B3" s="440" t="s">
        <v>347</v>
      </c>
      <c r="C3" s="441" t="s">
        <v>43</v>
      </c>
    </row>
    <row r="4" spans="1:3" s="62" customFormat="1" ht="22.5" customHeight="1" thickBot="1">
      <c r="A4" s="442"/>
      <c r="B4" s="442"/>
      <c r="C4" s="443" t="str">
        <f>'KV_7.sz.mell.'!F5</f>
        <v>Forintban!</v>
      </c>
    </row>
    <row r="5" spans="1:3" ht="13.5" thickBot="1">
      <c r="A5" s="444" t="s">
        <v>162</v>
      </c>
      <c r="B5" s="445" t="s">
        <v>493</v>
      </c>
      <c r="C5" s="446" t="s">
        <v>44</v>
      </c>
    </row>
    <row r="6" spans="1:3" s="54" customFormat="1" ht="12.75" customHeight="1" thickBot="1">
      <c r="A6" s="447"/>
      <c r="B6" s="448" t="s">
        <v>435</v>
      </c>
      <c r="C6" s="449" t="s">
        <v>436</v>
      </c>
    </row>
    <row r="7" spans="1:3" s="54" customFormat="1" ht="15.75" customHeight="1" thickBot="1">
      <c r="A7" s="450"/>
      <c r="B7" s="451" t="s">
        <v>45</v>
      </c>
      <c r="C7" s="452"/>
    </row>
    <row r="8" spans="1:3" s="54" customFormat="1" ht="12" customHeight="1" thickBot="1">
      <c r="A8" s="28" t="s">
        <v>10</v>
      </c>
      <c r="B8" s="20" t="s">
        <v>206</v>
      </c>
      <c r="C8" s="202">
        <f>+C9+C10+C11+C12+C13+C14</f>
        <v>57889312</v>
      </c>
    </row>
    <row r="9" spans="1:3" s="63" customFormat="1" ht="12" customHeight="1">
      <c r="A9" s="320" t="s">
        <v>80</v>
      </c>
      <c r="B9" s="301" t="s">
        <v>207</v>
      </c>
      <c r="C9" s="205">
        <v>17091687</v>
      </c>
    </row>
    <row r="10" spans="1:3" s="64" customFormat="1" ht="12" customHeight="1">
      <c r="A10" s="321" t="s">
        <v>81</v>
      </c>
      <c r="B10" s="302" t="s">
        <v>208</v>
      </c>
      <c r="C10" s="204">
        <v>17507900</v>
      </c>
    </row>
    <row r="11" spans="1:3" s="64" customFormat="1" ht="12" customHeight="1">
      <c r="A11" s="321" t="s">
        <v>82</v>
      </c>
      <c r="B11" s="302" t="s">
        <v>482</v>
      </c>
      <c r="C11" s="204">
        <v>21019725</v>
      </c>
    </row>
    <row r="12" spans="1:3" s="64" customFormat="1" ht="12" customHeight="1">
      <c r="A12" s="321" t="s">
        <v>83</v>
      </c>
      <c r="B12" s="302" t="s">
        <v>209</v>
      </c>
      <c r="C12" s="204">
        <v>2270000</v>
      </c>
    </row>
    <row r="13" spans="1:3" s="64" customFormat="1" ht="12" customHeight="1">
      <c r="A13" s="321" t="s">
        <v>116</v>
      </c>
      <c r="B13" s="302" t="s">
        <v>444</v>
      </c>
      <c r="C13" s="204"/>
    </row>
    <row r="14" spans="1:3" s="63" customFormat="1" ht="12" customHeight="1" thickBot="1">
      <c r="A14" s="322" t="s">
        <v>84</v>
      </c>
      <c r="B14" s="399" t="s">
        <v>505</v>
      </c>
      <c r="C14" s="204"/>
    </row>
    <row r="15" spans="1:3" s="63" customFormat="1" ht="12" customHeight="1" thickBot="1">
      <c r="A15" s="28" t="s">
        <v>11</v>
      </c>
      <c r="B15" s="197" t="s">
        <v>210</v>
      </c>
      <c r="C15" s="202">
        <f>+C16+C17+C18+C19+C20</f>
        <v>7214617</v>
      </c>
    </row>
    <row r="16" spans="1:3" s="63" customFormat="1" ht="12" customHeight="1">
      <c r="A16" s="320" t="s">
        <v>86</v>
      </c>
      <c r="B16" s="301" t="s">
        <v>211</v>
      </c>
      <c r="C16" s="205"/>
    </row>
    <row r="17" spans="1:3" s="63" customFormat="1" ht="12" customHeight="1">
      <c r="A17" s="321" t="s">
        <v>87</v>
      </c>
      <c r="B17" s="302" t="s">
        <v>212</v>
      </c>
      <c r="C17" s="204"/>
    </row>
    <row r="18" spans="1:3" s="63" customFormat="1" ht="12" customHeight="1">
      <c r="A18" s="321" t="s">
        <v>88</v>
      </c>
      <c r="B18" s="302" t="s">
        <v>368</v>
      </c>
      <c r="C18" s="204"/>
    </row>
    <row r="19" spans="1:3" s="63" customFormat="1" ht="12" customHeight="1">
      <c r="A19" s="321" t="s">
        <v>89</v>
      </c>
      <c r="B19" s="302" t="s">
        <v>369</v>
      </c>
      <c r="C19" s="204"/>
    </row>
    <row r="20" spans="1:3" s="63" customFormat="1" ht="12" customHeight="1">
      <c r="A20" s="321" t="s">
        <v>90</v>
      </c>
      <c r="B20" s="302" t="s">
        <v>213</v>
      </c>
      <c r="C20" s="204">
        <v>7214617</v>
      </c>
    </row>
    <row r="21" spans="1:3" s="64" customFormat="1" ht="12" customHeight="1" thickBot="1">
      <c r="A21" s="322" t="s">
        <v>99</v>
      </c>
      <c r="B21" s="399" t="s">
        <v>506</v>
      </c>
      <c r="C21" s="206"/>
    </row>
    <row r="22" spans="1:3" s="64" customFormat="1" ht="12" customHeight="1" thickBot="1">
      <c r="A22" s="28" t="s">
        <v>12</v>
      </c>
      <c r="B22" s="20" t="s">
        <v>215</v>
      </c>
      <c r="C22" s="202">
        <f>+C23+C24+C25+C26+C27</f>
        <v>0</v>
      </c>
    </row>
    <row r="23" spans="1:3" s="64" customFormat="1" ht="12" customHeight="1">
      <c r="A23" s="320" t="s">
        <v>69</v>
      </c>
      <c r="B23" s="301" t="s">
        <v>216</v>
      </c>
      <c r="C23" s="205"/>
    </row>
    <row r="24" spans="1:3" s="63" customFormat="1" ht="12" customHeight="1">
      <c r="A24" s="321" t="s">
        <v>70</v>
      </c>
      <c r="B24" s="302" t="s">
        <v>217</v>
      </c>
      <c r="C24" s="204"/>
    </row>
    <row r="25" spans="1:3" s="64" customFormat="1" ht="12" customHeight="1">
      <c r="A25" s="321" t="s">
        <v>71</v>
      </c>
      <c r="B25" s="302" t="s">
        <v>370</v>
      </c>
      <c r="C25" s="204"/>
    </row>
    <row r="26" spans="1:3" s="64" customFormat="1" ht="12" customHeight="1">
      <c r="A26" s="321" t="s">
        <v>72</v>
      </c>
      <c r="B26" s="302" t="s">
        <v>371</v>
      </c>
      <c r="C26" s="204"/>
    </row>
    <row r="27" spans="1:3" s="64" customFormat="1" ht="12" customHeight="1">
      <c r="A27" s="321" t="s">
        <v>130</v>
      </c>
      <c r="B27" s="302" t="s">
        <v>218</v>
      </c>
      <c r="C27" s="204"/>
    </row>
    <row r="28" spans="1:3" s="64" customFormat="1" ht="12" customHeight="1" thickBot="1">
      <c r="A28" s="322" t="s">
        <v>131</v>
      </c>
      <c r="B28" s="399" t="s">
        <v>498</v>
      </c>
      <c r="C28" s="400"/>
    </row>
    <row r="29" spans="1:3" s="64" customFormat="1" ht="12" customHeight="1" thickBot="1">
      <c r="A29" s="28" t="s">
        <v>132</v>
      </c>
      <c r="B29" s="20" t="s">
        <v>491</v>
      </c>
      <c r="C29" s="208">
        <f>C30+C31+C32+C33+C34+C35+C36</f>
        <v>3000000</v>
      </c>
    </row>
    <row r="30" spans="1:3" s="64" customFormat="1" ht="12" customHeight="1">
      <c r="A30" s="320" t="s">
        <v>220</v>
      </c>
      <c r="B30" s="301" t="s">
        <v>588</v>
      </c>
      <c r="C30" s="205"/>
    </row>
    <row r="31" spans="1:3" s="64" customFormat="1" ht="12" customHeight="1">
      <c r="A31" s="321" t="s">
        <v>221</v>
      </c>
      <c r="B31" s="301" t="str">
        <f>'KV_1.1.sz.mell.'!B33</f>
        <v>Idegenforgalmi adó</v>
      </c>
      <c r="C31" s="204"/>
    </row>
    <row r="32" spans="1:3" s="64" customFormat="1" ht="12" customHeight="1">
      <c r="A32" s="321" t="s">
        <v>222</v>
      </c>
      <c r="B32" s="301" t="str">
        <f>'KV_1.1.sz.mell.'!B34</f>
        <v>Iparűzési adó</v>
      </c>
      <c r="C32" s="204">
        <v>3000000</v>
      </c>
    </row>
    <row r="33" spans="1:3" s="64" customFormat="1" ht="12" customHeight="1">
      <c r="A33" s="321" t="s">
        <v>223</v>
      </c>
      <c r="B33" s="301" t="str">
        <f>'KV_1.1.sz.mell.'!B35</f>
        <v>Talajterhelési díj</v>
      </c>
      <c r="C33" s="204"/>
    </row>
    <row r="34" spans="1:3" s="64" customFormat="1" ht="12" customHeight="1">
      <c r="A34" s="321" t="s">
        <v>484</v>
      </c>
      <c r="B34" s="301" t="str">
        <f>'KV_1.1.sz.mell.'!B36</f>
        <v>Gépjárműadó</v>
      </c>
      <c r="C34" s="204"/>
    </row>
    <row r="35" spans="1:3" s="64" customFormat="1" ht="12" customHeight="1">
      <c r="A35" s="321" t="s">
        <v>485</v>
      </c>
      <c r="B35" s="301" t="str">
        <f>'KV_1.1.sz.mell.'!B37</f>
        <v>Telekadó</v>
      </c>
      <c r="C35" s="204"/>
    </row>
    <row r="36" spans="1:3" s="64" customFormat="1" ht="12" customHeight="1" thickBot="1">
      <c r="A36" s="322" t="s">
        <v>486</v>
      </c>
      <c r="B36" s="301" t="s">
        <v>607</v>
      </c>
      <c r="C36" s="206"/>
    </row>
    <row r="37" spans="1:3" s="64" customFormat="1" ht="12" customHeight="1" thickBot="1">
      <c r="A37" s="28" t="s">
        <v>14</v>
      </c>
      <c r="B37" s="20" t="s">
        <v>377</v>
      </c>
      <c r="C37" s="202">
        <f>SUM(C38:C48)</f>
        <v>0</v>
      </c>
    </row>
    <row r="38" spans="1:3" s="64" customFormat="1" ht="12" customHeight="1">
      <c r="A38" s="320" t="s">
        <v>73</v>
      </c>
      <c r="B38" s="301" t="s">
        <v>227</v>
      </c>
      <c r="C38" s="205"/>
    </row>
    <row r="39" spans="1:3" s="64" customFormat="1" ht="12" customHeight="1">
      <c r="A39" s="321" t="s">
        <v>74</v>
      </c>
      <c r="B39" s="302" t="s">
        <v>228</v>
      </c>
      <c r="C39" s="204"/>
    </row>
    <row r="40" spans="1:3" s="64" customFormat="1" ht="12" customHeight="1">
      <c r="A40" s="321" t="s">
        <v>75</v>
      </c>
      <c r="B40" s="302" t="s">
        <v>229</v>
      </c>
      <c r="C40" s="204"/>
    </row>
    <row r="41" spans="1:3" s="64" customFormat="1" ht="12" customHeight="1">
      <c r="A41" s="321" t="s">
        <v>134</v>
      </c>
      <c r="B41" s="302" t="s">
        <v>230</v>
      </c>
      <c r="C41" s="204"/>
    </row>
    <row r="42" spans="1:3" s="64" customFormat="1" ht="12" customHeight="1">
      <c r="A42" s="321" t="s">
        <v>135</v>
      </c>
      <c r="B42" s="302" t="s">
        <v>231</v>
      </c>
      <c r="C42" s="204"/>
    </row>
    <row r="43" spans="1:3" s="64" customFormat="1" ht="12" customHeight="1">
      <c r="A43" s="321" t="s">
        <v>136</v>
      </c>
      <c r="B43" s="302" t="s">
        <v>232</v>
      </c>
      <c r="C43" s="204"/>
    </row>
    <row r="44" spans="1:3" s="64" customFormat="1" ht="12" customHeight="1">
      <c r="A44" s="321" t="s">
        <v>137</v>
      </c>
      <c r="B44" s="302" t="s">
        <v>233</v>
      </c>
      <c r="C44" s="204"/>
    </row>
    <row r="45" spans="1:3" s="64" customFormat="1" ht="12" customHeight="1">
      <c r="A45" s="321" t="s">
        <v>138</v>
      </c>
      <c r="B45" s="302" t="s">
        <v>490</v>
      </c>
      <c r="C45" s="204"/>
    </row>
    <row r="46" spans="1:3" s="64" customFormat="1" ht="12" customHeight="1">
      <c r="A46" s="321" t="s">
        <v>225</v>
      </c>
      <c r="B46" s="302" t="s">
        <v>235</v>
      </c>
      <c r="C46" s="207"/>
    </row>
    <row r="47" spans="1:3" s="64" customFormat="1" ht="12" customHeight="1">
      <c r="A47" s="322" t="s">
        <v>226</v>
      </c>
      <c r="B47" s="303" t="s">
        <v>379</v>
      </c>
      <c r="C47" s="292"/>
    </row>
    <row r="48" spans="1:3" s="64" customFormat="1" ht="12" customHeight="1" thickBot="1">
      <c r="A48" s="322" t="s">
        <v>378</v>
      </c>
      <c r="B48" s="399" t="s">
        <v>507</v>
      </c>
      <c r="C48" s="402"/>
    </row>
    <row r="49" spans="1:3" s="64" customFormat="1" ht="12" customHeight="1" thickBot="1">
      <c r="A49" s="28" t="s">
        <v>15</v>
      </c>
      <c r="B49" s="20" t="s">
        <v>237</v>
      </c>
      <c r="C49" s="202">
        <f>SUM(C50:C54)</f>
        <v>0</v>
      </c>
    </row>
    <row r="50" spans="1:3" s="64" customFormat="1" ht="12" customHeight="1">
      <c r="A50" s="320" t="s">
        <v>76</v>
      </c>
      <c r="B50" s="301" t="s">
        <v>241</v>
      </c>
      <c r="C50" s="344"/>
    </row>
    <row r="51" spans="1:3" s="64" customFormat="1" ht="12" customHeight="1">
      <c r="A51" s="321" t="s">
        <v>77</v>
      </c>
      <c r="B51" s="302" t="s">
        <v>242</v>
      </c>
      <c r="C51" s="207"/>
    </row>
    <row r="52" spans="1:3" s="64" customFormat="1" ht="12" customHeight="1">
      <c r="A52" s="321" t="s">
        <v>238</v>
      </c>
      <c r="B52" s="302" t="s">
        <v>243</v>
      </c>
      <c r="C52" s="207"/>
    </row>
    <row r="53" spans="1:3" s="64" customFormat="1" ht="12" customHeight="1">
      <c r="A53" s="321" t="s">
        <v>239</v>
      </c>
      <c r="B53" s="302" t="s">
        <v>244</v>
      </c>
      <c r="C53" s="207"/>
    </row>
    <row r="54" spans="1:3" s="64" customFormat="1" ht="12" customHeight="1" thickBot="1">
      <c r="A54" s="322" t="s">
        <v>240</v>
      </c>
      <c r="B54" s="303" t="s">
        <v>245</v>
      </c>
      <c r="C54" s="292"/>
    </row>
    <row r="55" spans="1:3" s="64" customFormat="1" ht="12" customHeight="1" thickBot="1">
      <c r="A55" s="28" t="s">
        <v>139</v>
      </c>
      <c r="B55" s="20" t="s">
        <v>246</v>
      </c>
      <c r="C55" s="202">
        <f>SUM(C56:C58)</f>
        <v>0</v>
      </c>
    </row>
    <row r="56" spans="1:3" s="64" customFormat="1" ht="12" customHeight="1">
      <c r="A56" s="320" t="s">
        <v>78</v>
      </c>
      <c r="B56" s="301" t="s">
        <v>247</v>
      </c>
      <c r="C56" s="205"/>
    </row>
    <row r="57" spans="1:3" s="64" customFormat="1" ht="12" customHeight="1">
      <c r="A57" s="321" t="s">
        <v>79</v>
      </c>
      <c r="B57" s="302" t="s">
        <v>372</v>
      </c>
      <c r="C57" s="204"/>
    </row>
    <row r="58" spans="1:3" s="64" customFormat="1" ht="12" customHeight="1">
      <c r="A58" s="321" t="s">
        <v>250</v>
      </c>
      <c r="B58" s="302" t="s">
        <v>248</v>
      </c>
      <c r="C58" s="204"/>
    </row>
    <row r="59" spans="1:3" s="64" customFormat="1" ht="12" customHeight="1" thickBot="1">
      <c r="A59" s="322" t="s">
        <v>251</v>
      </c>
      <c r="B59" s="303" t="s">
        <v>249</v>
      </c>
      <c r="C59" s="206"/>
    </row>
    <row r="60" spans="1:3" s="64" customFormat="1" ht="12" customHeight="1" thickBot="1">
      <c r="A60" s="28" t="s">
        <v>17</v>
      </c>
      <c r="B60" s="197" t="s">
        <v>252</v>
      </c>
      <c r="C60" s="202">
        <f>SUM(C61:C63)</f>
        <v>0</v>
      </c>
    </row>
    <row r="61" spans="1:3" s="64" customFormat="1" ht="12" customHeight="1">
      <c r="A61" s="320" t="s">
        <v>140</v>
      </c>
      <c r="B61" s="301" t="s">
        <v>254</v>
      </c>
      <c r="C61" s="207"/>
    </row>
    <row r="62" spans="1:3" s="64" customFormat="1" ht="12" customHeight="1">
      <c r="A62" s="321" t="s">
        <v>141</v>
      </c>
      <c r="B62" s="302" t="s">
        <v>373</v>
      </c>
      <c r="C62" s="207"/>
    </row>
    <row r="63" spans="1:3" s="64" customFormat="1" ht="12" customHeight="1">
      <c r="A63" s="321" t="s">
        <v>185</v>
      </c>
      <c r="B63" s="302" t="s">
        <v>255</v>
      </c>
      <c r="C63" s="207"/>
    </row>
    <row r="64" spans="1:3" s="64" customFormat="1" ht="12" customHeight="1" thickBot="1">
      <c r="A64" s="322" t="s">
        <v>253</v>
      </c>
      <c r="B64" s="303" t="s">
        <v>256</v>
      </c>
      <c r="C64" s="207"/>
    </row>
    <row r="65" spans="1:3" s="64" customFormat="1" ht="12" customHeight="1" thickBot="1">
      <c r="A65" s="28" t="s">
        <v>18</v>
      </c>
      <c r="B65" s="20" t="s">
        <v>257</v>
      </c>
      <c r="C65" s="208">
        <f>+C8+C15+C22+C29+C37+C49+C55+C60</f>
        <v>68103929</v>
      </c>
    </row>
    <row r="66" spans="1:3" s="64" customFormat="1" ht="12" customHeight="1" thickBot="1">
      <c r="A66" s="323" t="s">
        <v>343</v>
      </c>
      <c r="B66" s="197" t="s">
        <v>259</v>
      </c>
      <c r="C66" s="202">
        <f>SUM(C67:C69)</f>
        <v>0</v>
      </c>
    </row>
    <row r="67" spans="1:3" s="64" customFormat="1" ht="12" customHeight="1">
      <c r="A67" s="320" t="s">
        <v>286</v>
      </c>
      <c r="B67" s="301" t="s">
        <v>260</v>
      </c>
      <c r="C67" s="207"/>
    </row>
    <row r="68" spans="1:3" s="64" customFormat="1" ht="12" customHeight="1">
      <c r="A68" s="321" t="s">
        <v>295</v>
      </c>
      <c r="B68" s="302" t="s">
        <v>261</v>
      </c>
      <c r="C68" s="207"/>
    </row>
    <row r="69" spans="1:3" s="64" customFormat="1" ht="12" customHeight="1" thickBot="1">
      <c r="A69" s="322" t="s">
        <v>296</v>
      </c>
      <c r="B69" s="304" t="s">
        <v>404</v>
      </c>
      <c r="C69" s="207"/>
    </row>
    <row r="70" spans="1:3" s="64" customFormat="1" ht="12" customHeight="1" thickBot="1">
      <c r="A70" s="323" t="s">
        <v>262</v>
      </c>
      <c r="B70" s="197" t="s">
        <v>263</v>
      </c>
      <c r="C70" s="202">
        <f>SUM(C71:C74)</f>
        <v>0</v>
      </c>
    </row>
    <row r="71" spans="1:3" s="64" customFormat="1" ht="12" customHeight="1">
      <c r="A71" s="320" t="s">
        <v>117</v>
      </c>
      <c r="B71" s="301" t="s">
        <v>264</v>
      </c>
      <c r="C71" s="207"/>
    </row>
    <row r="72" spans="1:3" s="64" customFormat="1" ht="12" customHeight="1">
      <c r="A72" s="321" t="s">
        <v>118</v>
      </c>
      <c r="B72" s="302" t="s">
        <v>500</v>
      </c>
      <c r="C72" s="207"/>
    </row>
    <row r="73" spans="1:3" s="64" customFormat="1" ht="12" customHeight="1">
      <c r="A73" s="321" t="s">
        <v>287</v>
      </c>
      <c r="B73" s="302" t="s">
        <v>265</v>
      </c>
      <c r="C73" s="207"/>
    </row>
    <row r="74" spans="1:3" s="64" customFormat="1" ht="12" customHeight="1">
      <c r="A74" s="321" t="s">
        <v>288</v>
      </c>
      <c r="B74" s="198" t="s">
        <v>501</v>
      </c>
      <c r="C74" s="207"/>
    </row>
    <row r="75" spans="1:3" s="64" customFormat="1" ht="12" customHeight="1" thickBot="1">
      <c r="A75" s="327" t="s">
        <v>266</v>
      </c>
      <c r="B75" s="419" t="s">
        <v>267</v>
      </c>
      <c r="C75" s="364">
        <f>SUM(C76:C77)</f>
        <v>27954488</v>
      </c>
    </row>
    <row r="76" spans="1:3" s="64" customFormat="1" ht="12" customHeight="1">
      <c r="A76" s="320" t="s">
        <v>289</v>
      </c>
      <c r="B76" s="301" t="s">
        <v>268</v>
      </c>
      <c r="C76" s="207">
        <v>27954488</v>
      </c>
    </row>
    <row r="77" spans="1:3" s="64" customFormat="1" ht="12" customHeight="1" thickBot="1">
      <c r="A77" s="322" t="s">
        <v>290</v>
      </c>
      <c r="B77" s="303" t="s">
        <v>269</v>
      </c>
      <c r="C77" s="207"/>
    </row>
    <row r="78" spans="1:3" s="63" customFormat="1" ht="12" customHeight="1" thickBot="1">
      <c r="A78" s="323" t="s">
        <v>270</v>
      </c>
      <c r="B78" s="197" t="s">
        <v>271</v>
      </c>
      <c r="C78" s="202">
        <f>SUM(C79:C81)</f>
        <v>0</v>
      </c>
    </row>
    <row r="79" spans="1:3" s="64" customFormat="1" ht="12" customHeight="1">
      <c r="A79" s="320" t="s">
        <v>291</v>
      </c>
      <c r="B79" s="301" t="s">
        <v>272</v>
      </c>
      <c r="C79" s="207"/>
    </row>
    <row r="80" spans="1:3" s="64" customFormat="1" ht="12" customHeight="1">
      <c r="A80" s="321" t="s">
        <v>292</v>
      </c>
      <c r="B80" s="302" t="s">
        <v>273</v>
      </c>
      <c r="C80" s="207"/>
    </row>
    <row r="81" spans="1:3" s="64" customFormat="1" ht="12" customHeight="1" thickBot="1">
      <c r="A81" s="322" t="s">
        <v>293</v>
      </c>
      <c r="B81" s="303" t="s">
        <v>502</v>
      </c>
      <c r="C81" s="207"/>
    </row>
    <row r="82" spans="1:3" s="64" customFormat="1" ht="12" customHeight="1" thickBot="1">
      <c r="A82" s="323" t="s">
        <v>274</v>
      </c>
      <c r="B82" s="197" t="s">
        <v>294</v>
      </c>
      <c r="C82" s="202">
        <f>SUM(C83:C86)</f>
        <v>0</v>
      </c>
    </row>
    <row r="83" spans="1:3" s="64" customFormat="1" ht="12" customHeight="1">
      <c r="A83" s="324" t="s">
        <v>275</v>
      </c>
      <c r="B83" s="301" t="s">
        <v>276</v>
      </c>
      <c r="C83" s="207"/>
    </row>
    <row r="84" spans="1:3" s="64" customFormat="1" ht="12" customHeight="1">
      <c r="A84" s="325" t="s">
        <v>277</v>
      </c>
      <c r="B84" s="302" t="s">
        <v>278</v>
      </c>
      <c r="C84" s="207"/>
    </row>
    <row r="85" spans="1:3" s="64" customFormat="1" ht="12" customHeight="1">
      <c r="A85" s="325" t="s">
        <v>279</v>
      </c>
      <c r="B85" s="302" t="s">
        <v>280</v>
      </c>
      <c r="C85" s="207"/>
    </row>
    <row r="86" spans="1:3" s="63" customFormat="1" ht="12" customHeight="1" thickBot="1">
      <c r="A86" s="326" t="s">
        <v>281</v>
      </c>
      <c r="B86" s="303" t="s">
        <v>282</v>
      </c>
      <c r="C86" s="207"/>
    </row>
    <row r="87" spans="1:3" s="63" customFormat="1" ht="12" customHeight="1" thickBot="1">
      <c r="A87" s="323" t="s">
        <v>283</v>
      </c>
      <c r="B87" s="197" t="s">
        <v>417</v>
      </c>
      <c r="C87" s="345"/>
    </row>
    <row r="88" spans="1:3" s="63" customFormat="1" ht="12" customHeight="1" thickBot="1">
      <c r="A88" s="323" t="s">
        <v>445</v>
      </c>
      <c r="B88" s="197" t="s">
        <v>284</v>
      </c>
      <c r="C88" s="345"/>
    </row>
    <row r="89" spans="1:3" s="63" customFormat="1" ht="12" customHeight="1" thickBot="1">
      <c r="A89" s="323" t="s">
        <v>446</v>
      </c>
      <c r="B89" s="308" t="s">
        <v>420</v>
      </c>
      <c r="C89" s="208">
        <f>+C66+C70+C75+C78+C82+C88+C87</f>
        <v>27954488</v>
      </c>
    </row>
    <row r="90" spans="1:3" s="63" customFormat="1" ht="12" customHeight="1" thickBot="1">
      <c r="A90" s="327" t="s">
        <v>447</v>
      </c>
      <c r="B90" s="309" t="s">
        <v>448</v>
      </c>
      <c r="C90" s="208">
        <f>+C65+C89</f>
        <v>96058417</v>
      </c>
    </row>
    <row r="91" spans="1:3" s="64" customFormat="1" ht="6.75" customHeight="1" thickBot="1">
      <c r="A91" s="161"/>
      <c r="B91" s="162"/>
      <c r="C91" s="265"/>
    </row>
    <row r="92" spans="1:3" s="54" customFormat="1" ht="16.5" customHeight="1" thickBot="1">
      <c r="A92" s="165"/>
      <c r="B92" s="166" t="s">
        <v>46</v>
      </c>
      <c r="C92" s="267"/>
    </row>
    <row r="93" spans="1:3" s="65" customFormat="1" ht="12" customHeight="1" thickBot="1">
      <c r="A93" s="295" t="s">
        <v>10</v>
      </c>
      <c r="B93" s="27" t="s">
        <v>452</v>
      </c>
      <c r="C93" s="201">
        <f>+C94+C95+C96+C97+C98+C111</f>
        <v>69887813</v>
      </c>
    </row>
    <row r="94" spans="1:3" ht="12" customHeight="1">
      <c r="A94" s="328" t="s">
        <v>80</v>
      </c>
      <c r="B94" s="9" t="s">
        <v>40</v>
      </c>
      <c r="C94" s="203">
        <v>16108744</v>
      </c>
    </row>
    <row r="95" spans="1:3" ht="12" customHeight="1">
      <c r="A95" s="321" t="s">
        <v>81</v>
      </c>
      <c r="B95" s="7" t="s">
        <v>142</v>
      </c>
      <c r="C95" s="204">
        <v>1816550</v>
      </c>
    </row>
    <row r="96" spans="1:3" ht="12" customHeight="1">
      <c r="A96" s="321" t="s">
        <v>82</v>
      </c>
      <c r="B96" s="7" t="s">
        <v>109</v>
      </c>
      <c r="C96" s="206">
        <v>16330892</v>
      </c>
    </row>
    <row r="97" spans="1:3" ht="12" customHeight="1">
      <c r="A97" s="321" t="s">
        <v>83</v>
      </c>
      <c r="B97" s="10" t="s">
        <v>143</v>
      </c>
      <c r="C97" s="206">
        <v>10798000</v>
      </c>
    </row>
    <row r="98" spans="1:3" ht="12" customHeight="1">
      <c r="A98" s="321" t="s">
        <v>94</v>
      </c>
      <c r="B98" s="18" t="s">
        <v>144</v>
      </c>
      <c r="C98" s="206">
        <v>3354500</v>
      </c>
    </row>
    <row r="99" spans="1:3" ht="12" customHeight="1">
      <c r="A99" s="321" t="s">
        <v>84</v>
      </c>
      <c r="B99" s="7" t="s">
        <v>449</v>
      </c>
      <c r="C99" s="206">
        <v>784500</v>
      </c>
    </row>
    <row r="100" spans="1:3" ht="12" customHeight="1">
      <c r="A100" s="321" t="s">
        <v>85</v>
      </c>
      <c r="B100" s="104" t="s">
        <v>384</v>
      </c>
      <c r="C100" s="206"/>
    </row>
    <row r="101" spans="1:3" ht="12" customHeight="1">
      <c r="A101" s="321" t="s">
        <v>95</v>
      </c>
      <c r="B101" s="104" t="s">
        <v>383</v>
      </c>
      <c r="C101" s="206"/>
    </row>
    <row r="102" spans="1:3" ht="12" customHeight="1">
      <c r="A102" s="321" t="s">
        <v>96</v>
      </c>
      <c r="B102" s="104" t="s">
        <v>300</v>
      </c>
      <c r="C102" s="206"/>
    </row>
    <row r="103" spans="1:3" ht="12" customHeight="1">
      <c r="A103" s="321" t="s">
        <v>97</v>
      </c>
      <c r="B103" s="105" t="s">
        <v>301</v>
      </c>
      <c r="C103" s="206"/>
    </row>
    <row r="104" spans="1:3" ht="12" customHeight="1">
      <c r="A104" s="321" t="s">
        <v>98</v>
      </c>
      <c r="B104" s="105" t="s">
        <v>302</v>
      </c>
      <c r="C104" s="206"/>
    </row>
    <row r="105" spans="1:3" ht="12" customHeight="1">
      <c r="A105" s="321" t="s">
        <v>100</v>
      </c>
      <c r="B105" s="104" t="s">
        <v>303</v>
      </c>
      <c r="C105" s="206">
        <v>2070000</v>
      </c>
    </row>
    <row r="106" spans="1:3" ht="12" customHeight="1">
      <c r="A106" s="321" t="s">
        <v>145</v>
      </c>
      <c r="B106" s="104" t="s">
        <v>304</v>
      </c>
      <c r="C106" s="206"/>
    </row>
    <row r="107" spans="1:3" ht="12" customHeight="1">
      <c r="A107" s="321" t="s">
        <v>298</v>
      </c>
      <c r="B107" s="105" t="s">
        <v>305</v>
      </c>
      <c r="C107" s="206"/>
    </row>
    <row r="108" spans="1:3" ht="12" customHeight="1">
      <c r="A108" s="329" t="s">
        <v>299</v>
      </c>
      <c r="B108" s="106" t="s">
        <v>306</v>
      </c>
      <c r="C108" s="206"/>
    </row>
    <row r="109" spans="1:3" ht="12" customHeight="1">
      <c r="A109" s="321" t="s">
        <v>381</v>
      </c>
      <c r="B109" s="106" t="s">
        <v>307</v>
      </c>
      <c r="C109" s="206"/>
    </row>
    <row r="110" spans="1:3" ht="12" customHeight="1">
      <c r="A110" s="321" t="s">
        <v>382</v>
      </c>
      <c r="B110" s="105" t="s">
        <v>308</v>
      </c>
      <c r="C110" s="204">
        <v>500000</v>
      </c>
    </row>
    <row r="111" spans="1:3" ht="12" customHeight="1">
      <c r="A111" s="321" t="s">
        <v>386</v>
      </c>
      <c r="B111" s="10" t="s">
        <v>41</v>
      </c>
      <c r="C111" s="204">
        <v>21479127</v>
      </c>
    </row>
    <row r="112" spans="1:3" ht="12" customHeight="1">
      <c r="A112" s="322" t="s">
        <v>387</v>
      </c>
      <c r="B112" s="7" t="s">
        <v>450</v>
      </c>
      <c r="C112" s="206"/>
    </row>
    <row r="113" spans="1:3" ht="12" customHeight="1" thickBot="1">
      <c r="A113" s="330" t="s">
        <v>388</v>
      </c>
      <c r="B113" s="107" t="s">
        <v>451</v>
      </c>
      <c r="C113" s="210"/>
    </row>
    <row r="114" spans="1:3" ht="12" customHeight="1" thickBot="1">
      <c r="A114" s="28" t="s">
        <v>11</v>
      </c>
      <c r="B114" s="26" t="s">
        <v>309</v>
      </c>
      <c r="C114" s="202">
        <f>+C115+C117+C119</f>
        <v>0</v>
      </c>
    </row>
    <row r="115" spans="1:3" ht="12" customHeight="1">
      <c r="A115" s="320" t="s">
        <v>86</v>
      </c>
      <c r="B115" s="7" t="s">
        <v>184</v>
      </c>
      <c r="C115" s="205"/>
    </row>
    <row r="116" spans="1:3" ht="12" customHeight="1">
      <c r="A116" s="320" t="s">
        <v>87</v>
      </c>
      <c r="B116" s="11" t="s">
        <v>313</v>
      </c>
      <c r="C116" s="205"/>
    </row>
    <row r="117" spans="1:3" ht="12" customHeight="1">
      <c r="A117" s="320" t="s">
        <v>88</v>
      </c>
      <c r="B117" s="11" t="s">
        <v>146</v>
      </c>
      <c r="C117" s="204"/>
    </row>
    <row r="118" spans="1:3" ht="12" customHeight="1">
      <c r="A118" s="320" t="s">
        <v>89</v>
      </c>
      <c r="B118" s="11" t="s">
        <v>314</v>
      </c>
      <c r="C118" s="189"/>
    </row>
    <row r="119" spans="1:3" ht="12" customHeight="1">
      <c r="A119" s="320" t="s">
        <v>90</v>
      </c>
      <c r="B119" s="199" t="s">
        <v>186</v>
      </c>
      <c r="C119" s="189"/>
    </row>
    <row r="120" spans="1:3" ht="12" customHeight="1">
      <c r="A120" s="320" t="s">
        <v>99</v>
      </c>
      <c r="B120" s="198" t="s">
        <v>374</v>
      </c>
      <c r="C120" s="189"/>
    </row>
    <row r="121" spans="1:3" ht="12" customHeight="1">
      <c r="A121" s="320" t="s">
        <v>101</v>
      </c>
      <c r="B121" s="297" t="s">
        <v>319</v>
      </c>
      <c r="C121" s="189"/>
    </row>
    <row r="122" spans="1:3" ht="12" customHeight="1">
      <c r="A122" s="320" t="s">
        <v>147</v>
      </c>
      <c r="B122" s="105" t="s">
        <v>302</v>
      </c>
      <c r="C122" s="189"/>
    </row>
    <row r="123" spans="1:3" ht="12" customHeight="1">
      <c r="A123" s="320" t="s">
        <v>148</v>
      </c>
      <c r="B123" s="105" t="s">
        <v>318</v>
      </c>
      <c r="C123" s="189"/>
    </row>
    <row r="124" spans="1:3" ht="12" customHeight="1">
      <c r="A124" s="320" t="s">
        <v>149</v>
      </c>
      <c r="B124" s="105" t="s">
        <v>317</v>
      </c>
      <c r="C124" s="189"/>
    </row>
    <row r="125" spans="1:3" ht="12" customHeight="1">
      <c r="A125" s="320" t="s">
        <v>310</v>
      </c>
      <c r="B125" s="105" t="s">
        <v>305</v>
      </c>
      <c r="C125" s="189"/>
    </row>
    <row r="126" spans="1:3" ht="12" customHeight="1">
      <c r="A126" s="320" t="s">
        <v>311</v>
      </c>
      <c r="B126" s="105" t="s">
        <v>316</v>
      </c>
      <c r="C126" s="189"/>
    </row>
    <row r="127" spans="1:3" ht="12" customHeight="1" thickBot="1">
      <c r="A127" s="329" t="s">
        <v>312</v>
      </c>
      <c r="B127" s="105" t="s">
        <v>315</v>
      </c>
      <c r="C127" s="191"/>
    </row>
    <row r="128" spans="1:3" ht="12" customHeight="1" thickBot="1">
      <c r="A128" s="28" t="s">
        <v>12</v>
      </c>
      <c r="B128" s="90" t="s">
        <v>391</v>
      </c>
      <c r="C128" s="202">
        <f>+C93+C114</f>
        <v>69887813</v>
      </c>
    </row>
    <row r="129" spans="1:3" ht="12" customHeight="1" thickBot="1">
      <c r="A129" s="28" t="s">
        <v>13</v>
      </c>
      <c r="B129" s="90" t="s">
        <v>392</v>
      </c>
      <c r="C129" s="202">
        <f>+C130+C131+C132</f>
        <v>0</v>
      </c>
    </row>
    <row r="130" spans="1:3" s="65" customFormat="1" ht="12" customHeight="1">
      <c r="A130" s="320" t="s">
        <v>220</v>
      </c>
      <c r="B130" s="8" t="s">
        <v>455</v>
      </c>
      <c r="C130" s="189"/>
    </row>
    <row r="131" spans="1:3" ht="12" customHeight="1">
      <c r="A131" s="320" t="s">
        <v>221</v>
      </c>
      <c r="B131" s="8" t="s">
        <v>400</v>
      </c>
      <c r="C131" s="189"/>
    </row>
    <row r="132" spans="1:3" ht="12" customHeight="1" thickBot="1">
      <c r="A132" s="329" t="s">
        <v>222</v>
      </c>
      <c r="B132" s="6" t="s">
        <v>454</v>
      </c>
      <c r="C132" s="189"/>
    </row>
    <row r="133" spans="1:3" ht="12" customHeight="1" thickBot="1">
      <c r="A133" s="28" t="s">
        <v>14</v>
      </c>
      <c r="B133" s="90" t="s">
        <v>393</v>
      </c>
      <c r="C133" s="202">
        <f>+C134+C135+C136+C137+C138+C139</f>
        <v>0</v>
      </c>
    </row>
    <row r="134" spans="1:3" ht="12" customHeight="1">
      <c r="A134" s="320" t="s">
        <v>73</v>
      </c>
      <c r="B134" s="8" t="s">
        <v>402</v>
      </c>
      <c r="C134" s="189"/>
    </row>
    <row r="135" spans="1:3" ht="12" customHeight="1">
      <c r="A135" s="320" t="s">
        <v>74</v>
      </c>
      <c r="B135" s="8" t="s">
        <v>394</v>
      </c>
      <c r="C135" s="189"/>
    </row>
    <row r="136" spans="1:3" ht="12" customHeight="1">
      <c r="A136" s="320" t="s">
        <v>75</v>
      </c>
      <c r="B136" s="8" t="s">
        <v>395</v>
      </c>
      <c r="C136" s="189"/>
    </row>
    <row r="137" spans="1:3" ht="12" customHeight="1">
      <c r="A137" s="320" t="s">
        <v>134</v>
      </c>
      <c r="B137" s="8" t="s">
        <v>453</v>
      </c>
      <c r="C137" s="189"/>
    </row>
    <row r="138" spans="1:3" ht="12" customHeight="1">
      <c r="A138" s="320" t="s">
        <v>135</v>
      </c>
      <c r="B138" s="8" t="s">
        <v>397</v>
      </c>
      <c r="C138" s="189"/>
    </row>
    <row r="139" spans="1:3" s="65" customFormat="1" ht="12" customHeight="1" thickBot="1">
      <c r="A139" s="329" t="s">
        <v>136</v>
      </c>
      <c r="B139" s="6" t="s">
        <v>398</v>
      </c>
      <c r="C139" s="189"/>
    </row>
    <row r="140" spans="1:11" ht="12" customHeight="1" thickBot="1">
      <c r="A140" s="28" t="s">
        <v>15</v>
      </c>
      <c r="B140" s="90" t="s">
        <v>474</v>
      </c>
      <c r="C140" s="208">
        <f>+C141+C142+C144+C145+C143</f>
        <v>26170604</v>
      </c>
      <c r="K140" s="172"/>
    </row>
    <row r="141" spans="1:3" ht="12.75">
      <c r="A141" s="320" t="s">
        <v>76</v>
      </c>
      <c r="B141" s="8" t="s">
        <v>320</v>
      </c>
      <c r="C141" s="189"/>
    </row>
    <row r="142" spans="1:3" ht="12" customHeight="1">
      <c r="A142" s="320" t="s">
        <v>77</v>
      </c>
      <c r="B142" s="8" t="s">
        <v>321</v>
      </c>
      <c r="C142" s="189">
        <v>2315572</v>
      </c>
    </row>
    <row r="143" spans="1:3" ht="12" customHeight="1">
      <c r="A143" s="320" t="s">
        <v>238</v>
      </c>
      <c r="B143" s="8" t="s">
        <v>473</v>
      </c>
      <c r="C143" s="189">
        <v>23855032</v>
      </c>
    </row>
    <row r="144" spans="1:3" s="65" customFormat="1" ht="12" customHeight="1">
      <c r="A144" s="320" t="s">
        <v>239</v>
      </c>
      <c r="B144" s="8" t="s">
        <v>407</v>
      </c>
      <c r="C144" s="189"/>
    </row>
    <row r="145" spans="1:3" s="65" customFormat="1" ht="12" customHeight="1" thickBot="1">
      <c r="A145" s="329" t="s">
        <v>240</v>
      </c>
      <c r="B145" s="6" t="s">
        <v>339</v>
      </c>
      <c r="C145" s="189"/>
    </row>
    <row r="146" spans="1:3" s="65" customFormat="1" ht="12" customHeight="1" thickBot="1">
      <c r="A146" s="28" t="s">
        <v>16</v>
      </c>
      <c r="B146" s="90" t="s">
        <v>408</v>
      </c>
      <c r="C146" s="211">
        <f>+C147+C148+C149+C150+C151</f>
        <v>0</v>
      </c>
    </row>
    <row r="147" spans="1:3" s="65" customFormat="1" ht="12" customHeight="1">
      <c r="A147" s="320" t="s">
        <v>78</v>
      </c>
      <c r="B147" s="8" t="s">
        <v>403</v>
      </c>
      <c r="C147" s="189"/>
    </row>
    <row r="148" spans="1:3" s="65" customFormat="1" ht="12" customHeight="1">
      <c r="A148" s="320" t="s">
        <v>79</v>
      </c>
      <c r="B148" s="8" t="s">
        <v>410</v>
      </c>
      <c r="C148" s="189"/>
    </row>
    <row r="149" spans="1:3" s="65" customFormat="1" ht="12" customHeight="1">
      <c r="A149" s="320" t="s">
        <v>250</v>
      </c>
      <c r="B149" s="8" t="s">
        <v>405</v>
      </c>
      <c r="C149" s="189"/>
    </row>
    <row r="150" spans="1:3" s="65" customFormat="1" ht="12" customHeight="1">
      <c r="A150" s="320" t="s">
        <v>251</v>
      </c>
      <c r="B150" s="8" t="s">
        <v>456</v>
      </c>
      <c r="C150" s="189"/>
    </row>
    <row r="151" spans="1:3" ht="12.75" customHeight="1" thickBot="1">
      <c r="A151" s="329" t="s">
        <v>409</v>
      </c>
      <c r="B151" s="6" t="s">
        <v>411</v>
      </c>
      <c r="C151" s="191"/>
    </row>
    <row r="152" spans="1:3" ht="12.75" customHeight="1" thickBot="1">
      <c r="A152" s="369" t="s">
        <v>17</v>
      </c>
      <c r="B152" s="90" t="s">
        <v>412</v>
      </c>
      <c r="C152" s="211"/>
    </row>
    <row r="153" spans="1:3" ht="12.75" customHeight="1" thickBot="1">
      <c r="A153" s="369" t="s">
        <v>18</v>
      </c>
      <c r="B153" s="90" t="s">
        <v>413</v>
      </c>
      <c r="C153" s="211"/>
    </row>
    <row r="154" spans="1:3" ht="12" customHeight="1" thickBot="1">
      <c r="A154" s="28" t="s">
        <v>19</v>
      </c>
      <c r="B154" s="90" t="s">
        <v>415</v>
      </c>
      <c r="C154" s="311">
        <f>+C129+C133+C140+C146+C152+C153</f>
        <v>26170604</v>
      </c>
    </row>
    <row r="155" spans="1:3" ht="15" customHeight="1" thickBot="1">
      <c r="A155" s="331" t="s">
        <v>20</v>
      </c>
      <c r="B155" s="273" t="s">
        <v>414</v>
      </c>
      <c r="C155" s="311">
        <f>+C128+C154</f>
        <v>96058417</v>
      </c>
    </row>
    <row r="156" spans="1:3" ht="13.5" thickBot="1">
      <c r="A156" s="281"/>
      <c r="B156" s="282"/>
      <c r="C156" s="456">
        <f>C90-C155</f>
        <v>0</v>
      </c>
    </row>
    <row r="157" spans="1:3" ht="15" customHeight="1" thickBot="1">
      <c r="A157" s="170" t="s">
        <v>457</v>
      </c>
      <c r="B157" s="171"/>
      <c r="C157" s="88">
        <v>1</v>
      </c>
    </row>
    <row r="158" spans="1:3" ht="14.25" customHeight="1" thickBot="1">
      <c r="A158" s="170" t="s">
        <v>163</v>
      </c>
      <c r="B158" s="171"/>
      <c r="C158" s="88"/>
    </row>
    <row r="159" spans="1:3" ht="12.75">
      <c r="A159" s="453"/>
      <c r="B159" s="454"/>
      <c r="C159" s="498"/>
    </row>
    <row r="160" spans="1:2" ht="12.75">
      <c r="A160" s="453"/>
      <c r="B160" s="454"/>
    </row>
    <row r="161" spans="1:3" ht="12.75">
      <c r="A161" s="453"/>
      <c r="B161" s="454"/>
      <c r="C161" s="455"/>
    </row>
    <row r="162" spans="1:3" ht="12.75">
      <c r="A162" s="453"/>
      <c r="B162" s="454"/>
      <c r="C162" s="455"/>
    </row>
    <row r="163" spans="1:3" ht="12.75">
      <c r="A163" s="453"/>
      <c r="B163" s="454"/>
      <c r="C163" s="455"/>
    </row>
    <row r="164" spans="1:3" ht="12.75">
      <c r="A164" s="453"/>
      <c r="B164" s="454"/>
      <c r="C164" s="455"/>
    </row>
    <row r="165" spans="1:3" ht="12.75">
      <c r="A165" s="453"/>
      <c r="B165" s="454"/>
      <c r="C165" s="455"/>
    </row>
    <row r="166" spans="1:3" ht="12.75">
      <c r="A166" s="453"/>
      <c r="B166" s="454"/>
      <c r="C166" s="455"/>
    </row>
    <row r="167" spans="1:3" ht="12.75">
      <c r="A167" s="453"/>
      <c r="B167" s="454"/>
      <c r="C167" s="455"/>
    </row>
    <row r="168" spans="1:3" ht="12.75">
      <c r="A168" s="453"/>
      <c r="B168" s="454"/>
      <c r="C168" s="455"/>
    </row>
    <row r="169" spans="1:3" ht="12.75">
      <c r="A169" s="453"/>
      <c r="B169" s="454"/>
      <c r="C169" s="455"/>
    </row>
    <row r="170" spans="1:3" ht="12.75">
      <c r="A170" s="453"/>
      <c r="B170" s="454"/>
      <c r="C170" s="455"/>
    </row>
    <row r="171" spans="1:3" ht="12.75">
      <c r="A171" s="453"/>
      <c r="B171" s="454"/>
      <c r="C171" s="455"/>
    </row>
    <row r="172" spans="1:3" ht="12.75">
      <c r="A172" s="453"/>
      <c r="B172" s="454"/>
      <c r="C172" s="455"/>
    </row>
    <row r="173" spans="1:3" ht="12.75">
      <c r="A173" s="453"/>
      <c r="B173" s="454"/>
      <c r="C173" s="455"/>
    </row>
    <row r="174" spans="1:3" ht="12.75">
      <c r="A174" s="453"/>
      <c r="B174" s="454"/>
      <c r="C174" s="455"/>
    </row>
    <row r="175" spans="1:3" ht="12.75">
      <c r="A175" s="453"/>
      <c r="B175" s="454"/>
      <c r="C175" s="455"/>
    </row>
    <row r="176" spans="1:3" ht="12.75">
      <c r="A176" s="453"/>
      <c r="B176" s="454"/>
      <c r="C176" s="455"/>
    </row>
    <row r="177" spans="1:3" ht="12.75">
      <c r="A177" s="453"/>
      <c r="B177" s="454"/>
      <c r="C177" s="455"/>
    </row>
    <row r="178" spans="1:3" ht="12.75">
      <c r="A178" s="453"/>
      <c r="B178" s="454"/>
      <c r="C178" s="455"/>
    </row>
    <row r="179" spans="1:3" ht="12.75">
      <c r="A179" s="453"/>
      <c r="B179" s="454"/>
      <c r="C179" s="45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37">
      <selection activeCell="F61" sqref="F61"/>
    </sheetView>
  </sheetViews>
  <sheetFormatPr defaultColWidth="9.00390625" defaultRowHeight="12.75"/>
  <cols>
    <col min="1" max="1" width="13.875" style="168" customWidth="1"/>
    <col min="2" max="2" width="79.125" style="169" customWidth="1"/>
    <col min="3" max="3" width="25.00390625" style="169" customWidth="1"/>
    <col min="4" max="16384" width="9.375" style="169" customWidth="1"/>
  </cols>
  <sheetData>
    <row r="1" spans="1:3" s="154" customFormat="1" ht="21" customHeight="1" thickBot="1">
      <c r="A1" s="434"/>
      <c r="B1" s="435"/>
      <c r="C1" s="432" t="str">
        <f>CONCATENATE("9.2. melléklet ",ALAPADATOK!A7," ",ALAPADATOK!B7," ",ALAPADATOK!C7," ",ALAPADATOK!D7," ",ALAPADATOK!E7," ",ALAPADATOK!F7," ",ALAPADATOK!G7," ",ALAPADATOK!H7)</f>
        <v>9.2. melléklet a 4 / 2021 ( III.03. ) önkormányzati rendelethez</v>
      </c>
    </row>
    <row r="2" spans="1:3" s="339" customFormat="1" ht="36">
      <c r="A2" s="436" t="s">
        <v>161</v>
      </c>
      <c r="B2" s="437" t="str">
        <f>CONCATENATE(ALAPADATOK!A11)</f>
        <v>HEVESARANYOSI ÓVODA</v>
      </c>
      <c r="C2" s="457" t="s">
        <v>48</v>
      </c>
    </row>
    <row r="3" spans="1:3" s="339" customFormat="1" ht="24.75" thickBot="1">
      <c r="A3" s="458" t="s">
        <v>160</v>
      </c>
      <c r="B3" s="440" t="s">
        <v>347</v>
      </c>
      <c r="C3" s="459" t="s">
        <v>43</v>
      </c>
    </row>
    <row r="4" spans="1:3" s="340" customFormat="1" ht="15.75" customHeight="1" thickBot="1">
      <c r="A4" s="442"/>
      <c r="B4" s="442"/>
      <c r="C4" s="443" t="s">
        <v>585</v>
      </c>
    </row>
    <row r="5" spans="1:3" ht="13.5" thickBot="1">
      <c r="A5" s="444" t="s">
        <v>162</v>
      </c>
      <c r="B5" s="445" t="s">
        <v>493</v>
      </c>
      <c r="C5" s="460" t="s">
        <v>44</v>
      </c>
    </row>
    <row r="6" spans="1:3" s="341" customFormat="1" ht="12.75" customHeight="1" thickBot="1">
      <c r="A6" s="447"/>
      <c r="B6" s="448" t="s">
        <v>435</v>
      </c>
      <c r="C6" s="449" t="s">
        <v>436</v>
      </c>
    </row>
    <row r="7" spans="1:3" s="341" customFormat="1" ht="15.75" customHeight="1" thickBot="1">
      <c r="A7" s="155"/>
      <c r="B7" s="156" t="s">
        <v>45</v>
      </c>
      <c r="C7" s="157"/>
    </row>
    <row r="8" spans="1:3" s="269" customFormat="1" ht="12" customHeight="1" thickBot="1">
      <c r="A8" s="149" t="s">
        <v>10</v>
      </c>
      <c r="B8" s="158" t="s">
        <v>458</v>
      </c>
      <c r="C8" s="222">
        <f>SUM(C9:C19)</f>
        <v>0</v>
      </c>
    </row>
    <row r="9" spans="1:3" s="269" customFormat="1" ht="12" customHeight="1">
      <c r="A9" s="334" t="s">
        <v>80</v>
      </c>
      <c r="B9" s="9" t="s">
        <v>227</v>
      </c>
      <c r="C9" s="261"/>
    </row>
    <row r="10" spans="1:3" s="269" customFormat="1" ht="12" customHeight="1">
      <c r="A10" s="335" t="s">
        <v>81</v>
      </c>
      <c r="B10" s="7" t="s">
        <v>228</v>
      </c>
      <c r="C10" s="220"/>
    </row>
    <row r="11" spans="1:3" s="269" customFormat="1" ht="12" customHeight="1">
      <c r="A11" s="335" t="s">
        <v>82</v>
      </c>
      <c r="B11" s="7" t="s">
        <v>229</v>
      </c>
      <c r="C11" s="220"/>
    </row>
    <row r="12" spans="1:3" s="269" customFormat="1" ht="12" customHeight="1">
      <c r="A12" s="335" t="s">
        <v>83</v>
      </c>
      <c r="B12" s="7" t="s">
        <v>230</v>
      </c>
      <c r="C12" s="220"/>
    </row>
    <row r="13" spans="1:3" s="269" customFormat="1" ht="12" customHeight="1">
      <c r="A13" s="335" t="s">
        <v>116</v>
      </c>
      <c r="B13" s="7" t="s">
        <v>231</v>
      </c>
      <c r="C13" s="220"/>
    </row>
    <row r="14" spans="1:3" s="269" customFormat="1" ht="12" customHeight="1">
      <c r="A14" s="335" t="s">
        <v>84</v>
      </c>
      <c r="B14" s="7" t="s">
        <v>348</v>
      </c>
      <c r="C14" s="220"/>
    </row>
    <row r="15" spans="1:3" s="269" customFormat="1" ht="12" customHeight="1">
      <c r="A15" s="335" t="s">
        <v>85</v>
      </c>
      <c r="B15" s="6" t="s">
        <v>349</v>
      </c>
      <c r="C15" s="220"/>
    </row>
    <row r="16" spans="1:3" s="269" customFormat="1" ht="12" customHeight="1">
      <c r="A16" s="335" t="s">
        <v>95</v>
      </c>
      <c r="B16" s="7" t="s">
        <v>234</v>
      </c>
      <c r="C16" s="262"/>
    </row>
    <row r="17" spans="1:3" s="342" customFormat="1" ht="12" customHeight="1">
      <c r="A17" s="335" t="s">
        <v>96</v>
      </c>
      <c r="B17" s="7" t="s">
        <v>235</v>
      </c>
      <c r="C17" s="220"/>
    </row>
    <row r="18" spans="1:3" s="342" customFormat="1" ht="12" customHeight="1">
      <c r="A18" s="335" t="s">
        <v>97</v>
      </c>
      <c r="B18" s="7" t="s">
        <v>379</v>
      </c>
      <c r="C18" s="221"/>
    </row>
    <row r="19" spans="1:3" s="342" customFormat="1" ht="12" customHeight="1" thickBot="1">
      <c r="A19" s="335" t="s">
        <v>98</v>
      </c>
      <c r="B19" s="6" t="s">
        <v>236</v>
      </c>
      <c r="C19" s="221"/>
    </row>
    <row r="20" spans="1:3" s="269" customFormat="1" ht="12" customHeight="1" thickBot="1">
      <c r="A20" s="149" t="s">
        <v>11</v>
      </c>
      <c r="B20" s="158" t="s">
        <v>350</v>
      </c>
      <c r="C20" s="222">
        <f>SUM(C21:C23)</f>
        <v>0</v>
      </c>
    </row>
    <row r="21" spans="1:3" s="342" customFormat="1" ht="12" customHeight="1">
      <c r="A21" s="335" t="s">
        <v>86</v>
      </c>
      <c r="B21" s="8" t="s">
        <v>211</v>
      </c>
      <c r="C21" s="220"/>
    </row>
    <row r="22" spans="1:3" s="342" customFormat="1" ht="12" customHeight="1">
      <c r="A22" s="335" t="s">
        <v>87</v>
      </c>
      <c r="B22" s="7" t="s">
        <v>351</v>
      </c>
      <c r="C22" s="220"/>
    </row>
    <row r="23" spans="1:3" s="342" customFormat="1" ht="12" customHeight="1">
      <c r="A23" s="335" t="s">
        <v>88</v>
      </c>
      <c r="B23" s="7" t="s">
        <v>352</v>
      </c>
      <c r="C23" s="220"/>
    </row>
    <row r="24" spans="1:3" s="342" customFormat="1" ht="12" customHeight="1" thickBot="1">
      <c r="A24" s="335" t="s">
        <v>89</v>
      </c>
      <c r="B24" s="7" t="s">
        <v>459</v>
      </c>
      <c r="C24" s="220"/>
    </row>
    <row r="25" spans="1:3" s="342" customFormat="1" ht="12" customHeight="1" thickBot="1">
      <c r="A25" s="152" t="s">
        <v>12</v>
      </c>
      <c r="B25" s="90" t="s">
        <v>133</v>
      </c>
      <c r="C25" s="248"/>
    </row>
    <row r="26" spans="1:3" s="342" customFormat="1" ht="12" customHeight="1" thickBot="1">
      <c r="A26" s="152" t="s">
        <v>13</v>
      </c>
      <c r="B26" s="90" t="s">
        <v>460</v>
      </c>
      <c r="C26" s="222">
        <f>+C27+C28+C29</f>
        <v>0</v>
      </c>
    </row>
    <row r="27" spans="1:3" s="342" customFormat="1" ht="12" customHeight="1">
      <c r="A27" s="336" t="s">
        <v>220</v>
      </c>
      <c r="B27" s="337" t="s">
        <v>216</v>
      </c>
      <c r="C27" s="56"/>
    </row>
    <row r="28" spans="1:3" s="342" customFormat="1" ht="12" customHeight="1">
      <c r="A28" s="336" t="s">
        <v>221</v>
      </c>
      <c r="B28" s="337" t="s">
        <v>351</v>
      </c>
      <c r="C28" s="220"/>
    </row>
    <row r="29" spans="1:3" s="342" customFormat="1" ht="12" customHeight="1">
      <c r="A29" s="336" t="s">
        <v>222</v>
      </c>
      <c r="B29" s="338" t="s">
        <v>353</v>
      </c>
      <c r="C29" s="220"/>
    </row>
    <row r="30" spans="1:3" s="342" customFormat="1" ht="12" customHeight="1" thickBot="1">
      <c r="A30" s="335" t="s">
        <v>223</v>
      </c>
      <c r="B30" s="103" t="s">
        <v>461</v>
      </c>
      <c r="C30" s="59"/>
    </row>
    <row r="31" spans="1:3" s="342" customFormat="1" ht="12" customHeight="1" thickBot="1">
      <c r="A31" s="152" t="s">
        <v>14</v>
      </c>
      <c r="B31" s="90" t="s">
        <v>354</v>
      </c>
      <c r="C31" s="222">
        <f>+C32+C33+C34</f>
        <v>0</v>
      </c>
    </row>
    <row r="32" spans="1:3" s="342" customFormat="1" ht="12" customHeight="1">
      <c r="A32" s="336" t="s">
        <v>73</v>
      </c>
      <c r="B32" s="337" t="s">
        <v>241</v>
      </c>
      <c r="C32" s="56"/>
    </row>
    <row r="33" spans="1:3" s="342" customFormat="1" ht="12" customHeight="1">
      <c r="A33" s="336" t="s">
        <v>74</v>
      </c>
      <c r="B33" s="338" t="s">
        <v>242</v>
      </c>
      <c r="C33" s="223"/>
    </row>
    <row r="34" spans="1:3" s="342" customFormat="1" ht="12" customHeight="1" thickBot="1">
      <c r="A34" s="335" t="s">
        <v>75</v>
      </c>
      <c r="B34" s="103" t="s">
        <v>243</v>
      </c>
      <c r="C34" s="59"/>
    </row>
    <row r="35" spans="1:3" s="269" customFormat="1" ht="12" customHeight="1" thickBot="1">
      <c r="A35" s="152" t="s">
        <v>15</v>
      </c>
      <c r="B35" s="90" t="s">
        <v>325</v>
      </c>
      <c r="C35" s="248"/>
    </row>
    <row r="36" spans="1:3" s="269" customFormat="1" ht="12" customHeight="1" thickBot="1">
      <c r="A36" s="152" t="s">
        <v>16</v>
      </c>
      <c r="B36" s="90" t="s">
        <v>355</v>
      </c>
      <c r="C36" s="263"/>
    </row>
    <row r="37" spans="1:3" s="269" customFormat="1" ht="12" customHeight="1" thickBot="1">
      <c r="A37" s="149" t="s">
        <v>17</v>
      </c>
      <c r="B37" s="90" t="s">
        <v>356</v>
      </c>
      <c r="C37" s="264">
        <f>+C8+C20+C25+C26+C31+C35+C36</f>
        <v>0</v>
      </c>
    </row>
    <row r="38" spans="1:3" s="269" customFormat="1" ht="12" customHeight="1" thickBot="1">
      <c r="A38" s="159" t="s">
        <v>18</v>
      </c>
      <c r="B38" s="90" t="s">
        <v>357</v>
      </c>
      <c r="C38" s="264">
        <f>+C39+C40+C41</f>
        <v>23912244</v>
      </c>
    </row>
    <row r="39" spans="1:3" s="269" customFormat="1" ht="12" customHeight="1">
      <c r="A39" s="336" t="s">
        <v>358</v>
      </c>
      <c r="B39" s="337" t="s">
        <v>190</v>
      </c>
      <c r="C39" s="56">
        <v>57212</v>
      </c>
    </row>
    <row r="40" spans="1:3" s="269" customFormat="1" ht="12" customHeight="1">
      <c r="A40" s="336" t="s">
        <v>359</v>
      </c>
      <c r="B40" s="338" t="s">
        <v>2</v>
      </c>
      <c r="C40" s="223"/>
    </row>
    <row r="41" spans="1:3" s="342" customFormat="1" ht="12" customHeight="1" thickBot="1">
      <c r="A41" s="335" t="s">
        <v>360</v>
      </c>
      <c r="B41" s="103" t="s">
        <v>361</v>
      </c>
      <c r="C41" s="59">
        <v>23855032</v>
      </c>
    </row>
    <row r="42" spans="1:3" s="342" customFormat="1" ht="15" customHeight="1" thickBot="1">
      <c r="A42" s="159" t="s">
        <v>19</v>
      </c>
      <c r="B42" s="160" t="s">
        <v>362</v>
      </c>
      <c r="C42" s="267">
        <f>+C37+C38</f>
        <v>23912244</v>
      </c>
    </row>
    <row r="43" spans="1:3" s="342" customFormat="1" ht="15" customHeight="1">
      <c r="A43" s="161"/>
      <c r="B43" s="162"/>
      <c r="C43" s="265"/>
    </row>
    <row r="44" spans="1:3" ht="13.5" thickBot="1">
      <c r="A44" s="163"/>
      <c r="B44" s="164"/>
      <c r="C44" s="266"/>
    </row>
    <row r="45" spans="1:3" s="341" customFormat="1" ht="16.5" customHeight="1" thickBot="1">
      <c r="A45" s="165"/>
      <c r="B45" s="166" t="s">
        <v>46</v>
      </c>
      <c r="C45" s="267"/>
    </row>
    <row r="46" spans="1:3" s="343" customFormat="1" ht="12" customHeight="1" thickBot="1">
      <c r="A46" s="152" t="s">
        <v>10</v>
      </c>
      <c r="B46" s="90" t="s">
        <v>363</v>
      </c>
      <c r="C46" s="222">
        <f>SUM(C47:C51)</f>
        <v>23912244</v>
      </c>
    </row>
    <row r="47" spans="1:3" ht="12" customHeight="1">
      <c r="A47" s="335" t="s">
        <v>80</v>
      </c>
      <c r="B47" s="8" t="s">
        <v>40</v>
      </c>
      <c r="C47" s="56">
        <v>16205154</v>
      </c>
    </row>
    <row r="48" spans="1:3" ht="12" customHeight="1">
      <c r="A48" s="335" t="s">
        <v>81</v>
      </c>
      <c r="B48" s="7" t="s">
        <v>142</v>
      </c>
      <c r="C48" s="58">
        <v>2703918</v>
      </c>
    </row>
    <row r="49" spans="1:3" ht="12" customHeight="1">
      <c r="A49" s="335" t="s">
        <v>82</v>
      </c>
      <c r="B49" s="7" t="s">
        <v>109</v>
      </c>
      <c r="C49" s="58">
        <v>5003172</v>
      </c>
    </row>
    <row r="50" spans="1:3" ht="12" customHeight="1">
      <c r="A50" s="335" t="s">
        <v>83</v>
      </c>
      <c r="B50" s="7" t="s">
        <v>143</v>
      </c>
      <c r="C50" s="58"/>
    </row>
    <row r="51" spans="1:3" ht="12" customHeight="1" thickBot="1">
      <c r="A51" s="335" t="s">
        <v>116</v>
      </c>
      <c r="B51" s="7" t="s">
        <v>144</v>
      </c>
      <c r="C51" s="58"/>
    </row>
    <row r="52" spans="1:3" ht="12" customHeight="1" thickBot="1">
      <c r="A52" s="152" t="s">
        <v>11</v>
      </c>
      <c r="B52" s="90" t="s">
        <v>364</v>
      </c>
      <c r="C52" s="222">
        <f>SUM(C53:C55)</f>
        <v>0</v>
      </c>
    </row>
    <row r="53" spans="1:3" s="343" customFormat="1" ht="12" customHeight="1">
      <c r="A53" s="335" t="s">
        <v>86</v>
      </c>
      <c r="B53" s="8" t="s">
        <v>184</v>
      </c>
      <c r="C53" s="56"/>
    </row>
    <row r="54" spans="1:3" ht="12" customHeight="1">
      <c r="A54" s="335" t="s">
        <v>87</v>
      </c>
      <c r="B54" s="7" t="s">
        <v>146</v>
      </c>
      <c r="C54" s="58"/>
    </row>
    <row r="55" spans="1:3" ht="12" customHeight="1">
      <c r="A55" s="335" t="s">
        <v>88</v>
      </c>
      <c r="B55" s="7" t="s">
        <v>47</v>
      </c>
      <c r="C55" s="58"/>
    </row>
    <row r="56" spans="1:3" ht="12" customHeight="1" thickBot="1">
      <c r="A56" s="335" t="s">
        <v>89</v>
      </c>
      <c r="B56" s="7" t="s">
        <v>462</v>
      </c>
      <c r="C56" s="58"/>
    </row>
    <row r="57" spans="1:3" ht="12" customHeight="1" thickBot="1">
      <c r="A57" s="152" t="s">
        <v>12</v>
      </c>
      <c r="B57" s="90" t="s">
        <v>6</v>
      </c>
      <c r="C57" s="248"/>
    </row>
    <row r="58" spans="1:3" ht="15" customHeight="1" thickBot="1">
      <c r="A58" s="152" t="s">
        <v>13</v>
      </c>
      <c r="B58" s="167" t="s">
        <v>463</v>
      </c>
      <c r="C58" s="268">
        <f>+C46+C52+C57</f>
        <v>23912244</v>
      </c>
    </row>
    <row r="59" ht="13.5" thickBot="1">
      <c r="C59" s="464">
        <f>C42-C58</f>
        <v>0</v>
      </c>
    </row>
    <row r="60" spans="1:3" ht="15" customHeight="1" thickBot="1">
      <c r="A60" s="170" t="s">
        <v>457</v>
      </c>
      <c r="B60" s="171"/>
      <c r="C60" s="551">
        <v>3</v>
      </c>
    </row>
    <row r="61" spans="1:3" ht="14.25" customHeight="1" thickBot="1">
      <c r="A61" s="170" t="s">
        <v>163</v>
      </c>
      <c r="B61" s="171"/>
      <c r="C61" s="88"/>
    </row>
    <row r="62" spans="1:3" ht="12.75">
      <c r="A62" s="461"/>
      <c r="B62" s="462"/>
      <c r="C62" s="462"/>
    </row>
    <row r="63" spans="1:2" ht="12.75">
      <c r="A63" s="461"/>
      <c r="B63" s="462"/>
    </row>
    <row r="64" spans="1:3" ht="12.75">
      <c r="A64" s="461"/>
      <c r="B64" s="462"/>
      <c r="C64" s="462"/>
    </row>
    <row r="65" spans="1:3" ht="12.75">
      <c r="A65" s="461"/>
      <c r="B65" s="462"/>
      <c r="C65" s="462"/>
    </row>
    <row r="66" spans="1:3" ht="12.75">
      <c r="A66" s="461"/>
      <c r="B66" s="462"/>
      <c r="C66" s="462"/>
    </row>
    <row r="67" spans="1:3" ht="12.75">
      <c r="A67" s="461"/>
      <c r="B67" s="462"/>
      <c r="C67" s="462"/>
    </row>
    <row r="68" spans="1:3" ht="12.75">
      <c r="A68" s="461"/>
      <c r="B68" s="462"/>
      <c r="C68" s="462"/>
    </row>
    <row r="69" spans="1:3" ht="12.75">
      <c r="A69" s="461"/>
      <c r="B69" s="462"/>
      <c r="C69" s="462"/>
    </row>
    <row r="70" spans="1:3" ht="12.75">
      <c r="A70" s="461"/>
      <c r="B70" s="462"/>
      <c r="C70" s="462"/>
    </row>
    <row r="71" spans="1:3" ht="12.75">
      <c r="A71" s="461"/>
      <c r="B71" s="462"/>
      <c r="C71" s="462"/>
    </row>
    <row r="72" spans="1:3" ht="12.75">
      <c r="A72" s="461"/>
      <c r="B72" s="462"/>
      <c r="C72" s="462"/>
    </row>
    <row r="73" spans="1:3" ht="12.75">
      <c r="A73" s="461"/>
      <c r="B73" s="462"/>
      <c r="C73" s="462"/>
    </row>
    <row r="74" spans="1:3" ht="12.75">
      <c r="A74" s="461"/>
      <c r="B74" s="462"/>
      <c r="C74" s="462"/>
    </row>
    <row r="75" spans="1:3" ht="12.75">
      <c r="A75" s="461"/>
      <c r="B75" s="462"/>
      <c r="C75" s="462"/>
    </row>
    <row r="76" spans="1:3" ht="12.75">
      <c r="A76" s="461"/>
      <c r="B76" s="462"/>
      <c r="C76" s="462"/>
    </row>
    <row r="77" spans="1:3" ht="12.75">
      <c r="A77" s="461"/>
      <c r="B77" s="462"/>
      <c r="C77" s="462"/>
    </row>
    <row r="78" spans="1:3" ht="12.75">
      <c r="A78" s="461"/>
      <c r="B78" s="462"/>
      <c r="C78" s="462"/>
    </row>
    <row r="79" spans="1:3" ht="12.75">
      <c r="A79" s="461"/>
      <c r="B79" s="462"/>
      <c r="C79" s="462"/>
    </row>
    <row r="80" spans="1:3" ht="12.75">
      <c r="A80" s="461"/>
      <c r="B80" s="462"/>
      <c r="C80" s="462"/>
    </row>
    <row r="81" spans="1:3" ht="12.75">
      <c r="A81" s="461"/>
      <c r="B81" s="462"/>
      <c r="C81" s="462"/>
    </row>
    <row r="82" spans="1:3" ht="12.75">
      <c r="A82" s="461"/>
      <c r="B82" s="462"/>
      <c r="C82" s="462"/>
    </row>
    <row r="83" spans="1:3" ht="12.75">
      <c r="A83" s="461"/>
      <c r="B83" s="462"/>
      <c r="C83" s="4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9">
      <selection activeCell="G11" sqref="G11"/>
    </sheetView>
  </sheetViews>
  <sheetFormatPr defaultColWidth="9.00390625" defaultRowHeight="12.75"/>
  <cols>
    <col min="1" max="1" width="5.50390625" style="36" customWidth="1"/>
    <col min="2" max="2" width="33.125" style="36" customWidth="1"/>
    <col min="3" max="3" width="12.375" style="36" customWidth="1"/>
    <col min="4" max="4" width="11.50390625" style="36" customWidth="1"/>
    <col min="5" max="5" width="11.375" style="36" customWidth="1"/>
    <col min="6" max="6" width="11.00390625" style="36" customWidth="1"/>
    <col min="7" max="7" width="14.375" style="36" customWidth="1"/>
    <col min="8" max="16384" width="9.375" style="36" customWidth="1"/>
  </cols>
  <sheetData>
    <row r="2" spans="2:7" ht="15">
      <c r="B2" s="659" t="str">
        <f>CONCATENATE("10. melléklet ",ALAPADATOK!A7," ",ALAPADATOK!B7," ",ALAPADATOK!C7," ",ALAPADATOK!D7," ",ALAPADATOK!E7," ",ALAPADATOK!F7," ",ALAPADATOK!G7," ",ALAPADATOK!H7)</f>
        <v>10. melléklet a 4 / 2021 ( III.03. ) önkormányzati rendelethez</v>
      </c>
      <c r="C2" s="659"/>
      <c r="D2" s="659"/>
      <c r="E2" s="659"/>
      <c r="F2" s="659"/>
      <c r="G2" s="659"/>
    </row>
    <row r="4" spans="1:7" ht="43.5" customHeight="1">
      <c r="A4" s="658" t="s">
        <v>3</v>
      </c>
      <c r="B4" s="658"/>
      <c r="C4" s="658"/>
      <c r="D4" s="658"/>
      <c r="E4" s="658"/>
      <c r="F4" s="658"/>
      <c r="G4" s="658"/>
    </row>
    <row r="6" spans="1:7" s="120" customFormat="1" ht="27" customHeight="1">
      <c r="A6" s="500" t="s">
        <v>164</v>
      </c>
      <c r="C6" s="657" t="s">
        <v>165</v>
      </c>
      <c r="D6" s="657"/>
      <c r="E6" s="657"/>
      <c r="F6" s="657"/>
      <c r="G6" s="657"/>
    </row>
    <row r="7" s="120" customFormat="1" ht="15.75"/>
    <row r="8" spans="1:6" s="120" customFormat="1" ht="24.75" customHeight="1">
      <c r="A8" s="500" t="s">
        <v>166</v>
      </c>
      <c r="C8" s="657" t="s">
        <v>165</v>
      </c>
      <c r="D8" s="657"/>
      <c r="E8" s="657"/>
      <c r="F8" s="657"/>
    </row>
    <row r="9" s="121" customFormat="1" ht="12.75"/>
    <row r="10" spans="1:7" s="122" customFormat="1" ht="15" customHeight="1">
      <c r="A10" s="187" t="s">
        <v>495</v>
      </c>
      <c r="B10" s="186"/>
      <c r="C10" s="186"/>
      <c r="D10" s="186"/>
      <c r="E10" s="186"/>
      <c r="F10" s="186"/>
      <c r="G10" s="186"/>
    </row>
    <row r="11" spans="1:7" s="122" customFormat="1" ht="15" customHeight="1" thickBot="1">
      <c r="A11" s="187" t="s">
        <v>167</v>
      </c>
      <c r="B11" s="186"/>
      <c r="C11" s="186"/>
      <c r="D11" s="186"/>
      <c r="E11" s="186"/>
      <c r="F11" s="186"/>
      <c r="G11" s="499" t="s">
        <v>585</v>
      </c>
    </row>
    <row r="12" spans="1:7" s="55" customFormat="1" ht="42" customHeight="1" thickBot="1">
      <c r="A12" s="146" t="s">
        <v>8</v>
      </c>
      <c r="B12" s="147" t="s">
        <v>168</v>
      </c>
      <c r="C12" s="147" t="s">
        <v>169</v>
      </c>
      <c r="D12" s="147" t="s">
        <v>170</v>
      </c>
      <c r="E12" s="147" t="s">
        <v>171</v>
      </c>
      <c r="F12" s="147" t="s">
        <v>172</v>
      </c>
      <c r="G12" s="148" t="s">
        <v>42</v>
      </c>
    </row>
    <row r="13" spans="1:7" ht="24" customHeight="1">
      <c r="A13" s="173" t="s">
        <v>10</v>
      </c>
      <c r="B13" s="150" t="s">
        <v>173</v>
      </c>
      <c r="C13" s="123"/>
      <c r="D13" s="123"/>
      <c r="E13" s="123"/>
      <c r="F13" s="123"/>
      <c r="G13" s="174">
        <f>SUM(C13:F13)</f>
        <v>0</v>
      </c>
    </row>
    <row r="14" spans="1:7" ht="24" customHeight="1">
      <c r="A14" s="175" t="s">
        <v>11</v>
      </c>
      <c r="B14" s="151" t="s">
        <v>174</v>
      </c>
      <c r="C14" s="124"/>
      <c r="D14" s="124"/>
      <c r="E14" s="124"/>
      <c r="F14" s="124"/>
      <c r="G14" s="176">
        <f aca="true" t="shared" si="0" ref="G14:G19">SUM(C14:F14)</f>
        <v>0</v>
      </c>
    </row>
    <row r="15" spans="1:7" ht="24" customHeight="1">
      <c r="A15" s="175" t="s">
        <v>12</v>
      </c>
      <c r="B15" s="151" t="s">
        <v>175</v>
      </c>
      <c r="C15" s="124"/>
      <c r="D15" s="124"/>
      <c r="E15" s="124"/>
      <c r="F15" s="124"/>
      <c r="G15" s="176">
        <f t="shared" si="0"/>
        <v>0</v>
      </c>
    </row>
    <row r="16" spans="1:7" ht="24" customHeight="1">
      <c r="A16" s="175" t="s">
        <v>13</v>
      </c>
      <c r="B16" s="151" t="s">
        <v>176</v>
      </c>
      <c r="C16" s="124"/>
      <c r="D16" s="124"/>
      <c r="E16" s="124"/>
      <c r="F16" s="124"/>
      <c r="G16" s="176">
        <f t="shared" si="0"/>
        <v>0</v>
      </c>
    </row>
    <row r="17" spans="1:7" ht="24" customHeight="1">
      <c r="A17" s="175" t="s">
        <v>14</v>
      </c>
      <c r="B17" s="151" t="s">
        <v>177</v>
      </c>
      <c r="C17" s="124"/>
      <c r="D17" s="124"/>
      <c r="E17" s="124"/>
      <c r="F17" s="124"/>
      <c r="G17" s="176">
        <f t="shared" si="0"/>
        <v>0</v>
      </c>
    </row>
    <row r="18" spans="1:7" ht="24" customHeight="1" thickBot="1">
      <c r="A18" s="177" t="s">
        <v>15</v>
      </c>
      <c r="B18" s="178" t="s">
        <v>178</v>
      </c>
      <c r="C18" s="125"/>
      <c r="D18" s="125"/>
      <c r="E18" s="125"/>
      <c r="F18" s="125"/>
      <c r="G18" s="179">
        <f t="shared" si="0"/>
        <v>0</v>
      </c>
    </row>
    <row r="19" spans="1:7" s="126" customFormat="1" ht="24" customHeight="1" thickBot="1">
      <c r="A19" s="180" t="s">
        <v>16</v>
      </c>
      <c r="B19" s="181" t="s">
        <v>42</v>
      </c>
      <c r="C19" s="182">
        <f>SUM(C13:C18)</f>
        <v>0</v>
      </c>
      <c r="D19" s="182">
        <f>SUM(D13:D18)</f>
        <v>0</v>
      </c>
      <c r="E19" s="182">
        <f>SUM(E13:E18)</f>
        <v>0</v>
      </c>
      <c r="F19" s="182">
        <f>SUM(F13:F18)</f>
        <v>0</v>
      </c>
      <c r="G19" s="183">
        <f t="shared" si="0"/>
        <v>0</v>
      </c>
    </row>
    <row r="20" spans="1:7" s="121" customFormat="1" ht="12.75">
      <c r="A20" s="153"/>
      <c r="B20" s="153"/>
      <c r="C20" s="153"/>
      <c r="D20" s="153"/>
      <c r="E20" s="153"/>
      <c r="F20" s="153"/>
      <c r="G20" s="153"/>
    </row>
    <row r="21" spans="1:7" s="121" customFormat="1" ht="12.75">
      <c r="A21" s="153"/>
      <c r="B21" s="153"/>
      <c r="C21" s="153"/>
      <c r="D21" s="153"/>
      <c r="E21" s="153"/>
      <c r="F21" s="153"/>
      <c r="G21" s="153"/>
    </row>
    <row r="22" spans="1:7" s="121" customFormat="1" ht="12.75">
      <c r="A22" s="153"/>
      <c r="B22" s="153"/>
      <c r="C22" s="153"/>
      <c r="D22" s="153"/>
      <c r="E22" s="153"/>
      <c r="F22" s="153"/>
      <c r="G22" s="153"/>
    </row>
    <row r="23" spans="1:7" s="121" customFormat="1" ht="15.75">
      <c r="A23" s="120" t="str">
        <f>+CONCATENATE("......................, ",LEFT(KV_ÖSSZEFÜGGÉSEK!A5,4),". .......................... hó ..... nap")</f>
        <v>......................, 2021. .......................... hó ..... nap</v>
      </c>
      <c r="F23" s="153"/>
      <c r="G23" s="153"/>
    </row>
    <row r="24" spans="6:7" s="121" customFormat="1" ht="12.75">
      <c r="F24" s="153"/>
      <c r="G24" s="153"/>
    </row>
    <row r="25" spans="1:7" ht="12.75">
      <c r="A25" s="153"/>
      <c r="B25" s="153"/>
      <c r="C25" s="153"/>
      <c r="D25" s="153"/>
      <c r="E25" s="153"/>
      <c r="F25" s="153"/>
      <c r="G25" s="153"/>
    </row>
    <row r="26" spans="1:7" ht="12.75">
      <c r="A26" s="153"/>
      <c r="B26" s="153"/>
      <c r="C26" s="121"/>
      <c r="D26" s="121"/>
      <c r="E26" s="121"/>
      <c r="F26" s="121"/>
      <c r="G26" s="153"/>
    </row>
    <row r="27" spans="1:7" ht="13.5">
      <c r="A27" s="153"/>
      <c r="B27" s="153"/>
      <c r="C27" s="184"/>
      <c r="D27" s="185" t="s">
        <v>179</v>
      </c>
      <c r="E27" s="185"/>
      <c r="F27" s="184"/>
      <c r="G27" s="153"/>
    </row>
    <row r="28" spans="3:6" ht="13.5">
      <c r="C28" s="127"/>
      <c r="D28" s="128"/>
      <c r="E28" s="128"/>
      <c r="F28" s="127"/>
    </row>
    <row r="29" spans="3:6" ht="13.5">
      <c r="C29" s="127"/>
      <c r="D29" s="128"/>
      <c r="E29" s="128"/>
      <c r="F29" s="127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H158" sqref="H158"/>
    </sheetView>
  </sheetViews>
  <sheetFormatPr defaultColWidth="9.00390625" defaultRowHeight="12.75"/>
  <cols>
    <col min="1" max="1" width="9.00390625" style="276" customWidth="1"/>
    <col min="2" max="2" width="75.875" style="276" customWidth="1"/>
    <col min="3" max="3" width="15.50390625" style="277" customWidth="1"/>
    <col min="4" max="5" width="15.50390625" style="276" customWidth="1"/>
    <col min="6" max="6" width="9.00390625" style="31" customWidth="1"/>
    <col min="7" max="16384" width="9.375" style="31" customWidth="1"/>
  </cols>
  <sheetData>
    <row r="1" spans="1:5" ht="14.25" customHeight="1">
      <c r="A1" s="466"/>
      <c r="B1" s="466"/>
      <c r="C1" s="470"/>
      <c r="D1" s="466"/>
      <c r="E1" s="553" t="s">
        <v>619</v>
      </c>
    </row>
    <row r="2" spans="1:5" ht="15.75">
      <c r="A2" s="660" t="s">
        <v>613</v>
      </c>
      <c r="B2" s="660"/>
      <c r="C2" s="661"/>
      <c r="D2" s="660"/>
      <c r="E2" s="660"/>
    </row>
    <row r="3" spans="1:5" ht="15.75">
      <c r="A3" s="660" t="s">
        <v>620</v>
      </c>
      <c r="B3" s="660"/>
      <c r="C3" s="661"/>
      <c r="D3" s="660"/>
      <c r="E3" s="660"/>
    </row>
    <row r="4" spans="1:5" ht="15.75" customHeight="1">
      <c r="A4" s="599" t="s">
        <v>7</v>
      </c>
      <c r="B4" s="599"/>
      <c r="C4" s="599"/>
      <c r="D4" s="599"/>
      <c r="E4" s="599"/>
    </row>
    <row r="5" spans="1:5" ht="15.75" customHeight="1" thickBot="1">
      <c r="A5" s="600" t="s">
        <v>120</v>
      </c>
      <c r="B5" s="600"/>
      <c r="C5" s="470"/>
      <c r="D5" s="554"/>
      <c r="E5" s="555" t="s">
        <v>585</v>
      </c>
    </row>
    <row r="6" spans="1:5" ht="30.75" customHeight="1" thickBot="1">
      <c r="A6" s="471" t="s">
        <v>56</v>
      </c>
      <c r="B6" s="472" t="s">
        <v>9</v>
      </c>
      <c r="C6" s="472" t="s">
        <v>616</v>
      </c>
      <c r="D6" s="556" t="s">
        <v>617</v>
      </c>
      <c r="E6" s="557" t="s">
        <v>618</v>
      </c>
    </row>
    <row r="7" spans="1:5" s="558" customFormat="1" ht="12" customHeight="1" thickBot="1">
      <c r="A7" s="28" t="s">
        <v>435</v>
      </c>
      <c r="B7" s="29" t="s">
        <v>436</v>
      </c>
      <c r="C7" s="29" t="s">
        <v>437</v>
      </c>
      <c r="D7" s="29" t="s">
        <v>439</v>
      </c>
      <c r="E7" s="333" t="s">
        <v>438</v>
      </c>
    </row>
    <row r="8" spans="1:5" s="559" customFormat="1" ht="12" customHeight="1" thickBot="1">
      <c r="A8" s="19" t="s">
        <v>10</v>
      </c>
      <c r="B8" s="20" t="s">
        <v>206</v>
      </c>
      <c r="C8" s="289">
        <f>+C9+C10+C11+C12+C13+C14</f>
        <v>62046539</v>
      </c>
      <c r="D8" s="289">
        <f>+D9+D10+D11+D12+D13+D14</f>
        <v>59329785</v>
      </c>
      <c r="E8" s="188">
        <f>+E9+E10+E11+E12+E13+E14</f>
        <v>57889312</v>
      </c>
    </row>
    <row r="9" spans="1:5" s="559" customFormat="1" ht="12" customHeight="1">
      <c r="A9" s="14" t="s">
        <v>80</v>
      </c>
      <c r="B9" s="301" t="s">
        <v>207</v>
      </c>
      <c r="C9" s="291">
        <v>15803170</v>
      </c>
      <c r="D9" s="291">
        <v>16041744</v>
      </c>
      <c r="E9" s="190">
        <v>17091687</v>
      </c>
    </row>
    <row r="10" spans="1:5" s="559" customFormat="1" ht="12" customHeight="1">
      <c r="A10" s="13" t="s">
        <v>81</v>
      </c>
      <c r="B10" s="302" t="s">
        <v>208</v>
      </c>
      <c r="C10" s="290">
        <v>15996150</v>
      </c>
      <c r="D10" s="290">
        <v>17417900</v>
      </c>
      <c r="E10" s="189">
        <v>17507900</v>
      </c>
    </row>
    <row r="11" spans="1:5" s="559" customFormat="1" ht="12" customHeight="1">
      <c r="A11" s="13" t="s">
        <v>82</v>
      </c>
      <c r="B11" s="302" t="s">
        <v>609</v>
      </c>
      <c r="C11" s="290">
        <v>15480968</v>
      </c>
      <c r="D11" s="290">
        <v>16132267</v>
      </c>
      <c r="E11" s="189">
        <v>21019725</v>
      </c>
    </row>
    <row r="12" spans="1:5" s="559" customFormat="1" ht="12" customHeight="1">
      <c r="A12" s="13" t="s">
        <v>83</v>
      </c>
      <c r="B12" s="302" t="s">
        <v>209</v>
      </c>
      <c r="C12" s="290">
        <v>1800000</v>
      </c>
      <c r="D12" s="290">
        <v>2056710</v>
      </c>
      <c r="E12" s="189">
        <v>2270000</v>
      </c>
    </row>
    <row r="13" spans="1:5" s="559" customFormat="1" ht="12" customHeight="1">
      <c r="A13" s="13" t="s">
        <v>116</v>
      </c>
      <c r="B13" s="198" t="s">
        <v>375</v>
      </c>
      <c r="C13" s="290">
        <v>12713140</v>
      </c>
      <c r="D13" s="290">
        <v>7681164</v>
      </c>
      <c r="E13" s="189"/>
    </row>
    <row r="14" spans="1:5" s="559" customFormat="1" ht="12" customHeight="1" thickBot="1">
      <c r="A14" s="15" t="s">
        <v>84</v>
      </c>
      <c r="B14" s="199" t="s">
        <v>376</v>
      </c>
      <c r="C14" s="290">
        <v>253111</v>
      </c>
      <c r="D14" s="290"/>
      <c r="E14" s="189"/>
    </row>
    <row r="15" spans="1:5" s="559" customFormat="1" ht="12" customHeight="1" thickBot="1">
      <c r="A15" s="19" t="s">
        <v>11</v>
      </c>
      <c r="B15" s="197" t="s">
        <v>210</v>
      </c>
      <c r="C15" s="289">
        <f>+C16+C17+C18+C19+C20</f>
        <v>6221663</v>
      </c>
      <c r="D15" s="289">
        <f>+D16+D17+D18+D19+D20</f>
        <v>8759879</v>
      </c>
      <c r="E15" s="188">
        <f>+E16+E17+E18+E19+E20</f>
        <v>7214617</v>
      </c>
    </row>
    <row r="16" spans="1:5" s="559" customFormat="1" ht="12" customHeight="1">
      <c r="A16" s="14" t="s">
        <v>86</v>
      </c>
      <c r="B16" s="301" t="s">
        <v>211</v>
      </c>
      <c r="C16" s="291"/>
      <c r="D16" s="291"/>
      <c r="E16" s="190"/>
    </row>
    <row r="17" spans="1:5" s="559" customFormat="1" ht="12" customHeight="1">
      <c r="A17" s="13" t="s">
        <v>87</v>
      </c>
      <c r="B17" s="302" t="s">
        <v>212</v>
      </c>
      <c r="C17" s="290"/>
      <c r="D17" s="290"/>
      <c r="E17" s="189"/>
    </row>
    <row r="18" spans="1:5" s="559" customFormat="1" ht="12" customHeight="1">
      <c r="A18" s="13" t="s">
        <v>88</v>
      </c>
      <c r="B18" s="302" t="s">
        <v>368</v>
      </c>
      <c r="C18" s="290"/>
      <c r="D18" s="290"/>
      <c r="E18" s="189"/>
    </row>
    <row r="19" spans="1:5" s="559" customFormat="1" ht="12" customHeight="1">
      <c r="A19" s="13" t="s">
        <v>89</v>
      </c>
      <c r="B19" s="302" t="s">
        <v>369</v>
      </c>
      <c r="C19" s="290"/>
      <c r="D19" s="290"/>
      <c r="E19" s="189"/>
    </row>
    <row r="20" spans="1:5" s="559" customFormat="1" ht="12" customHeight="1">
      <c r="A20" s="13" t="s">
        <v>90</v>
      </c>
      <c r="B20" s="302" t="s">
        <v>213</v>
      </c>
      <c r="C20" s="290">
        <v>6221663</v>
      </c>
      <c r="D20" s="290">
        <v>8759879</v>
      </c>
      <c r="E20" s="189">
        <v>7214617</v>
      </c>
    </row>
    <row r="21" spans="1:5" s="559" customFormat="1" ht="12" customHeight="1" thickBot="1">
      <c r="A21" s="15" t="s">
        <v>99</v>
      </c>
      <c r="B21" s="199" t="s">
        <v>214</v>
      </c>
      <c r="C21" s="560"/>
      <c r="D21" s="560"/>
      <c r="E21" s="191"/>
    </row>
    <row r="22" spans="1:5" s="559" customFormat="1" ht="12" customHeight="1" thickBot="1">
      <c r="A22" s="19" t="s">
        <v>12</v>
      </c>
      <c r="B22" s="20" t="s">
        <v>215</v>
      </c>
      <c r="C22" s="289">
        <f>+C23+C24+C25+C26+C27</f>
        <v>20239997</v>
      </c>
      <c r="D22" s="289">
        <f>+D23+D24+D25+D26+D27</f>
        <v>7882592</v>
      </c>
      <c r="E22" s="188">
        <f>+E23+E24+E25+E26+E27</f>
        <v>0</v>
      </c>
    </row>
    <row r="23" spans="1:5" s="559" customFormat="1" ht="12" customHeight="1">
      <c r="A23" s="14" t="s">
        <v>69</v>
      </c>
      <c r="B23" s="301" t="s">
        <v>216</v>
      </c>
      <c r="C23" s="291">
        <v>240000</v>
      </c>
      <c r="D23" s="291">
        <v>7762592</v>
      </c>
      <c r="E23" s="190"/>
    </row>
    <row r="24" spans="1:5" s="559" customFormat="1" ht="12" customHeight="1">
      <c r="A24" s="13" t="s">
        <v>70</v>
      </c>
      <c r="B24" s="302" t="s">
        <v>217</v>
      </c>
      <c r="C24" s="290"/>
      <c r="D24" s="290"/>
      <c r="E24" s="189"/>
    </row>
    <row r="25" spans="1:5" s="559" customFormat="1" ht="12" customHeight="1">
      <c r="A25" s="13" t="s">
        <v>71</v>
      </c>
      <c r="B25" s="302" t="s">
        <v>370</v>
      </c>
      <c r="C25" s="290"/>
      <c r="D25" s="290"/>
      <c r="E25" s="189"/>
    </row>
    <row r="26" spans="1:5" s="559" customFormat="1" ht="12" customHeight="1">
      <c r="A26" s="13" t="s">
        <v>72</v>
      </c>
      <c r="B26" s="302" t="s">
        <v>371</v>
      </c>
      <c r="C26" s="290"/>
      <c r="D26" s="290"/>
      <c r="E26" s="189"/>
    </row>
    <row r="27" spans="1:5" s="559" customFormat="1" ht="12" customHeight="1">
      <c r="A27" s="13" t="s">
        <v>130</v>
      </c>
      <c r="B27" s="302" t="s">
        <v>218</v>
      </c>
      <c r="C27" s="290">
        <v>19999997</v>
      </c>
      <c r="D27" s="290">
        <v>120000</v>
      </c>
      <c r="E27" s="189"/>
    </row>
    <row r="28" spans="1:5" s="559" customFormat="1" ht="12" customHeight="1" thickBot="1">
      <c r="A28" s="15" t="s">
        <v>131</v>
      </c>
      <c r="B28" s="303" t="s">
        <v>610</v>
      </c>
      <c r="C28" s="560"/>
      <c r="D28" s="560"/>
      <c r="E28" s="191"/>
    </row>
    <row r="29" spans="1:5" s="559" customFormat="1" ht="12" customHeight="1" thickBot="1">
      <c r="A29" s="19" t="s">
        <v>132</v>
      </c>
      <c r="B29" s="20" t="s">
        <v>219</v>
      </c>
      <c r="C29" s="293">
        <f>SUM(C30:C36)</f>
        <v>4139681</v>
      </c>
      <c r="D29" s="293">
        <f>SUM(D30:D36)</f>
        <v>1455199</v>
      </c>
      <c r="E29" s="332">
        <f>SUM(E30:E36)</f>
        <v>3000000</v>
      </c>
    </row>
    <row r="30" spans="1:5" s="559" customFormat="1" ht="12" customHeight="1">
      <c r="A30" s="14" t="s">
        <v>220</v>
      </c>
      <c r="B30" s="301" t="str">
        <f>'[1]KV_1.1.sz.mell.'!B32</f>
        <v>Építményadó</v>
      </c>
      <c r="C30" s="291"/>
      <c r="D30" s="291"/>
      <c r="E30" s="203"/>
    </row>
    <row r="31" spans="1:5" s="559" customFormat="1" ht="12" customHeight="1">
      <c r="A31" s="13" t="s">
        <v>221</v>
      </c>
      <c r="B31" s="301" t="str">
        <f>'[1]KV_1.1.sz.mell.'!B33</f>
        <v>Idegenforgalmi adó</v>
      </c>
      <c r="C31" s="290"/>
      <c r="D31" s="290"/>
      <c r="E31" s="204"/>
    </row>
    <row r="32" spans="1:5" s="559" customFormat="1" ht="12" customHeight="1">
      <c r="A32" s="13" t="s">
        <v>222</v>
      </c>
      <c r="B32" s="301" t="str">
        <f>'[1]KV_1.1.sz.mell.'!B34</f>
        <v>Iparűzési adó</v>
      </c>
      <c r="C32" s="290">
        <v>3434592</v>
      </c>
      <c r="D32" s="290">
        <v>1420069</v>
      </c>
      <c r="E32" s="204">
        <v>3000000</v>
      </c>
    </row>
    <row r="33" spans="1:5" s="559" customFormat="1" ht="12" customHeight="1">
      <c r="A33" s="13" t="s">
        <v>223</v>
      </c>
      <c r="B33" s="301" t="str">
        <f>'[1]KV_1.1.sz.mell.'!B35</f>
        <v>Talajterhelési díj</v>
      </c>
      <c r="C33" s="290">
        <v>23400</v>
      </c>
      <c r="D33" s="290"/>
      <c r="E33" s="204"/>
    </row>
    <row r="34" spans="1:5" s="559" customFormat="1" ht="12" customHeight="1">
      <c r="A34" s="13" t="s">
        <v>484</v>
      </c>
      <c r="B34" s="301" t="str">
        <f>'[1]KV_1.1.sz.mell.'!B36</f>
        <v>Gépjárműadó</v>
      </c>
      <c r="C34" s="290">
        <v>647723</v>
      </c>
      <c r="D34" s="290"/>
      <c r="E34" s="204"/>
    </row>
    <row r="35" spans="1:5" s="559" customFormat="1" ht="12" customHeight="1">
      <c r="A35" s="13" t="s">
        <v>485</v>
      </c>
      <c r="B35" s="301" t="str">
        <f>'[1]KV_1.1.sz.mell.'!B37</f>
        <v>Egyéb közhatalmi bevételek</v>
      </c>
      <c r="C35" s="290">
        <v>33966</v>
      </c>
      <c r="D35" s="290">
        <v>35130</v>
      </c>
      <c r="E35" s="204"/>
    </row>
    <row r="36" spans="1:5" s="559" customFormat="1" ht="12" customHeight="1" thickBot="1">
      <c r="A36" s="15" t="s">
        <v>486</v>
      </c>
      <c r="B36" s="301" t="str">
        <f>'[1]KV_1.1.sz.mell.'!B38</f>
        <v>Kommunális adó</v>
      </c>
      <c r="C36" s="560"/>
      <c r="D36" s="560"/>
      <c r="E36" s="210"/>
    </row>
    <row r="37" spans="1:5" s="559" customFormat="1" ht="12" customHeight="1" thickBot="1">
      <c r="A37" s="19" t="s">
        <v>14</v>
      </c>
      <c r="B37" s="20" t="s">
        <v>377</v>
      </c>
      <c r="C37" s="289">
        <f>SUM(C38:C48)</f>
        <v>4933227</v>
      </c>
      <c r="D37" s="289">
        <f>SUM(D38:D48)</f>
        <v>958728</v>
      </c>
      <c r="E37" s="188">
        <f>SUM(E38:E48)</f>
        <v>0</v>
      </c>
    </row>
    <row r="38" spans="1:5" s="559" customFormat="1" ht="12" customHeight="1">
      <c r="A38" s="14" t="s">
        <v>73</v>
      </c>
      <c r="B38" s="301" t="s">
        <v>227</v>
      </c>
      <c r="C38" s="291">
        <v>50700</v>
      </c>
      <c r="D38" s="291"/>
      <c r="E38" s="190"/>
    </row>
    <row r="39" spans="1:5" s="559" customFormat="1" ht="12" customHeight="1">
      <c r="A39" s="13" t="s">
        <v>74</v>
      </c>
      <c r="B39" s="302" t="s">
        <v>228</v>
      </c>
      <c r="C39" s="290">
        <v>3807100</v>
      </c>
      <c r="D39" s="290">
        <v>180000</v>
      </c>
      <c r="E39" s="189"/>
    </row>
    <row r="40" spans="1:5" s="559" customFormat="1" ht="12" customHeight="1">
      <c r="A40" s="13" t="s">
        <v>75</v>
      </c>
      <c r="B40" s="302" t="s">
        <v>229</v>
      </c>
      <c r="C40" s="290">
        <v>8372</v>
      </c>
      <c r="D40" s="290">
        <v>2852</v>
      </c>
      <c r="E40" s="189"/>
    </row>
    <row r="41" spans="1:5" s="559" customFormat="1" ht="12" customHeight="1">
      <c r="A41" s="13" t="s">
        <v>134</v>
      </c>
      <c r="B41" s="302" t="s">
        <v>230</v>
      </c>
      <c r="C41" s="290">
        <v>66143</v>
      </c>
      <c r="D41" s="290">
        <v>197942</v>
      </c>
      <c r="E41" s="189"/>
    </row>
    <row r="42" spans="1:5" s="559" customFormat="1" ht="12" customHeight="1">
      <c r="A42" s="13" t="s">
        <v>135</v>
      </c>
      <c r="B42" s="302" t="s">
        <v>231</v>
      </c>
      <c r="C42" s="290"/>
      <c r="D42" s="290"/>
      <c r="E42" s="189"/>
    </row>
    <row r="43" spans="1:5" s="559" customFormat="1" ht="12" customHeight="1">
      <c r="A43" s="13" t="s">
        <v>136</v>
      </c>
      <c r="B43" s="302" t="s">
        <v>232</v>
      </c>
      <c r="C43" s="290"/>
      <c r="D43" s="290"/>
      <c r="E43" s="189"/>
    </row>
    <row r="44" spans="1:5" s="559" customFormat="1" ht="12" customHeight="1">
      <c r="A44" s="13" t="s">
        <v>137</v>
      </c>
      <c r="B44" s="302" t="s">
        <v>233</v>
      </c>
      <c r="C44" s="290"/>
      <c r="D44" s="290"/>
      <c r="E44" s="189"/>
    </row>
    <row r="45" spans="1:5" s="559" customFormat="1" ht="12" customHeight="1">
      <c r="A45" s="13" t="s">
        <v>138</v>
      </c>
      <c r="B45" s="302" t="s">
        <v>490</v>
      </c>
      <c r="C45" s="290">
        <v>5047</v>
      </c>
      <c r="D45" s="290">
        <v>1748</v>
      </c>
      <c r="E45" s="189"/>
    </row>
    <row r="46" spans="1:5" s="559" customFormat="1" ht="12" customHeight="1">
      <c r="A46" s="13" t="s">
        <v>225</v>
      </c>
      <c r="B46" s="302" t="s">
        <v>235</v>
      </c>
      <c r="C46" s="561"/>
      <c r="D46" s="561"/>
      <c r="E46" s="562"/>
    </row>
    <row r="47" spans="1:5" s="559" customFormat="1" ht="12" customHeight="1">
      <c r="A47" s="15" t="s">
        <v>226</v>
      </c>
      <c r="B47" s="303" t="s">
        <v>379</v>
      </c>
      <c r="C47" s="563">
        <v>947136</v>
      </c>
      <c r="D47" s="563">
        <v>546878</v>
      </c>
      <c r="E47" s="564"/>
    </row>
    <row r="48" spans="1:5" s="559" customFormat="1" ht="12" customHeight="1" thickBot="1">
      <c r="A48" s="15" t="s">
        <v>378</v>
      </c>
      <c r="B48" s="199" t="s">
        <v>236</v>
      </c>
      <c r="C48" s="563">
        <v>48729</v>
      </c>
      <c r="D48" s="563">
        <v>29308</v>
      </c>
      <c r="E48" s="564"/>
    </row>
    <row r="49" spans="1:5" s="559" customFormat="1" ht="12" customHeight="1" thickBot="1">
      <c r="A49" s="19" t="s">
        <v>15</v>
      </c>
      <c r="B49" s="20" t="s">
        <v>237</v>
      </c>
      <c r="C49" s="289"/>
      <c r="D49" s="289">
        <f>SUM(D50:D54)</f>
        <v>4500000</v>
      </c>
      <c r="E49" s="188">
        <f>SUM(E50:E54)</f>
        <v>0</v>
      </c>
    </row>
    <row r="50" spans="1:5" s="559" customFormat="1" ht="12" customHeight="1">
      <c r="A50" s="14" t="s">
        <v>76</v>
      </c>
      <c r="B50" s="301" t="s">
        <v>241</v>
      </c>
      <c r="C50" s="565"/>
      <c r="D50" s="565"/>
      <c r="E50" s="566"/>
    </row>
    <row r="51" spans="1:5" s="559" customFormat="1" ht="12" customHeight="1">
      <c r="A51" s="13" t="s">
        <v>77</v>
      </c>
      <c r="B51" s="302" t="s">
        <v>242</v>
      </c>
      <c r="C51" s="561"/>
      <c r="D51" s="561"/>
      <c r="E51" s="562"/>
    </row>
    <row r="52" spans="1:5" s="559" customFormat="1" ht="12" customHeight="1">
      <c r="A52" s="13" t="s">
        <v>238</v>
      </c>
      <c r="B52" s="302" t="s">
        <v>243</v>
      </c>
      <c r="C52" s="561"/>
      <c r="D52" s="561">
        <v>4500000</v>
      </c>
      <c r="E52" s="562"/>
    </row>
    <row r="53" spans="1:5" s="559" customFormat="1" ht="12" customHeight="1">
      <c r="A53" s="13" t="s">
        <v>239</v>
      </c>
      <c r="B53" s="302" t="s">
        <v>244</v>
      </c>
      <c r="C53" s="561"/>
      <c r="D53" s="561"/>
      <c r="E53" s="562"/>
    </row>
    <row r="54" spans="1:5" s="559" customFormat="1" ht="12" customHeight="1" thickBot="1">
      <c r="A54" s="15" t="s">
        <v>240</v>
      </c>
      <c r="B54" s="199" t="s">
        <v>245</v>
      </c>
      <c r="C54" s="563"/>
      <c r="D54" s="563"/>
      <c r="E54" s="564"/>
    </row>
    <row r="55" spans="1:5" s="559" customFormat="1" ht="12" customHeight="1" thickBot="1">
      <c r="A55" s="19" t="s">
        <v>139</v>
      </c>
      <c r="B55" s="20" t="s">
        <v>246</v>
      </c>
      <c r="C55" s="289">
        <f>SUM(C56:C58)</f>
        <v>0</v>
      </c>
      <c r="D55" s="289">
        <f>SUM(D56:D58)</f>
        <v>0</v>
      </c>
      <c r="E55" s="188">
        <f>SUM(E56:E58)</f>
        <v>0</v>
      </c>
    </row>
    <row r="56" spans="1:5" s="559" customFormat="1" ht="12" customHeight="1">
      <c r="A56" s="14" t="s">
        <v>78</v>
      </c>
      <c r="B56" s="301" t="s">
        <v>247</v>
      </c>
      <c r="C56" s="291"/>
      <c r="D56" s="291"/>
      <c r="E56" s="190"/>
    </row>
    <row r="57" spans="1:5" s="559" customFormat="1" ht="12" customHeight="1">
      <c r="A57" s="13" t="s">
        <v>79</v>
      </c>
      <c r="B57" s="302" t="s">
        <v>372</v>
      </c>
      <c r="C57" s="290"/>
      <c r="D57" s="290"/>
      <c r="E57" s="189"/>
    </row>
    <row r="58" spans="1:5" s="559" customFormat="1" ht="12" customHeight="1">
      <c r="A58" s="13" t="s">
        <v>250</v>
      </c>
      <c r="B58" s="302" t="s">
        <v>248</v>
      </c>
      <c r="C58" s="290"/>
      <c r="D58" s="290"/>
      <c r="E58" s="189"/>
    </row>
    <row r="59" spans="1:5" s="559" customFormat="1" ht="12" customHeight="1" thickBot="1">
      <c r="A59" s="15" t="s">
        <v>251</v>
      </c>
      <c r="B59" s="199" t="s">
        <v>249</v>
      </c>
      <c r="C59" s="560"/>
      <c r="D59" s="560"/>
      <c r="E59" s="191"/>
    </row>
    <row r="60" spans="1:5" s="559" customFormat="1" ht="12" customHeight="1" thickBot="1">
      <c r="A60" s="19" t="s">
        <v>17</v>
      </c>
      <c r="B60" s="197" t="s">
        <v>252</v>
      </c>
      <c r="C60" s="289">
        <f>SUM(C61:C63)</f>
        <v>0</v>
      </c>
      <c r="D60" s="289">
        <f>SUM(D61:D63)</f>
        <v>0</v>
      </c>
      <c r="E60" s="188">
        <f>SUM(E61:E63)</f>
        <v>0</v>
      </c>
    </row>
    <row r="61" spans="1:5" s="559" customFormat="1" ht="12" customHeight="1">
      <c r="A61" s="14" t="s">
        <v>140</v>
      </c>
      <c r="B61" s="301" t="s">
        <v>254</v>
      </c>
      <c r="C61" s="561"/>
      <c r="D61" s="561"/>
      <c r="E61" s="562"/>
    </row>
    <row r="62" spans="1:5" s="559" customFormat="1" ht="12" customHeight="1">
      <c r="A62" s="13" t="s">
        <v>141</v>
      </c>
      <c r="B62" s="302" t="s">
        <v>373</v>
      </c>
      <c r="C62" s="561"/>
      <c r="D62" s="561"/>
      <c r="E62" s="562"/>
    </row>
    <row r="63" spans="1:5" s="559" customFormat="1" ht="12" customHeight="1">
      <c r="A63" s="13" t="s">
        <v>185</v>
      </c>
      <c r="B63" s="302" t="s">
        <v>255</v>
      </c>
      <c r="C63" s="561"/>
      <c r="D63" s="561"/>
      <c r="E63" s="562"/>
    </row>
    <row r="64" spans="1:5" s="559" customFormat="1" ht="12" customHeight="1" thickBot="1">
      <c r="A64" s="15" t="s">
        <v>253</v>
      </c>
      <c r="B64" s="199" t="s">
        <v>256</v>
      </c>
      <c r="C64" s="561"/>
      <c r="D64" s="561"/>
      <c r="E64" s="562"/>
    </row>
    <row r="65" spans="1:5" s="559" customFormat="1" ht="12" customHeight="1" thickBot="1">
      <c r="A65" s="367" t="s">
        <v>418</v>
      </c>
      <c r="B65" s="20" t="s">
        <v>257</v>
      </c>
      <c r="C65" s="293">
        <f>+C8+C15+C22+C29+C37+C49+C55+C60</f>
        <v>97581107</v>
      </c>
      <c r="D65" s="293">
        <f>+D8+D15+D22+D29+D37+D49+D55+D60</f>
        <v>82886183</v>
      </c>
      <c r="E65" s="332">
        <f>+E8+E15+E22+E29+E37+E49+E55+E60</f>
        <v>68103929</v>
      </c>
    </row>
    <row r="66" spans="1:5" s="559" customFormat="1" ht="12" customHeight="1" thickBot="1">
      <c r="A66" s="346" t="s">
        <v>258</v>
      </c>
      <c r="B66" s="197" t="s">
        <v>611</v>
      </c>
      <c r="C66" s="289">
        <f>SUM(C67:C69)</f>
        <v>0</v>
      </c>
      <c r="D66" s="289">
        <f>SUM(D67:D69)</f>
        <v>0</v>
      </c>
      <c r="E66" s="188">
        <f>SUM(E67:E69)</f>
        <v>0</v>
      </c>
    </row>
    <row r="67" spans="1:5" s="559" customFormat="1" ht="12" customHeight="1">
      <c r="A67" s="14" t="s">
        <v>286</v>
      </c>
      <c r="B67" s="301" t="s">
        <v>260</v>
      </c>
      <c r="C67" s="561"/>
      <c r="D67" s="561"/>
      <c r="E67" s="562"/>
    </row>
    <row r="68" spans="1:5" s="559" customFormat="1" ht="12" customHeight="1">
      <c r="A68" s="13" t="s">
        <v>295</v>
      </c>
      <c r="B68" s="302" t="s">
        <v>261</v>
      </c>
      <c r="C68" s="561"/>
      <c r="D68" s="561"/>
      <c r="E68" s="562"/>
    </row>
    <row r="69" spans="1:5" s="559" customFormat="1" ht="12" customHeight="1" thickBot="1">
      <c r="A69" s="15" t="s">
        <v>296</v>
      </c>
      <c r="B69" s="361" t="s">
        <v>404</v>
      </c>
      <c r="C69" s="561"/>
      <c r="D69" s="561"/>
      <c r="E69" s="562"/>
    </row>
    <row r="70" spans="1:5" s="559" customFormat="1" ht="12" customHeight="1" thickBot="1">
      <c r="A70" s="346" t="s">
        <v>262</v>
      </c>
      <c r="B70" s="197" t="s">
        <v>263</v>
      </c>
      <c r="C70" s="289">
        <f>SUM(C71:C74)</f>
        <v>0</v>
      </c>
      <c r="D70" s="289">
        <f>SUM(D71:D74)</f>
        <v>0</v>
      </c>
      <c r="E70" s="188">
        <f>SUM(E71:E74)</f>
        <v>0</v>
      </c>
    </row>
    <row r="71" spans="1:5" s="559" customFormat="1" ht="12" customHeight="1">
      <c r="A71" s="14" t="s">
        <v>117</v>
      </c>
      <c r="B71" s="567" t="s">
        <v>264</v>
      </c>
      <c r="C71" s="561"/>
      <c r="D71" s="561"/>
      <c r="E71" s="562"/>
    </row>
    <row r="72" spans="1:7" s="559" customFormat="1" ht="13.5" customHeight="1">
      <c r="A72" s="13" t="s">
        <v>118</v>
      </c>
      <c r="B72" s="567" t="s">
        <v>500</v>
      </c>
      <c r="C72" s="561"/>
      <c r="D72" s="561"/>
      <c r="E72" s="562"/>
      <c r="G72" s="568"/>
    </row>
    <row r="73" spans="1:5" s="559" customFormat="1" ht="12" customHeight="1">
      <c r="A73" s="13" t="s">
        <v>287</v>
      </c>
      <c r="B73" s="567" t="s">
        <v>265</v>
      </c>
      <c r="C73" s="561"/>
      <c r="D73" s="561"/>
      <c r="E73" s="562"/>
    </row>
    <row r="74" spans="1:5" s="559" customFormat="1" ht="12" customHeight="1" thickBot="1">
      <c r="A74" s="15" t="s">
        <v>288</v>
      </c>
      <c r="B74" s="569" t="s">
        <v>501</v>
      </c>
      <c r="C74" s="561"/>
      <c r="D74" s="561"/>
      <c r="E74" s="562"/>
    </row>
    <row r="75" spans="1:5" s="559" customFormat="1" ht="12" customHeight="1" thickBot="1">
      <c r="A75" s="346" t="s">
        <v>266</v>
      </c>
      <c r="B75" s="197" t="s">
        <v>267</v>
      </c>
      <c r="C75" s="289">
        <f>SUM(C76:C77)</f>
        <v>18959680</v>
      </c>
      <c r="D75" s="289">
        <f>SUM(D76:D77)</f>
        <v>44098714</v>
      </c>
      <c r="E75" s="188">
        <f>SUM(E76:E77)</f>
        <v>28011700</v>
      </c>
    </row>
    <row r="76" spans="1:5" s="559" customFormat="1" ht="12" customHeight="1">
      <c r="A76" s="14" t="s">
        <v>289</v>
      </c>
      <c r="B76" s="301" t="s">
        <v>268</v>
      </c>
      <c r="C76" s="561">
        <v>18959680</v>
      </c>
      <c r="D76" s="561">
        <v>44098714</v>
      </c>
      <c r="E76" s="562">
        <v>28011700</v>
      </c>
    </row>
    <row r="77" spans="1:5" s="559" customFormat="1" ht="12" customHeight="1" thickBot="1">
      <c r="A77" s="15" t="s">
        <v>290</v>
      </c>
      <c r="B77" s="199" t="s">
        <v>269</v>
      </c>
      <c r="C77" s="561"/>
      <c r="D77" s="561"/>
      <c r="E77" s="562"/>
    </row>
    <row r="78" spans="1:5" s="559" customFormat="1" ht="12" customHeight="1" thickBot="1">
      <c r="A78" s="346" t="s">
        <v>270</v>
      </c>
      <c r="B78" s="197" t="s">
        <v>271</v>
      </c>
      <c r="C78" s="289">
        <f>SUM(C79:C81)</f>
        <v>2446182</v>
      </c>
      <c r="D78" s="289">
        <f>SUM(D79:D81)</f>
        <v>2315572</v>
      </c>
      <c r="E78" s="188">
        <f>SUM(E79:E81)</f>
        <v>0</v>
      </c>
    </row>
    <row r="79" spans="1:5" s="559" customFormat="1" ht="12" customHeight="1">
      <c r="A79" s="14" t="s">
        <v>291</v>
      </c>
      <c r="B79" s="301" t="s">
        <v>272</v>
      </c>
      <c r="C79" s="561">
        <v>2446182</v>
      </c>
      <c r="D79" s="561">
        <v>2315572</v>
      </c>
      <c r="E79" s="562"/>
    </row>
    <row r="80" spans="1:5" s="559" customFormat="1" ht="12" customHeight="1">
      <c r="A80" s="13" t="s">
        <v>292</v>
      </c>
      <c r="B80" s="302" t="s">
        <v>273</v>
      </c>
      <c r="C80" s="561"/>
      <c r="D80" s="561"/>
      <c r="E80" s="562"/>
    </row>
    <row r="81" spans="1:5" s="559" customFormat="1" ht="12" customHeight="1" thickBot="1">
      <c r="A81" s="15" t="s">
        <v>293</v>
      </c>
      <c r="B81" s="199" t="s">
        <v>502</v>
      </c>
      <c r="C81" s="561"/>
      <c r="D81" s="561"/>
      <c r="E81" s="562"/>
    </row>
    <row r="82" spans="1:5" s="559" customFormat="1" ht="12" customHeight="1" thickBot="1">
      <c r="A82" s="346" t="s">
        <v>274</v>
      </c>
      <c r="B82" s="197" t="s">
        <v>294</v>
      </c>
      <c r="C82" s="289">
        <f>SUM(C83:C86)</f>
        <v>0</v>
      </c>
      <c r="D82" s="289">
        <f>SUM(D83:D86)</f>
        <v>0</v>
      </c>
      <c r="E82" s="188">
        <f>SUM(E83:E86)</f>
        <v>0</v>
      </c>
    </row>
    <row r="83" spans="1:5" s="559" customFormat="1" ht="12" customHeight="1">
      <c r="A83" s="305" t="s">
        <v>275</v>
      </c>
      <c r="B83" s="301" t="s">
        <v>276</v>
      </c>
      <c r="C83" s="561"/>
      <c r="D83" s="561"/>
      <c r="E83" s="562"/>
    </row>
    <row r="84" spans="1:5" s="559" customFormat="1" ht="12" customHeight="1">
      <c r="A84" s="306" t="s">
        <v>277</v>
      </c>
      <c r="B84" s="302" t="s">
        <v>278</v>
      </c>
      <c r="C84" s="561"/>
      <c r="D84" s="561"/>
      <c r="E84" s="562"/>
    </row>
    <row r="85" spans="1:5" s="559" customFormat="1" ht="12" customHeight="1">
      <c r="A85" s="306" t="s">
        <v>279</v>
      </c>
      <c r="B85" s="302" t="s">
        <v>280</v>
      </c>
      <c r="C85" s="561"/>
      <c r="D85" s="561"/>
      <c r="E85" s="562"/>
    </row>
    <row r="86" spans="1:5" s="559" customFormat="1" ht="12" customHeight="1" thickBot="1">
      <c r="A86" s="307" t="s">
        <v>281</v>
      </c>
      <c r="B86" s="199" t="s">
        <v>282</v>
      </c>
      <c r="C86" s="561"/>
      <c r="D86" s="561"/>
      <c r="E86" s="562"/>
    </row>
    <row r="87" spans="1:5" s="559" customFormat="1" ht="12" customHeight="1" thickBot="1">
      <c r="A87" s="346" t="s">
        <v>283</v>
      </c>
      <c r="B87" s="197" t="s">
        <v>417</v>
      </c>
      <c r="C87" s="348"/>
      <c r="D87" s="348"/>
      <c r="E87" s="349"/>
    </row>
    <row r="88" spans="1:5" s="559" customFormat="1" ht="12" customHeight="1" thickBot="1">
      <c r="A88" s="346" t="s">
        <v>285</v>
      </c>
      <c r="B88" s="197" t="s">
        <v>284</v>
      </c>
      <c r="C88" s="348"/>
      <c r="D88" s="348"/>
      <c r="E88" s="349"/>
    </row>
    <row r="89" spans="1:5" s="559" customFormat="1" ht="12" customHeight="1" thickBot="1">
      <c r="A89" s="346" t="s">
        <v>297</v>
      </c>
      <c r="B89" s="308" t="s">
        <v>420</v>
      </c>
      <c r="C89" s="293">
        <f>+C66+C70+C75+C78+C82+C88+C87</f>
        <v>21405862</v>
      </c>
      <c r="D89" s="293">
        <f>+D66+D70+D75+D78+D82+D88+D87</f>
        <v>46414286</v>
      </c>
      <c r="E89" s="332">
        <f>+E66+E70+E75+E78+E82+E88+E87</f>
        <v>28011700</v>
      </c>
    </row>
    <row r="90" spans="1:5" s="559" customFormat="1" ht="12" customHeight="1" thickBot="1">
      <c r="A90" s="347" t="s">
        <v>419</v>
      </c>
      <c r="B90" s="309" t="s">
        <v>421</v>
      </c>
      <c r="C90" s="293">
        <f>+C65+C89</f>
        <v>118986969</v>
      </c>
      <c r="D90" s="293">
        <f>+D65+D89</f>
        <v>129300469</v>
      </c>
      <c r="E90" s="332">
        <f>+E65+E89</f>
        <v>96115629</v>
      </c>
    </row>
    <row r="91" spans="1:5" s="559" customFormat="1" ht="12" customHeight="1">
      <c r="A91" s="270"/>
      <c r="B91" s="271"/>
      <c r="C91" s="272"/>
      <c r="D91" s="570"/>
      <c r="E91" s="571"/>
    </row>
    <row r="92" spans="1:5" s="559" customFormat="1" ht="12" customHeight="1">
      <c r="A92" s="604" t="s">
        <v>38</v>
      </c>
      <c r="B92" s="604"/>
      <c r="C92" s="604"/>
      <c r="D92" s="604"/>
      <c r="E92" s="604"/>
    </row>
    <row r="93" spans="1:5" s="559" customFormat="1" ht="12" customHeight="1" thickBot="1">
      <c r="A93" s="601" t="s">
        <v>121</v>
      </c>
      <c r="B93" s="601"/>
      <c r="C93" s="277"/>
      <c r="D93" s="102"/>
      <c r="E93" s="212" t="str">
        <f>E5</f>
        <v>Forintban</v>
      </c>
    </row>
    <row r="94" spans="1:6" s="559" customFormat="1" ht="24" customHeight="1" thickBot="1">
      <c r="A94" s="22" t="s">
        <v>8</v>
      </c>
      <c r="B94" s="23" t="s">
        <v>39</v>
      </c>
      <c r="C94" s="23" t="str">
        <f>+C6</f>
        <v>2019. évi tény</v>
      </c>
      <c r="D94" s="23" t="str">
        <f>+D6</f>
        <v>2020. évi várható</v>
      </c>
      <c r="E94" s="119" t="str">
        <f>+E6</f>
        <v>2021. évi előirányzat</v>
      </c>
      <c r="F94" s="572"/>
    </row>
    <row r="95" spans="1:6" s="559" customFormat="1" ht="12" customHeight="1" thickBot="1">
      <c r="A95" s="28" t="s">
        <v>435</v>
      </c>
      <c r="B95" s="29" t="s">
        <v>436</v>
      </c>
      <c r="C95" s="29" t="s">
        <v>437</v>
      </c>
      <c r="D95" s="29" t="s">
        <v>439</v>
      </c>
      <c r="E95" s="333" t="s">
        <v>438</v>
      </c>
      <c r="F95" s="572"/>
    </row>
    <row r="96" spans="1:6" s="559" customFormat="1" ht="15" customHeight="1" thickBot="1">
      <c r="A96" s="21" t="s">
        <v>10</v>
      </c>
      <c r="B96" s="27" t="s">
        <v>380</v>
      </c>
      <c r="C96" s="573">
        <f>C97+C98+C99+C100+C101+C114</f>
        <v>59535024</v>
      </c>
      <c r="D96" s="573">
        <f>D97+D98+D99+D100+D101+D114</f>
        <v>51293153</v>
      </c>
      <c r="E96" s="574">
        <f>E97+E98+E99+E100+E101+E114</f>
        <v>93800057</v>
      </c>
      <c r="F96" s="572"/>
    </row>
    <row r="97" spans="1:5" s="559" customFormat="1" ht="12.75" customHeight="1">
      <c r="A97" s="16" t="s">
        <v>80</v>
      </c>
      <c r="B97" s="9" t="s">
        <v>40</v>
      </c>
      <c r="C97" s="575">
        <v>11438382</v>
      </c>
      <c r="D97" s="575">
        <v>16797767</v>
      </c>
      <c r="E97" s="576">
        <v>32313898</v>
      </c>
    </row>
    <row r="98" spans="1:5" ht="16.5" customHeight="1">
      <c r="A98" s="13" t="s">
        <v>81</v>
      </c>
      <c r="B98" s="7" t="s">
        <v>142</v>
      </c>
      <c r="C98" s="290">
        <v>1652897</v>
      </c>
      <c r="D98" s="290">
        <v>2067293</v>
      </c>
      <c r="E98" s="189">
        <v>4520468</v>
      </c>
    </row>
    <row r="99" spans="1:5" ht="15.75">
      <c r="A99" s="13" t="s">
        <v>82</v>
      </c>
      <c r="B99" s="7" t="s">
        <v>109</v>
      </c>
      <c r="C99" s="560">
        <v>28282319</v>
      </c>
      <c r="D99" s="560">
        <v>18392588</v>
      </c>
      <c r="E99" s="191">
        <v>21334064</v>
      </c>
    </row>
    <row r="100" spans="1:5" s="558" customFormat="1" ht="12" customHeight="1">
      <c r="A100" s="13" t="s">
        <v>83</v>
      </c>
      <c r="B100" s="10" t="s">
        <v>143</v>
      </c>
      <c r="C100" s="560">
        <v>4829110</v>
      </c>
      <c r="D100" s="560">
        <v>5783000</v>
      </c>
      <c r="E100" s="191">
        <v>10798000</v>
      </c>
    </row>
    <row r="101" spans="1:5" ht="12" customHeight="1">
      <c r="A101" s="13" t="s">
        <v>94</v>
      </c>
      <c r="B101" s="18" t="s">
        <v>144</v>
      </c>
      <c r="C101" s="560">
        <v>13332316</v>
      </c>
      <c r="D101" s="560">
        <v>8252505</v>
      </c>
      <c r="E101" s="191">
        <v>3354500</v>
      </c>
    </row>
    <row r="102" spans="1:5" ht="12" customHeight="1">
      <c r="A102" s="13" t="s">
        <v>84</v>
      </c>
      <c r="B102" s="7" t="s">
        <v>385</v>
      </c>
      <c r="C102" s="560">
        <v>780894</v>
      </c>
      <c r="D102" s="560">
        <v>1101107</v>
      </c>
      <c r="E102" s="191">
        <v>784500</v>
      </c>
    </row>
    <row r="103" spans="1:5" ht="12" customHeight="1">
      <c r="A103" s="13" t="s">
        <v>85</v>
      </c>
      <c r="B103" s="106" t="s">
        <v>384</v>
      </c>
      <c r="C103" s="560"/>
      <c r="D103" s="560"/>
      <c r="E103" s="191"/>
    </row>
    <row r="104" spans="1:5" ht="12" customHeight="1">
      <c r="A104" s="13" t="s">
        <v>95</v>
      </c>
      <c r="B104" s="106" t="s">
        <v>383</v>
      </c>
      <c r="C104" s="560"/>
      <c r="D104" s="560"/>
      <c r="E104" s="191"/>
    </row>
    <row r="105" spans="1:5" ht="12" customHeight="1">
      <c r="A105" s="13" t="s">
        <v>96</v>
      </c>
      <c r="B105" s="104" t="s">
        <v>300</v>
      </c>
      <c r="C105" s="560"/>
      <c r="D105" s="560"/>
      <c r="E105" s="191"/>
    </row>
    <row r="106" spans="1:5" ht="12" customHeight="1">
      <c r="A106" s="13" t="s">
        <v>97</v>
      </c>
      <c r="B106" s="105" t="s">
        <v>301</v>
      </c>
      <c r="C106" s="560"/>
      <c r="D106" s="560"/>
      <c r="E106" s="191"/>
    </row>
    <row r="107" spans="1:5" ht="12" customHeight="1">
      <c r="A107" s="13" t="s">
        <v>98</v>
      </c>
      <c r="B107" s="105" t="s">
        <v>302</v>
      </c>
      <c r="C107" s="560"/>
      <c r="D107" s="560"/>
      <c r="E107" s="191"/>
    </row>
    <row r="108" spans="1:5" ht="12" customHeight="1">
      <c r="A108" s="13" t="s">
        <v>100</v>
      </c>
      <c r="B108" s="104" t="s">
        <v>303</v>
      </c>
      <c r="C108" s="560">
        <v>2182403</v>
      </c>
      <c r="D108" s="560">
        <v>2068498</v>
      </c>
      <c r="E108" s="191">
        <v>2070000</v>
      </c>
    </row>
    <row r="109" spans="1:5" ht="12" customHeight="1">
      <c r="A109" s="13" t="s">
        <v>145</v>
      </c>
      <c r="B109" s="104" t="s">
        <v>304</v>
      </c>
      <c r="C109" s="560"/>
      <c r="D109" s="560"/>
      <c r="E109" s="191"/>
    </row>
    <row r="110" spans="1:5" ht="12" customHeight="1">
      <c r="A110" s="13" t="s">
        <v>298</v>
      </c>
      <c r="B110" s="105" t="s">
        <v>305</v>
      </c>
      <c r="C110" s="560"/>
      <c r="D110" s="560"/>
      <c r="E110" s="191"/>
    </row>
    <row r="111" spans="1:5" ht="12" customHeight="1">
      <c r="A111" s="12" t="s">
        <v>299</v>
      </c>
      <c r="B111" s="106" t="s">
        <v>306</v>
      </c>
      <c r="C111" s="560"/>
      <c r="D111" s="560"/>
      <c r="E111" s="191"/>
    </row>
    <row r="112" spans="1:5" ht="12" customHeight="1">
      <c r="A112" s="13" t="s">
        <v>381</v>
      </c>
      <c r="B112" s="106" t="s">
        <v>307</v>
      </c>
      <c r="C112" s="560"/>
      <c r="D112" s="560"/>
      <c r="E112" s="191"/>
    </row>
    <row r="113" spans="1:5" ht="12" customHeight="1">
      <c r="A113" s="15" t="s">
        <v>382</v>
      </c>
      <c r="B113" s="106" t="s">
        <v>308</v>
      </c>
      <c r="C113" s="560">
        <v>10369019</v>
      </c>
      <c r="D113" s="560">
        <v>5082900</v>
      </c>
      <c r="E113" s="191">
        <v>500000</v>
      </c>
    </row>
    <row r="114" spans="1:5" ht="12" customHeight="1">
      <c r="A114" s="13" t="s">
        <v>386</v>
      </c>
      <c r="B114" s="10" t="s">
        <v>41</v>
      </c>
      <c r="C114" s="290"/>
      <c r="D114" s="290"/>
      <c r="E114" s="189">
        <v>21479127</v>
      </c>
    </row>
    <row r="115" spans="1:5" ht="12" customHeight="1">
      <c r="A115" s="13" t="s">
        <v>387</v>
      </c>
      <c r="B115" s="7" t="s">
        <v>389</v>
      </c>
      <c r="C115" s="290"/>
      <c r="D115" s="290"/>
      <c r="E115" s="189"/>
    </row>
    <row r="116" spans="1:5" ht="12" customHeight="1" thickBot="1">
      <c r="A116" s="17" t="s">
        <v>388</v>
      </c>
      <c r="B116" s="365" t="s">
        <v>390</v>
      </c>
      <c r="C116" s="577"/>
      <c r="D116" s="577"/>
      <c r="E116" s="370"/>
    </row>
    <row r="117" spans="1:5" ht="12" customHeight="1" thickBot="1">
      <c r="A117" s="362" t="s">
        <v>11</v>
      </c>
      <c r="B117" s="363" t="s">
        <v>309</v>
      </c>
      <c r="C117" s="578">
        <f>+C118+C120+C122</f>
        <v>8298670</v>
      </c>
      <c r="D117" s="578">
        <f>+D118+D120+D122</f>
        <v>27867465</v>
      </c>
      <c r="E117" s="579">
        <f>+E118+E120+E122</f>
        <v>0</v>
      </c>
    </row>
    <row r="118" spans="1:5" ht="12" customHeight="1">
      <c r="A118" s="14" t="s">
        <v>86</v>
      </c>
      <c r="B118" s="7" t="s">
        <v>184</v>
      </c>
      <c r="C118" s="291">
        <v>3333036</v>
      </c>
      <c r="D118" s="291">
        <v>17646647</v>
      </c>
      <c r="E118" s="190"/>
    </row>
    <row r="119" spans="1:5" ht="15.75">
      <c r="A119" s="14" t="s">
        <v>87</v>
      </c>
      <c r="B119" s="11" t="s">
        <v>313</v>
      </c>
      <c r="C119" s="291"/>
      <c r="D119" s="291"/>
      <c r="E119" s="190"/>
    </row>
    <row r="120" spans="1:5" ht="12" customHeight="1">
      <c r="A120" s="14" t="s">
        <v>88</v>
      </c>
      <c r="B120" s="11" t="s">
        <v>146</v>
      </c>
      <c r="C120" s="290">
        <v>4965634</v>
      </c>
      <c r="D120" s="290">
        <v>10220818</v>
      </c>
      <c r="E120" s="189"/>
    </row>
    <row r="121" spans="1:5" ht="12" customHeight="1">
      <c r="A121" s="14" t="s">
        <v>89</v>
      </c>
      <c r="B121" s="11" t="s">
        <v>314</v>
      </c>
      <c r="C121" s="290"/>
      <c r="D121" s="290"/>
      <c r="E121" s="189"/>
    </row>
    <row r="122" spans="1:5" ht="12" customHeight="1">
      <c r="A122" s="14" t="s">
        <v>90</v>
      </c>
      <c r="B122" s="199" t="s">
        <v>186</v>
      </c>
      <c r="C122" s="290"/>
      <c r="D122" s="290"/>
      <c r="E122" s="189"/>
    </row>
    <row r="123" spans="1:5" ht="12" customHeight="1">
      <c r="A123" s="14" t="s">
        <v>99</v>
      </c>
      <c r="B123" s="198" t="s">
        <v>374</v>
      </c>
      <c r="C123" s="290"/>
      <c r="D123" s="290"/>
      <c r="E123" s="189"/>
    </row>
    <row r="124" spans="1:5" ht="12" customHeight="1">
      <c r="A124" s="14" t="s">
        <v>101</v>
      </c>
      <c r="B124" s="297" t="s">
        <v>319</v>
      </c>
      <c r="C124" s="290"/>
      <c r="D124" s="290"/>
      <c r="E124" s="189"/>
    </row>
    <row r="125" spans="1:5" ht="12" customHeight="1">
      <c r="A125" s="14" t="s">
        <v>147</v>
      </c>
      <c r="B125" s="105" t="s">
        <v>302</v>
      </c>
      <c r="C125" s="290"/>
      <c r="D125" s="290"/>
      <c r="E125" s="189"/>
    </row>
    <row r="126" spans="1:5" ht="12" customHeight="1">
      <c r="A126" s="14" t="s">
        <v>148</v>
      </c>
      <c r="B126" s="105" t="s">
        <v>318</v>
      </c>
      <c r="C126" s="290"/>
      <c r="D126" s="290"/>
      <c r="E126" s="189"/>
    </row>
    <row r="127" spans="1:5" ht="12" customHeight="1">
      <c r="A127" s="14" t="s">
        <v>149</v>
      </c>
      <c r="B127" s="105" t="s">
        <v>317</v>
      </c>
      <c r="C127" s="290"/>
      <c r="D127" s="290"/>
      <c r="E127" s="189"/>
    </row>
    <row r="128" spans="1:5" ht="12" customHeight="1">
      <c r="A128" s="14" t="s">
        <v>310</v>
      </c>
      <c r="B128" s="105" t="s">
        <v>305</v>
      </c>
      <c r="C128" s="290"/>
      <c r="D128" s="290"/>
      <c r="E128" s="189"/>
    </row>
    <row r="129" spans="1:5" ht="12" customHeight="1">
      <c r="A129" s="14" t="s">
        <v>311</v>
      </c>
      <c r="B129" s="105" t="s">
        <v>316</v>
      </c>
      <c r="C129" s="290"/>
      <c r="D129" s="290"/>
      <c r="E129" s="189"/>
    </row>
    <row r="130" spans="1:5" ht="12" customHeight="1" thickBot="1">
      <c r="A130" s="12" t="s">
        <v>312</v>
      </c>
      <c r="B130" s="105" t="s">
        <v>315</v>
      </c>
      <c r="C130" s="560"/>
      <c r="D130" s="560"/>
      <c r="E130" s="191"/>
    </row>
    <row r="131" spans="1:5" ht="12" customHeight="1" thickBot="1">
      <c r="A131" s="19" t="s">
        <v>12</v>
      </c>
      <c r="B131" s="90" t="s">
        <v>391</v>
      </c>
      <c r="C131" s="289">
        <f>+C96+C117</f>
        <v>67833694</v>
      </c>
      <c r="D131" s="289">
        <f>+D96+D117</f>
        <v>79160618</v>
      </c>
      <c r="E131" s="188">
        <f>+E96+E117</f>
        <v>93800057</v>
      </c>
    </row>
    <row r="132" spans="1:5" ht="12" customHeight="1" thickBot="1">
      <c r="A132" s="19" t="s">
        <v>13</v>
      </c>
      <c r="B132" s="90" t="s">
        <v>392</v>
      </c>
      <c r="C132" s="289">
        <f>+C133+C134+C135</f>
        <v>0</v>
      </c>
      <c r="D132" s="289">
        <f>+D133+D134+D135</f>
        <v>0</v>
      </c>
      <c r="E132" s="188">
        <f>+E133+E134+E135</f>
        <v>0</v>
      </c>
    </row>
    <row r="133" spans="1:5" ht="12" customHeight="1">
      <c r="A133" s="14" t="s">
        <v>220</v>
      </c>
      <c r="B133" s="11" t="s">
        <v>399</v>
      </c>
      <c r="C133" s="290"/>
      <c r="D133" s="290"/>
      <c r="E133" s="189"/>
    </row>
    <row r="134" spans="1:5" ht="12" customHeight="1">
      <c r="A134" s="14" t="s">
        <v>221</v>
      </c>
      <c r="B134" s="11" t="s">
        <v>400</v>
      </c>
      <c r="C134" s="290"/>
      <c r="D134" s="290"/>
      <c r="E134" s="189"/>
    </row>
    <row r="135" spans="1:5" ht="12" customHeight="1" thickBot="1">
      <c r="A135" s="12" t="s">
        <v>222</v>
      </c>
      <c r="B135" s="11" t="s">
        <v>401</v>
      </c>
      <c r="C135" s="290"/>
      <c r="D135" s="290"/>
      <c r="E135" s="189"/>
    </row>
    <row r="136" spans="1:5" ht="12" customHeight="1" thickBot="1">
      <c r="A136" s="19" t="s">
        <v>14</v>
      </c>
      <c r="B136" s="90" t="s">
        <v>393</v>
      </c>
      <c r="C136" s="289">
        <f>SUM(C137:C142)</f>
        <v>0</v>
      </c>
      <c r="D136" s="289">
        <f>SUM(D137:D142)</f>
        <v>0</v>
      </c>
      <c r="E136" s="188">
        <f>SUM(E137:E142)</f>
        <v>0</v>
      </c>
    </row>
    <row r="137" spans="1:5" ht="12" customHeight="1">
      <c r="A137" s="14" t="s">
        <v>73</v>
      </c>
      <c r="B137" s="8" t="s">
        <v>402</v>
      </c>
      <c r="C137" s="290"/>
      <c r="D137" s="290"/>
      <c r="E137" s="189"/>
    </row>
    <row r="138" spans="1:5" ht="12" customHeight="1">
      <c r="A138" s="14" t="s">
        <v>74</v>
      </c>
      <c r="B138" s="8" t="s">
        <v>394</v>
      </c>
      <c r="C138" s="290"/>
      <c r="D138" s="290"/>
      <c r="E138" s="189"/>
    </row>
    <row r="139" spans="1:5" ht="12" customHeight="1">
      <c r="A139" s="14" t="s">
        <v>75</v>
      </c>
      <c r="B139" s="8" t="s">
        <v>395</v>
      </c>
      <c r="C139" s="290"/>
      <c r="D139" s="290"/>
      <c r="E139" s="189"/>
    </row>
    <row r="140" spans="1:5" ht="12" customHeight="1">
      <c r="A140" s="14" t="s">
        <v>134</v>
      </c>
      <c r="B140" s="8" t="s">
        <v>396</v>
      </c>
      <c r="C140" s="290"/>
      <c r="D140" s="290"/>
      <c r="E140" s="189"/>
    </row>
    <row r="141" spans="1:5" ht="12" customHeight="1">
      <c r="A141" s="14" t="s">
        <v>135</v>
      </c>
      <c r="B141" s="8" t="s">
        <v>397</v>
      </c>
      <c r="C141" s="290"/>
      <c r="D141" s="290"/>
      <c r="E141" s="189"/>
    </row>
    <row r="142" spans="1:5" ht="12" customHeight="1" thickBot="1">
      <c r="A142" s="12" t="s">
        <v>136</v>
      </c>
      <c r="B142" s="8" t="s">
        <v>398</v>
      </c>
      <c r="C142" s="290"/>
      <c r="D142" s="290"/>
      <c r="E142" s="189"/>
    </row>
    <row r="143" spans="1:5" ht="12" customHeight="1" thickBot="1">
      <c r="A143" s="19" t="s">
        <v>15</v>
      </c>
      <c r="B143" s="90" t="s">
        <v>406</v>
      </c>
      <c r="C143" s="293">
        <f>+C144+C145+C146+C147</f>
        <v>2196747</v>
      </c>
      <c r="D143" s="293">
        <f>+D144+D145+D146+D147</f>
        <v>1940005</v>
      </c>
      <c r="E143" s="332">
        <f>+E144+E145+E146+E147</f>
        <v>2315572</v>
      </c>
    </row>
    <row r="144" spans="1:5" ht="12" customHeight="1">
      <c r="A144" s="14" t="s">
        <v>76</v>
      </c>
      <c r="B144" s="8" t="s">
        <v>320</v>
      </c>
      <c r="C144" s="290"/>
      <c r="D144" s="290"/>
      <c r="E144" s="189"/>
    </row>
    <row r="145" spans="1:5" ht="12" customHeight="1">
      <c r="A145" s="14" t="s">
        <v>77</v>
      </c>
      <c r="B145" s="8" t="s">
        <v>321</v>
      </c>
      <c r="C145" s="290">
        <v>2196747</v>
      </c>
      <c r="D145" s="290">
        <v>1940005</v>
      </c>
      <c r="E145" s="189">
        <v>2315572</v>
      </c>
    </row>
    <row r="146" spans="1:5" ht="12" customHeight="1">
      <c r="A146" s="14" t="s">
        <v>238</v>
      </c>
      <c r="B146" s="8" t="s">
        <v>407</v>
      </c>
      <c r="C146" s="290"/>
      <c r="D146" s="290"/>
      <c r="E146" s="189"/>
    </row>
    <row r="147" spans="1:5" ht="12" customHeight="1" thickBot="1">
      <c r="A147" s="12" t="s">
        <v>239</v>
      </c>
      <c r="B147" s="6" t="s">
        <v>339</v>
      </c>
      <c r="C147" s="290"/>
      <c r="D147" s="290"/>
      <c r="E147" s="189"/>
    </row>
    <row r="148" spans="1:5" ht="12" customHeight="1" thickBot="1">
      <c r="A148" s="19" t="s">
        <v>16</v>
      </c>
      <c r="B148" s="90" t="s">
        <v>408</v>
      </c>
      <c r="C148" s="580">
        <f>SUM(C149:C153)</f>
        <v>0</v>
      </c>
      <c r="D148" s="580">
        <f>SUM(D149:D153)</f>
        <v>0</v>
      </c>
      <c r="E148" s="581">
        <f>SUM(E149:E153)</f>
        <v>0</v>
      </c>
    </row>
    <row r="149" spans="1:5" ht="12" customHeight="1">
      <c r="A149" s="14" t="s">
        <v>78</v>
      </c>
      <c r="B149" s="8" t="s">
        <v>403</v>
      </c>
      <c r="C149" s="290"/>
      <c r="D149" s="290"/>
      <c r="E149" s="189"/>
    </row>
    <row r="150" spans="1:5" ht="12" customHeight="1">
      <c r="A150" s="14" t="s">
        <v>79</v>
      </c>
      <c r="B150" s="8" t="s">
        <v>410</v>
      </c>
      <c r="C150" s="290"/>
      <c r="D150" s="290"/>
      <c r="E150" s="189"/>
    </row>
    <row r="151" spans="1:5" ht="12" customHeight="1">
      <c r="A151" s="14" t="s">
        <v>250</v>
      </c>
      <c r="B151" s="8" t="s">
        <v>405</v>
      </c>
      <c r="C151" s="290"/>
      <c r="D151" s="290"/>
      <c r="E151" s="189"/>
    </row>
    <row r="152" spans="1:5" ht="12" customHeight="1">
      <c r="A152" s="14" t="s">
        <v>251</v>
      </c>
      <c r="B152" s="8" t="s">
        <v>612</v>
      </c>
      <c r="C152" s="290"/>
      <c r="D152" s="290"/>
      <c r="E152" s="189"/>
    </row>
    <row r="153" spans="1:5" ht="12" customHeight="1" thickBot="1">
      <c r="A153" s="14" t="s">
        <v>409</v>
      </c>
      <c r="B153" s="8" t="s">
        <v>411</v>
      </c>
      <c r="C153" s="290"/>
      <c r="D153" s="290"/>
      <c r="E153" s="189"/>
    </row>
    <row r="154" spans="1:5" ht="12" customHeight="1" thickBot="1">
      <c r="A154" s="19" t="s">
        <v>17</v>
      </c>
      <c r="B154" s="90" t="s">
        <v>412</v>
      </c>
      <c r="C154" s="582"/>
      <c r="D154" s="582"/>
      <c r="E154" s="583"/>
    </row>
    <row r="155" spans="1:5" ht="12" customHeight="1" thickBot="1">
      <c r="A155" s="19" t="s">
        <v>18</v>
      </c>
      <c r="B155" s="90" t="s">
        <v>413</v>
      </c>
      <c r="C155" s="582"/>
      <c r="D155" s="582"/>
      <c r="E155" s="583"/>
    </row>
    <row r="156" spans="1:6" ht="15" customHeight="1" thickBot="1">
      <c r="A156" s="19" t="s">
        <v>19</v>
      </c>
      <c r="B156" s="90" t="s">
        <v>415</v>
      </c>
      <c r="C156" s="372">
        <f>+C132+C136+C143+C148+C154+C155</f>
        <v>2196747</v>
      </c>
      <c r="D156" s="372">
        <f>+D132+D136+D143+D148+D154+D155</f>
        <v>1940005</v>
      </c>
      <c r="E156" s="371">
        <f>+E132+E136+E143+E148+E154+E155</f>
        <v>2315572</v>
      </c>
      <c r="F156" s="91"/>
    </row>
    <row r="157" spans="1:5" s="559" customFormat="1" ht="12.75" customHeight="1" thickBot="1">
      <c r="A157" s="200" t="s">
        <v>20</v>
      </c>
      <c r="B157" s="273" t="s">
        <v>414</v>
      </c>
      <c r="C157" s="372">
        <f>+C131+C156</f>
        <v>70030441</v>
      </c>
      <c r="D157" s="372">
        <f>+D131+D156</f>
        <v>81100623</v>
      </c>
      <c r="E157" s="371">
        <f>+E131+E156</f>
        <v>96115629</v>
      </c>
    </row>
    <row r="158" spans="3:5" ht="15.75">
      <c r="C158" s="276"/>
      <c r="E158" s="584">
        <f>E90-E157</f>
        <v>0</v>
      </c>
    </row>
    <row r="159" ht="15.75">
      <c r="C159" s="276"/>
    </row>
    <row r="160" ht="15.75">
      <c r="C160" s="276"/>
    </row>
    <row r="161" ht="16.5" customHeight="1">
      <c r="C161" s="276"/>
    </row>
    <row r="162" ht="15.75">
      <c r="C162" s="276"/>
    </row>
    <row r="163" ht="15.75">
      <c r="C163" s="276"/>
    </row>
    <row r="164" ht="15.75">
      <c r="C164" s="276"/>
    </row>
    <row r="165" ht="15.75">
      <c r="C165" s="276"/>
    </row>
    <row r="166" ht="15.75">
      <c r="C166" s="276"/>
    </row>
    <row r="167" ht="15.75">
      <c r="C167" s="276"/>
    </row>
    <row r="168" ht="15.75">
      <c r="C168" s="276"/>
    </row>
    <row r="169" ht="15.75">
      <c r="C169" s="276"/>
    </row>
    <row r="170" ht="15.75">
      <c r="C170" s="276"/>
    </row>
  </sheetData>
  <sheetProtection/>
  <mergeCells count="6">
    <mergeCell ref="A2:E2"/>
    <mergeCell ref="A3:E3"/>
    <mergeCell ref="A4:E4"/>
    <mergeCell ref="A5:B5"/>
    <mergeCell ref="A92:E92"/>
    <mergeCell ref="A93:B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3">
      <selection activeCell="K5" sqref="K5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596" t="s">
        <v>513</v>
      </c>
      <c r="B1" s="596"/>
      <c r="C1" s="596"/>
      <c r="D1" s="596"/>
      <c r="E1" s="596"/>
      <c r="F1" s="596"/>
      <c r="G1" s="596"/>
      <c r="H1" s="596"/>
      <c r="I1" s="596"/>
      <c r="J1" s="596"/>
      <c r="K1" s="489"/>
      <c r="L1" s="489"/>
    </row>
    <row r="2" spans="1:12" ht="12.75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ht="15.75">
      <c r="A3" s="593" t="s">
        <v>613</v>
      </c>
      <c r="B3" s="593"/>
      <c r="C3" s="593"/>
      <c r="D3" s="593"/>
      <c r="E3" s="593"/>
      <c r="F3" s="593"/>
      <c r="G3" s="593"/>
      <c r="H3" s="593"/>
      <c r="I3" s="593"/>
      <c r="J3" s="593"/>
      <c r="K3" s="489"/>
      <c r="L3" s="489"/>
    </row>
    <row r="4" spans="1:12" ht="12.75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2" ht="12.75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2" ht="14.25">
      <c r="A6" s="547" t="s">
        <v>583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2.75">
      <c r="A7" s="526" t="s">
        <v>572</v>
      </c>
      <c r="B7" s="545">
        <v>4</v>
      </c>
      <c r="C7" s="121" t="s">
        <v>568</v>
      </c>
      <c r="D7" s="121">
        <f>TARTALOMJEGYZÉK!A1</f>
        <v>2021</v>
      </c>
      <c r="E7" s="121" t="s">
        <v>569</v>
      </c>
      <c r="F7" s="545" t="s">
        <v>621</v>
      </c>
      <c r="G7" s="121" t="s">
        <v>570</v>
      </c>
      <c r="H7" s="121" t="s">
        <v>573</v>
      </c>
      <c r="I7" s="121"/>
      <c r="J7" s="121"/>
      <c r="K7" s="121"/>
      <c r="L7" s="489"/>
    </row>
    <row r="8" spans="1:12" ht="12.75">
      <c r="A8" s="548"/>
      <c r="B8" s="546"/>
      <c r="C8" s="489"/>
      <c r="D8" s="489"/>
      <c r="E8" s="489"/>
      <c r="F8" s="546"/>
      <c r="G8" s="489"/>
      <c r="H8" s="489"/>
      <c r="I8" s="489"/>
      <c r="J8" s="489"/>
      <c r="K8" s="489"/>
      <c r="L8" s="489"/>
    </row>
    <row r="9" spans="1:12" ht="12.75">
      <c r="A9" s="548"/>
      <c r="B9" s="546"/>
      <c r="C9" s="489"/>
      <c r="D9" s="489"/>
      <c r="E9" s="489"/>
      <c r="F9" s="546"/>
      <c r="G9" s="489"/>
      <c r="H9" s="489"/>
      <c r="I9" s="489"/>
      <c r="J9" s="489"/>
      <c r="K9" s="489"/>
      <c r="L9" s="489"/>
    </row>
    <row r="10" spans="1:12" ht="13.5" thickBot="1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502" t="s">
        <v>589</v>
      </c>
      <c r="L10" s="489"/>
    </row>
    <row r="11" spans="1:16" ht="17.25" thickBot="1" thickTop="1">
      <c r="A11" s="593" t="s">
        <v>614</v>
      </c>
      <c r="B11" s="594"/>
      <c r="C11" s="594"/>
      <c r="D11" s="594"/>
      <c r="E11" s="594"/>
      <c r="F11" s="594"/>
      <c r="G11" s="594"/>
      <c r="H11" s="595"/>
      <c r="I11" s="595"/>
      <c r="J11" s="595"/>
      <c r="K11" s="549" t="s">
        <v>598</v>
      </c>
      <c r="L11" s="489"/>
      <c r="M11" s="503" t="s">
        <v>18</v>
      </c>
      <c r="N11">
        <f>IF($K$11="Nem","",2)</f>
        <v>2</v>
      </c>
      <c r="O11" t="s">
        <v>590</v>
      </c>
      <c r="P11" t="str">
        <f>CONCATENATE(M11,N11,O11)</f>
        <v>9.2.</v>
      </c>
    </row>
    <row r="12" spans="1:12" ht="13.5" thickTop="1">
      <c r="A12" s="489"/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</row>
    <row r="13" spans="1:16" ht="14.25">
      <c r="A13" s="550" t="s">
        <v>515</v>
      </c>
      <c r="B13" s="591" t="s">
        <v>571</v>
      </c>
      <c r="C13" s="592"/>
      <c r="D13" s="592"/>
      <c r="E13" s="592"/>
      <c r="F13" s="592"/>
      <c r="G13" s="592"/>
      <c r="H13" s="592"/>
      <c r="I13" s="592"/>
      <c r="J13" s="592"/>
      <c r="K13" s="489"/>
      <c r="L13" s="489"/>
      <c r="M13" s="503" t="s">
        <v>18</v>
      </c>
      <c r="N13">
        <f>IF(K11="Nem",2,3)</f>
        <v>3</v>
      </c>
      <c r="O13" t="s">
        <v>590</v>
      </c>
      <c r="P13" t="str">
        <f>CONCATENATE(M13,N13,O13)</f>
        <v>9.3.</v>
      </c>
    </row>
    <row r="14" spans="1:12" ht="14.25">
      <c r="A14" s="489"/>
      <c r="B14" s="490"/>
      <c r="C14" s="489"/>
      <c r="D14" s="489"/>
      <c r="E14" s="489"/>
      <c r="F14" s="489"/>
      <c r="G14" s="489"/>
      <c r="H14" s="489"/>
      <c r="I14" s="489"/>
      <c r="J14" s="489"/>
      <c r="K14" s="489"/>
      <c r="L14" s="489"/>
    </row>
    <row r="15" spans="1:16" ht="14.25">
      <c r="A15" s="550" t="s">
        <v>516</v>
      </c>
      <c r="B15" s="591" t="s">
        <v>524</v>
      </c>
      <c r="C15" s="592"/>
      <c r="D15" s="592"/>
      <c r="E15" s="592"/>
      <c r="F15" s="592"/>
      <c r="G15" s="592"/>
      <c r="H15" s="592"/>
      <c r="I15" s="592"/>
      <c r="J15" s="592"/>
      <c r="K15" s="489"/>
      <c r="L15" s="489"/>
      <c r="M15" s="503" t="s">
        <v>18</v>
      </c>
      <c r="N15">
        <f>N13+1</f>
        <v>4</v>
      </c>
      <c r="O15" t="s">
        <v>590</v>
      </c>
      <c r="P15" t="str">
        <f>CONCATENATE(M15,N15,O15)</f>
        <v>9.4.</v>
      </c>
    </row>
    <row r="16" spans="1:12" ht="14.25">
      <c r="A16" s="489"/>
      <c r="B16" s="490"/>
      <c r="C16" s="489"/>
      <c r="D16" s="489"/>
      <c r="E16" s="489"/>
      <c r="F16" s="489"/>
      <c r="G16" s="489"/>
      <c r="H16" s="489"/>
      <c r="I16" s="489"/>
      <c r="J16" s="489"/>
      <c r="K16" s="489"/>
      <c r="L16" s="489"/>
    </row>
    <row r="17" spans="1:16" ht="14.25">
      <c r="A17" s="550" t="s">
        <v>517</v>
      </c>
      <c r="B17" s="591" t="s">
        <v>584</v>
      </c>
      <c r="C17" s="592"/>
      <c r="D17" s="592"/>
      <c r="E17" s="592"/>
      <c r="F17" s="592"/>
      <c r="G17" s="592"/>
      <c r="H17" s="592"/>
      <c r="I17" s="592"/>
      <c r="J17" s="592"/>
      <c r="K17" s="489"/>
      <c r="L17" s="489"/>
      <c r="M17" s="503" t="s">
        <v>18</v>
      </c>
      <c r="N17">
        <f>N15+1</f>
        <v>5</v>
      </c>
      <c r="O17" t="s">
        <v>590</v>
      </c>
      <c r="P17" t="str">
        <f>CONCATENATE(M17,N17,O17)</f>
        <v>9.5.</v>
      </c>
    </row>
    <row r="18" spans="1:12" ht="14.25">
      <c r="A18" s="489"/>
      <c r="B18" s="490"/>
      <c r="C18" s="489"/>
      <c r="D18" s="489"/>
      <c r="E18" s="489"/>
      <c r="F18" s="489"/>
      <c r="G18" s="489"/>
      <c r="H18" s="489"/>
      <c r="I18" s="489"/>
      <c r="J18" s="489"/>
      <c r="K18" s="489"/>
      <c r="L18" s="489"/>
    </row>
    <row r="19" spans="1:16" ht="14.25">
      <c r="A19" s="550" t="s">
        <v>518</v>
      </c>
      <c r="B19" s="591" t="s">
        <v>525</v>
      </c>
      <c r="C19" s="592"/>
      <c r="D19" s="592"/>
      <c r="E19" s="592"/>
      <c r="F19" s="592"/>
      <c r="G19" s="592"/>
      <c r="H19" s="592"/>
      <c r="I19" s="592"/>
      <c r="J19" s="592"/>
      <c r="K19" s="489"/>
      <c r="L19" s="489"/>
      <c r="M19" s="503" t="s">
        <v>18</v>
      </c>
      <c r="N19">
        <f>N17+1</f>
        <v>6</v>
      </c>
      <c r="O19" t="s">
        <v>590</v>
      </c>
      <c r="P19" t="str">
        <f>CONCATENATE(M19,N19,O19)</f>
        <v>9.6.</v>
      </c>
    </row>
    <row r="20" spans="1:12" ht="14.25">
      <c r="A20" s="489"/>
      <c r="B20" s="490"/>
      <c r="C20" s="489"/>
      <c r="D20" s="489"/>
      <c r="E20" s="489"/>
      <c r="F20" s="489"/>
      <c r="G20" s="489"/>
      <c r="H20" s="489"/>
      <c r="I20" s="489"/>
      <c r="J20" s="489"/>
      <c r="K20" s="489"/>
      <c r="L20" s="489"/>
    </row>
    <row r="21" spans="1:16" ht="14.25">
      <c r="A21" s="550" t="s">
        <v>519</v>
      </c>
      <c r="B21" s="591" t="s">
        <v>526</v>
      </c>
      <c r="C21" s="592"/>
      <c r="D21" s="592"/>
      <c r="E21" s="592"/>
      <c r="F21" s="592"/>
      <c r="G21" s="592"/>
      <c r="H21" s="592"/>
      <c r="I21" s="592"/>
      <c r="J21" s="592"/>
      <c r="K21" s="489"/>
      <c r="L21" s="489"/>
      <c r="M21" s="503" t="s">
        <v>18</v>
      </c>
      <c r="N21">
        <f>N19+1</f>
        <v>7</v>
      </c>
      <c r="O21" t="s">
        <v>590</v>
      </c>
      <c r="P21" t="str">
        <f>CONCATENATE(M21,N21,O21)</f>
        <v>9.7.</v>
      </c>
    </row>
    <row r="22" spans="1:12" ht="14.25">
      <c r="A22" s="489"/>
      <c r="B22" s="490"/>
      <c r="C22" s="489"/>
      <c r="D22" s="489"/>
      <c r="E22" s="489"/>
      <c r="F22" s="489"/>
      <c r="G22" s="489"/>
      <c r="H22" s="489"/>
      <c r="I22" s="489"/>
      <c r="J22" s="489"/>
      <c r="K22" s="489"/>
      <c r="L22" s="489"/>
    </row>
    <row r="23" spans="1:16" ht="14.25">
      <c r="A23" s="550" t="s">
        <v>520</v>
      </c>
      <c r="B23" s="591" t="s">
        <v>527</v>
      </c>
      <c r="C23" s="592"/>
      <c r="D23" s="592"/>
      <c r="E23" s="592"/>
      <c r="F23" s="592"/>
      <c r="G23" s="592"/>
      <c r="H23" s="592"/>
      <c r="I23" s="592"/>
      <c r="J23" s="592"/>
      <c r="K23" s="489"/>
      <c r="L23" s="489"/>
      <c r="M23" s="503" t="s">
        <v>18</v>
      </c>
      <c r="N23">
        <f>N21+1</f>
        <v>8</v>
      </c>
      <c r="O23" t="s">
        <v>590</v>
      </c>
      <c r="P23" t="str">
        <f>CONCATENATE(M23,N23,O23)</f>
        <v>9.8.</v>
      </c>
    </row>
    <row r="24" spans="1:12" ht="14.25">
      <c r="A24" s="489"/>
      <c r="B24" s="490"/>
      <c r="C24" s="489"/>
      <c r="D24" s="489"/>
      <c r="E24" s="489"/>
      <c r="F24" s="489"/>
      <c r="G24" s="489"/>
      <c r="H24" s="489"/>
      <c r="I24" s="489"/>
      <c r="J24" s="489"/>
      <c r="K24" s="489"/>
      <c r="L24" s="489"/>
    </row>
    <row r="25" spans="1:16" ht="14.25">
      <c r="A25" s="550" t="s">
        <v>521</v>
      </c>
      <c r="B25" s="591" t="s">
        <v>528</v>
      </c>
      <c r="C25" s="592"/>
      <c r="D25" s="592"/>
      <c r="E25" s="592"/>
      <c r="F25" s="592"/>
      <c r="G25" s="592"/>
      <c r="H25" s="592"/>
      <c r="I25" s="592"/>
      <c r="J25" s="592"/>
      <c r="K25" s="489"/>
      <c r="L25" s="489"/>
      <c r="M25" s="503" t="s">
        <v>18</v>
      </c>
      <c r="N25">
        <f>N23+1</f>
        <v>9</v>
      </c>
      <c r="O25" t="s">
        <v>590</v>
      </c>
      <c r="P25" t="str">
        <f>CONCATENATE(M25,N25,O25)</f>
        <v>9.9.</v>
      </c>
    </row>
    <row r="26" spans="1:12" ht="14.25">
      <c r="A26" s="489"/>
      <c r="B26" s="490"/>
      <c r="C26" s="489"/>
      <c r="D26" s="489"/>
      <c r="E26" s="489"/>
      <c r="F26" s="489"/>
      <c r="G26" s="489"/>
      <c r="H26" s="489"/>
      <c r="I26" s="489"/>
      <c r="J26" s="489"/>
      <c r="K26" s="489"/>
      <c r="L26" s="489"/>
    </row>
    <row r="27" spans="1:16" ht="14.25">
      <c r="A27" s="550" t="s">
        <v>522</v>
      </c>
      <c r="B27" s="591" t="s">
        <v>529</v>
      </c>
      <c r="C27" s="592"/>
      <c r="D27" s="592"/>
      <c r="E27" s="592"/>
      <c r="F27" s="592"/>
      <c r="G27" s="592"/>
      <c r="H27" s="592"/>
      <c r="I27" s="592"/>
      <c r="J27" s="592"/>
      <c r="K27" s="489"/>
      <c r="L27" s="489"/>
      <c r="M27" s="503" t="s">
        <v>18</v>
      </c>
      <c r="N27">
        <f>N25+1</f>
        <v>10</v>
      </c>
      <c r="O27" t="s">
        <v>590</v>
      </c>
      <c r="P27" t="str">
        <f>CONCATENATE(M27,N27,O27)</f>
        <v>9.10.</v>
      </c>
    </row>
    <row r="28" spans="1:12" ht="14.25">
      <c r="A28" s="489"/>
      <c r="B28" s="490"/>
      <c r="C28" s="489"/>
      <c r="D28" s="489"/>
      <c r="E28" s="489"/>
      <c r="F28" s="489"/>
      <c r="G28" s="489"/>
      <c r="H28" s="489"/>
      <c r="I28" s="489"/>
      <c r="J28" s="489"/>
      <c r="K28" s="489"/>
      <c r="L28" s="489"/>
    </row>
    <row r="29" spans="1:16" ht="14.25">
      <c r="A29" s="550" t="s">
        <v>522</v>
      </c>
      <c r="B29" s="591" t="s">
        <v>530</v>
      </c>
      <c r="C29" s="592"/>
      <c r="D29" s="592"/>
      <c r="E29" s="592"/>
      <c r="F29" s="592"/>
      <c r="G29" s="592"/>
      <c r="H29" s="592"/>
      <c r="I29" s="592"/>
      <c r="J29" s="592"/>
      <c r="K29" s="489"/>
      <c r="L29" s="489"/>
      <c r="M29" s="503" t="s">
        <v>18</v>
      </c>
      <c r="N29">
        <f>N27+1</f>
        <v>11</v>
      </c>
      <c r="O29" t="s">
        <v>590</v>
      </c>
      <c r="P29" t="str">
        <f>CONCATENATE(M29,N29,O29)</f>
        <v>9.11.</v>
      </c>
    </row>
    <row r="30" spans="1:12" ht="14.25">
      <c r="A30" s="489"/>
      <c r="B30" s="490"/>
      <c r="C30" s="489"/>
      <c r="D30" s="489"/>
      <c r="E30" s="489"/>
      <c r="F30" s="489"/>
      <c r="G30" s="489"/>
      <c r="H30" s="489"/>
      <c r="I30" s="489"/>
      <c r="J30" s="489"/>
      <c r="K30" s="489"/>
      <c r="L30" s="489"/>
    </row>
    <row r="31" spans="1:16" ht="14.25">
      <c r="A31" s="550" t="s">
        <v>523</v>
      </c>
      <c r="B31" s="591" t="s">
        <v>531</v>
      </c>
      <c r="C31" s="592"/>
      <c r="D31" s="592"/>
      <c r="E31" s="592"/>
      <c r="F31" s="592"/>
      <c r="G31" s="592"/>
      <c r="H31" s="592"/>
      <c r="I31" s="592"/>
      <c r="J31" s="592"/>
      <c r="K31" s="489"/>
      <c r="L31" s="489"/>
      <c r="M31" s="503" t="s">
        <v>18</v>
      </c>
      <c r="N31">
        <f>N29+1</f>
        <v>12</v>
      </c>
      <c r="O31" t="s">
        <v>590</v>
      </c>
      <c r="P31" t="str">
        <f>CONCATENATE(M31,N31,O31)</f>
        <v>9.12.</v>
      </c>
    </row>
    <row r="32" spans="1:12" ht="12.75">
      <c r="A32" s="489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</row>
    <row r="33" spans="1:12" ht="14.25">
      <c r="A33" s="550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12" ht="12.75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</row>
  </sheetData>
  <sheetProtection sheet="1"/>
  <mergeCells count="13">
    <mergeCell ref="A3:J3"/>
    <mergeCell ref="A1:J1"/>
    <mergeCell ref="B21:J21"/>
    <mergeCell ref="B23:J23"/>
    <mergeCell ref="B25:J25"/>
    <mergeCell ref="B27:J27"/>
    <mergeCell ref="B31:J31"/>
    <mergeCell ref="B13:J13"/>
    <mergeCell ref="B15:J15"/>
    <mergeCell ref="B17:J17"/>
    <mergeCell ref="B19:J19"/>
    <mergeCell ref="A11:J11"/>
    <mergeCell ref="B29:J29"/>
  </mergeCells>
  <conditionalFormatting sqref="A11:J11">
    <cfRule type="expression" priority="1" dxfId="3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M30" sqref="M30"/>
    </sheetView>
  </sheetViews>
  <sheetFormatPr defaultColWidth="9.00390625" defaultRowHeight="12.75"/>
  <cols>
    <col min="1" max="1" width="4.875" style="69" customWidth="1"/>
    <col min="2" max="2" width="31.125" style="82" customWidth="1"/>
    <col min="3" max="4" width="9.00390625" style="82" customWidth="1"/>
    <col min="5" max="5" width="9.50390625" style="82" customWidth="1"/>
    <col min="6" max="6" width="8.875" style="82" customWidth="1"/>
    <col min="7" max="7" width="8.625" style="82" customWidth="1"/>
    <col min="8" max="8" width="8.875" style="82" customWidth="1"/>
    <col min="9" max="9" width="8.125" style="82" customWidth="1"/>
    <col min="10" max="14" width="9.50390625" style="82" customWidth="1"/>
    <col min="15" max="15" width="12.625" style="69" customWidth="1"/>
    <col min="16" max="16384" width="9.375" style="82" customWidth="1"/>
  </cols>
  <sheetData>
    <row r="1" spans="13:15" ht="15.75">
      <c r="M1" s="483"/>
      <c r="N1" s="431"/>
      <c r="O1" s="488" t="str">
        <f>CONCATENATE("2. tájékoztató tábla ",ALAPADATOK!A7," ",ALAPADATOK!B7," ",ALAPADATOK!C7," ",ALAPADATOK!D7," ",ALAPADATOK!E7," ",ALAPADATOK!F7," ",ALAPADATOK!G7," ",ALAPADATOK!H7)</f>
        <v>2. tájékoztató tábla a 4 / 2021 ( III.03. ) önkormányzati rendelethez</v>
      </c>
    </row>
    <row r="2" spans="1:15" ht="31.5" customHeight="1">
      <c r="A2" s="665" t="str">
        <f>+CONCATENATE("Előirányzat-felhasználási terv",CHAR(10),LEFT(KV_ÖSSZEFÜGGÉSEK!A5,4),". évre")</f>
        <v>Előirányzat-felhasználási terv
2021. évre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</row>
    <row r="3" ht="16.5" thickBot="1">
      <c r="O3" s="3" t="s">
        <v>608</v>
      </c>
    </row>
    <row r="4" spans="1:15" s="69" customFormat="1" ht="25.5" customHeight="1" thickBot="1">
      <c r="A4" s="66" t="s">
        <v>8</v>
      </c>
      <c r="B4" s="67" t="s">
        <v>49</v>
      </c>
      <c r="C4" s="67" t="s">
        <v>57</v>
      </c>
      <c r="D4" s="67" t="s">
        <v>58</v>
      </c>
      <c r="E4" s="67" t="s">
        <v>59</v>
      </c>
      <c r="F4" s="67" t="s">
        <v>60</v>
      </c>
      <c r="G4" s="67" t="s">
        <v>61</v>
      </c>
      <c r="H4" s="67" t="s">
        <v>62</v>
      </c>
      <c r="I4" s="67" t="s">
        <v>63</v>
      </c>
      <c r="J4" s="67" t="s">
        <v>64</v>
      </c>
      <c r="K4" s="67" t="s">
        <v>65</v>
      </c>
      <c r="L4" s="67" t="s">
        <v>66</v>
      </c>
      <c r="M4" s="67" t="s">
        <v>67</v>
      </c>
      <c r="N4" s="67" t="s">
        <v>68</v>
      </c>
      <c r="O4" s="68" t="s">
        <v>42</v>
      </c>
    </row>
    <row r="5" spans="1:15" s="71" customFormat="1" ht="15" customHeight="1" thickBot="1">
      <c r="A5" s="70" t="s">
        <v>10</v>
      </c>
      <c r="B5" s="662" t="s">
        <v>45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4"/>
    </row>
    <row r="6" spans="1:17" s="71" customFormat="1" ht="22.5">
      <c r="A6" s="72" t="s">
        <v>11</v>
      </c>
      <c r="B6" s="359" t="s">
        <v>323</v>
      </c>
      <c r="C6" s="394">
        <f>57889312/12</f>
        <v>4824109.333333333</v>
      </c>
      <c r="D6" s="394">
        <f aca="true" t="shared" si="0" ref="D6:N6">57889312/12</f>
        <v>4824109.333333333</v>
      </c>
      <c r="E6" s="394">
        <f t="shared" si="0"/>
        <v>4824109.333333333</v>
      </c>
      <c r="F6" s="394">
        <f t="shared" si="0"/>
        <v>4824109.333333333</v>
      </c>
      <c r="G6" s="394">
        <f t="shared" si="0"/>
        <v>4824109.333333333</v>
      </c>
      <c r="H6" s="394">
        <f t="shared" si="0"/>
        <v>4824109.333333333</v>
      </c>
      <c r="I6" s="394">
        <f t="shared" si="0"/>
        <v>4824109.333333333</v>
      </c>
      <c r="J6" s="394">
        <f t="shared" si="0"/>
        <v>4824109.333333333</v>
      </c>
      <c r="K6" s="394">
        <f t="shared" si="0"/>
        <v>4824109.333333333</v>
      </c>
      <c r="L6" s="394">
        <f t="shared" si="0"/>
        <v>4824109.333333333</v>
      </c>
      <c r="M6" s="394">
        <f t="shared" si="0"/>
        <v>4824109.333333333</v>
      </c>
      <c r="N6" s="394">
        <f t="shared" si="0"/>
        <v>4824109.333333333</v>
      </c>
      <c r="O6" s="73">
        <f aca="true" t="shared" si="1" ref="O6:O26">SUM(C6:N6)</f>
        <v>57889312.00000001</v>
      </c>
      <c r="Q6" s="486"/>
    </row>
    <row r="7" spans="1:15" s="76" customFormat="1" ht="22.5">
      <c r="A7" s="74" t="s">
        <v>12</v>
      </c>
      <c r="B7" s="194" t="s">
        <v>365</v>
      </c>
      <c r="C7" s="395">
        <f>7214617/12</f>
        <v>601218.0833333334</v>
      </c>
      <c r="D7" s="395">
        <f aca="true" t="shared" si="2" ref="D7:N7">7214617/12</f>
        <v>601218.0833333334</v>
      </c>
      <c r="E7" s="395">
        <f t="shared" si="2"/>
        <v>601218.0833333334</v>
      </c>
      <c r="F7" s="395">
        <f t="shared" si="2"/>
        <v>601218.0833333334</v>
      </c>
      <c r="G7" s="395">
        <f t="shared" si="2"/>
        <v>601218.0833333334</v>
      </c>
      <c r="H7" s="395">
        <f t="shared" si="2"/>
        <v>601218.0833333334</v>
      </c>
      <c r="I7" s="395">
        <f t="shared" si="2"/>
        <v>601218.0833333334</v>
      </c>
      <c r="J7" s="395">
        <f t="shared" si="2"/>
        <v>601218.0833333334</v>
      </c>
      <c r="K7" s="395">
        <f t="shared" si="2"/>
        <v>601218.0833333334</v>
      </c>
      <c r="L7" s="395">
        <f t="shared" si="2"/>
        <v>601218.0833333334</v>
      </c>
      <c r="M7" s="395">
        <f t="shared" si="2"/>
        <v>601218.0833333334</v>
      </c>
      <c r="N7" s="395">
        <f t="shared" si="2"/>
        <v>601218.0833333334</v>
      </c>
      <c r="O7" s="75">
        <f t="shared" si="1"/>
        <v>7214616.999999999</v>
      </c>
    </row>
    <row r="8" spans="1:15" s="76" customFormat="1" ht="22.5">
      <c r="A8" s="74" t="s">
        <v>13</v>
      </c>
      <c r="B8" s="193" t="s">
        <v>366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77">
        <f t="shared" si="1"/>
        <v>0</v>
      </c>
    </row>
    <row r="9" spans="1:15" s="76" customFormat="1" ht="13.5" customHeight="1">
      <c r="A9" s="74" t="s">
        <v>14</v>
      </c>
      <c r="B9" s="192" t="s">
        <v>133</v>
      </c>
      <c r="C9" s="395">
        <f>3000000/12</f>
        <v>250000</v>
      </c>
      <c r="D9" s="395">
        <f aca="true" t="shared" si="3" ref="D9:N9">3000000/12</f>
        <v>250000</v>
      </c>
      <c r="E9" s="395">
        <f t="shared" si="3"/>
        <v>250000</v>
      </c>
      <c r="F9" s="395">
        <f t="shared" si="3"/>
        <v>250000</v>
      </c>
      <c r="G9" s="395">
        <f t="shared" si="3"/>
        <v>250000</v>
      </c>
      <c r="H9" s="395">
        <f t="shared" si="3"/>
        <v>250000</v>
      </c>
      <c r="I9" s="395">
        <f t="shared" si="3"/>
        <v>250000</v>
      </c>
      <c r="J9" s="395">
        <f t="shared" si="3"/>
        <v>250000</v>
      </c>
      <c r="K9" s="395">
        <f t="shared" si="3"/>
        <v>250000</v>
      </c>
      <c r="L9" s="395">
        <f t="shared" si="3"/>
        <v>250000</v>
      </c>
      <c r="M9" s="395">
        <f t="shared" si="3"/>
        <v>250000</v>
      </c>
      <c r="N9" s="395">
        <f t="shared" si="3"/>
        <v>250000</v>
      </c>
      <c r="O9" s="75">
        <f t="shared" si="1"/>
        <v>3000000</v>
      </c>
    </row>
    <row r="10" spans="1:15" s="76" customFormat="1" ht="13.5" customHeight="1">
      <c r="A10" s="74" t="s">
        <v>15</v>
      </c>
      <c r="B10" s="192" t="s">
        <v>367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75">
        <f t="shared" si="1"/>
        <v>0</v>
      </c>
    </row>
    <row r="11" spans="1:15" s="76" customFormat="1" ht="13.5" customHeight="1">
      <c r="A11" s="74" t="s">
        <v>16</v>
      </c>
      <c r="B11" s="192" t="s">
        <v>4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75">
        <f t="shared" si="1"/>
        <v>0</v>
      </c>
    </row>
    <row r="12" spans="1:15" s="76" customFormat="1" ht="13.5" customHeight="1">
      <c r="A12" s="74" t="s">
        <v>17</v>
      </c>
      <c r="B12" s="192" t="s">
        <v>325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75">
        <f t="shared" si="1"/>
        <v>0</v>
      </c>
    </row>
    <row r="13" spans="1:15" s="76" customFormat="1" ht="22.5">
      <c r="A13" s="74" t="s">
        <v>18</v>
      </c>
      <c r="B13" s="194" t="s">
        <v>355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75">
        <f t="shared" si="1"/>
        <v>0</v>
      </c>
    </row>
    <row r="14" spans="1:15" s="76" customFormat="1" ht="13.5" customHeight="1" thickBot="1">
      <c r="A14" s="74" t="s">
        <v>19</v>
      </c>
      <c r="B14" s="192" t="s">
        <v>5</v>
      </c>
      <c r="C14" s="395">
        <v>28011700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75">
        <f t="shared" si="1"/>
        <v>28011700</v>
      </c>
    </row>
    <row r="15" spans="1:15" s="71" customFormat="1" ht="15.75" customHeight="1" thickBot="1">
      <c r="A15" s="70" t="s">
        <v>20</v>
      </c>
      <c r="B15" s="30" t="s">
        <v>91</v>
      </c>
      <c r="C15" s="397">
        <f aca="true" t="shared" si="4" ref="C15:N15">SUM(C6:C14)</f>
        <v>33687027.416666664</v>
      </c>
      <c r="D15" s="397">
        <f t="shared" si="4"/>
        <v>5675327.416666666</v>
      </c>
      <c r="E15" s="397">
        <f t="shared" si="4"/>
        <v>5675327.416666666</v>
      </c>
      <c r="F15" s="397">
        <f t="shared" si="4"/>
        <v>5675327.416666666</v>
      </c>
      <c r="G15" s="397">
        <f t="shared" si="4"/>
        <v>5675327.416666666</v>
      </c>
      <c r="H15" s="397">
        <f t="shared" si="4"/>
        <v>5675327.416666666</v>
      </c>
      <c r="I15" s="397">
        <f t="shared" si="4"/>
        <v>5675327.416666666</v>
      </c>
      <c r="J15" s="397">
        <f t="shared" si="4"/>
        <v>5675327.416666666</v>
      </c>
      <c r="K15" s="397">
        <f t="shared" si="4"/>
        <v>5675327.416666666</v>
      </c>
      <c r="L15" s="397">
        <f t="shared" si="4"/>
        <v>5675327.416666666</v>
      </c>
      <c r="M15" s="397">
        <f t="shared" si="4"/>
        <v>5675327.416666666</v>
      </c>
      <c r="N15" s="397">
        <f t="shared" si="4"/>
        <v>5675327.416666666</v>
      </c>
      <c r="O15" s="78">
        <f>SUM(C15:N15)</f>
        <v>96115629.00000001</v>
      </c>
    </row>
    <row r="16" spans="1:15" s="71" customFormat="1" ht="15" customHeight="1" thickBot="1">
      <c r="A16" s="70" t="s">
        <v>21</v>
      </c>
      <c r="B16" s="662" t="s">
        <v>46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4"/>
    </row>
    <row r="17" spans="1:15" s="76" customFormat="1" ht="13.5" customHeight="1">
      <c r="A17" s="79" t="s">
        <v>22</v>
      </c>
      <c r="B17" s="195" t="s">
        <v>50</v>
      </c>
      <c r="C17" s="396">
        <f>32313898/12</f>
        <v>2692824.8333333335</v>
      </c>
      <c r="D17" s="396">
        <f aca="true" t="shared" si="5" ref="D17:N17">32313898/12</f>
        <v>2692824.8333333335</v>
      </c>
      <c r="E17" s="396">
        <f t="shared" si="5"/>
        <v>2692824.8333333335</v>
      </c>
      <c r="F17" s="396">
        <f t="shared" si="5"/>
        <v>2692824.8333333335</v>
      </c>
      <c r="G17" s="396">
        <f t="shared" si="5"/>
        <v>2692824.8333333335</v>
      </c>
      <c r="H17" s="396">
        <f t="shared" si="5"/>
        <v>2692824.8333333335</v>
      </c>
      <c r="I17" s="396">
        <f t="shared" si="5"/>
        <v>2692824.8333333335</v>
      </c>
      <c r="J17" s="396">
        <f t="shared" si="5"/>
        <v>2692824.8333333335</v>
      </c>
      <c r="K17" s="396">
        <f t="shared" si="5"/>
        <v>2692824.8333333335</v>
      </c>
      <c r="L17" s="396">
        <f t="shared" si="5"/>
        <v>2692824.8333333335</v>
      </c>
      <c r="M17" s="396">
        <f t="shared" si="5"/>
        <v>2692824.8333333335</v>
      </c>
      <c r="N17" s="396">
        <f t="shared" si="5"/>
        <v>2692824.8333333335</v>
      </c>
      <c r="O17" s="77">
        <f t="shared" si="1"/>
        <v>32313897.999999996</v>
      </c>
    </row>
    <row r="18" spans="1:15" s="76" customFormat="1" ht="27" customHeight="1">
      <c r="A18" s="74" t="s">
        <v>23</v>
      </c>
      <c r="B18" s="194" t="s">
        <v>142</v>
      </c>
      <c r="C18" s="395">
        <f>4520468/12</f>
        <v>376705.6666666667</v>
      </c>
      <c r="D18" s="395">
        <f aca="true" t="shared" si="6" ref="D18:N18">4520468/12</f>
        <v>376705.6666666667</v>
      </c>
      <c r="E18" s="395">
        <f t="shared" si="6"/>
        <v>376705.6666666667</v>
      </c>
      <c r="F18" s="395">
        <f t="shared" si="6"/>
        <v>376705.6666666667</v>
      </c>
      <c r="G18" s="395">
        <f t="shared" si="6"/>
        <v>376705.6666666667</v>
      </c>
      <c r="H18" s="395">
        <f t="shared" si="6"/>
        <v>376705.6666666667</v>
      </c>
      <c r="I18" s="395">
        <f t="shared" si="6"/>
        <v>376705.6666666667</v>
      </c>
      <c r="J18" s="395">
        <f t="shared" si="6"/>
        <v>376705.6666666667</v>
      </c>
      <c r="K18" s="395">
        <f t="shared" si="6"/>
        <v>376705.6666666667</v>
      </c>
      <c r="L18" s="395">
        <f t="shared" si="6"/>
        <v>376705.6666666667</v>
      </c>
      <c r="M18" s="395">
        <f t="shared" si="6"/>
        <v>376705.6666666667</v>
      </c>
      <c r="N18" s="395">
        <f t="shared" si="6"/>
        <v>376705.6666666667</v>
      </c>
      <c r="O18" s="75">
        <f t="shared" si="1"/>
        <v>4520467.999999999</v>
      </c>
    </row>
    <row r="19" spans="1:15" s="76" customFormat="1" ht="13.5" customHeight="1">
      <c r="A19" s="74" t="s">
        <v>24</v>
      </c>
      <c r="B19" s="192" t="s">
        <v>109</v>
      </c>
      <c r="C19" s="395">
        <f>21334064/12</f>
        <v>1777838.6666666667</v>
      </c>
      <c r="D19" s="395">
        <f aca="true" t="shared" si="7" ref="D19:N19">21334064/12</f>
        <v>1777838.6666666667</v>
      </c>
      <c r="E19" s="395">
        <f t="shared" si="7"/>
        <v>1777838.6666666667</v>
      </c>
      <c r="F19" s="395">
        <f t="shared" si="7"/>
        <v>1777838.6666666667</v>
      </c>
      <c r="G19" s="395">
        <f t="shared" si="7"/>
        <v>1777838.6666666667</v>
      </c>
      <c r="H19" s="395">
        <f t="shared" si="7"/>
        <v>1777838.6666666667</v>
      </c>
      <c r="I19" s="395">
        <f t="shared" si="7"/>
        <v>1777838.6666666667</v>
      </c>
      <c r="J19" s="395">
        <f t="shared" si="7"/>
        <v>1777838.6666666667</v>
      </c>
      <c r="K19" s="395">
        <f t="shared" si="7"/>
        <v>1777838.6666666667</v>
      </c>
      <c r="L19" s="395">
        <f t="shared" si="7"/>
        <v>1777838.6666666667</v>
      </c>
      <c r="M19" s="395">
        <f t="shared" si="7"/>
        <v>1777838.6666666667</v>
      </c>
      <c r="N19" s="395">
        <f t="shared" si="7"/>
        <v>1777838.6666666667</v>
      </c>
      <c r="O19" s="75">
        <f t="shared" si="1"/>
        <v>21334064</v>
      </c>
    </row>
    <row r="20" spans="1:15" s="76" customFormat="1" ht="13.5" customHeight="1">
      <c r="A20" s="74" t="s">
        <v>25</v>
      </c>
      <c r="B20" s="192" t="s">
        <v>143</v>
      </c>
      <c r="C20" s="395">
        <f>10798000/12</f>
        <v>899833.3333333334</v>
      </c>
      <c r="D20" s="395">
        <f aca="true" t="shared" si="8" ref="D20:N20">10798000/12</f>
        <v>899833.3333333334</v>
      </c>
      <c r="E20" s="395">
        <f t="shared" si="8"/>
        <v>899833.3333333334</v>
      </c>
      <c r="F20" s="395">
        <f t="shared" si="8"/>
        <v>899833.3333333334</v>
      </c>
      <c r="G20" s="395">
        <f t="shared" si="8"/>
        <v>899833.3333333334</v>
      </c>
      <c r="H20" s="395">
        <f t="shared" si="8"/>
        <v>899833.3333333334</v>
      </c>
      <c r="I20" s="395">
        <f t="shared" si="8"/>
        <v>899833.3333333334</v>
      </c>
      <c r="J20" s="395">
        <f t="shared" si="8"/>
        <v>899833.3333333334</v>
      </c>
      <c r="K20" s="395">
        <f t="shared" si="8"/>
        <v>899833.3333333334</v>
      </c>
      <c r="L20" s="395">
        <f t="shared" si="8"/>
        <v>899833.3333333334</v>
      </c>
      <c r="M20" s="395">
        <f t="shared" si="8"/>
        <v>899833.3333333334</v>
      </c>
      <c r="N20" s="395">
        <f t="shared" si="8"/>
        <v>899833.3333333334</v>
      </c>
      <c r="O20" s="75">
        <f t="shared" si="1"/>
        <v>10798000</v>
      </c>
    </row>
    <row r="21" spans="1:15" s="76" customFormat="1" ht="13.5" customHeight="1">
      <c r="A21" s="74" t="s">
        <v>26</v>
      </c>
      <c r="B21" s="192" t="s">
        <v>144</v>
      </c>
      <c r="C21" s="395">
        <v>156900</v>
      </c>
      <c r="D21" s="395">
        <v>156900</v>
      </c>
      <c r="E21" s="395">
        <v>156900</v>
      </c>
      <c r="F21" s="395">
        <f>156900+1035000</f>
        <v>1191900</v>
      </c>
      <c r="G21" s="395">
        <f>156900+125000</f>
        <v>281900</v>
      </c>
      <c r="H21" s="395">
        <v>125000</v>
      </c>
      <c r="I21" s="395">
        <v>125000</v>
      </c>
      <c r="J21" s="395">
        <v>125000</v>
      </c>
      <c r="K21" s="395"/>
      <c r="L21" s="395"/>
      <c r="M21" s="395">
        <v>1035000</v>
      </c>
      <c r="N21" s="395"/>
      <c r="O21" s="75">
        <f t="shared" si="1"/>
        <v>3354500</v>
      </c>
    </row>
    <row r="22" spans="1:15" s="76" customFormat="1" ht="13.5" customHeight="1">
      <c r="A22" s="74" t="s">
        <v>27</v>
      </c>
      <c r="B22" s="192" t="s">
        <v>184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75">
        <f t="shared" si="1"/>
        <v>0</v>
      </c>
    </row>
    <row r="23" spans="1:15" s="76" customFormat="1" ht="15.75">
      <c r="A23" s="74" t="s">
        <v>28</v>
      </c>
      <c r="B23" s="194" t="s">
        <v>146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75">
        <f t="shared" si="1"/>
        <v>0</v>
      </c>
    </row>
    <row r="24" spans="1:15" s="76" customFormat="1" ht="13.5" customHeight="1">
      <c r="A24" s="74" t="s">
        <v>29</v>
      </c>
      <c r="B24" s="192" t="s">
        <v>186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75">
        <f t="shared" si="1"/>
        <v>0</v>
      </c>
    </row>
    <row r="25" spans="1:15" s="76" customFormat="1" ht="13.5" customHeight="1" thickBot="1">
      <c r="A25" s="74" t="s">
        <v>30</v>
      </c>
      <c r="B25" s="192" t="s">
        <v>6</v>
      </c>
      <c r="C25" s="395">
        <v>2315572</v>
      </c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>
        <v>21479127</v>
      </c>
      <c r="O25" s="75">
        <f t="shared" si="1"/>
        <v>23794699</v>
      </c>
    </row>
    <row r="26" spans="1:15" s="71" customFormat="1" ht="15.75" customHeight="1" thickBot="1">
      <c r="A26" s="80" t="s">
        <v>31</v>
      </c>
      <c r="B26" s="30" t="s">
        <v>92</v>
      </c>
      <c r="C26" s="397">
        <f aca="true" t="shared" si="9" ref="C26:N26">SUM(C17:C25)</f>
        <v>8219674.5</v>
      </c>
      <c r="D26" s="397">
        <f t="shared" si="9"/>
        <v>5904102.5</v>
      </c>
      <c r="E26" s="397">
        <f t="shared" si="9"/>
        <v>5904102.5</v>
      </c>
      <c r="F26" s="397">
        <f t="shared" si="9"/>
        <v>6939102.5</v>
      </c>
      <c r="G26" s="397">
        <f t="shared" si="9"/>
        <v>6029102.5</v>
      </c>
      <c r="H26" s="397">
        <f t="shared" si="9"/>
        <v>5872202.5</v>
      </c>
      <c r="I26" s="397">
        <f t="shared" si="9"/>
        <v>5872202.5</v>
      </c>
      <c r="J26" s="397">
        <f t="shared" si="9"/>
        <v>5872202.5</v>
      </c>
      <c r="K26" s="397">
        <f t="shared" si="9"/>
        <v>5747202.5</v>
      </c>
      <c r="L26" s="397">
        <f t="shared" si="9"/>
        <v>5747202.5</v>
      </c>
      <c r="M26" s="397">
        <f t="shared" si="9"/>
        <v>6782202.5</v>
      </c>
      <c r="N26" s="397">
        <f t="shared" si="9"/>
        <v>27226329.5</v>
      </c>
      <c r="O26" s="78">
        <f t="shared" si="1"/>
        <v>96115629</v>
      </c>
    </row>
    <row r="27" spans="1:15" ht="16.5" thickBot="1">
      <c r="A27" s="80" t="s">
        <v>32</v>
      </c>
      <c r="B27" s="196" t="s">
        <v>93</v>
      </c>
      <c r="C27" s="398">
        <f aca="true" t="shared" si="10" ref="C27:O27">C15-C26</f>
        <v>25467352.916666664</v>
      </c>
      <c r="D27" s="398">
        <f t="shared" si="10"/>
        <v>-228775.08333333395</v>
      </c>
      <c r="E27" s="398">
        <f t="shared" si="10"/>
        <v>-228775.08333333395</v>
      </c>
      <c r="F27" s="398">
        <f t="shared" si="10"/>
        <v>-1263775.083333334</v>
      </c>
      <c r="G27" s="398">
        <f t="shared" si="10"/>
        <v>-353775.08333333395</v>
      </c>
      <c r="H27" s="398">
        <f t="shared" si="10"/>
        <v>-196875.08333333395</v>
      </c>
      <c r="I27" s="398">
        <f t="shared" si="10"/>
        <v>-196875.08333333395</v>
      </c>
      <c r="J27" s="398">
        <f t="shared" si="10"/>
        <v>-196875.08333333395</v>
      </c>
      <c r="K27" s="398">
        <f t="shared" si="10"/>
        <v>-71875.08333333395</v>
      </c>
      <c r="L27" s="398">
        <f t="shared" si="10"/>
        <v>-71875.08333333395</v>
      </c>
      <c r="M27" s="398">
        <f t="shared" si="10"/>
        <v>-1106875.083333334</v>
      </c>
      <c r="N27" s="398">
        <f t="shared" si="10"/>
        <v>-21551002.083333336</v>
      </c>
      <c r="O27" s="81">
        <f t="shared" si="10"/>
        <v>0</v>
      </c>
    </row>
    <row r="28" ht="15.75">
      <c r="A28" s="83"/>
    </row>
    <row r="29" spans="2:15" ht="15.75">
      <c r="B29" s="84"/>
      <c r="C29" s="85"/>
      <c r="D29" s="85"/>
      <c r="O29" s="82"/>
    </row>
    <row r="30" ht="15.75">
      <c r="O30" s="82"/>
    </row>
    <row r="31" ht="15.75">
      <c r="O31" s="82"/>
    </row>
    <row r="32" ht="15.75">
      <c r="O32" s="82"/>
    </row>
    <row r="33" ht="15.75">
      <c r="O33" s="82"/>
    </row>
    <row r="34" ht="15.75">
      <c r="O34" s="82"/>
    </row>
    <row r="35" ht="15.75">
      <c r="O35" s="82"/>
    </row>
    <row r="36" ht="15.75">
      <c r="O36" s="82"/>
    </row>
    <row r="37" ht="15.75">
      <c r="O37" s="82"/>
    </row>
    <row r="38" ht="15.75">
      <c r="O38" s="82"/>
    </row>
    <row r="39" ht="15.75">
      <c r="O39" s="82"/>
    </row>
    <row r="40" ht="15.75">
      <c r="O40" s="82"/>
    </row>
    <row r="41" ht="15.75">
      <c r="O41" s="82"/>
    </row>
    <row r="42" ht="15.75">
      <c r="O42" s="82"/>
    </row>
    <row r="43" ht="15.75">
      <c r="O43" s="82"/>
    </row>
    <row r="44" ht="15.75">
      <c r="O44" s="82"/>
    </row>
    <row r="45" ht="15.75">
      <c r="O45" s="82"/>
    </row>
    <row r="46" ht="15.75">
      <c r="O46" s="82"/>
    </row>
    <row r="47" ht="15.75">
      <c r="O47" s="82"/>
    </row>
    <row r="48" ht="15.75">
      <c r="O48" s="82"/>
    </row>
    <row r="49" ht="15.75">
      <c r="O49" s="82"/>
    </row>
    <row r="50" ht="15.75">
      <c r="O50" s="82"/>
    </row>
    <row r="51" ht="15.75">
      <c r="O51" s="82"/>
    </row>
    <row r="52" ht="15.75">
      <c r="O52" s="82"/>
    </row>
    <row r="53" ht="15.75">
      <c r="O53" s="82"/>
    </row>
    <row r="54" ht="15.75">
      <c r="O54" s="82"/>
    </row>
    <row r="55" ht="15.75">
      <c r="O55" s="82"/>
    </row>
    <row r="56" ht="15.75">
      <c r="O56" s="82"/>
    </row>
    <row r="57" ht="15.75">
      <c r="O57" s="82"/>
    </row>
    <row r="58" ht="15.75">
      <c r="O58" s="82"/>
    </row>
    <row r="59" ht="15.75">
      <c r="O59" s="82"/>
    </row>
    <row r="60" ht="15.75">
      <c r="O60" s="82"/>
    </row>
    <row r="61" ht="15.75">
      <c r="O61" s="82"/>
    </row>
    <row r="62" ht="15.75">
      <c r="O62" s="82"/>
    </row>
    <row r="63" ht="15.75">
      <c r="O63" s="82"/>
    </row>
    <row r="64" ht="15.75">
      <c r="O64" s="82"/>
    </row>
    <row r="65" ht="15.75">
      <c r="O65" s="82"/>
    </row>
    <row r="66" ht="15.75">
      <c r="O66" s="82"/>
    </row>
    <row r="67" ht="15.75">
      <c r="O67" s="82"/>
    </row>
    <row r="68" ht="15.75">
      <c r="O68" s="82"/>
    </row>
    <row r="69" ht="15.75">
      <c r="O69" s="82"/>
    </row>
    <row r="70" ht="15.75">
      <c r="O70" s="82"/>
    </row>
    <row r="71" ht="15.75">
      <c r="O71" s="82"/>
    </row>
    <row r="72" ht="15.75">
      <c r="O72" s="82"/>
    </row>
    <row r="73" ht="15.75">
      <c r="O73" s="82"/>
    </row>
    <row r="74" ht="15.75">
      <c r="O74" s="82"/>
    </row>
    <row r="75" ht="15.75">
      <c r="O75" s="82"/>
    </row>
    <row r="76" ht="15.75">
      <c r="O76" s="82"/>
    </row>
    <row r="77" ht="15.75">
      <c r="O77" s="82"/>
    </row>
    <row r="78" ht="15.75">
      <c r="O78" s="82"/>
    </row>
    <row r="79" ht="15.75">
      <c r="O79" s="82"/>
    </row>
    <row r="80" ht="15.75">
      <c r="O80" s="82"/>
    </row>
    <row r="81" ht="15.75">
      <c r="O81" s="82"/>
    </row>
    <row r="82" ht="15.75">
      <c r="O82" s="82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tabSelected="1" zoomScale="120" zoomScaleNormal="120" zoomScaleSheetLayoutView="100" workbookViewId="0" topLeftCell="A1">
      <selection activeCell="I7" sqref="I7"/>
    </sheetView>
  </sheetViews>
  <sheetFormatPr defaultColWidth="9.00390625" defaultRowHeight="12.75"/>
  <cols>
    <col min="1" max="1" width="9.00390625" style="274" customWidth="1"/>
    <col min="2" max="2" width="66.375" style="274" bestFit="1" customWidth="1"/>
    <col min="3" max="3" width="15.50390625" style="275" customWidth="1"/>
    <col min="4" max="5" width="15.50390625" style="274" customWidth="1"/>
    <col min="6" max="6" width="9.00390625" style="298" customWidth="1"/>
    <col min="7" max="16384" width="9.375" style="298" customWidth="1"/>
  </cols>
  <sheetData>
    <row r="1" spans="3:5" ht="15.75">
      <c r="C1" s="484"/>
      <c r="D1" s="482"/>
      <c r="E1" s="487" t="str">
        <f>CONCATENATE("3. tájékoztató tábla ",ALAPADATOK!A7," ",ALAPADATOK!B7," ",ALAPADATOK!C7," ",ALAPADATOK!D7," ",ALAPADATOK!E7," ",ALAPADATOK!F7," ",ALAPADATOK!G7," ",ALAPADATOK!H7)</f>
        <v>3. tájékoztató tábla a 4 / 2021 ( III.03. ) önkormányzati rendelethez</v>
      </c>
    </row>
    <row r="2" spans="1:5" ht="15.75">
      <c r="A2" s="667" t="str">
        <f>CONCATENATE(ALAPADATOK!A3)</f>
        <v>HEVESARANYOS KÖZSÉGI ÖNKORMÁNYZAT</v>
      </c>
      <c r="B2" s="668"/>
      <c r="C2" s="668"/>
      <c r="D2" s="668"/>
      <c r="E2" s="668"/>
    </row>
    <row r="3" spans="1:5" ht="15.75">
      <c r="A3" s="660" t="str">
        <f>CONCATENATE(ALAPADATOK!D7,". ÉVI KÖLTSÉGVETÉSI ÉVET KÖVETŐ 3 ÉV TERVEZETT")</f>
        <v>2021. ÉVI KÖLTSÉGVETÉSI ÉVET KÖVETŐ 3 ÉV TERVEZETT</v>
      </c>
      <c r="B3" s="669"/>
      <c r="C3" s="669"/>
      <c r="D3" s="669"/>
      <c r="E3" s="669"/>
    </row>
    <row r="4" spans="1:5" ht="15.75" customHeight="1">
      <c r="A4" s="604" t="s">
        <v>532</v>
      </c>
      <c r="B4" s="604"/>
      <c r="C4" s="604"/>
      <c r="D4" s="604"/>
      <c r="E4" s="604"/>
    </row>
    <row r="5" spans="1:5" ht="15.75" customHeight="1" thickBot="1">
      <c r="A5" s="603" t="s">
        <v>120</v>
      </c>
      <c r="B5" s="603"/>
      <c r="D5" s="102"/>
      <c r="E5" s="212" t="str">
        <f>'KV_2.sz.tájékoztató_t.'!O3</f>
        <v>Forint</v>
      </c>
    </row>
    <row r="6" spans="1:5" ht="37.5" customHeight="1" thickBot="1">
      <c r="A6" s="22" t="s">
        <v>56</v>
      </c>
      <c r="B6" s="23" t="s">
        <v>9</v>
      </c>
      <c r="C6" s="23" t="str">
        <f>+CONCATENATE(LEFT(KV_ÖSSZEFÜGGÉSEK!A5,4)+1,". évi")</f>
        <v>2022. évi</v>
      </c>
      <c r="D6" s="294" t="str">
        <f>+CONCATENATE(LEFT(KV_ÖSSZEFÜGGÉSEK!A5,4)+2,". évi")</f>
        <v>2023. évi</v>
      </c>
      <c r="E6" s="119" t="str">
        <f>+CONCATENATE(LEFT(KV_ÖSSZEFÜGGÉSEK!A5,4)+3,". évi")</f>
        <v>2024. évi</v>
      </c>
    </row>
    <row r="7" spans="1:5" s="299" customFormat="1" ht="12" customHeight="1" thickBot="1">
      <c r="A7" s="28" t="s">
        <v>435</v>
      </c>
      <c r="B7" s="29" t="s">
        <v>436</v>
      </c>
      <c r="C7" s="29" t="s">
        <v>437</v>
      </c>
      <c r="D7" s="29" t="s">
        <v>439</v>
      </c>
      <c r="E7" s="333" t="s">
        <v>438</v>
      </c>
    </row>
    <row r="8" spans="1:5" s="300" customFormat="1" ht="12" customHeight="1" thickBot="1">
      <c r="A8" s="19" t="s">
        <v>10</v>
      </c>
      <c r="B8" s="20" t="s">
        <v>464</v>
      </c>
      <c r="C8" s="348">
        <v>48000000</v>
      </c>
      <c r="D8" s="348">
        <v>48000000</v>
      </c>
      <c r="E8" s="348">
        <v>48000000</v>
      </c>
    </row>
    <row r="9" spans="1:5" s="300" customFormat="1" ht="12" customHeight="1" thickBot="1">
      <c r="A9" s="19" t="s">
        <v>11</v>
      </c>
      <c r="B9" s="197" t="s">
        <v>324</v>
      </c>
      <c r="C9" s="348">
        <v>2000000</v>
      </c>
      <c r="D9" s="348">
        <v>2000000</v>
      </c>
      <c r="E9" s="348">
        <v>2000000</v>
      </c>
    </row>
    <row r="10" spans="1:5" s="300" customFormat="1" ht="12" customHeight="1" thickBot="1">
      <c r="A10" s="19" t="s">
        <v>12</v>
      </c>
      <c r="B10" s="20" t="s">
        <v>331</v>
      </c>
      <c r="C10" s="348">
        <v>1000000</v>
      </c>
      <c r="D10" s="348">
        <v>1000000</v>
      </c>
      <c r="E10" s="348">
        <v>1000000</v>
      </c>
    </row>
    <row r="11" spans="1:5" s="300" customFormat="1" ht="12" customHeight="1" thickBot="1">
      <c r="A11" s="19" t="s">
        <v>132</v>
      </c>
      <c r="B11" s="20" t="s">
        <v>219</v>
      </c>
      <c r="C11" s="293">
        <v>4500000</v>
      </c>
      <c r="D11" s="293">
        <v>4500000</v>
      </c>
      <c r="E11" s="293">
        <v>4500000</v>
      </c>
    </row>
    <row r="12" spans="1:5" s="300" customFormat="1" ht="12" customHeight="1" thickBot="1">
      <c r="A12" s="19" t="s">
        <v>14</v>
      </c>
      <c r="B12" s="20" t="s">
        <v>467</v>
      </c>
      <c r="C12" s="348">
        <v>150000</v>
      </c>
      <c r="D12" s="348">
        <v>150000</v>
      </c>
      <c r="E12" s="348">
        <v>150000</v>
      </c>
    </row>
    <row r="13" spans="1:5" s="300" customFormat="1" ht="12" customHeight="1" thickBot="1">
      <c r="A13" s="19" t="s">
        <v>15</v>
      </c>
      <c r="B13" s="20" t="s">
        <v>4</v>
      </c>
      <c r="C13" s="348"/>
      <c r="D13" s="348"/>
      <c r="E13" s="349"/>
    </row>
    <row r="14" spans="1:5" s="300" customFormat="1" ht="12" customHeight="1" thickBot="1">
      <c r="A14" s="19" t="s">
        <v>139</v>
      </c>
      <c r="B14" s="20" t="s">
        <v>466</v>
      </c>
      <c r="C14" s="348"/>
      <c r="D14" s="348"/>
      <c r="E14" s="349"/>
    </row>
    <row r="15" spans="1:5" s="300" customFormat="1" ht="12" customHeight="1" thickBot="1">
      <c r="A15" s="19" t="s">
        <v>17</v>
      </c>
      <c r="B15" s="197" t="s">
        <v>465</v>
      </c>
      <c r="C15" s="348"/>
      <c r="D15" s="348"/>
      <c r="E15" s="349"/>
    </row>
    <row r="16" spans="1:5" s="300" customFormat="1" ht="12" customHeight="1" thickBot="1">
      <c r="A16" s="19" t="s">
        <v>18</v>
      </c>
      <c r="B16" s="20" t="s">
        <v>257</v>
      </c>
      <c r="C16" s="293">
        <f>+C8+C9+C10+C11+C12+C13+C14+C15</f>
        <v>55650000</v>
      </c>
      <c r="D16" s="293">
        <f>+D8+D9+D10+D11+D12+D13+D14+D15</f>
        <v>55650000</v>
      </c>
      <c r="E16" s="208">
        <f>+E8+E9+E10+E11+E12+E13+E14+E15</f>
        <v>55650000</v>
      </c>
    </row>
    <row r="17" spans="1:5" s="300" customFormat="1" ht="12" customHeight="1" thickBot="1">
      <c r="A17" s="19" t="s">
        <v>19</v>
      </c>
      <c r="B17" s="20" t="s">
        <v>468</v>
      </c>
      <c r="C17" s="379"/>
      <c r="D17" s="379"/>
      <c r="E17" s="380"/>
    </row>
    <row r="18" spans="1:5" s="300" customFormat="1" ht="12" customHeight="1" thickBot="1">
      <c r="A18" s="19" t="s">
        <v>20</v>
      </c>
      <c r="B18" s="20" t="s">
        <v>469</v>
      </c>
      <c r="C18" s="293">
        <f>+C16+C17</f>
        <v>55650000</v>
      </c>
      <c r="D18" s="293">
        <f>+D16+D17</f>
        <v>55650000</v>
      </c>
      <c r="E18" s="332">
        <f>+E16+E17</f>
        <v>55650000</v>
      </c>
    </row>
    <row r="19" spans="1:5" s="300" customFormat="1" ht="12" customHeight="1">
      <c r="A19" s="270"/>
      <c r="B19" s="271"/>
      <c r="C19" s="272"/>
      <c r="D19" s="376"/>
      <c r="E19" s="377"/>
    </row>
    <row r="20" spans="1:5" s="300" customFormat="1" ht="12" customHeight="1">
      <c r="A20" s="604" t="s">
        <v>38</v>
      </c>
      <c r="B20" s="604"/>
      <c r="C20" s="604"/>
      <c r="D20" s="604"/>
      <c r="E20" s="604"/>
    </row>
    <row r="21" spans="1:5" s="300" customFormat="1" ht="12" customHeight="1" thickBot="1">
      <c r="A21" s="601" t="s">
        <v>121</v>
      </c>
      <c r="B21" s="601"/>
      <c r="C21" s="275"/>
      <c r="D21" s="102"/>
      <c r="E21" s="212" t="str">
        <f>E5</f>
        <v>Forint</v>
      </c>
    </row>
    <row r="22" spans="1:6" s="300" customFormat="1" ht="24" customHeight="1" thickBot="1">
      <c r="A22" s="22" t="s">
        <v>8</v>
      </c>
      <c r="B22" s="23" t="s">
        <v>39</v>
      </c>
      <c r="C22" s="23" t="str">
        <f>+C6</f>
        <v>2022. évi</v>
      </c>
      <c r="D22" s="23" t="str">
        <f>+D6</f>
        <v>2023. évi</v>
      </c>
      <c r="E22" s="119" t="str">
        <f>+E6</f>
        <v>2024. évi</v>
      </c>
      <c r="F22" s="378"/>
    </row>
    <row r="23" spans="1:6" s="300" customFormat="1" ht="12" customHeight="1" thickBot="1">
      <c r="A23" s="295" t="s">
        <v>435</v>
      </c>
      <c r="B23" s="296" t="s">
        <v>436</v>
      </c>
      <c r="C23" s="296" t="s">
        <v>437</v>
      </c>
      <c r="D23" s="296" t="s">
        <v>439</v>
      </c>
      <c r="E23" s="373" t="s">
        <v>438</v>
      </c>
      <c r="F23" s="378"/>
    </row>
    <row r="24" spans="1:6" s="300" customFormat="1" ht="15" customHeight="1" thickBot="1">
      <c r="A24" s="19" t="s">
        <v>10</v>
      </c>
      <c r="B24" s="26" t="s">
        <v>470</v>
      </c>
      <c r="C24" s="348">
        <v>54650000</v>
      </c>
      <c r="D24" s="348">
        <v>54650000</v>
      </c>
      <c r="E24" s="348">
        <v>54650000</v>
      </c>
      <c r="F24" s="378"/>
    </row>
    <row r="25" spans="1:5" ht="12" customHeight="1" thickBot="1">
      <c r="A25" s="362" t="s">
        <v>11</v>
      </c>
      <c r="B25" s="374" t="s">
        <v>475</v>
      </c>
      <c r="C25" s="375">
        <v>1000000</v>
      </c>
      <c r="D25" s="375">
        <v>1000000</v>
      </c>
      <c r="E25" s="375">
        <v>1000000</v>
      </c>
    </row>
    <row r="26" spans="1:5" ht="12" customHeight="1">
      <c r="A26" s="14" t="s">
        <v>86</v>
      </c>
      <c r="B26" s="7" t="s">
        <v>184</v>
      </c>
      <c r="C26" s="291"/>
      <c r="D26" s="291"/>
      <c r="E26" s="190"/>
    </row>
    <row r="27" spans="1:5" ht="12" customHeight="1">
      <c r="A27" s="14" t="s">
        <v>87</v>
      </c>
      <c r="B27" s="11" t="s">
        <v>146</v>
      </c>
      <c r="C27" s="290"/>
      <c r="D27" s="290"/>
      <c r="E27" s="189"/>
    </row>
    <row r="28" spans="1:5" ht="12" customHeight="1" thickBot="1">
      <c r="A28" s="14" t="s">
        <v>88</v>
      </c>
      <c r="B28" s="199" t="s">
        <v>186</v>
      </c>
      <c r="C28" s="290"/>
      <c r="D28" s="290"/>
      <c r="E28" s="189"/>
    </row>
    <row r="29" spans="1:5" ht="12" customHeight="1" thickBot="1">
      <c r="A29" s="19" t="s">
        <v>12</v>
      </c>
      <c r="B29" s="90" t="s">
        <v>391</v>
      </c>
      <c r="C29" s="289">
        <f>+C24+C25</f>
        <v>55650000</v>
      </c>
      <c r="D29" s="289">
        <f>+D24+D25</f>
        <v>55650000</v>
      </c>
      <c r="E29" s="188">
        <f>+E24+E25</f>
        <v>55650000</v>
      </c>
    </row>
    <row r="30" spans="1:6" ht="15" customHeight="1" thickBot="1">
      <c r="A30" s="19" t="s">
        <v>13</v>
      </c>
      <c r="B30" s="90" t="s">
        <v>471</v>
      </c>
      <c r="C30" s="381"/>
      <c r="D30" s="381"/>
      <c r="E30" s="382"/>
      <c r="F30" s="313"/>
    </row>
    <row r="31" spans="1:5" s="300" customFormat="1" ht="12.75" customHeight="1" thickBot="1">
      <c r="A31" s="200" t="s">
        <v>14</v>
      </c>
      <c r="B31" s="273" t="s">
        <v>472</v>
      </c>
      <c r="C31" s="372">
        <f>+C29+C30</f>
        <v>55650000</v>
      </c>
      <c r="D31" s="372">
        <f>+D29+D30</f>
        <v>55650000</v>
      </c>
      <c r="E31" s="371">
        <f>+E29+E30</f>
        <v>55650000</v>
      </c>
    </row>
    <row r="32" spans="3:5" ht="15.75">
      <c r="C32" s="491">
        <f>C18-C31</f>
        <v>0</v>
      </c>
      <c r="D32" s="491">
        <f>D18-D31</f>
        <v>0</v>
      </c>
      <c r="E32" s="491">
        <f>E18-E31</f>
        <v>0</v>
      </c>
    </row>
    <row r="33" ht="15.75">
      <c r="C33" s="274"/>
    </row>
    <row r="34" ht="15.75">
      <c r="C34" s="274"/>
    </row>
    <row r="35" ht="16.5" customHeight="1">
      <c r="C35" s="274"/>
    </row>
    <row r="36" ht="15.75">
      <c r="C36" s="274"/>
    </row>
    <row r="37" ht="15.75">
      <c r="C37" s="274"/>
    </row>
    <row r="38" spans="6:7" s="274" customFormat="1" ht="15.75">
      <c r="F38" s="298"/>
      <c r="G38" s="298"/>
    </row>
    <row r="39" spans="6:7" s="274" customFormat="1" ht="15.75">
      <c r="F39" s="298"/>
      <c r="G39" s="298"/>
    </row>
    <row r="40" spans="6:7" s="274" customFormat="1" ht="15.75">
      <c r="F40" s="298"/>
      <c r="G40" s="298"/>
    </row>
    <row r="41" spans="6:7" s="274" customFormat="1" ht="15.75">
      <c r="F41" s="298"/>
      <c r="G41" s="298"/>
    </row>
    <row r="42" spans="6:7" s="274" customFormat="1" ht="15.75">
      <c r="F42" s="298"/>
      <c r="G42" s="298"/>
    </row>
    <row r="43" spans="6:7" s="274" customFormat="1" ht="15.75">
      <c r="F43" s="298"/>
      <c r="G43" s="298"/>
    </row>
    <row r="44" spans="6:7" s="274" customFormat="1" ht="15.75">
      <c r="F44" s="298"/>
      <c r="G44" s="298"/>
    </row>
  </sheetData>
  <sheetProtection/>
  <mergeCells count="6">
    <mergeCell ref="A4:E4"/>
    <mergeCell ref="A5:B5"/>
    <mergeCell ref="A20:E20"/>
    <mergeCell ref="A21:B21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465" t="s">
        <v>119</v>
      </c>
    </row>
    <row r="4" spans="1:2" ht="12.75">
      <c r="A4" s="98"/>
      <c r="B4" s="98"/>
    </row>
    <row r="5" spans="1:2" s="109" customFormat="1" ht="15.75">
      <c r="A5" s="60" t="str">
        <f>CONCATENATE(ALAPADATOK!D7,". évi előirányzat BEVÉTELEK")</f>
        <v>2021. évi előirányzat BEVÉTELEK</v>
      </c>
      <c r="B5" s="108"/>
    </row>
    <row r="6" spans="1:2" ht="12.75">
      <c r="A6" s="98"/>
      <c r="B6" s="98"/>
    </row>
    <row r="7" spans="1:2" ht="12.75">
      <c r="A7" s="98" t="s">
        <v>476</v>
      </c>
      <c r="B7" s="98" t="s">
        <v>429</v>
      </c>
    </row>
    <row r="8" spans="1:2" ht="12.75">
      <c r="A8" s="98" t="s">
        <v>477</v>
      </c>
      <c r="B8" s="98" t="s">
        <v>430</v>
      </c>
    </row>
    <row r="9" spans="1:2" ht="12.75">
      <c r="A9" s="98" t="s">
        <v>478</v>
      </c>
      <c r="B9" s="98" t="s">
        <v>431</v>
      </c>
    </row>
    <row r="10" spans="1:2" ht="12.75">
      <c r="A10" s="98"/>
      <c r="B10" s="98"/>
    </row>
    <row r="11" spans="1:2" ht="12.75">
      <c r="A11" s="98"/>
      <c r="B11" s="98"/>
    </row>
    <row r="12" spans="1:2" s="109" customFormat="1" ht="15.75">
      <c r="A12" s="60" t="str">
        <f>+CONCATENATE(LEFT(A5,4),". évi előirányzat KIADÁSOK")</f>
        <v>2021. évi előirányzat KIADÁSOK</v>
      </c>
      <c r="B12" s="108"/>
    </row>
    <row r="13" spans="1:2" ht="12.75">
      <c r="A13" s="98"/>
      <c r="B13" s="98"/>
    </row>
    <row r="14" spans="1:2" ht="12.75">
      <c r="A14" s="98" t="s">
        <v>479</v>
      </c>
      <c r="B14" s="98" t="s">
        <v>432</v>
      </c>
    </row>
    <row r="15" spans="1:2" ht="12.75">
      <c r="A15" s="98" t="s">
        <v>480</v>
      </c>
      <c r="B15" s="98" t="s">
        <v>433</v>
      </c>
    </row>
    <row r="16" spans="1:2" ht="12.75">
      <c r="A16" s="98" t="s">
        <v>481</v>
      </c>
      <c r="B16" s="98" t="s">
        <v>434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55">
      <selection activeCell="B34" sqref="B34"/>
    </sheetView>
  </sheetViews>
  <sheetFormatPr defaultColWidth="9.00390625" defaultRowHeight="12.75"/>
  <cols>
    <col min="1" max="1" width="9.50390625" style="274" customWidth="1"/>
    <col min="2" max="2" width="99.375" style="274" customWidth="1"/>
    <col min="3" max="3" width="21.625" style="275" customWidth="1"/>
    <col min="4" max="4" width="9.00390625" style="298" customWidth="1"/>
    <col min="5" max="16384" width="9.375" style="298" customWidth="1"/>
  </cols>
  <sheetData>
    <row r="1" spans="1:3" ht="18.75" customHeight="1">
      <c r="A1" s="466"/>
      <c r="B1" s="597" t="str">
        <f>CONCATENATE("1.1. melléklet ",ALAPADATOK!A7," ",ALAPADATOK!B7," ",ALAPADATOK!C7," ",ALAPADATOK!D7," ",ALAPADATOK!E7," ",ALAPADATOK!F7," ",ALAPADATOK!G7," ",ALAPADATOK!H7)</f>
        <v>1.1. melléklet a 4 / 2021 ( III.03. ) önkormányzati rendelethez</v>
      </c>
      <c r="C1" s="598"/>
    </row>
    <row r="2" spans="1:3" ht="21.75" customHeight="1">
      <c r="A2" s="467"/>
      <c r="B2" s="468" t="str">
        <f>CONCATENATE(ALAPADATOK!A3)</f>
        <v>HEVESARANYOS KÖZSÉGI ÖNKORMÁNYZAT</v>
      </c>
      <c r="C2" s="469"/>
    </row>
    <row r="3" spans="1:3" ht="21.75" customHeight="1">
      <c r="A3" s="469"/>
      <c r="B3" s="468" t="str">
        <f>CONCATENATE(ALAPADATOK!D7,". ÉVI KÖLTSÉGVETÉS")</f>
        <v>2021. ÉVI KÖLTSÉGVETÉS</v>
      </c>
      <c r="C3" s="469"/>
    </row>
    <row r="4" spans="1:3" ht="21.75" customHeight="1">
      <c r="A4" s="469"/>
      <c r="B4" s="468" t="s">
        <v>508</v>
      </c>
      <c r="C4" s="469"/>
    </row>
    <row r="5" spans="1:3" ht="21.75" customHeight="1">
      <c r="A5" s="466"/>
      <c r="B5" s="466"/>
      <c r="C5" s="470"/>
    </row>
    <row r="6" spans="1:3" ht="15" customHeight="1">
      <c r="A6" s="599" t="s">
        <v>7</v>
      </c>
      <c r="B6" s="599"/>
      <c r="C6" s="599"/>
    </row>
    <row r="7" spans="1:3" ht="15" customHeight="1" thickBot="1">
      <c r="A7" s="600" t="s">
        <v>120</v>
      </c>
      <c r="B7" s="600"/>
      <c r="C7" s="421" t="s">
        <v>494</v>
      </c>
    </row>
    <row r="8" spans="1:3" ht="24" customHeight="1" thickBot="1">
      <c r="A8" s="471" t="s">
        <v>56</v>
      </c>
      <c r="B8" s="472" t="s">
        <v>9</v>
      </c>
      <c r="C8" s="473" t="str">
        <f>+CONCATENATE(LEFT(KV_ÖSSZEFÜGGÉSEK!A5,4),". évi előirányzat")</f>
        <v>2021. évi előirányzat</v>
      </c>
    </row>
    <row r="9" spans="1:3" s="299" customFormat="1" ht="12" customHeight="1" thickBot="1">
      <c r="A9" s="406"/>
      <c r="B9" s="407" t="s">
        <v>435</v>
      </c>
      <c r="C9" s="408" t="s">
        <v>436</v>
      </c>
    </row>
    <row r="10" spans="1:3" s="300" customFormat="1" ht="12" customHeight="1" thickBot="1">
      <c r="A10" s="19" t="s">
        <v>10</v>
      </c>
      <c r="B10" s="20" t="s">
        <v>206</v>
      </c>
      <c r="C10" s="202">
        <f>+C11+C12+C13+C14+C15+C16</f>
        <v>57889312</v>
      </c>
    </row>
    <row r="11" spans="1:3" s="300" customFormat="1" ht="12" customHeight="1">
      <c r="A11" s="14" t="s">
        <v>80</v>
      </c>
      <c r="B11" s="301" t="s">
        <v>207</v>
      </c>
      <c r="C11" s="205">
        <v>17091687</v>
      </c>
    </row>
    <row r="12" spans="1:3" s="300" customFormat="1" ht="12" customHeight="1">
      <c r="A12" s="13" t="s">
        <v>81</v>
      </c>
      <c r="B12" s="302" t="s">
        <v>208</v>
      </c>
      <c r="C12" s="204">
        <v>17507900</v>
      </c>
    </row>
    <row r="13" spans="1:3" s="300" customFormat="1" ht="12" customHeight="1">
      <c r="A13" s="13" t="s">
        <v>82</v>
      </c>
      <c r="B13" s="302" t="s">
        <v>482</v>
      </c>
      <c r="C13" s="204">
        <v>21019725</v>
      </c>
    </row>
    <row r="14" spans="1:3" s="300" customFormat="1" ht="12" customHeight="1">
      <c r="A14" s="13" t="s">
        <v>83</v>
      </c>
      <c r="B14" s="302" t="s">
        <v>209</v>
      </c>
      <c r="C14" s="204">
        <v>2270000</v>
      </c>
    </row>
    <row r="15" spans="1:3" s="300" customFormat="1" ht="12" customHeight="1">
      <c r="A15" s="13" t="s">
        <v>116</v>
      </c>
      <c r="B15" s="198" t="s">
        <v>375</v>
      </c>
      <c r="C15" s="204"/>
    </row>
    <row r="16" spans="1:3" s="300" customFormat="1" ht="12" customHeight="1" thickBot="1">
      <c r="A16" s="15" t="s">
        <v>84</v>
      </c>
      <c r="B16" s="199" t="s">
        <v>376</v>
      </c>
      <c r="C16" s="204"/>
    </row>
    <row r="17" spans="1:3" s="300" customFormat="1" ht="12" customHeight="1" thickBot="1">
      <c r="A17" s="19" t="s">
        <v>11</v>
      </c>
      <c r="B17" s="197" t="s">
        <v>210</v>
      </c>
      <c r="C17" s="202">
        <f>+C18+C19+C20+C21+C22</f>
        <v>7214617</v>
      </c>
    </row>
    <row r="18" spans="1:3" s="300" customFormat="1" ht="12" customHeight="1">
      <c r="A18" s="14" t="s">
        <v>86</v>
      </c>
      <c r="B18" s="301" t="s">
        <v>211</v>
      </c>
      <c r="C18" s="205"/>
    </row>
    <row r="19" spans="1:3" s="300" customFormat="1" ht="12" customHeight="1">
      <c r="A19" s="13" t="s">
        <v>87</v>
      </c>
      <c r="B19" s="302" t="s">
        <v>212</v>
      </c>
      <c r="C19" s="204"/>
    </row>
    <row r="20" spans="1:3" s="300" customFormat="1" ht="12" customHeight="1">
      <c r="A20" s="13" t="s">
        <v>88</v>
      </c>
      <c r="B20" s="302" t="s">
        <v>368</v>
      </c>
      <c r="C20" s="204"/>
    </row>
    <row r="21" spans="1:3" s="300" customFormat="1" ht="12" customHeight="1">
      <c r="A21" s="13" t="s">
        <v>89</v>
      </c>
      <c r="B21" s="302" t="s">
        <v>369</v>
      </c>
      <c r="C21" s="204"/>
    </row>
    <row r="22" spans="1:3" s="300" customFormat="1" ht="12" customHeight="1">
      <c r="A22" s="13" t="s">
        <v>90</v>
      </c>
      <c r="B22" s="302" t="s">
        <v>503</v>
      </c>
      <c r="C22" s="204">
        <v>7214617</v>
      </c>
    </row>
    <row r="23" spans="1:3" s="300" customFormat="1" ht="12" customHeight="1" thickBot="1">
      <c r="A23" s="15" t="s">
        <v>99</v>
      </c>
      <c r="B23" s="199" t="s">
        <v>214</v>
      </c>
      <c r="C23" s="206"/>
    </row>
    <row r="24" spans="1:3" s="300" customFormat="1" ht="12" customHeight="1" thickBot="1">
      <c r="A24" s="19" t="s">
        <v>12</v>
      </c>
      <c r="B24" s="20" t="s">
        <v>215</v>
      </c>
      <c r="C24" s="202">
        <f>+C25+C26+C27+C28+C29</f>
        <v>0</v>
      </c>
    </row>
    <row r="25" spans="1:3" s="300" customFormat="1" ht="12" customHeight="1">
      <c r="A25" s="14" t="s">
        <v>69</v>
      </c>
      <c r="B25" s="301" t="s">
        <v>216</v>
      </c>
      <c r="C25" s="205"/>
    </row>
    <row r="26" spans="1:3" s="300" customFormat="1" ht="12" customHeight="1">
      <c r="A26" s="13" t="s">
        <v>70</v>
      </c>
      <c r="B26" s="302" t="s">
        <v>217</v>
      </c>
      <c r="C26" s="204"/>
    </row>
    <row r="27" spans="1:3" s="300" customFormat="1" ht="12" customHeight="1">
      <c r="A27" s="13" t="s">
        <v>71</v>
      </c>
      <c r="B27" s="302" t="s">
        <v>370</v>
      </c>
      <c r="C27" s="204"/>
    </row>
    <row r="28" spans="1:3" s="300" customFormat="1" ht="12" customHeight="1">
      <c r="A28" s="13" t="s">
        <v>72</v>
      </c>
      <c r="B28" s="302" t="s">
        <v>371</v>
      </c>
      <c r="C28" s="204"/>
    </row>
    <row r="29" spans="1:3" s="300" customFormat="1" ht="12" customHeight="1">
      <c r="A29" s="13" t="s">
        <v>130</v>
      </c>
      <c r="B29" s="302" t="s">
        <v>218</v>
      </c>
      <c r="C29" s="204"/>
    </row>
    <row r="30" spans="1:3" s="401" customFormat="1" ht="12" customHeight="1" thickBot="1">
      <c r="A30" s="409" t="s">
        <v>131</v>
      </c>
      <c r="B30" s="399" t="s">
        <v>498</v>
      </c>
      <c r="C30" s="400"/>
    </row>
    <row r="31" spans="1:3" s="300" customFormat="1" ht="12" customHeight="1" thickBot="1">
      <c r="A31" s="19" t="s">
        <v>132</v>
      </c>
      <c r="B31" s="20" t="s">
        <v>483</v>
      </c>
      <c r="C31" s="208">
        <f>SUM(C32:C38)</f>
        <v>3000000</v>
      </c>
    </row>
    <row r="32" spans="1:3" s="300" customFormat="1" ht="12" customHeight="1">
      <c r="A32" s="14" t="s">
        <v>220</v>
      </c>
      <c r="B32" s="301" t="s">
        <v>604</v>
      </c>
      <c r="C32" s="205"/>
    </row>
    <row r="33" spans="1:3" s="300" customFormat="1" ht="12" customHeight="1">
      <c r="A33" s="13" t="s">
        <v>221</v>
      </c>
      <c r="B33" s="302" t="s">
        <v>487</v>
      </c>
      <c r="C33" s="204"/>
    </row>
    <row r="34" spans="1:3" s="300" customFormat="1" ht="12" customHeight="1">
      <c r="A34" s="13" t="s">
        <v>222</v>
      </c>
      <c r="B34" s="302" t="s">
        <v>488</v>
      </c>
      <c r="C34" s="204">
        <v>3000000</v>
      </c>
    </row>
    <row r="35" spans="1:3" s="300" customFormat="1" ht="12" customHeight="1">
      <c r="A35" s="13" t="s">
        <v>223</v>
      </c>
      <c r="B35" s="302" t="s">
        <v>489</v>
      </c>
      <c r="C35" s="204"/>
    </row>
    <row r="36" spans="1:3" s="300" customFormat="1" ht="12" customHeight="1">
      <c r="A36" s="13" t="s">
        <v>484</v>
      </c>
      <c r="B36" s="302" t="s">
        <v>224</v>
      </c>
      <c r="C36" s="204"/>
    </row>
    <row r="37" spans="1:3" s="300" customFormat="1" ht="12" customHeight="1">
      <c r="A37" s="13" t="s">
        <v>485</v>
      </c>
      <c r="B37" s="302" t="s">
        <v>587</v>
      </c>
      <c r="C37" s="204"/>
    </row>
    <row r="38" spans="1:3" s="300" customFormat="1" ht="12" customHeight="1" thickBot="1">
      <c r="A38" s="15" t="s">
        <v>486</v>
      </c>
      <c r="B38" s="501" t="s">
        <v>607</v>
      </c>
      <c r="C38" s="206"/>
    </row>
    <row r="39" spans="1:3" s="300" customFormat="1" ht="12" customHeight="1" thickBot="1">
      <c r="A39" s="19" t="s">
        <v>14</v>
      </c>
      <c r="B39" s="20" t="s">
        <v>377</v>
      </c>
      <c r="C39" s="202">
        <f>SUM(C40:C50)</f>
        <v>0</v>
      </c>
    </row>
    <row r="40" spans="1:3" s="300" customFormat="1" ht="12" customHeight="1">
      <c r="A40" s="14" t="s">
        <v>73</v>
      </c>
      <c r="B40" s="301" t="s">
        <v>227</v>
      </c>
      <c r="C40" s="205"/>
    </row>
    <row r="41" spans="1:3" s="300" customFormat="1" ht="12" customHeight="1">
      <c r="A41" s="13" t="s">
        <v>74</v>
      </c>
      <c r="B41" s="302" t="s">
        <v>228</v>
      </c>
      <c r="C41" s="204"/>
    </row>
    <row r="42" spans="1:3" s="300" customFormat="1" ht="12" customHeight="1">
      <c r="A42" s="13" t="s">
        <v>75</v>
      </c>
      <c r="B42" s="302" t="s">
        <v>229</v>
      </c>
      <c r="C42" s="204"/>
    </row>
    <row r="43" spans="1:3" s="300" customFormat="1" ht="12" customHeight="1">
      <c r="A43" s="13" t="s">
        <v>134</v>
      </c>
      <c r="B43" s="302" t="s">
        <v>230</v>
      </c>
      <c r="C43" s="204"/>
    </row>
    <row r="44" spans="1:3" s="300" customFormat="1" ht="12" customHeight="1">
      <c r="A44" s="13" t="s">
        <v>135</v>
      </c>
      <c r="B44" s="302" t="s">
        <v>231</v>
      </c>
      <c r="C44" s="204"/>
    </row>
    <row r="45" spans="1:3" s="300" customFormat="1" ht="12" customHeight="1">
      <c r="A45" s="13" t="s">
        <v>136</v>
      </c>
      <c r="B45" s="302" t="s">
        <v>232</v>
      </c>
      <c r="C45" s="204"/>
    </row>
    <row r="46" spans="1:3" s="300" customFormat="1" ht="12" customHeight="1">
      <c r="A46" s="13" t="s">
        <v>137</v>
      </c>
      <c r="B46" s="302" t="s">
        <v>233</v>
      </c>
      <c r="C46" s="204"/>
    </row>
    <row r="47" spans="1:3" s="300" customFormat="1" ht="12" customHeight="1">
      <c r="A47" s="13" t="s">
        <v>138</v>
      </c>
      <c r="B47" s="302" t="s">
        <v>490</v>
      </c>
      <c r="C47" s="204"/>
    </row>
    <row r="48" spans="1:3" s="300" customFormat="1" ht="12" customHeight="1">
      <c r="A48" s="13" t="s">
        <v>225</v>
      </c>
      <c r="B48" s="302" t="s">
        <v>235</v>
      </c>
      <c r="C48" s="207"/>
    </row>
    <row r="49" spans="1:3" s="300" customFormat="1" ht="12" customHeight="1">
      <c r="A49" s="15" t="s">
        <v>226</v>
      </c>
      <c r="B49" s="303" t="s">
        <v>379</v>
      </c>
      <c r="C49" s="292"/>
    </row>
    <row r="50" spans="1:3" s="300" customFormat="1" ht="12" customHeight="1" thickBot="1">
      <c r="A50" s="15" t="s">
        <v>378</v>
      </c>
      <c r="B50" s="199" t="s">
        <v>236</v>
      </c>
      <c r="C50" s="292"/>
    </row>
    <row r="51" spans="1:3" s="300" customFormat="1" ht="12" customHeight="1" thickBot="1">
      <c r="A51" s="19" t="s">
        <v>15</v>
      </c>
      <c r="B51" s="20" t="s">
        <v>237</v>
      </c>
      <c r="C51" s="202">
        <f>SUM(C52:C56)</f>
        <v>0</v>
      </c>
    </row>
    <row r="52" spans="1:3" s="300" customFormat="1" ht="12" customHeight="1">
      <c r="A52" s="14" t="s">
        <v>76</v>
      </c>
      <c r="B52" s="301" t="s">
        <v>241</v>
      </c>
      <c r="C52" s="344"/>
    </row>
    <row r="53" spans="1:3" s="300" customFormat="1" ht="12" customHeight="1">
      <c r="A53" s="13" t="s">
        <v>77</v>
      </c>
      <c r="B53" s="302" t="s">
        <v>242</v>
      </c>
      <c r="C53" s="207"/>
    </row>
    <row r="54" spans="1:3" s="300" customFormat="1" ht="12" customHeight="1">
      <c r="A54" s="13" t="s">
        <v>238</v>
      </c>
      <c r="B54" s="302" t="s">
        <v>243</v>
      </c>
      <c r="C54" s="207"/>
    </row>
    <row r="55" spans="1:3" s="300" customFormat="1" ht="12" customHeight="1">
      <c r="A55" s="13" t="s">
        <v>239</v>
      </c>
      <c r="B55" s="302" t="s">
        <v>244</v>
      </c>
      <c r="C55" s="207"/>
    </row>
    <row r="56" spans="1:3" s="300" customFormat="1" ht="12" customHeight="1" thickBot="1">
      <c r="A56" s="15" t="s">
        <v>240</v>
      </c>
      <c r="B56" s="199" t="s">
        <v>245</v>
      </c>
      <c r="C56" s="292"/>
    </row>
    <row r="57" spans="1:3" s="300" customFormat="1" ht="12" customHeight="1" thickBot="1">
      <c r="A57" s="19" t="s">
        <v>139</v>
      </c>
      <c r="B57" s="20" t="s">
        <v>246</v>
      </c>
      <c r="C57" s="202">
        <f>SUM(C58:C60)</f>
        <v>0</v>
      </c>
    </row>
    <row r="58" spans="1:3" s="300" customFormat="1" ht="12" customHeight="1">
      <c r="A58" s="14" t="s">
        <v>78</v>
      </c>
      <c r="B58" s="301" t="s">
        <v>247</v>
      </c>
      <c r="C58" s="205"/>
    </row>
    <row r="59" spans="1:3" s="300" customFormat="1" ht="12" customHeight="1">
      <c r="A59" s="13" t="s">
        <v>79</v>
      </c>
      <c r="B59" s="302" t="s">
        <v>372</v>
      </c>
      <c r="C59" s="204"/>
    </row>
    <row r="60" spans="1:3" s="300" customFormat="1" ht="12" customHeight="1">
      <c r="A60" s="13" t="s">
        <v>250</v>
      </c>
      <c r="B60" s="302" t="s">
        <v>248</v>
      </c>
      <c r="C60" s="204"/>
    </row>
    <row r="61" spans="1:3" s="300" customFormat="1" ht="12" customHeight="1" thickBot="1">
      <c r="A61" s="15" t="s">
        <v>251</v>
      </c>
      <c r="B61" s="199" t="s">
        <v>249</v>
      </c>
      <c r="C61" s="206"/>
    </row>
    <row r="62" spans="1:3" s="300" customFormat="1" ht="12" customHeight="1" thickBot="1">
      <c r="A62" s="19" t="s">
        <v>17</v>
      </c>
      <c r="B62" s="197" t="s">
        <v>252</v>
      </c>
      <c r="C62" s="202">
        <f>SUM(C63:C65)</f>
        <v>0</v>
      </c>
    </row>
    <row r="63" spans="1:3" s="300" customFormat="1" ht="12" customHeight="1">
      <c r="A63" s="14" t="s">
        <v>140</v>
      </c>
      <c r="B63" s="301" t="s">
        <v>254</v>
      </c>
      <c r="C63" s="207"/>
    </row>
    <row r="64" spans="1:3" s="300" customFormat="1" ht="12" customHeight="1">
      <c r="A64" s="13" t="s">
        <v>141</v>
      </c>
      <c r="B64" s="302" t="s">
        <v>373</v>
      </c>
      <c r="C64" s="207"/>
    </row>
    <row r="65" spans="1:3" s="300" customFormat="1" ht="12" customHeight="1">
      <c r="A65" s="13" t="s">
        <v>185</v>
      </c>
      <c r="B65" s="302" t="s">
        <v>255</v>
      </c>
      <c r="C65" s="207"/>
    </row>
    <row r="66" spans="1:3" s="300" customFormat="1" ht="12" customHeight="1" thickBot="1">
      <c r="A66" s="15" t="s">
        <v>253</v>
      </c>
      <c r="B66" s="199" t="s">
        <v>256</v>
      </c>
      <c r="C66" s="207"/>
    </row>
    <row r="67" spans="1:3" s="300" customFormat="1" ht="12" customHeight="1" thickBot="1">
      <c r="A67" s="367" t="s">
        <v>418</v>
      </c>
      <c r="B67" s="20" t="s">
        <v>257</v>
      </c>
      <c r="C67" s="208">
        <f>+C10+C17+C24+C31+C39+C51+C57+C62</f>
        <v>68103929</v>
      </c>
    </row>
    <row r="68" spans="1:3" s="300" customFormat="1" ht="12" customHeight="1" thickBot="1">
      <c r="A68" s="346" t="s">
        <v>258</v>
      </c>
      <c r="B68" s="197" t="s">
        <v>259</v>
      </c>
      <c r="C68" s="202">
        <f>SUM(C69:C71)</f>
        <v>0</v>
      </c>
    </row>
    <row r="69" spans="1:3" s="300" customFormat="1" ht="12" customHeight="1">
      <c r="A69" s="14" t="s">
        <v>286</v>
      </c>
      <c r="B69" s="301" t="s">
        <v>260</v>
      </c>
      <c r="C69" s="207"/>
    </row>
    <row r="70" spans="1:3" s="300" customFormat="1" ht="12" customHeight="1">
      <c r="A70" s="13" t="s">
        <v>295</v>
      </c>
      <c r="B70" s="302" t="s">
        <v>261</v>
      </c>
      <c r="C70" s="207"/>
    </row>
    <row r="71" spans="1:3" s="300" customFormat="1" ht="12" customHeight="1" thickBot="1">
      <c r="A71" s="15" t="s">
        <v>296</v>
      </c>
      <c r="B71" s="361" t="s">
        <v>499</v>
      </c>
      <c r="C71" s="207"/>
    </row>
    <row r="72" spans="1:3" s="300" customFormat="1" ht="12" customHeight="1" thickBot="1">
      <c r="A72" s="346" t="s">
        <v>262</v>
      </c>
      <c r="B72" s="197" t="s">
        <v>263</v>
      </c>
      <c r="C72" s="202">
        <f>SUM(C73:C76)</f>
        <v>0</v>
      </c>
    </row>
    <row r="73" spans="1:3" s="300" customFormat="1" ht="12" customHeight="1">
      <c r="A73" s="14" t="s">
        <v>117</v>
      </c>
      <c r="B73" s="301" t="s">
        <v>264</v>
      </c>
      <c r="C73" s="207"/>
    </row>
    <row r="74" spans="1:3" s="300" customFormat="1" ht="12" customHeight="1">
      <c r="A74" s="13" t="s">
        <v>118</v>
      </c>
      <c r="B74" s="302" t="s">
        <v>500</v>
      </c>
      <c r="C74" s="207"/>
    </row>
    <row r="75" spans="1:3" s="300" customFormat="1" ht="12" customHeight="1" thickBot="1">
      <c r="A75" s="15" t="s">
        <v>287</v>
      </c>
      <c r="B75" s="303" t="s">
        <v>265</v>
      </c>
      <c r="C75" s="292"/>
    </row>
    <row r="76" spans="1:3" s="300" customFormat="1" ht="12" customHeight="1" thickBot="1">
      <c r="A76" s="411" t="s">
        <v>288</v>
      </c>
      <c r="B76" s="412" t="s">
        <v>501</v>
      </c>
      <c r="C76" s="413"/>
    </row>
    <row r="77" spans="1:3" s="300" customFormat="1" ht="12" customHeight="1" thickBot="1">
      <c r="A77" s="346" t="s">
        <v>266</v>
      </c>
      <c r="B77" s="197" t="s">
        <v>267</v>
      </c>
      <c r="C77" s="202">
        <f>SUM(C78:C79)</f>
        <v>28011700</v>
      </c>
    </row>
    <row r="78" spans="1:3" s="300" customFormat="1" ht="12" customHeight="1" thickBot="1">
      <c r="A78" s="12" t="s">
        <v>289</v>
      </c>
      <c r="B78" s="410" t="s">
        <v>268</v>
      </c>
      <c r="C78" s="292">
        <v>28011700</v>
      </c>
    </row>
    <row r="79" spans="1:3" s="300" customFormat="1" ht="12" customHeight="1" thickBot="1">
      <c r="A79" s="411" t="s">
        <v>290</v>
      </c>
      <c r="B79" s="412" t="s">
        <v>269</v>
      </c>
      <c r="C79" s="413"/>
    </row>
    <row r="80" spans="1:3" s="300" customFormat="1" ht="12" customHeight="1" thickBot="1">
      <c r="A80" s="346" t="s">
        <v>270</v>
      </c>
      <c r="B80" s="197" t="s">
        <v>271</v>
      </c>
      <c r="C80" s="202">
        <f>SUM(C81:C83)</f>
        <v>0</v>
      </c>
    </row>
    <row r="81" spans="1:3" s="300" customFormat="1" ht="12" customHeight="1">
      <c r="A81" s="14" t="s">
        <v>291</v>
      </c>
      <c r="B81" s="301" t="s">
        <v>272</v>
      </c>
      <c r="C81" s="207"/>
    </row>
    <row r="82" spans="1:3" s="300" customFormat="1" ht="12" customHeight="1">
      <c r="A82" s="13" t="s">
        <v>292</v>
      </c>
      <c r="B82" s="302" t="s">
        <v>273</v>
      </c>
      <c r="C82" s="207"/>
    </row>
    <row r="83" spans="1:3" s="300" customFormat="1" ht="12" customHeight="1" thickBot="1">
      <c r="A83" s="17" t="s">
        <v>293</v>
      </c>
      <c r="B83" s="414" t="s">
        <v>502</v>
      </c>
      <c r="C83" s="415"/>
    </row>
    <row r="84" spans="1:3" s="300" customFormat="1" ht="12" customHeight="1" thickBot="1">
      <c r="A84" s="346" t="s">
        <v>274</v>
      </c>
      <c r="B84" s="197" t="s">
        <v>294</v>
      </c>
      <c r="C84" s="202">
        <f>SUM(C85:C88)</f>
        <v>0</v>
      </c>
    </row>
    <row r="85" spans="1:3" s="300" customFormat="1" ht="12" customHeight="1">
      <c r="A85" s="305" t="s">
        <v>275</v>
      </c>
      <c r="B85" s="301" t="s">
        <v>276</v>
      </c>
      <c r="C85" s="207"/>
    </row>
    <row r="86" spans="1:3" s="300" customFormat="1" ht="12" customHeight="1">
      <c r="A86" s="306" t="s">
        <v>277</v>
      </c>
      <c r="B86" s="302" t="s">
        <v>278</v>
      </c>
      <c r="C86" s="207"/>
    </row>
    <row r="87" spans="1:3" s="300" customFormat="1" ht="12" customHeight="1">
      <c r="A87" s="306" t="s">
        <v>279</v>
      </c>
      <c r="B87" s="302" t="s">
        <v>280</v>
      </c>
      <c r="C87" s="207"/>
    </row>
    <row r="88" spans="1:3" s="300" customFormat="1" ht="12" customHeight="1" thickBot="1">
      <c r="A88" s="307" t="s">
        <v>281</v>
      </c>
      <c r="B88" s="199" t="s">
        <v>282</v>
      </c>
      <c r="C88" s="207"/>
    </row>
    <row r="89" spans="1:3" s="300" customFormat="1" ht="12" customHeight="1" thickBot="1">
      <c r="A89" s="346" t="s">
        <v>283</v>
      </c>
      <c r="B89" s="197" t="s">
        <v>417</v>
      </c>
      <c r="C89" s="345"/>
    </row>
    <row r="90" spans="1:3" s="300" customFormat="1" ht="13.5" customHeight="1" thickBot="1">
      <c r="A90" s="346" t="s">
        <v>285</v>
      </c>
      <c r="B90" s="197" t="s">
        <v>284</v>
      </c>
      <c r="C90" s="345"/>
    </row>
    <row r="91" spans="1:3" s="300" customFormat="1" ht="15.75" customHeight="1" thickBot="1">
      <c r="A91" s="346" t="s">
        <v>297</v>
      </c>
      <c r="B91" s="308" t="s">
        <v>420</v>
      </c>
      <c r="C91" s="208">
        <f>+C68+C72+C77+C80+C84+C90+C89</f>
        <v>28011700</v>
      </c>
    </row>
    <row r="92" spans="1:3" s="300" customFormat="1" ht="16.5" customHeight="1" thickBot="1">
      <c r="A92" s="347" t="s">
        <v>419</v>
      </c>
      <c r="B92" s="309" t="s">
        <v>421</v>
      </c>
      <c r="C92" s="208">
        <f>+C67+C91</f>
        <v>96115629</v>
      </c>
    </row>
    <row r="93" spans="1:3" s="300" customFormat="1" ht="10.5" customHeight="1">
      <c r="A93" s="4"/>
      <c r="B93" s="5"/>
      <c r="C93" s="209"/>
    </row>
    <row r="94" spans="1:3" ht="16.5" customHeight="1">
      <c r="A94" s="604" t="s">
        <v>38</v>
      </c>
      <c r="B94" s="604"/>
      <c r="C94" s="604"/>
    </row>
    <row r="95" spans="1:3" s="310" customFormat="1" ht="16.5" customHeight="1" thickBot="1">
      <c r="A95" s="601" t="s">
        <v>121</v>
      </c>
      <c r="B95" s="601"/>
      <c r="C95" s="422" t="str">
        <f>C7</f>
        <v>Forintban!</v>
      </c>
    </row>
    <row r="96" spans="1:3" ht="30" customHeight="1" thickBot="1">
      <c r="A96" s="403" t="s">
        <v>56</v>
      </c>
      <c r="B96" s="404" t="s">
        <v>39</v>
      </c>
      <c r="C96" s="405" t="str">
        <f>+C8</f>
        <v>2021. évi előirányzat</v>
      </c>
    </row>
    <row r="97" spans="1:3" s="299" customFormat="1" ht="12" customHeight="1" thickBot="1">
      <c r="A97" s="403"/>
      <c r="B97" s="404" t="s">
        <v>435</v>
      </c>
      <c r="C97" s="405" t="s">
        <v>436</v>
      </c>
    </row>
    <row r="98" spans="1:3" ht="12" customHeight="1" thickBot="1">
      <c r="A98" s="21" t="s">
        <v>10</v>
      </c>
      <c r="B98" s="27" t="s">
        <v>380</v>
      </c>
      <c r="C98" s="201">
        <f>C99+C100+C101+C102+C103+C116</f>
        <v>93800057</v>
      </c>
    </row>
    <row r="99" spans="1:3" ht="12" customHeight="1">
      <c r="A99" s="16" t="s">
        <v>80</v>
      </c>
      <c r="B99" s="9" t="s">
        <v>40</v>
      </c>
      <c r="C99" s="203">
        <v>32313898</v>
      </c>
    </row>
    <row r="100" spans="1:3" ht="12" customHeight="1">
      <c r="A100" s="13" t="s">
        <v>81</v>
      </c>
      <c r="B100" s="7" t="s">
        <v>142</v>
      </c>
      <c r="C100" s="204">
        <v>4520468</v>
      </c>
    </row>
    <row r="101" spans="1:3" ht="12" customHeight="1">
      <c r="A101" s="13" t="s">
        <v>82</v>
      </c>
      <c r="B101" s="7" t="s">
        <v>109</v>
      </c>
      <c r="C101" s="206">
        <v>21334064</v>
      </c>
    </row>
    <row r="102" spans="1:3" ht="12" customHeight="1">
      <c r="A102" s="13" t="s">
        <v>83</v>
      </c>
      <c r="B102" s="10" t="s">
        <v>143</v>
      </c>
      <c r="C102" s="206">
        <v>10798000</v>
      </c>
    </row>
    <row r="103" spans="1:3" ht="12" customHeight="1">
      <c r="A103" s="13" t="s">
        <v>94</v>
      </c>
      <c r="B103" s="18" t="s">
        <v>144</v>
      </c>
      <c r="C103" s="206">
        <v>3354500</v>
      </c>
    </row>
    <row r="104" spans="1:3" ht="12" customHeight="1">
      <c r="A104" s="13" t="s">
        <v>84</v>
      </c>
      <c r="B104" s="7" t="s">
        <v>385</v>
      </c>
      <c r="C104" s="206">
        <v>784500</v>
      </c>
    </row>
    <row r="105" spans="1:3" ht="12" customHeight="1">
      <c r="A105" s="13" t="s">
        <v>85</v>
      </c>
      <c r="B105" s="106" t="s">
        <v>384</v>
      </c>
      <c r="C105" s="206"/>
    </row>
    <row r="106" spans="1:3" ht="12" customHeight="1">
      <c r="A106" s="13" t="s">
        <v>95</v>
      </c>
      <c r="B106" s="106" t="s">
        <v>383</v>
      </c>
      <c r="C106" s="206"/>
    </row>
    <row r="107" spans="1:3" ht="12" customHeight="1">
      <c r="A107" s="13" t="s">
        <v>96</v>
      </c>
      <c r="B107" s="104" t="s">
        <v>300</v>
      </c>
      <c r="C107" s="206"/>
    </row>
    <row r="108" spans="1:3" ht="12" customHeight="1">
      <c r="A108" s="13" t="s">
        <v>97</v>
      </c>
      <c r="B108" s="105" t="s">
        <v>301</v>
      </c>
      <c r="C108" s="206"/>
    </row>
    <row r="109" spans="1:3" ht="12" customHeight="1">
      <c r="A109" s="13" t="s">
        <v>98</v>
      </c>
      <c r="B109" s="105" t="s">
        <v>302</v>
      </c>
      <c r="C109" s="206"/>
    </row>
    <row r="110" spans="1:3" ht="12" customHeight="1">
      <c r="A110" s="13" t="s">
        <v>100</v>
      </c>
      <c r="B110" s="104" t="s">
        <v>303</v>
      </c>
      <c r="C110" s="206">
        <v>2070000</v>
      </c>
    </row>
    <row r="111" spans="1:3" ht="12" customHeight="1">
      <c r="A111" s="13" t="s">
        <v>145</v>
      </c>
      <c r="B111" s="104" t="s">
        <v>304</v>
      </c>
      <c r="C111" s="206"/>
    </row>
    <row r="112" spans="1:3" ht="12" customHeight="1">
      <c r="A112" s="13" t="s">
        <v>298</v>
      </c>
      <c r="B112" s="105" t="s">
        <v>305</v>
      </c>
      <c r="C112" s="206"/>
    </row>
    <row r="113" spans="1:3" ht="12" customHeight="1">
      <c r="A113" s="12" t="s">
        <v>299</v>
      </c>
      <c r="B113" s="106" t="s">
        <v>306</v>
      </c>
      <c r="C113" s="206"/>
    </row>
    <row r="114" spans="1:3" ht="12" customHeight="1">
      <c r="A114" s="13" t="s">
        <v>381</v>
      </c>
      <c r="B114" s="106" t="s">
        <v>307</v>
      </c>
      <c r="C114" s="206"/>
    </row>
    <row r="115" spans="1:3" ht="12" customHeight="1">
      <c r="A115" s="15" t="s">
        <v>382</v>
      </c>
      <c r="B115" s="106" t="s">
        <v>308</v>
      </c>
      <c r="C115" s="206">
        <v>500000</v>
      </c>
    </row>
    <row r="116" spans="1:3" ht="12" customHeight="1">
      <c r="A116" s="13" t="s">
        <v>386</v>
      </c>
      <c r="B116" s="10" t="s">
        <v>41</v>
      </c>
      <c r="C116" s="204">
        <v>21479127</v>
      </c>
    </row>
    <row r="117" spans="1:3" ht="12" customHeight="1">
      <c r="A117" s="13" t="s">
        <v>387</v>
      </c>
      <c r="B117" s="7" t="s">
        <v>389</v>
      </c>
      <c r="C117" s="204"/>
    </row>
    <row r="118" spans="1:3" ht="12" customHeight="1" thickBot="1">
      <c r="A118" s="17" t="s">
        <v>388</v>
      </c>
      <c r="B118" s="365" t="s">
        <v>390</v>
      </c>
      <c r="C118" s="210"/>
    </row>
    <row r="119" spans="1:3" ht="12" customHeight="1" thickBot="1">
      <c r="A119" s="362" t="s">
        <v>11</v>
      </c>
      <c r="B119" s="363" t="s">
        <v>309</v>
      </c>
      <c r="C119" s="364">
        <f>+C120+C122+C124</f>
        <v>0</v>
      </c>
    </row>
    <row r="120" spans="1:3" ht="12" customHeight="1">
      <c r="A120" s="14" t="s">
        <v>86</v>
      </c>
      <c r="B120" s="7" t="s">
        <v>184</v>
      </c>
      <c r="C120" s="205"/>
    </row>
    <row r="121" spans="1:3" ht="12" customHeight="1">
      <c r="A121" s="14" t="s">
        <v>87</v>
      </c>
      <c r="B121" s="11" t="s">
        <v>313</v>
      </c>
      <c r="C121" s="205"/>
    </row>
    <row r="122" spans="1:3" ht="12" customHeight="1">
      <c r="A122" s="14" t="s">
        <v>88</v>
      </c>
      <c r="B122" s="11" t="s">
        <v>146</v>
      </c>
      <c r="C122" s="204"/>
    </row>
    <row r="123" spans="1:3" ht="12" customHeight="1">
      <c r="A123" s="14" t="s">
        <v>89</v>
      </c>
      <c r="B123" s="11" t="s">
        <v>314</v>
      </c>
      <c r="C123" s="189"/>
    </row>
    <row r="124" spans="1:3" ht="12" customHeight="1">
      <c r="A124" s="14" t="s">
        <v>90</v>
      </c>
      <c r="B124" s="199" t="s">
        <v>504</v>
      </c>
      <c r="C124" s="189"/>
    </row>
    <row r="125" spans="1:3" ht="12" customHeight="1">
      <c r="A125" s="14" t="s">
        <v>99</v>
      </c>
      <c r="B125" s="198" t="s">
        <v>374</v>
      </c>
      <c r="C125" s="189"/>
    </row>
    <row r="126" spans="1:3" ht="12" customHeight="1">
      <c r="A126" s="14" t="s">
        <v>101</v>
      </c>
      <c r="B126" s="297" t="s">
        <v>319</v>
      </c>
      <c r="C126" s="189"/>
    </row>
    <row r="127" spans="1:3" ht="15.75">
      <c r="A127" s="14" t="s">
        <v>147</v>
      </c>
      <c r="B127" s="105" t="s">
        <v>302</v>
      </c>
      <c r="C127" s="189"/>
    </row>
    <row r="128" spans="1:3" ht="12" customHeight="1">
      <c r="A128" s="14" t="s">
        <v>148</v>
      </c>
      <c r="B128" s="105" t="s">
        <v>318</v>
      </c>
      <c r="C128" s="189"/>
    </row>
    <row r="129" spans="1:3" ht="12" customHeight="1">
      <c r="A129" s="14" t="s">
        <v>149</v>
      </c>
      <c r="B129" s="105" t="s">
        <v>317</v>
      </c>
      <c r="C129" s="189"/>
    </row>
    <row r="130" spans="1:3" ht="12" customHeight="1">
      <c r="A130" s="14" t="s">
        <v>310</v>
      </c>
      <c r="B130" s="105" t="s">
        <v>305</v>
      </c>
      <c r="C130" s="189"/>
    </row>
    <row r="131" spans="1:3" ht="12" customHeight="1">
      <c r="A131" s="14" t="s">
        <v>311</v>
      </c>
      <c r="B131" s="105" t="s">
        <v>316</v>
      </c>
      <c r="C131" s="189"/>
    </row>
    <row r="132" spans="1:3" ht="16.5" thickBot="1">
      <c r="A132" s="12" t="s">
        <v>312</v>
      </c>
      <c r="B132" s="105" t="s">
        <v>315</v>
      </c>
      <c r="C132" s="191"/>
    </row>
    <row r="133" spans="1:3" ht="12" customHeight="1" thickBot="1">
      <c r="A133" s="19" t="s">
        <v>12</v>
      </c>
      <c r="B133" s="90" t="s">
        <v>391</v>
      </c>
      <c r="C133" s="202">
        <f>+C98+C119</f>
        <v>93800057</v>
      </c>
    </row>
    <row r="134" spans="1:3" ht="12" customHeight="1" thickBot="1">
      <c r="A134" s="19" t="s">
        <v>13</v>
      </c>
      <c r="B134" s="90" t="s">
        <v>392</v>
      </c>
      <c r="C134" s="202">
        <f>+C135+C136+C137</f>
        <v>0</v>
      </c>
    </row>
    <row r="135" spans="1:3" ht="12" customHeight="1">
      <c r="A135" s="14" t="s">
        <v>220</v>
      </c>
      <c r="B135" s="11" t="s">
        <v>399</v>
      </c>
      <c r="C135" s="189"/>
    </row>
    <row r="136" spans="1:3" ht="12" customHeight="1">
      <c r="A136" s="14" t="s">
        <v>221</v>
      </c>
      <c r="B136" s="11" t="s">
        <v>400</v>
      </c>
      <c r="C136" s="189"/>
    </row>
    <row r="137" spans="1:3" ht="12" customHeight="1" thickBot="1">
      <c r="A137" s="12" t="s">
        <v>222</v>
      </c>
      <c r="B137" s="11" t="s">
        <v>401</v>
      </c>
      <c r="C137" s="189"/>
    </row>
    <row r="138" spans="1:3" ht="12" customHeight="1" thickBot="1">
      <c r="A138" s="19" t="s">
        <v>14</v>
      </c>
      <c r="B138" s="90" t="s">
        <v>393</v>
      </c>
      <c r="C138" s="202">
        <f>SUM(C139:C144)</f>
        <v>0</v>
      </c>
    </row>
    <row r="139" spans="1:3" ht="12" customHeight="1">
      <c r="A139" s="14" t="s">
        <v>73</v>
      </c>
      <c r="B139" s="8" t="s">
        <v>402</v>
      </c>
      <c r="C139" s="189"/>
    </row>
    <row r="140" spans="1:3" ht="12" customHeight="1">
      <c r="A140" s="14" t="s">
        <v>74</v>
      </c>
      <c r="B140" s="8" t="s">
        <v>394</v>
      </c>
      <c r="C140" s="189"/>
    </row>
    <row r="141" spans="1:3" ht="12" customHeight="1">
      <c r="A141" s="14" t="s">
        <v>75</v>
      </c>
      <c r="B141" s="8" t="s">
        <v>395</v>
      </c>
      <c r="C141" s="189"/>
    </row>
    <row r="142" spans="1:3" ht="12" customHeight="1">
      <c r="A142" s="14" t="s">
        <v>134</v>
      </c>
      <c r="B142" s="8" t="s">
        <v>396</v>
      </c>
      <c r="C142" s="189"/>
    </row>
    <row r="143" spans="1:3" ht="12" customHeight="1">
      <c r="A143" s="12" t="s">
        <v>135</v>
      </c>
      <c r="B143" s="6" t="s">
        <v>397</v>
      </c>
      <c r="C143" s="191"/>
    </row>
    <row r="144" spans="1:3" ht="12" customHeight="1" thickBot="1">
      <c r="A144" s="17" t="s">
        <v>136</v>
      </c>
      <c r="B144" s="544" t="s">
        <v>398</v>
      </c>
      <c r="C144" s="370"/>
    </row>
    <row r="145" spans="1:3" ht="12" customHeight="1" thickBot="1">
      <c r="A145" s="19" t="s">
        <v>15</v>
      </c>
      <c r="B145" s="90" t="s">
        <v>406</v>
      </c>
      <c r="C145" s="208">
        <f>+C146+C147+C148+C149</f>
        <v>2315572</v>
      </c>
    </row>
    <row r="146" spans="1:3" ht="12" customHeight="1">
      <c r="A146" s="14" t="s">
        <v>76</v>
      </c>
      <c r="B146" s="8" t="s">
        <v>320</v>
      </c>
      <c r="C146" s="189"/>
    </row>
    <row r="147" spans="1:3" ht="12" customHeight="1">
      <c r="A147" s="14" t="s">
        <v>77</v>
      </c>
      <c r="B147" s="8" t="s">
        <v>321</v>
      </c>
      <c r="C147" s="189">
        <v>2315572</v>
      </c>
    </row>
    <row r="148" spans="1:3" ht="12" customHeight="1" thickBot="1">
      <c r="A148" s="12" t="s">
        <v>238</v>
      </c>
      <c r="B148" s="6" t="s">
        <v>407</v>
      </c>
      <c r="C148" s="191"/>
    </row>
    <row r="149" spans="1:3" ht="12" customHeight="1" thickBot="1">
      <c r="A149" s="411" t="s">
        <v>239</v>
      </c>
      <c r="B149" s="416" t="s">
        <v>339</v>
      </c>
      <c r="C149" s="417"/>
    </row>
    <row r="150" spans="1:3" ht="12" customHeight="1" thickBot="1">
      <c r="A150" s="19" t="s">
        <v>16</v>
      </c>
      <c r="B150" s="90" t="s">
        <v>408</v>
      </c>
      <c r="C150" s="211">
        <f>SUM(C151:C155)</f>
        <v>0</v>
      </c>
    </row>
    <row r="151" spans="1:3" ht="12" customHeight="1">
      <c r="A151" s="14" t="s">
        <v>78</v>
      </c>
      <c r="B151" s="8" t="s">
        <v>403</v>
      </c>
      <c r="C151" s="189"/>
    </row>
    <row r="152" spans="1:3" ht="12" customHeight="1">
      <c r="A152" s="14" t="s">
        <v>79</v>
      </c>
      <c r="B152" s="8" t="s">
        <v>410</v>
      </c>
      <c r="C152" s="189"/>
    </row>
    <row r="153" spans="1:3" ht="12" customHeight="1">
      <c r="A153" s="14" t="s">
        <v>250</v>
      </c>
      <c r="B153" s="8" t="s">
        <v>405</v>
      </c>
      <c r="C153" s="189"/>
    </row>
    <row r="154" spans="1:3" ht="12" customHeight="1">
      <c r="A154" s="14" t="s">
        <v>251</v>
      </c>
      <c r="B154" s="8" t="s">
        <v>456</v>
      </c>
      <c r="C154" s="189"/>
    </row>
    <row r="155" spans="1:3" ht="12" customHeight="1" thickBot="1">
      <c r="A155" s="14" t="s">
        <v>409</v>
      </c>
      <c r="B155" s="8" t="s">
        <v>411</v>
      </c>
      <c r="C155" s="189"/>
    </row>
    <row r="156" spans="1:3" ht="12" customHeight="1" thickBot="1">
      <c r="A156" s="19" t="s">
        <v>17</v>
      </c>
      <c r="B156" s="90" t="s">
        <v>412</v>
      </c>
      <c r="C156" s="366"/>
    </row>
    <row r="157" spans="1:3" ht="12" customHeight="1" thickBot="1">
      <c r="A157" s="19" t="s">
        <v>18</v>
      </c>
      <c r="B157" s="90" t="s">
        <v>413</v>
      </c>
      <c r="C157" s="366"/>
    </row>
    <row r="158" spans="1:9" ht="15" customHeight="1" thickBot="1">
      <c r="A158" s="19" t="s">
        <v>19</v>
      </c>
      <c r="B158" s="90" t="s">
        <v>415</v>
      </c>
      <c r="C158" s="418">
        <f>+C134+C138+C145+C150+C156+C157</f>
        <v>2315572</v>
      </c>
      <c r="F158" s="312"/>
      <c r="G158" s="313"/>
      <c r="H158" s="313"/>
      <c r="I158" s="313"/>
    </row>
    <row r="159" spans="1:3" s="300" customFormat="1" ht="17.25" customHeight="1" thickBot="1">
      <c r="A159" s="200" t="s">
        <v>20</v>
      </c>
      <c r="B159" s="419" t="s">
        <v>414</v>
      </c>
      <c r="C159" s="418">
        <f>+C133+C158</f>
        <v>96115629</v>
      </c>
    </row>
    <row r="160" spans="1:3" ht="15.75" customHeight="1">
      <c r="A160" s="474"/>
      <c r="B160" s="474"/>
      <c r="C160" s="475">
        <f>C92-C159</f>
        <v>0</v>
      </c>
    </row>
    <row r="161" spans="1:3" ht="15.75">
      <c r="A161" s="602" t="s">
        <v>322</v>
      </c>
      <c r="B161" s="602"/>
      <c r="C161" s="602"/>
    </row>
    <row r="162" spans="1:3" ht="15" customHeight="1" thickBot="1">
      <c r="A162" s="603" t="s">
        <v>122</v>
      </c>
      <c r="B162" s="603"/>
      <c r="C162" s="423" t="str">
        <f>C95</f>
        <v>Forintban!</v>
      </c>
    </row>
    <row r="163" spans="1:4" ht="13.5" customHeight="1" thickBot="1">
      <c r="A163" s="19">
        <v>1</v>
      </c>
      <c r="B163" s="26" t="s">
        <v>416</v>
      </c>
      <c r="C163" s="202">
        <f>+C67-C133</f>
        <v>-25696128</v>
      </c>
      <c r="D163" s="314"/>
    </row>
    <row r="164" spans="1:3" ht="27.75" customHeight="1" thickBot="1">
      <c r="A164" s="19" t="s">
        <v>11</v>
      </c>
      <c r="B164" s="26" t="s">
        <v>422</v>
      </c>
      <c r="C164" s="202">
        <f>+C91-C158</f>
        <v>25696128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48" sqref="C148"/>
    </sheetView>
  </sheetViews>
  <sheetFormatPr defaultColWidth="9.00390625" defaultRowHeight="12.75"/>
  <cols>
    <col min="1" max="1" width="9.50390625" style="274" customWidth="1"/>
    <col min="2" max="2" width="99.375" style="274" customWidth="1"/>
    <col min="3" max="3" width="21.625" style="275" customWidth="1"/>
    <col min="4" max="4" width="9.00390625" style="298" customWidth="1"/>
    <col min="5" max="16384" width="9.375" style="298" customWidth="1"/>
  </cols>
  <sheetData>
    <row r="1" spans="1:3" ht="18.75" customHeight="1">
      <c r="A1" s="466"/>
      <c r="B1" s="597" t="str">
        <f>CONCATENATE("1.2. melléklet ",ALAPADATOK!A7," ",ALAPADATOK!B7," ",ALAPADATOK!C7," ",ALAPADATOK!D7," ",ALAPADATOK!E7," ",ALAPADATOK!F7," ",ALAPADATOK!G7," ",ALAPADATOK!H7)</f>
        <v>1.2. melléklet a 4 / 2021 ( III.03. ) önkormányzati rendelethez</v>
      </c>
      <c r="C1" s="598"/>
    </row>
    <row r="2" spans="1:3" ht="21.75" customHeight="1">
      <c r="A2" s="467"/>
      <c r="B2" s="468" t="str">
        <f>CONCATENATE(ALAPADATOK!A3)</f>
        <v>HEVESARANYOS KÖZSÉGI ÖNKORMÁNYZAT</v>
      </c>
      <c r="C2" s="469"/>
    </row>
    <row r="3" spans="1:3" ht="21.75" customHeight="1">
      <c r="A3" s="469"/>
      <c r="B3" s="468" t="str">
        <f>'KV_1.1.sz.mell.'!B3</f>
        <v>2021. ÉVI KÖLTSÉGVETÉS</v>
      </c>
      <c r="C3" s="469"/>
    </row>
    <row r="4" spans="1:3" ht="21.75" customHeight="1">
      <c r="A4" s="469"/>
      <c r="B4" s="468" t="s">
        <v>509</v>
      </c>
      <c r="C4" s="469"/>
    </row>
    <row r="5" spans="1:3" ht="21.75" customHeight="1">
      <c r="A5" s="466"/>
      <c r="B5" s="466"/>
      <c r="C5" s="470"/>
    </row>
    <row r="6" spans="1:3" ht="15" customHeight="1">
      <c r="A6" s="599" t="s">
        <v>7</v>
      </c>
      <c r="B6" s="599"/>
      <c r="C6" s="599"/>
    </row>
    <row r="7" spans="1:3" ht="15" customHeight="1" thickBot="1">
      <c r="A7" s="600" t="s">
        <v>120</v>
      </c>
      <c r="B7" s="600"/>
      <c r="C7" s="421" t="str">
        <f>CONCATENATE('KV_1.1.sz.mell.'!C7)</f>
        <v>Forintban!</v>
      </c>
    </row>
    <row r="8" spans="1:3" ht="24" customHeight="1" thickBot="1">
      <c r="A8" s="471" t="s">
        <v>56</v>
      </c>
      <c r="B8" s="472" t="s">
        <v>9</v>
      </c>
      <c r="C8" s="473" t="str">
        <f>+CONCATENATE(LEFT(KV_ÖSSZEFÜGGÉSEK!A5,4),". évi előirányzat")</f>
        <v>2021. évi előirányzat</v>
      </c>
    </row>
    <row r="9" spans="1:3" s="299" customFormat="1" ht="12" customHeight="1" thickBot="1">
      <c r="A9" s="406"/>
      <c r="B9" s="407" t="s">
        <v>435</v>
      </c>
      <c r="C9" s="408" t="s">
        <v>436</v>
      </c>
    </row>
    <row r="10" spans="1:3" s="300" customFormat="1" ht="12" customHeight="1" thickBot="1">
      <c r="A10" s="19" t="s">
        <v>10</v>
      </c>
      <c r="B10" s="20" t="s">
        <v>206</v>
      </c>
      <c r="C10" s="202">
        <f>+C11+C12+C13+C14+C15+C16</f>
        <v>57889312</v>
      </c>
    </row>
    <row r="11" spans="1:3" s="300" customFormat="1" ht="12" customHeight="1">
      <c r="A11" s="14" t="s">
        <v>80</v>
      </c>
      <c r="B11" s="301" t="s">
        <v>207</v>
      </c>
      <c r="C11" s="205">
        <v>17091687</v>
      </c>
    </row>
    <row r="12" spans="1:3" s="300" customFormat="1" ht="12" customHeight="1">
      <c r="A12" s="13" t="s">
        <v>81</v>
      </c>
      <c r="B12" s="302" t="s">
        <v>208</v>
      </c>
      <c r="C12" s="204">
        <v>17507900</v>
      </c>
    </row>
    <row r="13" spans="1:3" s="300" customFormat="1" ht="12" customHeight="1">
      <c r="A13" s="13" t="s">
        <v>82</v>
      </c>
      <c r="B13" s="302" t="s">
        <v>482</v>
      </c>
      <c r="C13" s="204">
        <v>21019725</v>
      </c>
    </row>
    <row r="14" spans="1:3" s="300" customFormat="1" ht="12" customHeight="1">
      <c r="A14" s="13" t="s">
        <v>83</v>
      </c>
      <c r="B14" s="302" t="s">
        <v>209</v>
      </c>
      <c r="C14" s="204">
        <v>2270000</v>
      </c>
    </row>
    <row r="15" spans="1:3" s="300" customFormat="1" ht="12" customHeight="1">
      <c r="A15" s="13" t="s">
        <v>116</v>
      </c>
      <c r="B15" s="198" t="s">
        <v>375</v>
      </c>
      <c r="C15" s="204"/>
    </row>
    <row r="16" spans="1:3" s="300" customFormat="1" ht="12" customHeight="1" thickBot="1">
      <c r="A16" s="15" t="s">
        <v>84</v>
      </c>
      <c r="B16" s="199" t="s">
        <v>376</v>
      </c>
      <c r="C16" s="204"/>
    </row>
    <row r="17" spans="1:3" s="300" customFormat="1" ht="12" customHeight="1" thickBot="1">
      <c r="A17" s="19" t="s">
        <v>11</v>
      </c>
      <c r="B17" s="197" t="s">
        <v>210</v>
      </c>
      <c r="C17" s="202">
        <f>+C18+C19+C20+C21+C22</f>
        <v>0</v>
      </c>
    </row>
    <row r="18" spans="1:3" s="300" customFormat="1" ht="12" customHeight="1">
      <c r="A18" s="14" t="s">
        <v>86</v>
      </c>
      <c r="B18" s="301" t="s">
        <v>211</v>
      </c>
      <c r="C18" s="205"/>
    </row>
    <row r="19" spans="1:3" s="300" customFormat="1" ht="12" customHeight="1">
      <c r="A19" s="13" t="s">
        <v>87</v>
      </c>
      <c r="B19" s="302" t="s">
        <v>212</v>
      </c>
      <c r="C19" s="204"/>
    </row>
    <row r="20" spans="1:3" s="300" customFormat="1" ht="12" customHeight="1">
      <c r="A20" s="13" t="s">
        <v>88</v>
      </c>
      <c r="B20" s="302" t="s">
        <v>368</v>
      </c>
      <c r="C20" s="204"/>
    </row>
    <row r="21" spans="1:3" s="300" customFormat="1" ht="12" customHeight="1">
      <c r="A21" s="13" t="s">
        <v>89</v>
      </c>
      <c r="B21" s="302" t="s">
        <v>369</v>
      </c>
      <c r="C21" s="204"/>
    </row>
    <row r="22" spans="1:3" s="300" customFormat="1" ht="12" customHeight="1">
      <c r="A22" s="13" t="s">
        <v>90</v>
      </c>
      <c r="B22" s="302" t="s">
        <v>503</v>
      </c>
      <c r="C22" s="204"/>
    </row>
    <row r="23" spans="1:3" s="300" customFormat="1" ht="12" customHeight="1" thickBot="1">
      <c r="A23" s="15" t="s">
        <v>99</v>
      </c>
      <c r="B23" s="199" t="s">
        <v>214</v>
      </c>
      <c r="C23" s="206"/>
    </row>
    <row r="24" spans="1:3" s="300" customFormat="1" ht="12" customHeight="1" thickBot="1">
      <c r="A24" s="19" t="s">
        <v>12</v>
      </c>
      <c r="B24" s="20" t="s">
        <v>215</v>
      </c>
      <c r="C24" s="202">
        <f>+C25+C26+C27+C28+C29</f>
        <v>0</v>
      </c>
    </row>
    <row r="25" spans="1:3" s="300" customFormat="1" ht="12" customHeight="1">
      <c r="A25" s="14" t="s">
        <v>69</v>
      </c>
      <c r="B25" s="301" t="s">
        <v>216</v>
      </c>
      <c r="C25" s="205"/>
    </row>
    <row r="26" spans="1:3" s="300" customFormat="1" ht="12" customHeight="1">
      <c r="A26" s="13" t="s">
        <v>70</v>
      </c>
      <c r="B26" s="302" t="s">
        <v>217</v>
      </c>
      <c r="C26" s="204"/>
    </row>
    <row r="27" spans="1:3" s="300" customFormat="1" ht="12" customHeight="1">
      <c r="A27" s="13" t="s">
        <v>71</v>
      </c>
      <c r="B27" s="302" t="s">
        <v>370</v>
      </c>
      <c r="C27" s="204"/>
    </row>
    <row r="28" spans="1:3" s="300" customFormat="1" ht="12" customHeight="1">
      <c r="A28" s="13" t="s">
        <v>72</v>
      </c>
      <c r="B28" s="302" t="s">
        <v>371</v>
      </c>
      <c r="C28" s="204"/>
    </row>
    <row r="29" spans="1:3" s="300" customFormat="1" ht="12" customHeight="1">
      <c r="A29" s="13" t="s">
        <v>130</v>
      </c>
      <c r="B29" s="302" t="s">
        <v>218</v>
      </c>
      <c r="C29" s="204"/>
    </row>
    <row r="30" spans="1:3" s="401" customFormat="1" ht="12" customHeight="1" thickBot="1">
      <c r="A30" s="409" t="s">
        <v>131</v>
      </c>
      <c r="B30" s="399" t="s">
        <v>498</v>
      </c>
      <c r="C30" s="400"/>
    </row>
    <row r="31" spans="1:3" s="300" customFormat="1" ht="12" customHeight="1" thickBot="1">
      <c r="A31" s="19" t="s">
        <v>132</v>
      </c>
      <c r="B31" s="20" t="s">
        <v>483</v>
      </c>
      <c r="C31" s="208">
        <f>SUM(C32:C38)</f>
        <v>2100000</v>
      </c>
    </row>
    <row r="32" spans="1:3" s="300" customFormat="1" ht="12" customHeight="1">
      <c r="A32" s="14" t="s">
        <v>220</v>
      </c>
      <c r="B32" s="301" t="str">
        <f>'KV_1.1.sz.mell.'!B32</f>
        <v>Késedelmi pótlék</v>
      </c>
      <c r="C32" s="205"/>
    </row>
    <row r="33" spans="1:3" s="300" customFormat="1" ht="12" customHeight="1">
      <c r="A33" s="13" t="s">
        <v>221</v>
      </c>
      <c r="B33" s="301" t="str">
        <f>'KV_1.1.sz.mell.'!B33</f>
        <v>Idegenforgalmi adó</v>
      </c>
      <c r="C33" s="204"/>
    </row>
    <row r="34" spans="1:3" s="300" customFormat="1" ht="12" customHeight="1">
      <c r="A34" s="13" t="s">
        <v>222</v>
      </c>
      <c r="B34" s="301" t="str">
        <f>'KV_1.1.sz.mell.'!B34</f>
        <v>Iparűzési adó</v>
      </c>
      <c r="C34" s="204">
        <v>2100000</v>
      </c>
    </row>
    <row r="35" spans="1:3" s="300" customFormat="1" ht="12" customHeight="1">
      <c r="A35" s="13" t="s">
        <v>223</v>
      </c>
      <c r="B35" s="301" t="str">
        <f>'KV_1.1.sz.mell.'!B35</f>
        <v>Talajterhelési díj</v>
      </c>
      <c r="C35" s="204"/>
    </row>
    <row r="36" spans="1:3" s="300" customFormat="1" ht="12" customHeight="1">
      <c r="A36" s="13" t="s">
        <v>484</v>
      </c>
      <c r="B36" s="301" t="str">
        <f>'KV_1.1.sz.mell.'!B36</f>
        <v>Gépjárműadó</v>
      </c>
      <c r="C36" s="204"/>
    </row>
    <row r="37" spans="1:3" s="300" customFormat="1" ht="12" customHeight="1">
      <c r="A37" s="13" t="s">
        <v>485</v>
      </c>
      <c r="B37" s="301" t="str">
        <f>'KV_1.1.sz.mell.'!B37</f>
        <v>Telekadó</v>
      </c>
      <c r="C37" s="204"/>
    </row>
    <row r="38" spans="1:3" s="300" customFormat="1" ht="12" customHeight="1" thickBot="1">
      <c r="A38" s="15" t="s">
        <v>486</v>
      </c>
      <c r="B38" s="301" t="str">
        <f>'KV_1.1.sz.mell.'!B38</f>
        <v>Egyéb közhatalmi bevételek</v>
      </c>
      <c r="C38" s="206"/>
    </row>
    <row r="39" spans="1:3" s="300" customFormat="1" ht="12" customHeight="1" thickBot="1">
      <c r="A39" s="19" t="s">
        <v>14</v>
      </c>
      <c r="B39" s="20" t="s">
        <v>377</v>
      </c>
      <c r="C39" s="202">
        <f>SUM(C40:C50)</f>
        <v>0</v>
      </c>
    </row>
    <row r="40" spans="1:3" s="300" customFormat="1" ht="12" customHeight="1">
      <c r="A40" s="14" t="s">
        <v>73</v>
      </c>
      <c r="B40" s="301" t="s">
        <v>227</v>
      </c>
      <c r="C40" s="205"/>
    </row>
    <row r="41" spans="1:3" s="300" customFormat="1" ht="12" customHeight="1">
      <c r="A41" s="13" t="s">
        <v>74</v>
      </c>
      <c r="B41" s="302" t="s">
        <v>228</v>
      </c>
      <c r="C41" s="204"/>
    </row>
    <row r="42" spans="1:3" s="300" customFormat="1" ht="12" customHeight="1">
      <c r="A42" s="13" t="s">
        <v>75</v>
      </c>
      <c r="B42" s="302" t="s">
        <v>229</v>
      </c>
      <c r="C42" s="204"/>
    </row>
    <row r="43" spans="1:3" s="300" customFormat="1" ht="12" customHeight="1">
      <c r="A43" s="13" t="s">
        <v>134</v>
      </c>
      <c r="B43" s="302" t="s">
        <v>230</v>
      </c>
      <c r="C43" s="204"/>
    </row>
    <row r="44" spans="1:3" s="300" customFormat="1" ht="12" customHeight="1">
      <c r="A44" s="13" t="s">
        <v>135</v>
      </c>
      <c r="B44" s="302" t="s">
        <v>231</v>
      </c>
      <c r="C44" s="204"/>
    </row>
    <row r="45" spans="1:3" s="300" customFormat="1" ht="12" customHeight="1">
      <c r="A45" s="13" t="s">
        <v>136</v>
      </c>
      <c r="B45" s="302" t="s">
        <v>232</v>
      </c>
      <c r="C45" s="204"/>
    </row>
    <row r="46" spans="1:3" s="300" customFormat="1" ht="12" customHeight="1">
      <c r="A46" s="13" t="s">
        <v>137</v>
      </c>
      <c r="B46" s="302" t="s">
        <v>233</v>
      </c>
      <c r="C46" s="204"/>
    </row>
    <row r="47" spans="1:3" s="300" customFormat="1" ht="12" customHeight="1">
      <c r="A47" s="13" t="s">
        <v>138</v>
      </c>
      <c r="B47" s="302" t="s">
        <v>490</v>
      </c>
      <c r="C47" s="204"/>
    </row>
    <row r="48" spans="1:3" s="300" customFormat="1" ht="12" customHeight="1">
      <c r="A48" s="13" t="s">
        <v>225</v>
      </c>
      <c r="B48" s="302" t="s">
        <v>235</v>
      </c>
      <c r="C48" s="207"/>
    </row>
    <row r="49" spans="1:3" s="300" customFormat="1" ht="12" customHeight="1">
      <c r="A49" s="15" t="s">
        <v>226</v>
      </c>
      <c r="B49" s="303" t="s">
        <v>379</v>
      </c>
      <c r="C49" s="292"/>
    </row>
    <row r="50" spans="1:3" s="300" customFormat="1" ht="12" customHeight="1" thickBot="1">
      <c r="A50" s="15" t="s">
        <v>378</v>
      </c>
      <c r="B50" s="199" t="s">
        <v>236</v>
      </c>
      <c r="C50" s="292"/>
    </row>
    <row r="51" spans="1:3" s="300" customFormat="1" ht="12" customHeight="1" thickBot="1">
      <c r="A51" s="19" t="s">
        <v>15</v>
      </c>
      <c r="B51" s="20" t="s">
        <v>237</v>
      </c>
      <c r="C51" s="202">
        <f>SUM(C52:C56)</f>
        <v>0</v>
      </c>
    </row>
    <row r="52" spans="1:3" s="300" customFormat="1" ht="12" customHeight="1">
      <c r="A52" s="14" t="s">
        <v>76</v>
      </c>
      <c r="B52" s="301" t="s">
        <v>241</v>
      </c>
      <c r="C52" s="344"/>
    </row>
    <row r="53" spans="1:3" s="300" customFormat="1" ht="12" customHeight="1">
      <c r="A53" s="13" t="s">
        <v>77</v>
      </c>
      <c r="B53" s="302" t="s">
        <v>242</v>
      </c>
      <c r="C53" s="207"/>
    </row>
    <row r="54" spans="1:3" s="300" customFormat="1" ht="12" customHeight="1">
      <c r="A54" s="13" t="s">
        <v>238</v>
      </c>
      <c r="B54" s="302" t="s">
        <v>243</v>
      </c>
      <c r="C54" s="207"/>
    </row>
    <row r="55" spans="1:3" s="300" customFormat="1" ht="12" customHeight="1">
      <c r="A55" s="13" t="s">
        <v>239</v>
      </c>
      <c r="B55" s="302" t="s">
        <v>244</v>
      </c>
      <c r="C55" s="207"/>
    </row>
    <row r="56" spans="1:3" s="300" customFormat="1" ht="12" customHeight="1" thickBot="1">
      <c r="A56" s="15" t="s">
        <v>240</v>
      </c>
      <c r="B56" s="199" t="s">
        <v>245</v>
      </c>
      <c r="C56" s="292"/>
    </row>
    <row r="57" spans="1:3" s="300" customFormat="1" ht="12" customHeight="1" thickBot="1">
      <c r="A57" s="19" t="s">
        <v>139</v>
      </c>
      <c r="B57" s="20" t="s">
        <v>246</v>
      </c>
      <c r="C57" s="202">
        <f>SUM(C58:C60)</f>
        <v>0</v>
      </c>
    </row>
    <row r="58" spans="1:3" s="300" customFormat="1" ht="12" customHeight="1">
      <c r="A58" s="14" t="s">
        <v>78</v>
      </c>
      <c r="B58" s="301" t="s">
        <v>247</v>
      </c>
      <c r="C58" s="205"/>
    </row>
    <row r="59" spans="1:3" s="300" customFormat="1" ht="12" customHeight="1">
      <c r="A59" s="13" t="s">
        <v>79</v>
      </c>
      <c r="B59" s="302" t="s">
        <v>372</v>
      </c>
      <c r="C59" s="204"/>
    </row>
    <row r="60" spans="1:3" s="300" customFormat="1" ht="12" customHeight="1">
      <c r="A60" s="13" t="s">
        <v>250</v>
      </c>
      <c r="B60" s="302" t="s">
        <v>248</v>
      </c>
      <c r="C60" s="204"/>
    </row>
    <row r="61" spans="1:3" s="300" customFormat="1" ht="12" customHeight="1" thickBot="1">
      <c r="A61" s="15" t="s">
        <v>251</v>
      </c>
      <c r="B61" s="199" t="s">
        <v>249</v>
      </c>
      <c r="C61" s="206"/>
    </row>
    <row r="62" spans="1:3" s="300" customFormat="1" ht="12" customHeight="1" thickBot="1">
      <c r="A62" s="19" t="s">
        <v>17</v>
      </c>
      <c r="B62" s="197" t="s">
        <v>252</v>
      </c>
      <c r="C62" s="202">
        <f>SUM(C63:C65)</f>
        <v>0</v>
      </c>
    </row>
    <row r="63" spans="1:3" s="300" customFormat="1" ht="12" customHeight="1">
      <c r="A63" s="14" t="s">
        <v>140</v>
      </c>
      <c r="B63" s="301" t="s">
        <v>254</v>
      </c>
      <c r="C63" s="207"/>
    </row>
    <row r="64" spans="1:3" s="300" customFormat="1" ht="12" customHeight="1">
      <c r="A64" s="13" t="s">
        <v>141</v>
      </c>
      <c r="B64" s="302" t="s">
        <v>373</v>
      </c>
      <c r="C64" s="207"/>
    </row>
    <row r="65" spans="1:3" s="300" customFormat="1" ht="12" customHeight="1">
      <c r="A65" s="13" t="s">
        <v>185</v>
      </c>
      <c r="B65" s="302" t="s">
        <v>255</v>
      </c>
      <c r="C65" s="207"/>
    </row>
    <row r="66" spans="1:3" s="300" customFormat="1" ht="12" customHeight="1" thickBot="1">
      <c r="A66" s="15" t="s">
        <v>253</v>
      </c>
      <c r="B66" s="199" t="s">
        <v>256</v>
      </c>
      <c r="C66" s="207"/>
    </row>
    <row r="67" spans="1:3" s="300" customFormat="1" ht="12" customHeight="1" thickBot="1">
      <c r="A67" s="367" t="s">
        <v>418</v>
      </c>
      <c r="B67" s="20" t="s">
        <v>257</v>
      </c>
      <c r="C67" s="208">
        <f>+C10+C17+C24+C31+C39+C51+C57+C62</f>
        <v>59989312</v>
      </c>
    </row>
    <row r="68" spans="1:3" s="300" customFormat="1" ht="12" customHeight="1" thickBot="1">
      <c r="A68" s="346" t="s">
        <v>258</v>
      </c>
      <c r="B68" s="197" t="s">
        <v>259</v>
      </c>
      <c r="C68" s="202">
        <f>SUM(C69:C71)</f>
        <v>0</v>
      </c>
    </row>
    <row r="69" spans="1:3" s="300" customFormat="1" ht="12" customHeight="1">
      <c r="A69" s="14" t="s">
        <v>286</v>
      </c>
      <c r="B69" s="301" t="s">
        <v>260</v>
      </c>
      <c r="C69" s="207"/>
    </row>
    <row r="70" spans="1:3" s="300" customFormat="1" ht="12" customHeight="1">
      <c r="A70" s="13" t="s">
        <v>295</v>
      </c>
      <c r="B70" s="302" t="s">
        <v>261</v>
      </c>
      <c r="C70" s="207"/>
    </row>
    <row r="71" spans="1:3" s="300" customFormat="1" ht="12" customHeight="1" thickBot="1">
      <c r="A71" s="15" t="s">
        <v>296</v>
      </c>
      <c r="B71" s="361" t="s">
        <v>499</v>
      </c>
      <c r="C71" s="207"/>
    </row>
    <row r="72" spans="1:3" s="300" customFormat="1" ht="12" customHeight="1" thickBot="1">
      <c r="A72" s="346" t="s">
        <v>262</v>
      </c>
      <c r="B72" s="197" t="s">
        <v>263</v>
      </c>
      <c r="C72" s="202">
        <f>SUM(C73:C76)</f>
        <v>0</v>
      </c>
    </row>
    <row r="73" spans="1:3" s="300" customFormat="1" ht="12" customHeight="1">
      <c r="A73" s="14" t="s">
        <v>117</v>
      </c>
      <c r="B73" s="301" t="s">
        <v>264</v>
      </c>
      <c r="C73" s="207"/>
    </row>
    <row r="74" spans="1:3" s="300" customFormat="1" ht="12" customHeight="1">
      <c r="A74" s="13" t="s">
        <v>118</v>
      </c>
      <c r="B74" s="302" t="s">
        <v>500</v>
      </c>
      <c r="C74" s="207"/>
    </row>
    <row r="75" spans="1:3" s="300" customFormat="1" ht="12" customHeight="1" thickBot="1">
      <c r="A75" s="15" t="s">
        <v>287</v>
      </c>
      <c r="B75" s="303" t="s">
        <v>265</v>
      </c>
      <c r="C75" s="292"/>
    </row>
    <row r="76" spans="1:3" s="300" customFormat="1" ht="12" customHeight="1" thickBot="1">
      <c r="A76" s="411" t="s">
        <v>288</v>
      </c>
      <c r="B76" s="412" t="s">
        <v>501</v>
      </c>
      <c r="C76" s="413"/>
    </row>
    <row r="77" spans="1:3" s="300" customFormat="1" ht="12" customHeight="1" thickBot="1">
      <c r="A77" s="346" t="s">
        <v>266</v>
      </c>
      <c r="B77" s="197" t="s">
        <v>267</v>
      </c>
      <c r="C77" s="202">
        <f>SUM(C78:C79)</f>
        <v>28011700</v>
      </c>
    </row>
    <row r="78" spans="1:3" s="300" customFormat="1" ht="12" customHeight="1" thickBot="1">
      <c r="A78" s="12" t="s">
        <v>289</v>
      </c>
      <c r="B78" s="410" t="s">
        <v>268</v>
      </c>
      <c r="C78" s="292">
        <v>28011700</v>
      </c>
    </row>
    <row r="79" spans="1:3" s="300" customFormat="1" ht="12" customHeight="1" thickBot="1">
      <c r="A79" s="411" t="s">
        <v>290</v>
      </c>
      <c r="B79" s="412" t="s">
        <v>269</v>
      </c>
      <c r="C79" s="413"/>
    </row>
    <row r="80" spans="1:3" s="300" customFormat="1" ht="12" customHeight="1" thickBot="1">
      <c r="A80" s="346" t="s">
        <v>270</v>
      </c>
      <c r="B80" s="197" t="s">
        <v>271</v>
      </c>
      <c r="C80" s="202">
        <f>SUM(C81:C83)</f>
        <v>0</v>
      </c>
    </row>
    <row r="81" spans="1:3" s="300" customFormat="1" ht="12" customHeight="1">
      <c r="A81" s="14" t="s">
        <v>291</v>
      </c>
      <c r="B81" s="301" t="s">
        <v>272</v>
      </c>
      <c r="C81" s="207"/>
    </row>
    <row r="82" spans="1:3" s="300" customFormat="1" ht="12" customHeight="1">
      <c r="A82" s="13" t="s">
        <v>292</v>
      </c>
      <c r="B82" s="302" t="s">
        <v>273</v>
      </c>
      <c r="C82" s="207"/>
    </row>
    <row r="83" spans="1:3" s="300" customFormat="1" ht="12" customHeight="1" thickBot="1">
      <c r="A83" s="17" t="s">
        <v>293</v>
      </c>
      <c r="B83" s="414" t="s">
        <v>502</v>
      </c>
      <c r="C83" s="415"/>
    </row>
    <row r="84" spans="1:3" s="300" customFormat="1" ht="12" customHeight="1" thickBot="1">
      <c r="A84" s="346" t="s">
        <v>274</v>
      </c>
      <c r="B84" s="197" t="s">
        <v>294</v>
      </c>
      <c r="C84" s="202">
        <f>SUM(C85:C88)</f>
        <v>0</v>
      </c>
    </row>
    <row r="85" spans="1:3" s="300" customFormat="1" ht="12" customHeight="1">
      <c r="A85" s="305" t="s">
        <v>275</v>
      </c>
      <c r="B85" s="301" t="s">
        <v>276</v>
      </c>
      <c r="C85" s="207"/>
    </row>
    <row r="86" spans="1:3" s="300" customFormat="1" ht="12" customHeight="1">
      <c r="A86" s="306" t="s">
        <v>277</v>
      </c>
      <c r="B86" s="302" t="s">
        <v>278</v>
      </c>
      <c r="C86" s="207"/>
    </row>
    <row r="87" spans="1:3" s="300" customFormat="1" ht="12" customHeight="1">
      <c r="A87" s="306" t="s">
        <v>279</v>
      </c>
      <c r="B87" s="302" t="s">
        <v>280</v>
      </c>
      <c r="C87" s="207"/>
    </row>
    <row r="88" spans="1:3" s="300" customFormat="1" ht="12" customHeight="1" thickBot="1">
      <c r="A88" s="307" t="s">
        <v>281</v>
      </c>
      <c r="B88" s="199" t="s">
        <v>282</v>
      </c>
      <c r="C88" s="207"/>
    </row>
    <row r="89" spans="1:3" s="300" customFormat="1" ht="12" customHeight="1" thickBot="1">
      <c r="A89" s="346" t="s">
        <v>283</v>
      </c>
      <c r="B89" s="197" t="s">
        <v>417</v>
      </c>
      <c r="C89" s="345"/>
    </row>
    <row r="90" spans="1:3" s="300" customFormat="1" ht="13.5" customHeight="1" thickBot="1">
      <c r="A90" s="346" t="s">
        <v>285</v>
      </c>
      <c r="B90" s="197" t="s">
        <v>284</v>
      </c>
      <c r="C90" s="345"/>
    </row>
    <row r="91" spans="1:3" s="300" customFormat="1" ht="15.75" customHeight="1" thickBot="1">
      <c r="A91" s="346" t="s">
        <v>297</v>
      </c>
      <c r="B91" s="308" t="s">
        <v>420</v>
      </c>
      <c r="C91" s="208">
        <f>+C68+C72+C77+C80+C84+C90+C89</f>
        <v>28011700</v>
      </c>
    </row>
    <row r="92" spans="1:3" s="300" customFormat="1" ht="16.5" customHeight="1" thickBot="1">
      <c r="A92" s="347" t="s">
        <v>419</v>
      </c>
      <c r="B92" s="309" t="s">
        <v>421</v>
      </c>
      <c r="C92" s="208">
        <f>+C67+C91</f>
        <v>88001012</v>
      </c>
    </row>
    <row r="93" spans="1:3" s="300" customFormat="1" ht="10.5" customHeight="1">
      <c r="A93" s="4"/>
      <c r="B93" s="5"/>
      <c r="C93" s="209"/>
    </row>
    <row r="94" spans="1:3" ht="16.5" customHeight="1">
      <c r="A94" s="604" t="s">
        <v>38</v>
      </c>
      <c r="B94" s="604"/>
      <c r="C94" s="604"/>
    </row>
    <row r="95" spans="1:3" s="310" customFormat="1" ht="16.5" customHeight="1" thickBot="1">
      <c r="A95" s="601" t="s">
        <v>121</v>
      </c>
      <c r="B95" s="601"/>
      <c r="C95" s="422" t="str">
        <f>C7</f>
        <v>Forintban!</v>
      </c>
    </row>
    <row r="96" spans="1:3" ht="30" customHeight="1" thickBot="1">
      <c r="A96" s="403" t="s">
        <v>56</v>
      </c>
      <c r="B96" s="404" t="s">
        <v>39</v>
      </c>
      <c r="C96" s="405" t="str">
        <f>+C8</f>
        <v>2021. évi előirányzat</v>
      </c>
    </row>
    <row r="97" spans="1:3" s="299" customFormat="1" ht="12" customHeight="1" thickBot="1">
      <c r="A97" s="403"/>
      <c r="B97" s="404" t="s">
        <v>435</v>
      </c>
      <c r="C97" s="405" t="s">
        <v>436</v>
      </c>
    </row>
    <row r="98" spans="1:3" ht="12" customHeight="1" thickBot="1">
      <c r="A98" s="21" t="s">
        <v>10</v>
      </c>
      <c r="B98" s="27" t="s">
        <v>380</v>
      </c>
      <c r="C98" s="201">
        <f>C99+C100+C101+C102+C103+C116</f>
        <v>85685440</v>
      </c>
    </row>
    <row r="99" spans="1:3" ht="12" customHeight="1">
      <c r="A99" s="16" t="s">
        <v>80</v>
      </c>
      <c r="B99" s="9" t="s">
        <v>40</v>
      </c>
      <c r="C99" s="203">
        <v>26313898</v>
      </c>
    </row>
    <row r="100" spans="1:3" ht="12" customHeight="1">
      <c r="A100" s="13" t="s">
        <v>81</v>
      </c>
      <c r="B100" s="7" t="s">
        <v>142</v>
      </c>
      <c r="C100" s="204">
        <v>4055468</v>
      </c>
    </row>
    <row r="101" spans="1:3" ht="12" customHeight="1">
      <c r="A101" s="13" t="s">
        <v>82</v>
      </c>
      <c r="B101" s="7" t="s">
        <v>109</v>
      </c>
      <c r="C101" s="206">
        <v>20184447</v>
      </c>
    </row>
    <row r="102" spans="1:3" ht="12" customHeight="1">
      <c r="A102" s="13" t="s">
        <v>83</v>
      </c>
      <c r="B102" s="10" t="s">
        <v>143</v>
      </c>
      <c r="C102" s="206">
        <v>10798000</v>
      </c>
    </row>
    <row r="103" spans="1:3" ht="12" customHeight="1">
      <c r="A103" s="13" t="s">
        <v>94</v>
      </c>
      <c r="B103" s="18" t="s">
        <v>144</v>
      </c>
      <c r="C103" s="206">
        <v>2854500</v>
      </c>
    </row>
    <row r="104" spans="1:3" ht="12" customHeight="1">
      <c r="A104" s="13" t="s">
        <v>84</v>
      </c>
      <c r="B104" s="7" t="s">
        <v>385</v>
      </c>
      <c r="C104" s="206">
        <v>784500</v>
      </c>
    </row>
    <row r="105" spans="1:3" ht="12" customHeight="1">
      <c r="A105" s="13" t="s">
        <v>85</v>
      </c>
      <c r="B105" s="106" t="s">
        <v>384</v>
      </c>
      <c r="C105" s="206"/>
    </row>
    <row r="106" spans="1:3" ht="12" customHeight="1">
      <c r="A106" s="13" t="s">
        <v>95</v>
      </c>
      <c r="B106" s="106" t="s">
        <v>383</v>
      </c>
      <c r="C106" s="206"/>
    </row>
    <row r="107" spans="1:3" ht="12" customHeight="1">
      <c r="A107" s="13" t="s">
        <v>96</v>
      </c>
      <c r="B107" s="104" t="s">
        <v>300</v>
      </c>
      <c r="C107" s="206"/>
    </row>
    <row r="108" spans="1:3" ht="12" customHeight="1">
      <c r="A108" s="13" t="s">
        <v>97</v>
      </c>
      <c r="B108" s="105" t="s">
        <v>301</v>
      </c>
      <c r="C108" s="206"/>
    </row>
    <row r="109" spans="1:3" ht="12" customHeight="1">
      <c r="A109" s="13" t="s">
        <v>98</v>
      </c>
      <c r="B109" s="105" t="s">
        <v>302</v>
      </c>
      <c r="C109" s="206"/>
    </row>
    <row r="110" spans="1:3" ht="12" customHeight="1">
      <c r="A110" s="13" t="s">
        <v>100</v>
      </c>
      <c r="B110" s="104" t="s">
        <v>303</v>
      </c>
      <c r="C110" s="206">
        <v>2070000</v>
      </c>
    </row>
    <row r="111" spans="1:3" ht="12" customHeight="1">
      <c r="A111" s="13" t="s">
        <v>145</v>
      </c>
      <c r="B111" s="104" t="s">
        <v>304</v>
      </c>
      <c r="C111" s="206"/>
    </row>
    <row r="112" spans="1:3" ht="12" customHeight="1">
      <c r="A112" s="13" t="s">
        <v>298</v>
      </c>
      <c r="B112" s="105" t="s">
        <v>305</v>
      </c>
      <c r="C112" s="206"/>
    </row>
    <row r="113" spans="1:3" ht="12" customHeight="1">
      <c r="A113" s="12" t="s">
        <v>299</v>
      </c>
      <c r="B113" s="106" t="s">
        <v>306</v>
      </c>
      <c r="C113" s="206"/>
    </row>
    <row r="114" spans="1:3" ht="12" customHeight="1">
      <c r="A114" s="13" t="s">
        <v>381</v>
      </c>
      <c r="B114" s="106" t="s">
        <v>307</v>
      </c>
      <c r="C114" s="206"/>
    </row>
    <row r="115" spans="1:3" ht="12" customHeight="1">
      <c r="A115" s="15" t="s">
        <v>382</v>
      </c>
      <c r="B115" s="106" t="s">
        <v>308</v>
      </c>
      <c r="C115" s="206"/>
    </row>
    <row r="116" spans="1:3" ht="12" customHeight="1">
      <c r="A116" s="13" t="s">
        <v>386</v>
      </c>
      <c r="B116" s="10" t="s">
        <v>41</v>
      </c>
      <c r="C116" s="204">
        <v>21479127</v>
      </c>
    </row>
    <row r="117" spans="1:3" ht="12" customHeight="1">
      <c r="A117" s="13" t="s">
        <v>387</v>
      </c>
      <c r="B117" s="7" t="s">
        <v>389</v>
      </c>
      <c r="C117" s="204"/>
    </row>
    <row r="118" spans="1:3" ht="12" customHeight="1" thickBot="1">
      <c r="A118" s="17" t="s">
        <v>388</v>
      </c>
      <c r="B118" s="365" t="s">
        <v>390</v>
      </c>
      <c r="C118" s="210"/>
    </row>
    <row r="119" spans="1:3" ht="12" customHeight="1" thickBot="1">
      <c r="A119" s="362" t="s">
        <v>11</v>
      </c>
      <c r="B119" s="363" t="s">
        <v>309</v>
      </c>
      <c r="C119" s="364">
        <f>+C120+C122+C124</f>
        <v>0</v>
      </c>
    </row>
    <row r="120" spans="1:3" ht="12" customHeight="1">
      <c r="A120" s="14" t="s">
        <v>86</v>
      </c>
      <c r="B120" s="7" t="s">
        <v>184</v>
      </c>
      <c r="C120" s="205"/>
    </row>
    <row r="121" spans="1:3" ht="12" customHeight="1">
      <c r="A121" s="14" t="s">
        <v>87</v>
      </c>
      <c r="B121" s="11" t="s">
        <v>313</v>
      </c>
      <c r="C121" s="205"/>
    </row>
    <row r="122" spans="1:3" ht="12" customHeight="1">
      <c r="A122" s="14" t="s">
        <v>88</v>
      </c>
      <c r="B122" s="11" t="s">
        <v>146</v>
      </c>
      <c r="C122" s="204"/>
    </row>
    <row r="123" spans="1:3" ht="12" customHeight="1">
      <c r="A123" s="14" t="s">
        <v>89</v>
      </c>
      <c r="B123" s="11" t="s">
        <v>314</v>
      </c>
      <c r="C123" s="189"/>
    </row>
    <row r="124" spans="1:3" ht="12" customHeight="1">
      <c r="A124" s="14" t="s">
        <v>90</v>
      </c>
      <c r="B124" s="199" t="s">
        <v>504</v>
      </c>
      <c r="C124" s="189"/>
    </row>
    <row r="125" spans="1:3" ht="12" customHeight="1">
      <c r="A125" s="14" t="s">
        <v>99</v>
      </c>
      <c r="B125" s="198" t="s">
        <v>374</v>
      </c>
      <c r="C125" s="189"/>
    </row>
    <row r="126" spans="1:3" ht="12" customHeight="1">
      <c r="A126" s="14" t="s">
        <v>101</v>
      </c>
      <c r="B126" s="297" t="s">
        <v>319</v>
      </c>
      <c r="C126" s="189"/>
    </row>
    <row r="127" spans="1:3" ht="15.75">
      <c r="A127" s="14" t="s">
        <v>147</v>
      </c>
      <c r="B127" s="105" t="s">
        <v>302</v>
      </c>
      <c r="C127" s="189"/>
    </row>
    <row r="128" spans="1:3" ht="12" customHeight="1">
      <c r="A128" s="14" t="s">
        <v>148</v>
      </c>
      <c r="B128" s="105" t="s">
        <v>318</v>
      </c>
      <c r="C128" s="189"/>
    </row>
    <row r="129" spans="1:3" ht="12" customHeight="1">
      <c r="A129" s="14" t="s">
        <v>149</v>
      </c>
      <c r="B129" s="105" t="s">
        <v>317</v>
      </c>
      <c r="C129" s="189"/>
    </row>
    <row r="130" spans="1:3" ht="12" customHeight="1">
      <c r="A130" s="14" t="s">
        <v>310</v>
      </c>
      <c r="B130" s="105" t="s">
        <v>305</v>
      </c>
      <c r="C130" s="189"/>
    </row>
    <row r="131" spans="1:3" ht="12" customHeight="1">
      <c r="A131" s="14" t="s">
        <v>311</v>
      </c>
      <c r="B131" s="105" t="s">
        <v>316</v>
      </c>
      <c r="C131" s="189"/>
    </row>
    <row r="132" spans="1:3" ht="16.5" thickBot="1">
      <c r="A132" s="12" t="s">
        <v>312</v>
      </c>
      <c r="B132" s="105" t="s">
        <v>315</v>
      </c>
      <c r="C132" s="191"/>
    </row>
    <row r="133" spans="1:3" ht="12" customHeight="1" thickBot="1">
      <c r="A133" s="19" t="s">
        <v>12</v>
      </c>
      <c r="B133" s="90" t="s">
        <v>391</v>
      </c>
      <c r="C133" s="202">
        <f>+C98+C119</f>
        <v>85685440</v>
      </c>
    </row>
    <row r="134" spans="1:3" ht="12" customHeight="1" thickBot="1">
      <c r="A134" s="19" t="s">
        <v>13</v>
      </c>
      <c r="B134" s="90" t="s">
        <v>392</v>
      </c>
      <c r="C134" s="202">
        <f>+C135+C136+C137</f>
        <v>0</v>
      </c>
    </row>
    <row r="135" spans="1:3" ht="12" customHeight="1">
      <c r="A135" s="14" t="s">
        <v>220</v>
      </c>
      <c r="B135" s="11" t="s">
        <v>399</v>
      </c>
      <c r="C135" s="189"/>
    </row>
    <row r="136" spans="1:3" ht="12" customHeight="1">
      <c r="A136" s="14" t="s">
        <v>221</v>
      </c>
      <c r="B136" s="11" t="s">
        <v>400</v>
      </c>
      <c r="C136" s="189"/>
    </row>
    <row r="137" spans="1:3" ht="12" customHeight="1" thickBot="1">
      <c r="A137" s="12" t="s">
        <v>222</v>
      </c>
      <c r="B137" s="11" t="s">
        <v>401</v>
      </c>
      <c r="C137" s="189"/>
    </row>
    <row r="138" spans="1:3" ht="12" customHeight="1" thickBot="1">
      <c r="A138" s="19" t="s">
        <v>14</v>
      </c>
      <c r="B138" s="90" t="s">
        <v>393</v>
      </c>
      <c r="C138" s="202">
        <f>SUM(C139:C144)</f>
        <v>0</v>
      </c>
    </row>
    <row r="139" spans="1:3" ht="12" customHeight="1">
      <c r="A139" s="14" t="s">
        <v>73</v>
      </c>
      <c r="B139" s="8" t="s">
        <v>402</v>
      </c>
      <c r="C139" s="189"/>
    </row>
    <row r="140" spans="1:3" ht="12" customHeight="1">
      <c r="A140" s="14" t="s">
        <v>74</v>
      </c>
      <c r="B140" s="8" t="s">
        <v>394</v>
      </c>
      <c r="C140" s="189"/>
    </row>
    <row r="141" spans="1:3" ht="12" customHeight="1">
      <c r="A141" s="14" t="s">
        <v>75</v>
      </c>
      <c r="B141" s="8" t="s">
        <v>395</v>
      </c>
      <c r="C141" s="189"/>
    </row>
    <row r="142" spans="1:3" ht="12" customHeight="1">
      <c r="A142" s="14" t="s">
        <v>134</v>
      </c>
      <c r="B142" s="8" t="s">
        <v>396</v>
      </c>
      <c r="C142" s="189"/>
    </row>
    <row r="143" spans="1:3" ht="12" customHeight="1">
      <c r="A143" s="12" t="s">
        <v>135</v>
      </c>
      <c r="B143" s="6" t="s">
        <v>397</v>
      </c>
      <c r="C143" s="191"/>
    </row>
    <row r="144" spans="1:3" ht="12" customHeight="1" thickBot="1">
      <c r="A144" s="17" t="s">
        <v>136</v>
      </c>
      <c r="B144" s="544" t="s">
        <v>398</v>
      </c>
      <c r="C144" s="370"/>
    </row>
    <row r="145" spans="1:3" ht="12" customHeight="1" thickBot="1">
      <c r="A145" s="19" t="s">
        <v>15</v>
      </c>
      <c r="B145" s="90" t="s">
        <v>406</v>
      </c>
      <c r="C145" s="208">
        <f>+C146+C147+C148+C149</f>
        <v>2315572</v>
      </c>
    </row>
    <row r="146" spans="1:3" ht="12" customHeight="1">
      <c r="A146" s="14" t="s">
        <v>76</v>
      </c>
      <c r="B146" s="8" t="s">
        <v>320</v>
      </c>
      <c r="C146" s="189"/>
    </row>
    <row r="147" spans="1:3" ht="12" customHeight="1">
      <c r="A147" s="14" t="s">
        <v>77</v>
      </c>
      <c r="B147" s="8" t="s">
        <v>321</v>
      </c>
      <c r="C147" s="189">
        <v>2315572</v>
      </c>
    </row>
    <row r="148" spans="1:3" ht="12" customHeight="1" thickBot="1">
      <c r="A148" s="12" t="s">
        <v>238</v>
      </c>
      <c r="B148" s="6" t="s">
        <v>407</v>
      </c>
      <c r="C148" s="191"/>
    </row>
    <row r="149" spans="1:3" ht="12" customHeight="1" thickBot="1">
      <c r="A149" s="411" t="s">
        <v>239</v>
      </c>
      <c r="B149" s="416" t="s">
        <v>339</v>
      </c>
      <c r="C149" s="417"/>
    </row>
    <row r="150" spans="1:3" ht="12" customHeight="1" thickBot="1">
      <c r="A150" s="19" t="s">
        <v>16</v>
      </c>
      <c r="B150" s="90" t="s">
        <v>408</v>
      </c>
      <c r="C150" s="211">
        <f>SUM(C151:C155)</f>
        <v>0</v>
      </c>
    </row>
    <row r="151" spans="1:3" ht="12" customHeight="1">
      <c r="A151" s="14" t="s">
        <v>78</v>
      </c>
      <c r="B151" s="8" t="s">
        <v>403</v>
      </c>
      <c r="C151" s="189"/>
    </row>
    <row r="152" spans="1:3" ht="12" customHeight="1">
      <c r="A152" s="14" t="s">
        <v>79</v>
      </c>
      <c r="B152" s="8" t="s">
        <v>410</v>
      </c>
      <c r="C152" s="189"/>
    </row>
    <row r="153" spans="1:3" ht="12" customHeight="1">
      <c r="A153" s="14" t="s">
        <v>250</v>
      </c>
      <c r="B153" s="8" t="s">
        <v>405</v>
      </c>
      <c r="C153" s="189"/>
    </row>
    <row r="154" spans="1:3" ht="12" customHeight="1">
      <c r="A154" s="14" t="s">
        <v>251</v>
      </c>
      <c r="B154" s="8" t="s">
        <v>456</v>
      </c>
      <c r="C154" s="189"/>
    </row>
    <row r="155" spans="1:3" ht="12" customHeight="1" thickBot="1">
      <c r="A155" s="14" t="s">
        <v>409</v>
      </c>
      <c r="B155" s="8" t="s">
        <v>411</v>
      </c>
      <c r="C155" s="189"/>
    </row>
    <row r="156" spans="1:3" ht="12" customHeight="1" thickBot="1">
      <c r="A156" s="19" t="s">
        <v>17</v>
      </c>
      <c r="B156" s="90" t="s">
        <v>412</v>
      </c>
      <c r="C156" s="366"/>
    </row>
    <row r="157" spans="1:3" ht="12" customHeight="1" thickBot="1">
      <c r="A157" s="19" t="s">
        <v>18</v>
      </c>
      <c r="B157" s="90" t="s">
        <v>413</v>
      </c>
      <c r="C157" s="366"/>
    </row>
    <row r="158" spans="1:9" ht="15" customHeight="1" thickBot="1">
      <c r="A158" s="19" t="s">
        <v>19</v>
      </c>
      <c r="B158" s="90" t="s">
        <v>415</v>
      </c>
      <c r="C158" s="418">
        <f>+C134+C138+C145+C150+C156+C157</f>
        <v>2315572</v>
      </c>
      <c r="F158" s="312"/>
      <c r="G158" s="313"/>
      <c r="H158" s="313"/>
      <c r="I158" s="313"/>
    </row>
    <row r="159" spans="1:3" s="300" customFormat="1" ht="17.25" customHeight="1" thickBot="1">
      <c r="A159" s="200" t="s">
        <v>20</v>
      </c>
      <c r="B159" s="419" t="s">
        <v>414</v>
      </c>
      <c r="C159" s="418">
        <f>+C133+C158</f>
        <v>88001012</v>
      </c>
    </row>
    <row r="160" spans="1:3" ht="15.75" customHeight="1">
      <c r="A160" s="420"/>
      <c r="B160" s="420"/>
      <c r="C160" s="475">
        <f>C92-C159</f>
        <v>0</v>
      </c>
    </row>
    <row r="161" spans="1:3" ht="15.75">
      <c r="A161" s="602" t="s">
        <v>322</v>
      </c>
      <c r="B161" s="602"/>
      <c r="C161" s="602"/>
    </row>
    <row r="162" spans="1:3" ht="15" customHeight="1" thickBot="1">
      <c r="A162" s="603" t="s">
        <v>122</v>
      </c>
      <c r="B162" s="603"/>
      <c r="C162" s="423" t="str">
        <f>C95</f>
        <v>Forintban!</v>
      </c>
    </row>
    <row r="163" spans="1:4" ht="13.5" customHeight="1" thickBot="1">
      <c r="A163" s="19">
        <v>1</v>
      </c>
      <c r="B163" s="26" t="s">
        <v>416</v>
      </c>
      <c r="C163" s="202">
        <f>+C67-C133</f>
        <v>-25696128</v>
      </c>
      <c r="D163" s="314"/>
    </row>
    <row r="164" spans="1:3" ht="27.75" customHeight="1" thickBot="1">
      <c r="A164" s="19" t="s">
        <v>11</v>
      </c>
      <c r="B164" s="26" t="s">
        <v>422</v>
      </c>
      <c r="C164" s="202">
        <f>+C91-C158</f>
        <v>25696128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35" sqref="C35"/>
    </sheetView>
  </sheetViews>
  <sheetFormatPr defaultColWidth="9.00390625" defaultRowHeight="12.75"/>
  <cols>
    <col min="1" max="1" width="9.50390625" style="274" customWidth="1"/>
    <col min="2" max="2" width="99.375" style="274" customWidth="1"/>
    <col min="3" max="3" width="21.625" style="275" customWidth="1"/>
    <col min="4" max="4" width="9.00390625" style="298" customWidth="1"/>
    <col min="5" max="16384" width="9.375" style="298" customWidth="1"/>
  </cols>
  <sheetData>
    <row r="1" spans="1:3" ht="18.75" customHeight="1">
      <c r="A1" s="466"/>
      <c r="B1" s="597" t="str">
        <f>CONCATENATE("1.3. melléklet ",ALAPADATOK!A7," ",ALAPADATOK!B7," ",ALAPADATOK!C7," ",ALAPADATOK!D7," ",ALAPADATOK!E7," ",ALAPADATOK!F7," ",ALAPADATOK!G7," ",ALAPADATOK!H7)</f>
        <v>1.3. melléklet a 4 / 2021 ( III.03. ) önkormányzati rendelethez</v>
      </c>
      <c r="C1" s="598"/>
    </row>
    <row r="2" spans="1:3" ht="21.75" customHeight="1">
      <c r="A2" s="467"/>
      <c r="B2" s="468" t="str">
        <f>CONCATENATE(ALAPADATOK!A3)</f>
        <v>HEVESARANYOS KÖZSÉGI ÖNKORMÁNYZAT</v>
      </c>
      <c r="C2" s="469"/>
    </row>
    <row r="3" spans="1:3" ht="21.75" customHeight="1">
      <c r="A3" s="469"/>
      <c r="B3" s="468" t="str">
        <f>'KV_1.2.sz.mell.'!B3</f>
        <v>2021. ÉVI KÖLTSÉGVETÉS</v>
      </c>
      <c r="C3" s="469"/>
    </row>
    <row r="4" spans="1:3" ht="21.75" customHeight="1">
      <c r="A4" s="469"/>
      <c r="B4" s="468" t="s">
        <v>510</v>
      </c>
      <c r="C4" s="469"/>
    </row>
    <row r="5" spans="1:3" ht="21.75" customHeight="1">
      <c r="A5" s="466"/>
      <c r="B5" s="466"/>
      <c r="C5" s="470"/>
    </row>
    <row r="6" spans="1:3" ht="15" customHeight="1">
      <c r="A6" s="599" t="s">
        <v>7</v>
      </c>
      <c r="B6" s="599"/>
      <c r="C6" s="599"/>
    </row>
    <row r="7" spans="1:3" ht="15" customHeight="1" thickBot="1">
      <c r="A7" s="600" t="s">
        <v>120</v>
      </c>
      <c r="B7" s="600"/>
      <c r="C7" s="421" t="str">
        <f>CONCATENATE('KV_1.1.sz.mell.'!C7)</f>
        <v>Forintban!</v>
      </c>
    </row>
    <row r="8" spans="1:3" ht="24" customHeight="1" thickBot="1">
      <c r="A8" s="471" t="s">
        <v>56</v>
      </c>
      <c r="B8" s="472" t="s">
        <v>9</v>
      </c>
      <c r="C8" s="473" t="str">
        <f>+CONCATENATE(LEFT(KV_ÖSSZEFÜGGÉSEK!A5,4),". évi előirányzat")</f>
        <v>2021. évi előirányzat</v>
      </c>
    </row>
    <row r="9" spans="1:3" s="299" customFormat="1" ht="12" customHeight="1" thickBot="1">
      <c r="A9" s="406"/>
      <c r="B9" s="407" t="s">
        <v>435</v>
      </c>
      <c r="C9" s="408" t="s">
        <v>436</v>
      </c>
    </row>
    <row r="10" spans="1:3" s="300" customFormat="1" ht="12" customHeight="1" thickBot="1">
      <c r="A10" s="19" t="s">
        <v>10</v>
      </c>
      <c r="B10" s="20" t="s">
        <v>206</v>
      </c>
      <c r="C10" s="202">
        <f>+C11+C12+C13+C14+C15+C16</f>
        <v>0</v>
      </c>
    </row>
    <row r="11" spans="1:3" s="300" customFormat="1" ht="12" customHeight="1">
      <c r="A11" s="14" t="s">
        <v>80</v>
      </c>
      <c r="B11" s="301" t="s">
        <v>207</v>
      </c>
      <c r="C11" s="205"/>
    </row>
    <row r="12" spans="1:3" s="300" customFormat="1" ht="12" customHeight="1">
      <c r="A12" s="13" t="s">
        <v>81</v>
      </c>
      <c r="B12" s="302" t="s">
        <v>208</v>
      </c>
      <c r="C12" s="204"/>
    </row>
    <row r="13" spans="1:3" s="300" customFormat="1" ht="12" customHeight="1">
      <c r="A13" s="13" t="s">
        <v>82</v>
      </c>
      <c r="B13" s="302" t="s">
        <v>482</v>
      </c>
      <c r="C13" s="204"/>
    </row>
    <row r="14" spans="1:3" s="300" customFormat="1" ht="12" customHeight="1">
      <c r="A14" s="13" t="s">
        <v>83</v>
      </c>
      <c r="B14" s="302" t="s">
        <v>209</v>
      </c>
      <c r="C14" s="204"/>
    </row>
    <row r="15" spans="1:3" s="300" customFormat="1" ht="12" customHeight="1">
      <c r="A15" s="13" t="s">
        <v>116</v>
      </c>
      <c r="B15" s="198" t="s">
        <v>375</v>
      </c>
      <c r="C15" s="204"/>
    </row>
    <row r="16" spans="1:3" s="300" customFormat="1" ht="12" customHeight="1" thickBot="1">
      <c r="A16" s="15" t="s">
        <v>84</v>
      </c>
      <c r="B16" s="199" t="s">
        <v>376</v>
      </c>
      <c r="C16" s="204"/>
    </row>
    <row r="17" spans="1:3" s="300" customFormat="1" ht="12" customHeight="1" thickBot="1">
      <c r="A17" s="19" t="s">
        <v>11</v>
      </c>
      <c r="B17" s="197" t="s">
        <v>210</v>
      </c>
      <c r="C17" s="202">
        <f>+C18+C19+C20+C21+C22</f>
        <v>7214617</v>
      </c>
    </row>
    <row r="18" spans="1:3" s="300" customFormat="1" ht="12" customHeight="1">
      <c r="A18" s="14" t="s">
        <v>86</v>
      </c>
      <c r="B18" s="301" t="s">
        <v>211</v>
      </c>
      <c r="C18" s="205"/>
    </row>
    <row r="19" spans="1:3" s="300" customFormat="1" ht="12" customHeight="1">
      <c r="A19" s="13" t="s">
        <v>87</v>
      </c>
      <c r="B19" s="302" t="s">
        <v>212</v>
      </c>
      <c r="C19" s="204"/>
    </row>
    <row r="20" spans="1:3" s="300" customFormat="1" ht="12" customHeight="1">
      <c r="A20" s="13" t="s">
        <v>88</v>
      </c>
      <c r="B20" s="302" t="s">
        <v>368</v>
      </c>
      <c r="C20" s="204"/>
    </row>
    <row r="21" spans="1:3" s="300" customFormat="1" ht="12" customHeight="1">
      <c r="A21" s="13" t="s">
        <v>89</v>
      </c>
      <c r="B21" s="302" t="s">
        <v>369</v>
      </c>
      <c r="C21" s="204"/>
    </row>
    <row r="22" spans="1:3" s="300" customFormat="1" ht="12" customHeight="1">
      <c r="A22" s="13" t="s">
        <v>90</v>
      </c>
      <c r="B22" s="302" t="s">
        <v>503</v>
      </c>
      <c r="C22" s="204">
        <v>7214617</v>
      </c>
    </row>
    <row r="23" spans="1:3" s="300" customFormat="1" ht="12" customHeight="1" thickBot="1">
      <c r="A23" s="15" t="s">
        <v>99</v>
      </c>
      <c r="B23" s="199" t="s">
        <v>214</v>
      </c>
      <c r="C23" s="206"/>
    </row>
    <row r="24" spans="1:3" s="300" customFormat="1" ht="12" customHeight="1" thickBot="1">
      <c r="A24" s="19" t="s">
        <v>12</v>
      </c>
      <c r="B24" s="20" t="s">
        <v>215</v>
      </c>
      <c r="C24" s="202">
        <f>+C25+C26+C27+C28+C29</f>
        <v>0</v>
      </c>
    </row>
    <row r="25" spans="1:3" s="300" customFormat="1" ht="12" customHeight="1">
      <c r="A25" s="14" t="s">
        <v>69</v>
      </c>
      <c r="B25" s="301" t="s">
        <v>216</v>
      </c>
      <c r="C25" s="205"/>
    </row>
    <row r="26" spans="1:3" s="300" customFormat="1" ht="12" customHeight="1">
      <c r="A26" s="13" t="s">
        <v>70</v>
      </c>
      <c r="B26" s="302" t="s">
        <v>217</v>
      </c>
      <c r="C26" s="204"/>
    </row>
    <row r="27" spans="1:3" s="300" customFormat="1" ht="12" customHeight="1">
      <c r="A27" s="13" t="s">
        <v>71</v>
      </c>
      <c r="B27" s="302" t="s">
        <v>370</v>
      </c>
      <c r="C27" s="204"/>
    </row>
    <row r="28" spans="1:3" s="300" customFormat="1" ht="12" customHeight="1">
      <c r="A28" s="13" t="s">
        <v>72</v>
      </c>
      <c r="B28" s="302" t="s">
        <v>371</v>
      </c>
      <c r="C28" s="204"/>
    </row>
    <row r="29" spans="1:3" s="300" customFormat="1" ht="12" customHeight="1">
      <c r="A29" s="13" t="s">
        <v>130</v>
      </c>
      <c r="B29" s="302" t="s">
        <v>218</v>
      </c>
      <c r="C29" s="204"/>
    </row>
    <row r="30" spans="1:3" s="401" customFormat="1" ht="12" customHeight="1" thickBot="1">
      <c r="A30" s="409" t="s">
        <v>131</v>
      </c>
      <c r="B30" s="399" t="s">
        <v>498</v>
      </c>
      <c r="C30" s="400"/>
    </row>
    <row r="31" spans="1:3" s="300" customFormat="1" ht="12" customHeight="1" thickBot="1">
      <c r="A31" s="19" t="s">
        <v>132</v>
      </c>
      <c r="B31" s="20" t="s">
        <v>483</v>
      </c>
      <c r="C31" s="208">
        <f>SUM(C32:C38)</f>
        <v>900000</v>
      </c>
    </row>
    <row r="32" spans="1:3" s="300" customFormat="1" ht="12" customHeight="1">
      <c r="A32" s="14" t="s">
        <v>220</v>
      </c>
      <c r="B32" s="301" t="str">
        <f>'KV_1.1.sz.mell.'!B32</f>
        <v>Késedelmi pótlék</v>
      </c>
      <c r="C32" s="205"/>
    </row>
    <row r="33" spans="1:3" s="300" customFormat="1" ht="12" customHeight="1">
      <c r="A33" s="13" t="s">
        <v>221</v>
      </c>
      <c r="B33" s="301" t="str">
        <f>'KV_1.1.sz.mell.'!B33</f>
        <v>Idegenforgalmi adó</v>
      </c>
      <c r="C33" s="204"/>
    </row>
    <row r="34" spans="1:3" s="300" customFormat="1" ht="12" customHeight="1">
      <c r="A34" s="13" t="s">
        <v>222</v>
      </c>
      <c r="B34" s="301" t="str">
        <f>'KV_1.1.sz.mell.'!B34</f>
        <v>Iparűzési adó</v>
      </c>
      <c r="C34" s="204">
        <v>900000</v>
      </c>
    </row>
    <row r="35" spans="1:3" s="300" customFormat="1" ht="12" customHeight="1">
      <c r="A35" s="13" t="s">
        <v>223</v>
      </c>
      <c r="B35" s="301" t="str">
        <f>'KV_1.1.sz.mell.'!B35</f>
        <v>Talajterhelési díj</v>
      </c>
      <c r="C35" s="204"/>
    </row>
    <row r="36" spans="1:3" s="300" customFormat="1" ht="12" customHeight="1">
      <c r="A36" s="13" t="s">
        <v>484</v>
      </c>
      <c r="B36" s="301" t="str">
        <f>'KV_1.1.sz.mell.'!B36</f>
        <v>Gépjárműadó</v>
      </c>
      <c r="C36" s="204"/>
    </row>
    <row r="37" spans="1:3" s="300" customFormat="1" ht="12" customHeight="1">
      <c r="A37" s="13" t="s">
        <v>485</v>
      </c>
      <c r="B37" s="301" t="str">
        <f>'KV_1.1.sz.mell.'!B37</f>
        <v>Telekadó</v>
      </c>
      <c r="C37" s="204"/>
    </row>
    <row r="38" spans="1:3" s="300" customFormat="1" ht="12" customHeight="1" thickBot="1">
      <c r="A38" s="15" t="s">
        <v>486</v>
      </c>
      <c r="B38" s="301" t="str">
        <f>'KV_1.1.sz.mell.'!B38</f>
        <v>Egyéb közhatalmi bevételek</v>
      </c>
      <c r="C38" s="206"/>
    </row>
    <row r="39" spans="1:3" s="300" customFormat="1" ht="12" customHeight="1" thickBot="1">
      <c r="A39" s="19" t="s">
        <v>14</v>
      </c>
      <c r="B39" s="20" t="s">
        <v>377</v>
      </c>
      <c r="C39" s="202">
        <f>SUM(C40:C50)</f>
        <v>0</v>
      </c>
    </row>
    <row r="40" spans="1:3" s="300" customFormat="1" ht="12" customHeight="1">
      <c r="A40" s="14" t="s">
        <v>73</v>
      </c>
      <c r="B40" s="301" t="s">
        <v>227</v>
      </c>
      <c r="C40" s="205"/>
    </row>
    <row r="41" spans="1:3" s="300" customFormat="1" ht="12" customHeight="1">
      <c r="A41" s="13" t="s">
        <v>74</v>
      </c>
      <c r="B41" s="302" t="s">
        <v>228</v>
      </c>
      <c r="C41" s="204"/>
    </row>
    <row r="42" spans="1:3" s="300" customFormat="1" ht="12" customHeight="1">
      <c r="A42" s="13" t="s">
        <v>75</v>
      </c>
      <c r="B42" s="302" t="s">
        <v>229</v>
      </c>
      <c r="C42" s="204"/>
    </row>
    <row r="43" spans="1:3" s="300" customFormat="1" ht="12" customHeight="1">
      <c r="A43" s="13" t="s">
        <v>134</v>
      </c>
      <c r="B43" s="302" t="s">
        <v>230</v>
      </c>
      <c r="C43" s="204"/>
    </row>
    <row r="44" spans="1:3" s="300" customFormat="1" ht="12" customHeight="1">
      <c r="A44" s="13" t="s">
        <v>135</v>
      </c>
      <c r="B44" s="302" t="s">
        <v>231</v>
      </c>
      <c r="C44" s="204"/>
    </row>
    <row r="45" spans="1:3" s="300" customFormat="1" ht="12" customHeight="1">
      <c r="A45" s="13" t="s">
        <v>136</v>
      </c>
      <c r="B45" s="302" t="s">
        <v>232</v>
      </c>
      <c r="C45" s="204"/>
    </row>
    <row r="46" spans="1:3" s="300" customFormat="1" ht="12" customHeight="1">
      <c r="A46" s="13" t="s">
        <v>137</v>
      </c>
      <c r="B46" s="302" t="s">
        <v>233</v>
      </c>
      <c r="C46" s="204"/>
    </row>
    <row r="47" spans="1:3" s="300" customFormat="1" ht="12" customHeight="1">
      <c r="A47" s="13" t="s">
        <v>138</v>
      </c>
      <c r="B47" s="302" t="s">
        <v>490</v>
      </c>
      <c r="C47" s="204"/>
    </row>
    <row r="48" spans="1:3" s="300" customFormat="1" ht="12" customHeight="1">
      <c r="A48" s="13" t="s">
        <v>225</v>
      </c>
      <c r="B48" s="302" t="s">
        <v>235</v>
      </c>
      <c r="C48" s="207"/>
    </row>
    <row r="49" spans="1:3" s="300" customFormat="1" ht="12" customHeight="1">
      <c r="A49" s="15" t="s">
        <v>226</v>
      </c>
      <c r="B49" s="303" t="s">
        <v>379</v>
      </c>
      <c r="C49" s="292"/>
    </row>
    <row r="50" spans="1:3" s="300" customFormat="1" ht="12" customHeight="1" thickBot="1">
      <c r="A50" s="15" t="s">
        <v>378</v>
      </c>
      <c r="B50" s="199" t="s">
        <v>236</v>
      </c>
      <c r="C50" s="292"/>
    </row>
    <row r="51" spans="1:3" s="300" customFormat="1" ht="12" customHeight="1" thickBot="1">
      <c r="A51" s="19" t="s">
        <v>15</v>
      </c>
      <c r="B51" s="20" t="s">
        <v>237</v>
      </c>
      <c r="C51" s="202">
        <f>SUM(C52:C56)</f>
        <v>0</v>
      </c>
    </row>
    <row r="52" spans="1:3" s="300" customFormat="1" ht="12" customHeight="1">
      <c r="A52" s="14" t="s">
        <v>76</v>
      </c>
      <c r="B52" s="301" t="s">
        <v>241</v>
      </c>
      <c r="C52" s="344"/>
    </row>
    <row r="53" spans="1:3" s="300" customFormat="1" ht="12" customHeight="1">
      <c r="A53" s="13" t="s">
        <v>77</v>
      </c>
      <c r="B53" s="302" t="s">
        <v>242</v>
      </c>
      <c r="C53" s="207"/>
    </row>
    <row r="54" spans="1:3" s="300" customFormat="1" ht="12" customHeight="1">
      <c r="A54" s="13" t="s">
        <v>238</v>
      </c>
      <c r="B54" s="302" t="s">
        <v>243</v>
      </c>
      <c r="C54" s="207"/>
    </row>
    <row r="55" spans="1:3" s="300" customFormat="1" ht="12" customHeight="1">
      <c r="A55" s="13" t="s">
        <v>239</v>
      </c>
      <c r="B55" s="302" t="s">
        <v>244</v>
      </c>
      <c r="C55" s="207"/>
    </row>
    <row r="56" spans="1:3" s="300" customFormat="1" ht="12" customHeight="1" thickBot="1">
      <c r="A56" s="15" t="s">
        <v>240</v>
      </c>
      <c r="B56" s="199" t="s">
        <v>245</v>
      </c>
      <c r="C56" s="292"/>
    </row>
    <row r="57" spans="1:3" s="300" customFormat="1" ht="12" customHeight="1" thickBot="1">
      <c r="A57" s="19" t="s">
        <v>139</v>
      </c>
      <c r="B57" s="20" t="s">
        <v>246</v>
      </c>
      <c r="C57" s="202">
        <f>SUM(C58:C60)</f>
        <v>0</v>
      </c>
    </row>
    <row r="58" spans="1:3" s="300" customFormat="1" ht="12" customHeight="1">
      <c r="A58" s="14" t="s">
        <v>78</v>
      </c>
      <c r="B58" s="301" t="s">
        <v>247</v>
      </c>
      <c r="C58" s="205"/>
    </row>
    <row r="59" spans="1:3" s="300" customFormat="1" ht="12" customHeight="1">
      <c r="A59" s="13" t="s">
        <v>79</v>
      </c>
      <c r="B59" s="302" t="s">
        <v>372</v>
      </c>
      <c r="C59" s="204"/>
    </row>
    <row r="60" spans="1:3" s="300" customFormat="1" ht="12" customHeight="1">
      <c r="A60" s="13" t="s">
        <v>250</v>
      </c>
      <c r="B60" s="302" t="s">
        <v>248</v>
      </c>
      <c r="C60" s="204"/>
    </row>
    <row r="61" spans="1:3" s="300" customFormat="1" ht="12" customHeight="1" thickBot="1">
      <c r="A61" s="15" t="s">
        <v>251</v>
      </c>
      <c r="B61" s="199" t="s">
        <v>249</v>
      </c>
      <c r="C61" s="206"/>
    </row>
    <row r="62" spans="1:3" s="300" customFormat="1" ht="12" customHeight="1" thickBot="1">
      <c r="A62" s="19" t="s">
        <v>17</v>
      </c>
      <c r="B62" s="197" t="s">
        <v>252</v>
      </c>
      <c r="C62" s="202">
        <f>SUM(C63:C65)</f>
        <v>0</v>
      </c>
    </row>
    <row r="63" spans="1:3" s="300" customFormat="1" ht="12" customHeight="1">
      <c r="A63" s="14" t="s">
        <v>140</v>
      </c>
      <c r="B63" s="301" t="s">
        <v>254</v>
      </c>
      <c r="C63" s="207"/>
    </row>
    <row r="64" spans="1:3" s="300" customFormat="1" ht="12" customHeight="1">
      <c r="A64" s="13" t="s">
        <v>141</v>
      </c>
      <c r="B64" s="302" t="s">
        <v>373</v>
      </c>
      <c r="C64" s="207"/>
    </row>
    <row r="65" spans="1:3" s="300" customFormat="1" ht="12" customHeight="1">
      <c r="A65" s="13" t="s">
        <v>185</v>
      </c>
      <c r="B65" s="302" t="s">
        <v>255</v>
      </c>
      <c r="C65" s="207"/>
    </row>
    <row r="66" spans="1:3" s="300" customFormat="1" ht="12" customHeight="1" thickBot="1">
      <c r="A66" s="15" t="s">
        <v>253</v>
      </c>
      <c r="B66" s="199" t="s">
        <v>256</v>
      </c>
      <c r="C66" s="207"/>
    </row>
    <row r="67" spans="1:3" s="300" customFormat="1" ht="12" customHeight="1" thickBot="1">
      <c r="A67" s="367" t="s">
        <v>418</v>
      </c>
      <c r="B67" s="20" t="s">
        <v>257</v>
      </c>
      <c r="C67" s="208">
        <f>+C10+C17+C24+C31+C39+C51+C57+C62</f>
        <v>8114617</v>
      </c>
    </row>
    <row r="68" spans="1:3" s="300" customFormat="1" ht="12" customHeight="1" thickBot="1">
      <c r="A68" s="346" t="s">
        <v>258</v>
      </c>
      <c r="B68" s="197" t="s">
        <v>259</v>
      </c>
      <c r="C68" s="202">
        <f>SUM(C69:C71)</f>
        <v>0</v>
      </c>
    </row>
    <row r="69" spans="1:3" s="300" customFormat="1" ht="12" customHeight="1">
      <c r="A69" s="14" t="s">
        <v>286</v>
      </c>
      <c r="B69" s="301" t="s">
        <v>260</v>
      </c>
      <c r="C69" s="207"/>
    </row>
    <row r="70" spans="1:3" s="300" customFormat="1" ht="12" customHeight="1">
      <c r="A70" s="13" t="s">
        <v>295</v>
      </c>
      <c r="B70" s="302" t="s">
        <v>261</v>
      </c>
      <c r="C70" s="207"/>
    </row>
    <row r="71" spans="1:3" s="300" customFormat="1" ht="12" customHeight="1" thickBot="1">
      <c r="A71" s="15" t="s">
        <v>296</v>
      </c>
      <c r="B71" s="361" t="s">
        <v>499</v>
      </c>
      <c r="C71" s="207"/>
    </row>
    <row r="72" spans="1:3" s="300" customFormat="1" ht="12" customHeight="1" thickBot="1">
      <c r="A72" s="346" t="s">
        <v>262</v>
      </c>
      <c r="B72" s="197" t="s">
        <v>263</v>
      </c>
      <c r="C72" s="202">
        <f>SUM(C73:C76)</f>
        <v>0</v>
      </c>
    </row>
    <row r="73" spans="1:3" s="300" customFormat="1" ht="12" customHeight="1">
      <c r="A73" s="14" t="s">
        <v>117</v>
      </c>
      <c r="B73" s="301" t="s">
        <v>264</v>
      </c>
      <c r="C73" s="207"/>
    </row>
    <row r="74" spans="1:3" s="300" customFormat="1" ht="12" customHeight="1">
      <c r="A74" s="13" t="s">
        <v>118</v>
      </c>
      <c r="B74" s="302" t="s">
        <v>500</v>
      </c>
      <c r="C74" s="207"/>
    </row>
    <row r="75" spans="1:3" s="300" customFormat="1" ht="12" customHeight="1" thickBot="1">
      <c r="A75" s="15" t="s">
        <v>287</v>
      </c>
      <c r="B75" s="303" t="s">
        <v>265</v>
      </c>
      <c r="C75" s="292"/>
    </row>
    <row r="76" spans="1:3" s="300" customFormat="1" ht="12" customHeight="1" thickBot="1">
      <c r="A76" s="411" t="s">
        <v>288</v>
      </c>
      <c r="B76" s="412" t="s">
        <v>501</v>
      </c>
      <c r="C76" s="413"/>
    </row>
    <row r="77" spans="1:3" s="300" customFormat="1" ht="12" customHeight="1" thickBot="1">
      <c r="A77" s="346" t="s">
        <v>266</v>
      </c>
      <c r="B77" s="197" t="s">
        <v>267</v>
      </c>
      <c r="C77" s="202">
        <f>SUM(C78:C79)</f>
        <v>0</v>
      </c>
    </row>
    <row r="78" spans="1:3" s="300" customFormat="1" ht="12" customHeight="1" thickBot="1">
      <c r="A78" s="12" t="s">
        <v>289</v>
      </c>
      <c r="B78" s="410" t="s">
        <v>268</v>
      </c>
      <c r="C78" s="292"/>
    </row>
    <row r="79" spans="1:3" s="300" customFormat="1" ht="12" customHeight="1" thickBot="1">
      <c r="A79" s="411" t="s">
        <v>290</v>
      </c>
      <c r="B79" s="412" t="s">
        <v>269</v>
      </c>
      <c r="C79" s="413"/>
    </row>
    <row r="80" spans="1:3" s="300" customFormat="1" ht="12" customHeight="1" thickBot="1">
      <c r="A80" s="346" t="s">
        <v>270</v>
      </c>
      <c r="B80" s="197" t="s">
        <v>271</v>
      </c>
      <c r="C80" s="202">
        <f>SUM(C81:C83)</f>
        <v>0</v>
      </c>
    </row>
    <row r="81" spans="1:3" s="300" customFormat="1" ht="12" customHeight="1">
      <c r="A81" s="14" t="s">
        <v>291</v>
      </c>
      <c r="B81" s="301" t="s">
        <v>272</v>
      </c>
      <c r="C81" s="207"/>
    </row>
    <row r="82" spans="1:3" s="300" customFormat="1" ht="12" customHeight="1">
      <c r="A82" s="13" t="s">
        <v>292</v>
      </c>
      <c r="B82" s="302" t="s">
        <v>273</v>
      </c>
      <c r="C82" s="207"/>
    </row>
    <row r="83" spans="1:3" s="300" customFormat="1" ht="12" customHeight="1" thickBot="1">
      <c r="A83" s="17" t="s">
        <v>293</v>
      </c>
      <c r="B83" s="414" t="s">
        <v>502</v>
      </c>
      <c r="C83" s="415"/>
    </row>
    <row r="84" spans="1:3" s="300" customFormat="1" ht="12" customHeight="1" thickBot="1">
      <c r="A84" s="346" t="s">
        <v>274</v>
      </c>
      <c r="B84" s="197" t="s">
        <v>294</v>
      </c>
      <c r="C84" s="202">
        <f>SUM(C85:C88)</f>
        <v>0</v>
      </c>
    </row>
    <row r="85" spans="1:3" s="300" customFormat="1" ht="12" customHeight="1">
      <c r="A85" s="305" t="s">
        <v>275</v>
      </c>
      <c r="B85" s="301" t="s">
        <v>276</v>
      </c>
      <c r="C85" s="207"/>
    </row>
    <row r="86" spans="1:3" s="300" customFormat="1" ht="12" customHeight="1">
      <c r="A86" s="306" t="s">
        <v>277</v>
      </c>
      <c r="B86" s="302" t="s">
        <v>278</v>
      </c>
      <c r="C86" s="207"/>
    </row>
    <row r="87" spans="1:3" s="300" customFormat="1" ht="12" customHeight="1">
      <c r="A87" s="306" t="s">
        <v>279</v>
      </c>
      <c r="B87" s="302" t="s">
        <v>280</v>
      </c>
      <c r="C87" s="207"/>
    </row>
    <row r="88" spans="1:3" s="300" customFormat="1" ht="12" customHeight="1" thickBot="1">
      <c r="A88" s="307" t="s">
        <v>281</v>
      </c>
      <c r="B88" s="199" t="s">
        <v>282</v>
      </c>
      <c r="C88" s="207"/>
    </row>
    <row r="89" spans="1:3" s="300" customFormat="1" ht="12" customHeight="1" thickBot="1">
      <c r="A89" s="346" t="s">
        <v>283</v>
      </c>
      <c r="B89" s="197" t="s">
        <v>417</v>
      </c>
      <c r="C89" s="345"/>
    </row>
    <row r="90" spans="1:3" s="300" customFormat="1" ht="13.5" customHeight="1" thickBot="1">
      <c r="A90" s="346" t="s">
        <v>285</v>
      </c>
      <c r="B90" s="197" t="s">
        <v>284</v>
      </c>
      <c r="C90" s="345"/>
    </row>
    <row r="91" spans="1:3" s="300" customFormat="1" ht="15.75" customHeight="1" thickBot="1">
      <c r="A91" s="346" t="s">
        <v>297</v>
      </c>
      <c r="B91" s="308" t="s">
        <v>420</v>
      </c>
      <c r="C91" s="208">
        <f>+C68+C72+C77+C80+C84+C90+C89</f>
        <v>0</v>
      </c>
    </row>
    <row r="92" spans="1:3" s="300" customFormat="1" ht="16.5" customHeight="1" thickBot="1">
      <c r="A92" s="347" t="s">
        <v>419</v>
      </c>
      <c r="B92" s="309" t="s">
        <v>421</v>
      </c>
      <c r="C92" s="208">
        <f>+C67+C91</f>
        <v>8114617</v>
      </c>
    </row>
    <row r="93" spans="1:3" s="300" customFormat="1" ht="10.5" customHeight="1">
      <c r="A93" s="4"/>
      <c r="B93" s="5"/>
      <c r="C93" s="209"/>
    </row>
    <row r="94" spans="1:3" ht="16.5" customHeight="1">
      <c r="A94" s="604" t="s">
        <v>38</v>
      </c>
      <c r="B94" s="604"/>
      <c r="C94" s="604"/>
    </row>
    <row r="95" spans="1:3" s="310" customFormat="1" ht="16.5" customHeight="1" thickBot="1">
      <c r="A95" s="601" t="s">
        <v>121</v>
      </c>
      <c r="B95" s="601"/>
      <c r="C95" s="422" t="str">
        <f>C7</f>
        <v>Forintban!</v>
      </c>
    </row>
    <row r="96" spans="1:3" ht="30" customHeight="1" thickBot="1">
      <c r="A96" s="403" t="s">
        <v>56</v>
      </c>
      <c r="B96" s="404" t="s">
        <v>39</v>
      </c>
      <c r="C96" s="405" t="str">
        <f>+C8</f>
        <v>2021. évi előirányzat</v>
      </c>
    </row>
    <row r="97" spans="1:3" s="299" customFormat="1" ht="12" customHeight="1" thickBot="1">
      <c r="A97" s="403"/>
      <c r="B97" s="404" t="s">
        <v>435</v>
      </c>
      <c r="C97" s="405" t="s">
        <v>436</v>
      </c>
    </row>
    <row r="98" spans="1:3" ht="12" customHeight="1" thickBot="1">
      <c r="A98" s="21" t="s">
        <v>10</v>
      </c>
      <c r="B98" s="27" t="s">
        <v>380</v>
      </c>
      <c r="C98" s="201">
        <f>C99+C100+C101+C102+C103+C116</f>
        <v>8114617</v>
      </c>
    </row>
    <row r="99" spans="1:3" ht="12" customHeight="1">
      <c r="A99" s="16" t="s">
        <v>80</v>
      </c>
      <c r="B99" s="9" t="s">
        <v>40</v>
      </c>
      <c r="C99" s="203">
        <v>6000000</v>
      </c>
    </row>
    <row r="100" spans="1:3" ht="12" customHeight="1">
      <c r="A100" s="13" t="s">
        <v>81</v>
      </c>
      <c r="B100" s="7" t="s">
        <v>142</v>
      </c>
      <c r="C100" s="204">
        <v>465000</v>
      </c>
    </row>
    <row r="101" spans="1:3" ht="12" customHeight="1">
      <c r="A101" s="13" t="s">
        <v>82</v>
      </c>
      <c r="B101" s="7" t="s">
        <v>109</v>
      </c>
      <c r="C101" s="206">
        <v>1149617</v>
      </c>
    </row>
    <row r="102" spans="1:3" ht="12" customHeight="1">
      <c r="A102" s="13" t="s">
        <v>83</v>
      </c>
      <c r="B102" s="10" t="s">
        <v>143</v>
      </c>
      <c r="C102" s="206"/>
    </row>
    <row r="103" spans="1:3" ht="12" customHeight="1">
      <c r="A103" s="13" t="s">
        <v>94</v>
      </c>
      <c r="B103" s="18" t="s">
        <v>144</v>
      </c>
      <c r="C103" s="206">
        <v>500000</v>
      </c>
    </row>
    <row r="104" spans="1:3" ht="12" customHeight="1">
      <c r="A104" s="13" t="s">
        <v>84</v>
      </c>
      <c r="B104" s="7" t="s">
        <v>385</v>
      </c>
      <c r="C104" s="206"/>
    </row>
    <row r="105" spans="1:3" ht="12" customHeight="1">
      <c r="A105" s="13" t="s">
        <v>85</v>
      </c>
      <c r="B105" s="106" t="s">
        <v>384</v>
      </c>
      <c r="C105" s="206"/>
    </row>
    <row r="106" spans="1:3" ht="12" customHeight="1">
      <c r="A106" s="13" t="s">
        <v>95</v>
      </c>
      <c r="B106" s="106" t="s">
        <v>383</v>
      </c>
      <c r="C106" s="206"/>
    </row>
    <row r="107" spans="1:3" ht="12" customHeight="1">
      <c r="A107" s="13" t="s">
        <v>96</v>
      </c>
      <c r="B107" s="104" t="s">
        <v>300</v>
      </c>
      <c r="C107" s="206"/>
    </row>
    <row r="108" spans="1:3" ht="12" customHeight="1">
      <c r="A108" s="13" t="s">
        <v>97</v>
      </c>
      <c r="B108" s="105" t="s">
        <v>301</v>
      </c>
      <c r="C108" s="206"/>
    </row>
    <row r="109" spans="1:3" ht="12" customHeight="1">
      <c r="A109" s="13" t="s">
        <v>98</v>
      </c>
      <c r="B109" s="105" t="s">
        <v>302</v>
      </c>
      <c r="C109" s="206"/>
    </row>
    <row r="110" spans="1:3" ht="12" customHeight="1">
      <c r="A110" s="13" t="s">
        <v>100</v>
      </c>
      <c r="B110" s="104" t="s">
        <v>303</v>
      </c>
      <c r="C110" s="206"/>
    </row>
    <row r="111" spans="1:3" ht="12" customHeight="1">
      <c r="A111" s="13" t="s">
        <v>145</v>
      </c>
      <c r="B111" s="104" t="s">
        <v>304</v>
      </c>
      <c r="C111" s="206"/>
    </row>
    <row r="112" spans="1:3" ht="12" customHeight="1">
      <c r="A112" s="13" t="s">
        <v>298</v>
      </c>
      <c r="B112" s="105" t="s">
        <v>305</v>
      </c>
      <c r="C112" s="206"/>
    </row>
    <row r="113" spans="1:3" ht="12" customHeight="1">
      <c r="A113" s="12" t="s">
        <v>299</v>
      </c>
      <c r="B113" s="106" t="s">
        <v>306</v>
      </c>
      <c r="C113" s="206"/>
    </row>
    <row r="114" spans="1:3" ht="12" customHeight="1">
      <c r="A114" s="13" t="s">
        <v>381</v>
      </c>
      <c r="B114" s="106" t="s">
        <v>307</v>
      </c>
      <c r="C114" s="206"/>
    </row>
    <row r="115" spans="1:3" ht="12" customHeight="1">
      <c r="A115" s="15" t="s">
        <v>382</v>
      </c>
      <c r="B115" s="106" t="s">
        <v>308</v>
      </c>
      <c r="C115" s="206">
        <v>500000</v>
      </c>
    </row>
    <row r="116" spans="1:3" ht="12" customHeight="1">
      <c r="A116" s="13" t="s">
        <v>386</v>
      </c>
      <c r="B116" s="10" t="s">
        <v>41</v>
      </c>
      <c r="C116" s="204"/>
    </row>
    <row r="117" spans="1:3" ht="12" customHeight="1">
      <c r="A117" s="13" t="s">
        <v>387</v>
      </c>
      <c r="B117" s="7" t="s">
        <v>389</v>
      </c>
      <c r="C117" s="204"/>
    </row>
    <row r="118" spans="1:3" ht="12" customHeight="1" thickBot="1">
      <c r="A118" s="17" t="s">
        <v>388</v>
      </c>
      <c r="B118" s="365" t="s">
        <v>390</v>
      </c>
      <c r="C118" s="210"/>
    </row>
    <row r="119" spans="1:3" ht="12" customHeight="1" thickBot="1">
      <c r="A119" s="362" t="s">
        <v>11</v>
      </c>
      <c r="B119" s="363" t="s">
        <v>309</v>
      </c>
      <c r="C119" s="364">
        <f>+C120+C122+C124</f>
        <v>0</v>
      </c>
    </row>
    <row r="120" spans="1:3" ht="12" customHeight="1">
      <c r="A120" s="14" t="s">
        <v>86</v>
      </c>
      <c r="B120" s="7" t="s">
        <v>184</v>
      </c>
      <c r="C120" s="205"/>
    </row>
    <row r="121" spans="1:3" ht="12" customHeight="1">
      <c r="A121" s="14" t="s">
        <v>87</v>
      </c>
      <c r="B121" s="11" t="s">
        <v>313</v>
      </c>
      <c r="C121" s="205"/>
    </row>
    <row r="122" spans="1:3" ht="12" customHeight="1">
      <c r="A122" s="14" t="s">
        <v>88</v>
      </c>
      <c r="B122" s="11" t="s">
        <v>146</v>
      </c>
      <c r="C122" s="204"/>
    </row>
    <row r="123" spans="1:3" ht="12" customHeight="1">
      <c r="A123" s="14" t="s">
        <v>89</v>
      </c>
      <c r="B123" s="11" t="s">
        <v>314</v>
      </c>
      <c r="C123" s="189"/>
    </row>
    <row r="124" spans="1:3" ht="12" customHeight="1">
      <c r="A124" s="14" t="s">
        <v>90</v>
      </c>
      <c r="B124" s="199" t="s">
        <v>504</v>
      </c>
      <c r="C124" s="189"/>
    </row>
    <row r="125" spans="1:3" ht="12" customHeight="1">
      <c r="A125" s="14" t="s">
        <v>99</v>
      </c>
      <c r="B125" s="198" t="s">
        <v>374</v>
      </c>
      <c r="C125" s="189"/>
    </row>
    <row r="126" spans="1:3" ht="12" customHeight="1">
      <c r="A126" s="14" t="s">
        <v>101</v>
      </c>
      <c r="B126" s="297" t="s">
        <v>319</v>
      </c>
      <c r="C126" s="189"/>
    </row>
    <row r="127" spans="1:3" ht="15.75">
      <c r="A127" s="14" t="s">
        <v>147</v>
      </c>
      <c r="B127" s="105" t="s">
        <v>302</v>
      </c>
      <c r="C127" s="189"/>
    </row>
    <row r="128" spans="1:3" ht="12" customHeight="1">
      <c r="A128" s="14" t="s">
        <v>148</v>
      </c>
      <c r="B128" s="105" t="s">
        <v>318</v>
      </c>
      <c r="C128" s="189"/>
    </row>
    <row r="129" spans="1:3" ht="12" customHeight="1">
      <c r="A129" s="14" t="s">
        <v>149</v>
      </c>
      <c r="B129" s="105" t="s">
        <v>317</v>
      </c>
      <c r="C129" s="189"/>
    </row>
    <row r="130" spans="1:3" ht="12" customHeight="1">
      <c r="A130" s="14" t="s">
        <v>310</v>
      </c>
      <c r="B130" s="105" t="s">
        <v>305</v>
      </c>
      <c r="C130" s="189"/>
    </row>
    <row r="131" spans="1:3" ht="12" customHeight="1">
      <c r="A131" s="14" t="s">
        <v>311</v>
      </c>
      <c r="B131" s="105" t="s">
        <v>316</v>
      </c>
      <c r="C131" s="189"/>
    </row>
    <row r="132" spans="1:3" ht="16.5" thickBot="1">
      <c r="A132" s="12" t="s">
        <v>312</v>
      </c>
      <c r="B132" s="105" t="s">
        <v>315</v>
      </c>
      <c r="C132" s="191"/>
    </row>
    <row r="133" spans="1:3" ht="12" customHeight="1" thickBot="1">
      <c r="A133" s="19" t="s">
        <v>12</v>
      </c>
      <c r="B133" s="90" t="s">
        <v>391</v>
      </c>
      <c r="C133" s="202">
        <f>+C98+C119</f>
        <v>8114617</v>
      </c>
    </row>
    <row r="134" spans="1:3" ht="12" customHeight="1" thickBot="1">
      <c r="A134" s="19" t="s">
        <v>13</v>
      </c>
      <c r="B134" s="90" t="s">
        <v>392</v>
      </c>
      <c r="C134" s="202">
        <f>+C135+C136+C137</f>
        <v>0</v>
      </c>
    </row>
    <row r="135" spans="1:3" ht="12" customHeight="1">
      <c r="A135" s="14" t="s">
        <v>220</v>
      </c>
      <c r="B135" s="11" t="s">
        <v>399</v>
      </c>
      <c r="C135" s="189"/>
    </row>
    <row r="136" spans="1:3" ht="12" customHeight="1">
      <c r="A136" s="14" t="s">
        <v>221</v>
      </c>
      <c r="B136" s="11" t="s">
        <v>400</v>
      </c>
      <c r="C136" s="189"/>
    </row>
    <row r="137" spans="1:3" ht="12" customHeight="1" thickBot="1">
      <c r="A137" s="12" t="s">
        <v>222</v>
      </c>
      <c r="B137" s="11" t="s">
        <v>401</v>
      </c>
      <c r="C137" s="189"/>
    </row>
    <row r="138" spans="1:3" ht="12" customHeight="1" thickBot="1">
      <c r="A138" s="19" t="s">
        <v>14</v>
      </c>
      <c r="B138" s="90" t="s">
        <v>393</v>
      </c>
      <c r="C138" s="202">
        <f>SUM(C139:C144)</f>
        <v>0</v>
      </c>
    </row>
    <row r="139" spans="1:3" ht="12" customHeight="1">
      <c r="A139" s="14" t="s">
        <v>73</v>
      </c>
      <c r="B139" s="8" t="s">
        <v>402</v>
      </c>
      <c r="C139" s="189"/>
    </row>
    <row r="140" spans="1:3" ht="12" customHeight="1">
      <c r="A140" s="14" t="s">
        <v>74</v>
      </c>
      <c r="B140" s="8" t="s">
        <v>394</v>
      </c>
      <c r="C140" s="189"/>
    </row>
    <row r="141" spans="1:3" ht="12" customHeight="1">
      <c r="A141" s="14" t="s">
        <v>75</v>
      </c>
      <c r="B141" s="8" t="s">
        <v>395</v>
      </c>
      <c r="C141" s="189"/>
    </row>
    <row r="142" spans="1:3" ht="12" customHeight="1">
      <c r="A142" s="14" t="s">
        <v>134</v>
      </c>
      <c r="B142" s="8" t="s">
        <v>396</v>
      </c>
      <c r="C142" s="189"/>
    </row>
    <row r="143" spans="1:3" ht="12" customHeight="1">
      <c r="A143" s="12" t="s">
        <v>135</v>
      </c>
      <c r="B143" s="6" t="s">
        <v>397</v>
      </c>
      <c r="C143" s="191"/>
    </row>
    <row r="144" spans="1:3" ht="12" customHeight="1" thickBot="1">
      <c r="A144" s="17" t="s">
        <v>136</v>
      </c>
      <c r="B144" s="544" t="s">
        <v>398</v>
      </c>
      <c r="C144" s="370"/>
    </row>
    <row r="145" spans="1:3" ht="12" customHeight="1" thickBot="1">
      <c r="A145" s="19" t="s">
        <v>15</v>
      </c>
      <c r="B145" s="90" t="s">
        <v>406</v>
      </c>
      <c r="C145" s="208">
        <f>+C146+C147+C148+C149</f>
        <v>0</v>
      </c>
    </row>
    <row r="146" spans="1:3" ht="12" customHeight="1">
      <c r="A146" s="14" t="s">
        <v>76</v>
      </c>
      <c r="B146" s="8" t="s">
        <v>320</v>
      </c>
      <c r="C146" s="189"/>
    </row>
    <row r="147" spans="1:3" ht="12" customHeight="1">
      <c r="A147" s="14" t="s">
        <v>77</v>
      </c>
      <c r="B147" s="8" t="s">
        <v>321</v>
      </c>
      <c r="C147" s="189"/>
    </row>
    <row r="148" spans="1:3" ht="12" customHeight="1" thickBot="1">
      <c r="A148" s="12" t="s">
        <v>238</v>
      </c>
      <c r="B148" s="6" t="s">
        <v>407</v>
      </c>
      <c r="C148" s="191"/>
    </row>
    <row r="149" spans="1:3" ht="12" customHeight="1" thickBot="1">
      <c r="A149" s="411" t="s">
        <v>239</v>
      </c>
      <c r="B149" s="416" t="s">
        <v>339</v>
      </c>
      <c r="C149" s="417"/>
    </row>
    <row r="150" spans="1:3" ht="12" customHeight="1" thickBot="1">
      <c r="A150" s="19" t="s">
        <v>16</v>
      </c>
      <c r="B150" s="90" t="s">
        <v>408</v>
      </c>
      <c r="C150" s="211">
        <f>SUM(C151:C155)</f>
        <v>0</v>
      </c>
    </row>
    <row r="151" spans="1:3" ht="12" customHeight="1">
      <c r="A151" s="14" t="s">
        <v>78</v>
      </c>
      <c r="B151" s="8" t="s">
        <v>403</v>
      </c>
      <c r="C151" s="189"/>
    </row>
    <row r="152" spans="1:3" ht="12" customHeight="1">
      <c r="A152" s="14" t="s">
        <v>79</v>
      </c>
      <c r="B152" s="8" t="s">
        <v>410</v>
      </c>
      <c r="C152" s="189"/>
    </row>
    <row r="153" spans="1:3" ht="12" customHeight="1">
      <c r="A153" s="14" t="s">
        <v>250</v>
      </c>
      <c r="B153" s="8" t="s">
        <v>405</v>
      </c>
      <c r="C153" s="189"/>
    </row>
    <row r="154" spans="1:3" ht="12" customHeight="1">
      <c r="A154" s="14" t="s">
        <v>251</v>
      </c>
      <c r="B154" s="8" t="s">
        <v>456</v>
      </c>
      <c r="C154" s="189"/>
    </row>
    <row r="155" spans="1:3" ht="12" customHeight="1" thickBot="1">
      <c r="A155" s="14" t="s">
        <v>409</v>
      </c>
      <c r="B155" s="8" t="s">
        <v>411</v>
      </c>
      <c r="C155" s="189"/>
    </row>
    <row r="156" spans="1:3" ht="12" customHeight="1" thickBot="1">
      <c r="A156" s="19" t="s">
        <v>17</v>
      </c>
      <c r="B156" s="90" t="s">
        <v>412</v>
      </c>
      <c r="C156" s="366"/>
    </row>
    <row r="157" spans="1:3" ht="12" customHeight="1" thickBot="1">
      <c r="A157" s="19" t="s">
        <v>18</v>
      </c>
      <c r="B157" s="90" t="s">
        <v>413</v>
      </c>
      <c r="C157" s="366"/>
    </row>
    <row r="158" spans="1:9" ht="15" customHeight="1" thickBot="1">
      <c r="A158" s="19" t="s">
        <v>19</v>
      </c>
      <c r="B158" s="90" t="s">
        <v>415</v>
      </c>
      <c r="C158" s="418">
        <f>+C134+C138+C145+C150+C156+C157</f>
        <v>0</v>
      </c>
      <c r="F158" s="312"/>
      <c r="G158" s="313"/>
      <c r="H158" s="313"/>
      <c r="I158" s="313"/>
    </row>
    <row r="159" spans="1:3" s="300" customFormat="1" ht="17.25" customHeight="1" thickBot="1">
      <c r="A159" s="200" t="s">
        <v>20</v>
      </c>
      <c r="B159" s="419" t="s">
        <v>414</v>
      </c>
      <c r="C159" s="418">
        <f>+C133+C158</f>
        <v>8114617</v>
      </c>
    </row>
    <row r="160" spans="1:3" ht="15.75" customHeight="1">
      <c r="A160" s="420"/>
      <c r="B160" s="420"/>
      <c r="C160" s="475">
        <f>C92-C159</f>
        <v>0</v>
      </c>
    </row>
    <row r="161" spans="1:3" ht="15.75">
      <c r="A161" s="602" t="s">
        <v>322</v>
      </c>
      <c r="B161" s="602"/>
      <c r="C161" s="602"/>
    </row>
    <row r="162" spans="1:3" ht="15" customHeight="1" thickBot="1">
      <c r="A162" s="603" t="s">
        <v>122</v>
      </c>
      <c r="B162" s="603"/>
      <c r="C162" s="423" t="str">
        <f>C95</f>
        <v>Forintban!</v>
      </c>
    </row>
    <row r="163" spans="1:4" ht="13.5" customHeight="1" thickBot="1">
      <c r="A163" s="19">
        <v>1</v>
      </c>
      <c r="B163" s="26" t="s">
        <v>416</v>
      </c>
      <c r="C163" s="202">
        <f>+C67-C133</f>
        <v>0</v>
      </c>
      <c r="D163" s="314"/>
    </row>
    <row r="164" spans="1:3" ht="27.75" customHeight="1" thickBot="1">
      <c r="A164" s="19" t="s">
        <v>11</v>
      </c>
      <c r="B164" s="26" t="s">
        <v>422</v>
      </c>
      <c r="C164" s="202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D27" sqref="D27"/>
    </sheetView>
  </sheetViews>
  <sheetFormatPr defaultColWidth="9.00390625" defaultRowHeight="12.75"/>
  <cols>
    <col min="1" max="1" width="6.875" style="40" customWidth="1"/>
    <col min="2" max="2" width="55.125" style="141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224" t="s">
        <v>126</v>
      </c>
      <c r="C1" s="225"/>
      <c r="D1" s="225"/>
      <c r="E1" s="225"/>
      <c r="F1" s="607" t="str">
        <f>CONCATENATE("2.1. melléklet ",ALAPADATOK!A7," ",ALAPADATOK!B7," ",ALAPADATOK!C7," ",ALAPADATOK!D7," ",ALAPADATOK!E7," ",ALAPADATOK!F7," ",ALAPADATOK!G7," ",ALAPADATOK!H7)</f>
        <v>2.1. melléklet a 4 / 2021 ( III.03. ) önkormányzati rendelethez</v>
      </c>
    </row>
    <row r="2" spans="5:6" ht="13.5" thickBot="1">
      <c r="E2" s="425" t="str">
        <f>CONCATENATE('KV_1.1.sz.mell.'!C7)</f>
        <v>Forintban!</v>
      </c>
      <c r="F2" s="607"/>
    </row>
    <row r="3" spans="1:6" ht="18" customHeight="1" thickBot="1">
      <c r="A3" s="605" t="s">
        <v>56</v>
      </c>
      <c r="B3" s="226" t="s">
        <v>45</v>
      </c>
      <c r="C3" s="227"/>
      <c r="D3" s="226" t="s">
        <v>46</v>
      </c>
      <c r="E3" s="228"/>
      <c r="F3" s="607"/>
    </row>
    <row r="4" spans="1:6" s="229" customFormat="1" ht="35.25" customHeight="1" thickBot="1">
      <c r="A4" s="606"/>
      <c r="B4" s="142" t="s">
        <v>49</v>
      </c>
      <c r="C4" s="143" t="str">
        <f>+'KV_1.1.sz.mell.'!C8</f>
        <v>2021. évi előirányzat</v>
      </c>
      <c r="D4" s="142" t="s">
        <v>49</v>
      </c>
      <c r="E4" s="37" t="str">
        <f>+C4</f>
        <v>2021. évi előirányzat</v>
      </c>
      <c r="F4" s="607"/>
    </row>
    <row r="5" spans="1:6" s="234" customFormat="1" ht="12" customHeight="1" thickBot="1">
      <c r="A5" s="230"/>
      <c r="B5" s="231" t="s">
        <v>435</v>
      </c>
      <c r="C5" s="232" t="s">
        <v>436</v>
      </c>
      <c r="D5" s="231" t="s">
        <v>437</v>
      </c>
      <c r="E5" s="233" t="s">
        <v>439</v>
      </c>
      <c r="F5" s="607"/>
    </row>
    <row r="6" spans="1:6" ht="12.75" customHeight="1">
      <c r="A6" s="235" t="s">
        <v>10</v>
      </c>
      <c r="B6" s="236" t="s">
        <v>323</v>
      </c>
      <c r="C6" s="213">
        <v>57889312</v>
      </c>
      <c r="D6" s="236" t="s">
        <v>50</v>
      </c>
      <c r="E6" s="219">
        <v>32313898</v>
      </c>
      <c r="F6" s="607"/>
    </row>
    <row r="7" spans="1:6" ht="12.75" customHeight="1">
      <c r="A7" s="237" t="s">
        <v>11</v>
      </c>
      <c r="B7" s="238" t="s">
        <v>324</v>
      </c>
      <c r="C7" s="214">
        <v>7214617</v>
      </c>
      <c r="D7" s="238" t="s">
        <v>142</v>
      </c>
      <c r="E7" s="220">
        <v>4520468</v>
      </c>
      <c r="F7" s="607"/>
    </row>
    <row r="8" spans="1:6" ht="12.75" customHeight="1">
      <c r="A8" s="237" t="s">
        <v>12</v>
      </c>
      <c r="B8" s="238" t="s">
        <v>344</v>
      </c>
      <c r="C8" s="214"/>
      <c r="D8" s="238" t="s">
        <v>188</v>
      </c>
      <c r="E8" s="220">
        <v>21334064</v>
      </c>
      <c r="F8" s="607"/>
    </row>
    <row r="9" spans="1:6" ht="12.75" customHeight="1">
      <c r="A9" s="237" t="s">
        <v>13</v>
      </c>
      <c r="B9" s="238" t="s">
        <v>133</v>
      </c>
      <c r="C9" s="214">
        <v>3000000</v>
      </c>
      <c r="D9" s="238" t="s">
        <v>143</v>
      </c>
      <c r="E9" s="220">
        <v>10798000</v>
      </c>
      <c r="F9" s="607"/>
    </row>
    <row r="10" spans="1:6" ht="12.75" customHeight="1">
      <c r="A10" s="237" t="s">
        <v>14</v>
      </c>
      <c r="B10" s="239" t="s">
        <v>367</v>
      </c>
      <c r="C10" s="214"/>
      <c r="D10" s="238" t="s">
        <v>144</v>
      </c>
      <c r="E10" s="220">
        <v>3354500</v>
      </c>
      <c r="F10" s="607"/>
    </row>
    <row r="11" spans="1:6" ht="12.75" customHeight="1">
      <c r="A11" s="237" t="s">
        <v>15</v>
      </c>
      <c r="B11" s="238" t="s">
        <v>325</v>
      </c>
      <c r="C11" s="215"/>
      <c r="D11" s="238" t="s">
        <v>41</v>
      </c>
      <c r="E11" s="220">
        <v>21479127</v>
      </c>
      <c r="F11" s="607"/>
    </row>
    <row r="12" spans="1:6" ht="12.75" customHeight="1">
      <c r="A12" s="237" t="s">
        <v>16</v>
      </c>
      <c r="B12" s="238" t="s">
        <v>423</v>
      </c>
      <c r="C12" s="214"/>
      <c r="D12" s="35"/>
      <c r="E12" s="220"/>
      <c r="F12" s="607"/>
    </row>
    <row r="13" spans="1:6" ht="12.75" customHeight="1">
      <c r="A13" s="237" t="s">
        <v>17</v>
      </c>
      <c r="B13" s="35"/>
      <c r="C13" s="214"/>
      <c r="D13" s="35"/>
      <c r="E13" s="220"/>
      <c r="F13" s="607"/>
    </row>
    <row r="14" spans="1:6" ht="12.75" customHeight="1">
      <c r="A14" s="237" t="s">
        <v>18</v>
      </c>
      <c r="B14" s="315"/>
      <c r="C14" s="215"/>
      <c r="D14" s="35"/>
      <c r="E14" s="220"/>
      <c r="F14" s="607"/>
    </row>
    <row r="15" spans="1:6" ht="12.75" customHeight="1">
      <c r="A15" s="237" t="s">
        <v>19</v>
      </c>
      <c r="B15" s="35"/>
      <c r="C15" s="214"/>
      <c r="D15" s="35"/>
      <c r="E15" s="220"/>
      <c r="F15" s="607"/>
    </row>
    <row r="16" spans="1:6" ht="12.75" customHeight="1">
      <c r="A16" s="237" t="s">
        <v>20</v>
      </c>
      <c r="B16" s="35"/>
      <c r="C16" s="214"/>
      <c r="D16" s="35"/>
      <c r="E16" s="220"/>
      <c r="F16" s="607"/>
    </row>
    <row r="17" spans="1:6" ht="12.75" customHeight="1" thickBot="1">
      <c r="A17" s="237" t="s">
        <v>21</v>
      </c>
      <c r="B17" s="42"/>
      <c r="C17" s="216"/>
      <c r="D17" s="35"/>
      <c r="E17" s="221"/>
      <c r="F17" s="607"/>
    </row>
    <row r="18" spans="1:6" ht="15.75" customHeight="1" thickBot="1">
      <c r="A18" s="240" t="s">
        <v>22</v>
      </c>
      <c r="B18" s="92" t="s">
        <v>424</v>
      </c>
      <c r="C18" s="217">
        <f>C6+C7+C9+C10+C11+C13+C14+C15+C16+C17</f>
        <v>68103929</v>
      </c>
      <c r="D18" s="92" t="s">
        <v>330</v>
      </c>
      <c r="E18" s="222">
        <f>SUM(E6:E17)</f>
        <v>93800057</v>
      </c>
      <c r="F18" s="607"/>
    </row>
    <row r="19" spans="1:6" ht="12.75" customHeight="1">
      <c r="A19" s="241" t="s">
        <v>23</v>
      </c>
      <c r="B19" s="242" t="s">
        <v>327</v>
      </c>
      <c r="C19" s="368">
        <f>+C20+C21+C22+C23</f>
        <v>25696128</v>
      </c>
      <c r="D19" s="243" t="s">
        <v>150</v>
      </c>
      <c r="E19" s="223"/>
      <c r="F19" s="607"/>
    </row>
    <row r="20" spans="1:6" ht="12.75" customHeight="1">
      <c r="A20" s="244" t="s">
        <v>24</v>
      </c>
      <c r="B20" s="243" t="s">
        <v>182</v>
      </c>
      <c r="C20" s="57">
        <v>25696128</v>
      </c>
      <c r="D20" s="243" t="s">
        <v>329</v>
      </c>
      <c r="E20" s="58"/>
      <c r="F20" s="607"/>
    </row>
    <row r="21" spans="1:6" ht="12.75" customHeight="1">
      <c r="A21" s="244" t="s">
        <v>25</v>
      </c>
      <c r="B21" s="243" t="s">
        <v>183</v>
      </c>
      <c r="C21" s="57"/>
      <c r="D21" s="243" t="s">
        <v>124</v>
      </c>
      <c r="E21" s="58"/>
      <c r="F21" s="607"/>
    </row>
    <row r="22" spans="1:6" ht="12.75" customHeight="1">
      <c r="A22" s="244" t="s">
        <v>26</v>
      </c>
      <c r="B22" s="243" t="s">
        <v>187</v>
      </c>
      <c r="C22" s="57"/>
      <c r="D22" s="243" t="s">
        <v>125</v>
      </c>
      <c r="E22" s="58"/>
      <c r="F22" s="607"/>
    </row>
    <row r="23" spans="1:6" ht="12.75" customHeight="1">
      <c r="A23" s="244" t="s">
        <v>27</v>
      </c>
      <c r="B23" s="251" t="s">
        <v>193</v>
      </c>
      <c r="C23" s="57"/>
      <c r="D23" s="242" t="s">
        <v>189</v>
      </c>
      <c r="E23" s="58"/>
      <c r="F23" s="607"/>
    </row>
    <row r="24" spans="1:6" ht="12.75" customHeight="1">
      <c r="A24" s="244" t="s">
        <v>28</v>
      </c>
      <c r="B24" s="243" t="s">
        <v>328</v>
      </c>
      <c r="C24" s="245">
        <f>+C25+C26</f>
        <v>0</v>
      </c>
      <c r="D24" s="243" t="s">
        <v>151</v>
      </c>
      <c r="E24" s="58"/>
      <c r="F24" s="607"/>
    </row>
    <row r="25" spans="1:6" ht="12.75" customHeight="1">
      <c r="A25" s="241" t="s">
        <v>29</v>
      </c>
      <c r="B25" s="242" t="s">
        <v>326</v>
      </c>
      <c r="C25" s="218"/>
      <c r="D25" s="236" t="s">
        <v>407</v>
      </c>
      <c r="E25" s="223"/>
      <c r="F25" s="607"/>
    </row>
    <row r="26" spans="1:6" ht="12.75" customHeight="1">
      <c r="A26" s="244" t="s">
        <v>30</v>
      </c>
      <c r="B26" s="251" t="s">
        <v>586</v>
      </c>
      <c r="C26" s="57"/>
      <c r="D26" s="238" t="s">
        <v>412</v>
      </c>
      <c r="E26" s="58"/>
      <c r="F26" s="607"/>
    </row>
    <row r="27" spans="1:6" ht="12.75" customHeight="1">
      <c r="A27" s="237" t="s">
        <v>31</v>
      </c>
      <c r="B27" s="243" t="s">
        <v>417</v>
      </c>
      <c r="C27" s="57"/>
      <c r="D27" s="238"/>
      <c r="E27" s="58"/>
      <c r="F27" s="607"/>
    </row>
    <row r="28" spans="1:6" ht="12.75" customHeight="1" thickBot="1">
      <c r="A28" s="286" t="s">
        <v>32</v>
      </c>
      <c r="B28" s="242" t="s">
        <v>284</v>
      </c>
      <c r="C28" s="218"/>
      <c r="D28" s="317"/>
      <c r="E28" s="223"/>
      <c r="F28" s="607"/>
    </row>
    <row r="29" spans="1:6" ht="15.75" customHeight="1" thickBot="1">
      <c r="A29" s="240" t="s">
        <v>33</v>
      </c>
      <c r="B29" s="92" t="s">
        <v>425</v>
      </c>
      <c r="C29" s="217">
        <f>+C19+C24+C27+C28</f>
        <v>25696128</v>
      </c>
      <c r="D29" s="92" t="s">
        <v>427</v>
      </c>
      <c r="E29" s="222">
        <f>SUM(E19:E28)</f>
        <v>0</v>
      </c>
      <c r="F29" s="607"/>
    </row>
    <row r="30" spans="1:6" ht="13.5" thickBot="1">
      <c r="A30" s="240" t="s">
        <v>34</v>
      </c>
      <c r="B30" s="246" t="s">
        <v>426</v>
      </c>
      <c r="C30" s="247">
        <f>+C18+C29</f>
        <v>93800057</v>
      </c>
      <c r="D30" s="246" t="s">
        <v>428</v>
      </c>
      <c r="E30" s="247">
        <f>+E18+E29</f>
        <v>93800057</v>
      </c>
      <c r="F30" s="607"/>
    </row>
    <row r="31" spans="1:6" ht="13.5" thickBot="1">
      <c r="A31" s="240" t="s">
        <v>35</v>
      </c>
      <c r="B31" s="246" t="s">
        <v>128</v>
      </c>
      <c r="C31" s="247">
        <f>IF(C18-E18&lt;0,E18-C18,"-")</f>
        <v>25696128</v>
      </c>
      <c r="D31" s="246" t="s">
        <v>129</v>
      </c>
      <c r="E31" s="247" t="str">
        <f>IF(C18-E18&gt;0,C18-E18,"-")</f>
        <v>-</v>
      </c>
      <c r="F31" s="607"/>
    </row>
    <row r="32" spans="1:6" ht="13.5" thickBot="1">
      <c r="A32" s="240" t="s">
        <v>36</v>
      </c>
      <c r="B32" s="246" t="s">
        <v>496</v>
      </c>
      <c r="C32" s="247" t="str">
        <f>IF(C30-E30&lt;0,E30-C30,"-")</f>
        <v>-</v>
      </c>
      <c r="D32" s="246" t="s">
        <v>497</v>
      </c>
      <c r="E32" s="247" t="str">
        <f>IF(C30-E30&gt;0,C30-E30,"-")</f>
        <v>-</v>
      </c>
      <c r="F32" s="607"/>
    </row>
    <row r="33" spans="1:5" ht="15.75">
      <c r="A33" s="608">
        <f>IF(C32&lt;&gt;"-","Nem lehet bruttó hiány, mert az Mötv. 111. § (4) bekezédse szerint A költségvetési rendeletben működési hiány nem tervezhető.","")</f>
      </c>
      <c r="B33" s="608"/>
      <c r="C33" s="608"/>
      <c r="D33" s="608"/>
      <c r="E33" s="608"/>
    </row>
  </sheetData>
  <sheetProtection/>
  <mergeCells count="3">
    <mergeCell ref="A3:A4"/>
    <mergeCell ref="F1:F32"/>
    <mergeCell ref="A33:E33"/>
  </mergeCells>
  <conditionalFormatting sqref="C32">
    <cfRule type="cellIs" priority="1" dxfId="4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27" sqref="E27"/>
    </sheetView>
  </sheetViews>
  <sheetFormatPr defaultColWidth="9.00390625" defaultRowHeight="12.75"/>
  <cols>
    <col min="1" max="1" width="6.875" style="40" customWidth="1"/>
    <col min="2" max="2" width="55.125" style="141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1.5">
      <c r="B1" s="224" t="s">
        <v>127</v>
      </c>
      <c r="C1" s="225"/>
      <c r="D1" s="225"/>
      <c r="E1" s="225"/>
      <c r="F1" s="607" t="str">
        <f>CONCATENATE("2.2. melléklet ",ALAPADATOK!A7," ",ALAPADATOK!B7," ",ALAPADATOK!C7," ",ALAPADATOK!D7," ",ALAPADATOK!E7," ",ALAPADATOK!F7," ",ALAPADATOK!G7," ",ALAPADATOK!H7)</f>
        <v>2.2. melléklet a 4 / 2021 ( III.03. ) önkormányzati rendelethez</v>
      </c>
    </row>
    <row r="2" spans="5:6" ht="13.5" thickBot="1">
      <c r="E2" s="424" t="str">
        <f>CONCATENATE('KV_1.1.sz.mell.'!C7)</f>
        <v>Forintban!</v>
      </c>
      <c r="F2" s="607"/>
    </row>
    <row r="3" spans="1:6" ht="13.5" thickBot="1">
      <c r="A3" s="609" t="s">
        <v>56</v>
      </c>
      <c r="B3" s="226" t="s">
        <v>45</v>
      </c>
      <c r="C3" s="227"/>
      <c r="D3" s="226" t="s">
        <v>46</v>
      </c>
      <c r="E3" s="228"/>
      <c r="F3" s="607"/>
    </row>
    <row r="4" spans="1:6" s="229" customFormat="1" ht="24.75" thickBot="1">
      <c r="A4" s="610"/>
      <c r="B4" s="142" t="s">
        <v>49</v>
      </c>
      <c r="C4" s="143" t="str">
        <f>+'KV_2.1.sz.mell.'!C4</f>
        <v>2021. évi előirányzat</v>
      </c>
      <c r="D4" s="142" t="s">
        <v>49</v>
      </c>
      <c r="E4" s="37" t="str">
        <f>+'KV_2.1.sz.mell.'!C4</f>
        <v>2021. évi előirányzat</v>
      </c>
      <c r="F4" s="607"/>
    </row>
    <row r="5" spans="1:6" s="229" customFormat="1" ht="13.5" thickBot="1">
      <c r="A5" s="230"/>
      <c r="B5" s="231" t="s">
        <v>435</v>
      </c>
      <c r="C5" s="232" t="s">
        <v>436</v>
      </c>
      <c r="D5" s="231" t="s">
        <v>437</v>
      </c>
      <c r="E5" s="233" t="s">
        <v>439</v>
      </c>
      <c r="F5" s="607"/>
    </row>
    <row r="6" spans="1:6" ht="12.75" customHeight="1">
      <c r="A6" s="235" t="s">
        <v>10</v>
      </c>
      <c r="B6" s="236" t="s">
        <v>331</v>
      </c>
      <c r="C6" s="213"/>
      <c r="D6" s="236" t="s">
        <v>184</v>
      </c>
      <c r="E6" s="219"/>
      <c r="F6" s="607"/>
    </row>
    <row r="7" spans="1:6" ht="12.75">
      <c r="A7" s="237" t="s">
        <v>11</v>
      </c>
      <c r="B7" s="238" t="s">
        <v>332</v>
      </c>
      <c r="C7" s="214"/>
      <c r="D7" s="238" t="s">
        <v>337</v>
      </c>
      <c r="E7" s="220"/>
      <c r="F7" s="607"/>
    </row>
    <row r="8" spans="1:6" ht="12.75" customHeight="1">
      <c r="A8" s="237" t="s">
        <v>12</v>
      </c>
      <c r="B8" s="238" t="s">
        <v>4</v>
      </c>
      <c r="C8" s="214"/>
      <c r="D8" s="238" t="s">
        <v>146</v>
      </c>
      <c r="E8" s="220"/>
      <c r="F8" s="607"/>
    </row>
    <row r="9" spans="1:6" ht="12.75" customHeight="1">
      <c r="A9" s="237" t="s">
        <v>13</v>
      </c>
      <c r="B9" s="238" t="s">
        <v>333</v>
      </c>
      <c r="C9" s="214"/>
      <c r="D9" s="238" t="s">
        <v>338</v>
      </c>
      <c r="E9" s="220"/>
      <c r="F9" s="607"/>
    </row>
    <row r="10" spans="1:6" ht="12.75" customHeight="1">
      <c r="A10" s="237" t="s">
        <v>14</v>
      </c>
      <c r="B10" s="238" t="s">
        <v>334</v>
      </c>
      <c r="C10" s="214"/>
      <c r="D10" s="238" t="s">
        <v>186</v>
      </c>
      <c r="E10" s="220"/>
      <c r="F10" s="607"/>
    </row>
    <row r="11" spans="1:6" ht="12.75" customHeight="1">
      <c r="A11" s="237" t="s">
        <v>15</v>
      </c>
      <c r="B11" s="238" t="s">
        <v>335</v>
      </c>
      <c r="C11" s="215"/>
      <c r="D11" s="318"/>
      <c r="E11" s="220"/>
      <c r="F11" s="607"/>
    </row>
    <row r="12" spans="1:6" ht="12.75" customHeight="1">
      <c r="A12" s="237" t="s">
        <v>16</v>
      </c>
      <c r="B12" s="35"/>
      <c r="C12" s="214"/>
      <c r="D12" s="318"/>
      <c r="E12" s="220"/>
      <c r="F12" s="607"/>
    </row>
    <row r="13" spans="1:6" ht="12.75" customHeight="1">
      <c r="A13" s="237" t="s">
        <v>17</v>
      </c>
      <c r="B13" s="35"/>
      <c r="C13" s="214"/>
      <c r="D13" s="319"/>
      <c r="E13" s="220"/>
      <c r="F13" s="607"/>
    </row>
    <row r="14" spans="1:6" ht="12.75" customHeight="1">
      <c r="A14" s="237" t="s">
        <v>18</v>
      </c>
      <c r="B14" s="316"/>
      <c r="C14" s="215"/>
      <c r="D14" s="318"/>
      <c r="E14" s="220"/>
      <c r="F14" s="607"/>
    </row>
    <row r="15" spans="1:6" ht="12.75">
      <c r="A15" s="237" t="s">
        <v>19</v>
      </c>
      <c r="B15" s="35"/>
      <c r="C15" s="215"/>
      <c r="D15" s="318"/>
      <c r="E15" s="220"/>
      <c r="F15" s="607"/>
    </row>
    <row r="16" spans="1:6" ht="12.75" customHeight="1" thickBot="1">
      <c r="A16" s="286" t="s">
        <v>20</v>
      </c>
      <c r="B16" s="317"/>
      <c r="C16" s="288"/>
      <c r="D16" s="287" t="s">
        <v>41</v>
      </c>
      <c r="E16" s="262"/>
      <c r="F16" s="607"/>
    </row>
    <row r="17" spans="1:6" ht="15.75" customHeight="1" thickBot="1">
      <c r="A17" s="240" t="s">
        <v>21</v>
      </c>
      <c r="B17" s="92" t="s">
        <v>345</v>
      </c>
      <c r="C17" s="217">
        <f>+C6+C8+C9+C11+C12+C13+C14+C15+C16</f>
        <v>0</v>
      </c>
      <c r="D17" s="92" t="s">
        <v>346</v>
      </c>
      <c r="E17" s="222">
        <f>+E6+E8+E10+E11+E12+E13+E14+E15+E16</f>
        <v>0</v>
      </c>
      <c r="F17" s="607"/>
    </row>
    <row r="18" spans="1:6" ht="12.75" customHeight="1">
      <c r="A18" s="235" t="s">
        <v>22</v>
      </c>
      <c r="B18" s="250" t="s">
        <v>201</v>
      </c>
      <c r="C18" s="257">
        <f>SUM(C19:C23)</f>
        <v>2315572</v>
      </c>
      <c r="D18" s="243" t="s">
        <v>150</v>
      </c>
      <c r="E18" s="56"/>
      <c r="F18" s="607"/>
    </row>
    <row r="19" spans="1:6" ht="12.75" customHeight="1">
      <c r="A19" s="237" t="s">
        <v>23</v>
      </c>
      <c r="B19" s="251" t="s">
        <v>190</v>
      </c>
      <c r="C19" s="57">
        <v>2315572</v>
      </c>
      <c r="D19" s="243" t="s">
        <v>153</v>
      </c>
      <c r="E19" s="58"/>
      <c r="F19" s="607"/>
    </row>
    <row r="20" spans="1:6" ht="12.75" customHeight="1">
      <c r="A20" s="235" t="s">
        <v>24</v>
      </c>
      <c r="B20" s="251" t="s">
        <v>191</v>
      </c>
      <c r="C20" s="57"/>
      <c r="D20" s="243" t="s">
        <v>124</v>
      </c>
      <c r="E20" s="58"/>
      <c r="F20" s="607"/>
    </row>
    <row r="21" spans="1:6" ht="12.75" customHeight="1">
      <c r="A21" s="237" t="s">
        <v>25</v>
      </c>
      <c r="B21" s="251" t="s">
        <v>192</v>
      </c>
      <c r="C21" s="57"/>
      <c r="D21" s="243" t="s">
        <v>125</v>
      </c>
      <c r="E21" s="58"/>
      <c r="F21" s="607"/>
    </row>
    <row r="22" spans="1:6" ht="12.75" customHeight="1">
      <c r="A22" s="235" t="s">
        <v>26</v>
      </c>
      <c r="B22" s="251" t="s">
        <v>193</v>
      </c>
      <c r="C22" s="57"/>
      <c r="D22" s="242" t="s">
        <v>189</v>
      </c>
      <c r="E22" s="58"/>
      <c r="F22" s="607"/>
    </row>
    <row r="23" spans="1:6" ht="12.75" customHeight="1">
      <c r="A23" s="237" t="s">
        <v>27</v>
      </c>
      <c r="B23" s="252" t="s">
        <v>194</v>
      </c>
      <c r="C23" s="57"/>
      <c r="D23" s="243" t="s">
        <v>154</v>
      </c>
      <c r="E23" s="58"/>
      <c r="F23" s="607"/>
    </row>
    <row r="24" spans="1:6" ht="12.75" customHeight="1">
      <c r="A24" s="235" t="s">
        <v>28</v>
      </c>
      <c r="B24" s="253" t="s">
        <v>195</v>
      </c>
      <c r="C24" s="245">
        <f>+C25+C26+C27+C28+C29</f>
        <v>0</v>
      </c>
      <c r="D24" s="254" t="s">
        <v>152</v>
      </c>
      <c r="E24" s="58"/>
      <c r="F24" s="607"/>
    </row>
    <row r="25" spans="1:6" ht="12.75" customHeight="1">
      <c r="A25" s="237" t="s">
        <v>29</v>
      </c>
      <c r="B25" s="252" t="s">
        <v>196</v>
      </c>
      <c r="C25" s="57"/>
      <c r="D25" s="254" t="s">
        <v>339</v>
      </c>
      <c r="E25" s="58"/>
      <c r="F25" s="607"/>
    </row>
    <row r="26" spans="1:6" ht="12.75" customHeight="1">
      <c r="A26" s="235" t="s">
        <v>30</v>
      </c>
      <c r="B26" s="252" t="s">
        <v>197</v>
      </c>
      <c r="C26" s="57"/>
      <c r="D26" s="249" t="s">
        <v>615</v>
      </c>
      <c r="E26" s="58">
        <v>2315572</v>
      </c>
      <c r="F26" s="607"/>
    </row>
    <row r="27" spans="1:6" ht="12.75" customHeight="1">
      <c r="A27" s="237" t="s">
        <v>31</v>
      </c>
      <c r="B27" s="251" t="s">
        <v>198</v>
      </c>
      <c r="C27" s="57"/>
      <c r="D27" s="89"/>
      <c r="E27" s="58"/>
      <c r="F27" s="607"/>
    </row>
    <row r="28" spans="1:6" ht="12.75" customHeight="1">
      <c r="A28" s="235" t="s">
        <v>32</v>
      </c>
      <c r="B28" s="255" t="s">
        <v>199</v>
      </c>
      <c r="C28" s="57"/>
      <c r="D28" s="35"/>
      <c r="E28" s="58"/>
      <c r="F28" s="607"/>
    </row>
    <row r="29" spans="1:6" ht="12.75" customHeight="1" thickBot="1">
      <c r="A29" s="237" t="s">
        <v>33</v>
      </c>
      <c r="B29" s="256" t="s">
        <v>200</v>
      </c>
      <c r="C29" s="57"/>
      <c r="D29" s="89"/>
      <c r="E29" s="58"/>
      <c r="F29" s="607"/>
    </row>
    <row r="30" spans="1:6" ht="21.75" customHeight="1" thickBot="1">
      <c r="A30" s="240" t="s">
        <v>34</v>
      </c>
      <c r="B30" s="92" t="s">
        <v>336</v>
      </c>
      <c r="C30" s="217">
        <f>+C18+C24</f>
        <v>2315572</v>
      </c>
      <c r="D30" s="92" t="s">
        <v>340</v>
      </c>
      <c r="E30" s="222">
        <f>SUM(E18:E29)</f>
        <v>2315572</v>
      </c>
      <c r="F30" s="607"/>
    </row>
    <row r="31" spans="1:6" ht="13.5" thickBot="1">
      <c r="A31" s="240" t="s">
        <v>35</v>
      </c>
      <c r="B31" s="246" t="s">
        <v>341</v>
      </c>
      <c r="C31" s="247">
        <f>+C17+C30</f>
        <v>2315572</v>
      </c>
      <c r="D31" s="246" t="s">
        <v>342</v>
      </c>
      <c r="E31" s="247">
        <f>+E17+E30</f>
        <v>2315572</v>
      </c>
      <c r="F31" s="607"/>
    </row>
    <row r="32" spans="1:6" ht="13.5" thickBot="1">
      <c r="A32" s="240" t="s">
        <v>36</v>
      </c>
      <c r="B32" s="246" t="s">
        <v>128</v>
      </c>
      <c r="C32" s="247" t="str">
        <f>IF(C17-E17&lt;0,E17-C17,"-")</f>
        <v>-</v>
      </c>
      <c r="D32" s="246" t="s">
        <v>129</v>
      </c>
      <c r="E32" s="247" t="str">
        <f>IF(C17-E17&gt;0,C17-E17,"-")</f>
        <v>-</v>
      </c>
      <c r="F32" s="607"/>
    </row>
    <row r="33" spans="1:6" ht="13.5" thickBot="1">
      <c r="A33" s="240" t="s">
        <v>37</v>
      </c>
      <c r="B33" s="246" t="s">
        <v>496</v>
      </c>
      <c r="C33" s="247" t="str">
        <f>IF(C31-E31&lt;0,E31-C31,"-")</f>
        <v>-</v>
      </c>
      <c r="D33" s="246" t="s">
        <v>497</v>
      </c>
      <c r="E33" s="247" t="str">
        <f>IF(C31-E31&gt;0,C31-E31,"-")</f>
        <v>-</v>
      </c>
      <c r="F33" s="607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93" t="s">
        <v>119</v>
      </c>
      <c r="E1" s="96" t="s">
        <v>123</v>
      </c>
    </row>
    <row r="3" spans="1:5" ht="12.75">
      <c r="A3" s="98"/>
      <c r="B3" s="99"/>
      <c r="C3" s="98"/>
      <c r="D3" s="101"/>
      <c r="E3" s="99"/>
    </row>
    <row r="4" spans="1:5" ht="15.75">
      <c r="A4" s="60" t="str">
        <f>+KV_ÖSSZEFÜGGÉSEK!A5</f>
        <v>2021. évi előirányzat BEVÉTELEK</v>
      </c>
      <c r="B4" s="100"/>
      <c r="C4" s="108"/>
      <c r="D4" s="101"/>
      <c r="E4" s="99"/>
    </row>
    <row r="5" spans="1:5" ht="12.75">
      <c r="A5" s="98"/>
      <c r="B5" s="99"/>
      <c r="C5" s="98"/>
      <c r="D5" s="101"/>
      <c r="E5" s="99"/>
    </row>
    <row r="6" spans="1:5" ht="12.75">
      <c r="A6" s="98" t="s">
        <v>476</v>
      </c>
      <c r="B6" s="99">
        <f>+'KV_1.1.sz.mell.'!C67</f>
        <v>68103929</v>
      </c>
      <c r="C6" s="98" t="s">
        <v>429</v>
      </c>
      <c r="D6" s="101">
        <f>+'KV_2.1.sz.mell.'!C18+'KV_2.2.sz.mell.'!C17</f>
        <v>68103929</v>
      </c>
      <c r="E6" s="99">
        <f aca="true" t="shared" si="0" ref="E6:E15">+B6-D6</f>
        <v>0</v>
      </c>
    </row>
    <row r="7" spans="1:5" ht="12.75">
      <c r="A7" s="98" t="s">
        <v>477</v>
      </c>
      <c r="B7" s="99">
        <f>+'KV_1.1.sz.mell.'!C91</f>
        <v>28011700</v>
      </c>
      <c r="C7" s="98" t="s">
        <v>430</v>
      </c>
      <c r="D7" s="101">
        <f>+'KV_2.1.sz.mell.'!C29+'KV_2.2.sz.mell.'!C30</f>
        <v>28011700</v>
      </c>
      <c r="E7" s="99">
        <f t="shared" si="0"/>
        <v>0</v>
      </c>
    </row>
    <row r="8" spans="1:5" ht="12.75">
      <c r="A8" s="98" t="s">
        <v>478</v>
      </c>
      <c r="B8" s="99">
        <f>+'KV_1.1.sz.mell.'!C92</f>
        <v>96115629</v>
      </c>
      <c r="C8" s="98" t="s">
        <v>431</v>
      </c>
      <c r="D8" s="101">
        <f>+'KV_2.1.sz.mell.'!C30+'KV_2.2.sz.mell.'!C31</f>
        <v>96115629</v>
      </c>
      <c r="E8" s="99">
        <f t="shared" si="0"/>
        <v>0</v>
      </c>
    </row>
    <row r="9" spans="1:5" ht="12.75">
      <c r="A9" s="98"/>
      <c r="B9" s="99"/>
      <c r="C9" s="98"/>
      <c r="D9" s="101"/>
      <c r="E9" s="99"/>
    </row>
    <row r="10" spans="1:5" ht="12.75">
      <c r="A10" s="98"/>
      <c r="B10" s="99"/>
      <c r="C10" s="98"/>
      <c r="D10" s="101"/>
      <c r="E10" s="99"/>
    </row>
    <row r="11" spans="1:5" ht="15.75">
      <c r="A11" s="60" t="str">
        <f>+KV_ÖSSZEFÜGGÉSEK!A12</f>
        <v>2021. évi előirányzat KIADÁSOK</v>
      </c>
      <c r="B11" s="100"/>
      <c r="C11" s="108"/>
      <c r="D11" s="101"/>
      <c r="E11" s="99"/>
    </row>
    <row r="12" spans="1:5" ht="12.75">
      <c r="A12" s="98"/>
      <c r="B12" s="99"/>
      <c r="C12" s="98"/>
      <c r="D12" s="101"/>
      <c r="E12" s="99"/>
    </row>
    <row r="13" spans="1:5" ht="12.75">
      <c r="A13" s="98" t="s">
        <v>479</v>
      </c>
      <c r="B13" s="99">
        <f>+'KV_1.1.sz.mell.'!C133</f>
        <v>93800057</v>
      </c>
      <c r="C13" s="98" t="s">
        <v>432</v>
      </c>
      <c r="D13" s="101">
        <f>+'KV_2.1.sz.mell.'!E18+'KV_2.2.sz.mell.'!E17</f>
        <v>93800057</v>
      </c>
      <c r="E13" s="99">
        <f t="shared" si="0"/>
        <v>0</v>
      </c>
    </row>
    <row r="14" spans="1:5" ht="12.75">
      <c r="A14" s="98" t="s">
        <v>480</v>
      </c>
      <c r="B14" s="99">
        <f>+'KV_1.1.sz.mell.'!C158</f>
        <v>2315572</v>
      </c>
      <c r="C14" s="98" t="s">
        <v>433</v>
      </c>
      <c r="D14" s="101">
        <f>+'KV_2.1.sz.mell.'!E29+'KV_2.2.sz.mell.'!E30</f>
        <v>2315572</v>
      </c>
      <c r="E14" s="99">
        <f t="shared" si="0"/>
        <v>0</v>
      </c>
    </row>
    <row r="15" spans="1:5" ht="12.75">
      <c r="A15" s="98" t="s">
        <v>481</v>
      </c>
      <c r="B15" s="99">
        <f>+'KV_1.1.sz.mell.'!C159</f>
        <v>96115629</v>
      </c>
      <c r="C15" s="98" t="s">
        <v>434</v>
      </c>
      <c r="D15" s="101">
        <f>+'KV_2.1.sz.mell.'!E30+'KV_2.2.sz.mell.'!E31</f>
        <v>96115629</v>
      </c>
      <c r="E15" s="99">
        <f t="shared" si="0"/>
        <v>0</v>
      </c>
    </row>
    <row r="16" spans="1:5" ht="12.75">
      <c r="A16" s="94"/>
      <c r="B16" s="94"/>
      <c r="C16" s="98"/>
      <c r="D16" s="101"/>
      <c r="E16" s="95"/>
    </row>
    <row r="17" spans="1:5" ht="12.75">
      <c r="A17" s="94"/>
      <c r="B17" s="94"/>
      <c r="C17" s="94"/>
      <c r="D17" s="94"/>
      <c r="E17" s="94"/>
    </row>
    <row r="18" spans="1:5" ht="12.75">
      <c r="A18" s="94"/>
      <c r="B18" s="94"/>
      <c r="C18" s="94"/>
      <c r="D18" s="94"/>
      <c r="E18" s="94"/>
    </row>
    <row r="19" spans="1:5" ht="12.75">
      <c r="A19" s="94"/>
      <c r="B19" s="94"/>
      <c r="C19" s="94"/>
      <c r="D19" s="94"/>
      <c r="E19" s="94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Gazdalkodas</cp:lastModifiedBy>
  <cp:lastPrinted>2021-03-02T14:46:49Z</cp:lastPrinted>
  <dcterms:created xsi:type="dcterms:W3CDTF">1999-10-30T10:30:45Z</dcterms:created>
  <dcterms:modified xsi:type="dcterms:W3CDTF">2021-03-09T08:37:22Z</dcterms:modified>
  <cp:category/>
  <cp:version/>
  <cp:contentType/>
  <cp:contentStatus/>
</cp:coreProperties>
</file>