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8" windowWidth="15600" windowHeight="9816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</externalReferences>
  <definedNames>
    <definedName name="_xlnm.Print_Titles" localSheetId="12">'10.c.m'!$1:$2</definedName>
    <definedName name="_xlnm.Print_Titles" localSheetId="1">'2.m'!$1:$13</definedName>
    <definedName name="_xlnm.Print_Titles" localSheetId="3">'4.a.m'!$1:$7</definedName>
    <definedName name="_xlnm.Print_Titles" localSheetId="9">'9.m'!$1:$2</definedName>
    <definedName name="_xlnm.Print_Area" localSheetId="12">'10.c.m'!$A$1:$N$2</definedName>
    <definedName name="_xlnm.Print_Area" localSheetId="13">'11.a.m'!#REF!</definedName>
    <definedName name="_xlnm.Print_Area" localSheetId="1">'2.m'!$A$1:$G$122</definedName>
    <definedName name="_xlnm.Print_Area" localSheetId="3">'4.a.m'!$A$1:$AK$114</definedName>
    <definedName name="_xlnm.Print_Area" localSheetId="4">'4.b.m.'!$A$1:$K$637</definedName>
    <definedName name="_xlnm.Print_Area" localSheetId="9">'9.m'!$A$1:$Y$22</definedName>
  </definedNames>
  <calcPr fullCalcOnLoad="1"/>
</workbook>
</file>

<file path=xl/sharedStrings.xml><?xml version="1.0" encoding="utf-8"?>
<sst xmlns="http://schemas.openxmlformats.org/spreadsheetml/2006/main" count="2753" uniqueCount="1347">
  <si>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</si>
  <si>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</si>
  <si>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</si>
  <si>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</si>
  <si>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</si>
  <si>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</si>
  <si>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</si>
  <si>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</si>
  <si>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</si>
  <si>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</si>
  <si>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</si>
  <si>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</si>
  <si>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</si>
  <si>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</si>
  <si>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</si>
  <si>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</si>
  <si>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</si>
  <si>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</si>
  <si>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</si>
  <si>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</si>
  <si>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</si>
  <si>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</si>
  <si>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</si>
  <si>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</si>
  <si>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</si>
  <si>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</si>
  <si>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</si>
  <si>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</si>
  <si>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</si>
  <si>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</si>
  <si>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</si>
  <si>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</si>
  <si>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</si>
  <si>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</si>
  <si>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</si>
  <si>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</si>
  <si>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</si>
  <si>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</si>
  <si>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</si>
  <si>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</si>
  <si>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</si>
  <si>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</si>
  <si>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</si>
  <si>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</si>
  <si>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</si>
  <si>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</si>
  <si>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</si>
  <si>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</si>
  <si>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</si>
  <si>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</si>
  <si>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</si>
  <si>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</si>
  <si>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</si>
  <si>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</si>
  <si>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</si>
  <si>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</si>
  <si>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</si>
  <si>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</si>
  <si>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karbantartási, kisjavítási szolgáltatási kiadások Tájház</t>
  </si>
  <si>
    <t>szállítási szolgáltatás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</si>
  <si>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</si>
  <si>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</si>
  <si>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</si>
  <si>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</si>
  <si>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</si>
  <si>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</si>
  <si>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</si>
  <si>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</si>
  <si>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</si>
  <si>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</si>
  <si>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</si>
  <si>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</si>
  <si>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</si>
  <si>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gyógyszer beszerzés</t>
  </si>
  <si>
    <t>irodaszer, nyomtatvány</t>
  </si>
  <si>
    <t>adatátviteli célú távközlési díj</t>
  </si>
  <si>
    <t>nem adatátviteli díj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</si>
  <si>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</si>
  <si>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</si>
  <si>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</si>
  <si>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</si>
  <si>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</si>
  <si>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</si>
  <si>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</si>
  <si>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</si>
  <si>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</si>
  <si>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</si>
  <si>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</si>
  <si>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</si>
  <si>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</si>
  <si>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</si>
  <si>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</si>
  <si>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</si>
  <si>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</si>
  <si>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</si>
  <si>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</si>
  <si>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</si>
  <si>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szakmai anyag beszerzés</t>
  </si>
  <si>
    <t>munkaruha</t>
  </si>
  <si>
    <t>tisztitószer beszerzése</t>
  </si>
  <si>
    <t>karbantartási, kisjavítási Szolgáltatási kiadások -festés</t>
  </si>
  <si>
    <t>megnevezése:  Iskolai intézményi étkeztetés</t>
  </si>
  <si>
    <t>vásárolt élelmezés</t>
  </si>
  <si>
    <t>egyéb üzemeltetés-rovarírtás</t>
  </si>
  <si>
    <t>Kormányzati funkció (szakfeladat) száma:  066010/813000</t>
  </si>
  <si>
    <t>Egészségügyi hozzájárulás</t>
  </si>
  <si>
    <t>munkáltatói szja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</si>
  <si>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</si>
  <si>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</si>
  <si>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</si>
  <si>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</si>
  <si>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</si>
  <si>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</si>
  <si>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</si>
  <si>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</si>
  <si>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</si>
  <si>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</si>
  <si>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</si>
  <si>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</si>
  <si>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</si>
  <si>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</si>
  <si>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</si>
  <si>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</si>
  <si>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</si>
  <si>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</si>
  <si>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</si>
  <si>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</si>
  <si>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</si>
  <si>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</si>
  <si>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</si>
  <si>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</si>
  <si>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>Alpolgármester költségtérítése 12*20.196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</si>
  <si>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</si>
  <si>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</si>
  <si>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</si>
  <si>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</si>
  <si>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</si>
  <si>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</si>
  <si>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</si>
  <si>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</si>
  <si>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</si>
  <si>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</si>
  <si>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</si>
  <si>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</si>
  <si>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</si>
  <si>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</si>
  <si>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</si>
  <si>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</si>
  <si>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</si>
  <si>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</si>
  <si>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</si>
  <si>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</si>
  <si>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</si>
  <si>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</si>
  <si>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</si>
  <si>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</si>
  <si>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</si>
  <si>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</si>
  <si>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</si>
  <si>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</si>
  <si>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</si>
  <si>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</si>
  <si>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</si>
  <si>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</si>
  <si>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</si>
  <si>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</si>
  <si>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</si>
  <si>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</si>
  <si>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</si>
  <si>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</si>
  <si>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</si>
  <si>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</si>
  <si>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</si>
  <si>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</si>
  <si>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</si>
  <si>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</si>
  <si>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</si>
  <si>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</si>
  <si>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</si>
  <si>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</si>
  <si>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</si>
  <si>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</si>
  <si>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</si>
  <si>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</si>
  <si>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</si>
  <si>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</si>
  <si>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</si>
  <si>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</si>
  <si>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</si>
  <si>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</si>
  <si>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</si>
  <si>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</si>
  <si>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</si>
  <si>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</si>
  <si>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</si>
  <si>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</si>
  <si>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</si>
  <si>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</si>
  <si>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</si>
  <si>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</si>
  <si>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</si>
  <si>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</si>
  <si>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</si>
  <si>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</si>
  <si>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</si>
  <si>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</si>
  <si>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</si>
  <si>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</si>
  <si>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</si>
  <si>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</si>
  <si>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</si>
  <si>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</si>
  <si>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</si>
  <si>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</si>
  <si>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</si>
  <si>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</si>
  <si>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</si>
  <si>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</si>
  <si>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</si>
  <si>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</si>
  <si>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</si>
  <si>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</si>
  <si>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</si>
  <si>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</si>
  <si>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</si>
  <si>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</si>
  <si>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</si>
  <si>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</si>
  <si>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</si>
  <si>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</si>
  <si>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</si>
  <si>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</si>
  <si>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</si>
  <si>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</si>
  <si>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</si>
  <si>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</si>
  <si>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</si>
  <si>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</si>
  <si>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</si>
  <si>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</si>
  <si>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</si>
  <si>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</si>
  <si>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</si>
  <si>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</si>
  <si>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</si>
  <si>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</si>
  <si>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</si>
  <si>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</si>
  <si>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</si>
  <si>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</si>
  <si>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</si>
  <si>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</si>
  <si>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</si>
  <si>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</si>
  <si>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</si>
  <si>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</si>
  <si>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</si>
  <si>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</si>
  <si>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</si>
  <si>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</si>
  <si>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</si>
  <si>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</si>
  <si>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</si>
  <si>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</si>
  <si>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</si>
  <si>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</si>
  <si>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</si>
  <si>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</si>
  <si>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</si>
  <si>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</si>
  <si>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</si>
  <si>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</si>
  <si>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</si>
  <si>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</si>
  <si>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</si>
  <si>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</si>
  <si>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</si>
  <si>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</si>
  <si>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</si>
  <si>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</si>
  <si>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</si>
  <si>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</si>
  <si>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</si>
  <si>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</si>
  <si>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</si>
  <si>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</si>
  <si>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</si>
  <si>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</si>
  <si>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</si>
  <si>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</si>
  <si>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</si>
  <si>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</si>
  <si>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</si>
  <si>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sorszám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</si>
  <si>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</si>
  <si>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</si>
  <si>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</si>
  <si>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</si>
  <si>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</si>
  <si>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</si>
  <si>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</si>
  <si>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</si>
  <si>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</si>
  <si>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</si>
  <si>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</si>
  <si>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</si>
  <si>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</si>
  <si>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</si>
  <si>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</si>
  <si>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</si>
  <si>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</si>
  <si>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</si>
  <si>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</si>
  <si>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</si>
  <si>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</si>
  <si>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</si>
  <si>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</si>
  <si>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</si>
  <si>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</si>
  <si>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</si>
  <si>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</si>
  <si>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</si>
  <si>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</si>
  <si>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</si>
  <si>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</si>
  <si>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</si>
  <si>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</si>
  <si>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</si>
  <si>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</si>
  <si>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</si>
  <si>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</si>
  <si>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</si>
  <si>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</si>
  <si>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</si>
  <si>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</si>
  <si>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</si>
  <si>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</si>
  <si>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</si>
  <si>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</si>
  <si>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</si>
  <si>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</si>
  <si>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</si>
  <si>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</si>
  <si>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</si>
  <si>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</si>
  <si>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</si>
  <si>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</si>
  <si>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</si>
  <si>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</si>
  <si>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</si>
  <si>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</si>
  <si>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</si>
  <si>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</si>
  <si>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</si>
  <si>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</si>
  <si>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</si>
  <si>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</si>
  <si>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</si>
  <si>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</si>
  <si>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</si>
  <si>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</si>
  <si>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</si>
  <si>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</si>
  <si>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</si>
  <si>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</si>
  <si>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</si>
  <si>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</si>
  <si>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</si>
  <si>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</si>
  <si>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</si>
  <si>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</si>
  <si>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</si>
  <si>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</si>
  <si>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</si>
  <si>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</si>
  <si>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</si>
  <si>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</si>
  <si>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</si>
  <si>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</si>
  <si>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</si>
  <si>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</si>
  <si>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</si>
  <si>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</si>
  <si>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</si>
  <si>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</si>
  <si>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</si>
  <si>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</si>
  <si>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</si>
  <si>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</si>
  <si>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</si>
  <si>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</si>
  <si>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</si>
  <si>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</si>
  <si>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</si>
  <si>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</si>
  <si>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</si>
  <si>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</si>
  <si>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</si>
  <si>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</si>
  <si>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</si>
  <si>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</si>
  <si>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</si>
  <si>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</si>
  <si>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</si>
  <si>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</si>
  <si>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</si>
  <si>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</si>
  <si>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</si>
  <si>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</si>
  <si>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</si>
  <si>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</si>
  <si>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</si>
  <si>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</si>
  <si>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</si>
  <si>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</si>
  <si>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</si>
  <si>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</si>
  <si>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</si>
  <si>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</si>
  <si>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</si>
  <si>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</si>
  <si>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</si>
  <si>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</si>
  <si>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</si>
  <si>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</si>
  <si>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</si>
  <si>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</si>
  <si>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</si>
  <si>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</si>
  <si>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</si>
  <si>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</si>
  <si>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</si>
  <si>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</si>
  <si>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</si>
  <si>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</si>
  <si>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</si>
  <si>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</si>
  <si>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</si>
  <si>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</si>
  <si>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</si>
  <si>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</si>
  <si>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</si>
  <si>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</si>
  <si>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</si>
  <si>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</si>
  <si>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41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</si>
  <si>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</si>
  <si>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</si>
  <si>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</si>
  <si>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</si>
  <si>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</si>
  <si>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</si>
  <si>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</si>
  <si>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</si>
  <si>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</si>
  <si>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</si>
  <si>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</si>
  <si>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</si>
  <si>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</si>
  <si>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</si>
  <si>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</si>
  <si>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</si>
  <si>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</si>
  <si>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</si>
  <si>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</si>
  <si>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</si>
  <si>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</si>
  <si>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</si>
  <si>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</si>
  <si>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</si>
  <si>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</si>
  <si>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</si>
  <si>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</si>
  <si>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</si>
  <si>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</si>
  <si>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</si>
  <si>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</si>
  <si>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</si>
  <si>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</si>
  <si>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</si>
  <si>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</si>
  <si>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</si>
  <si>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</si>
  <si>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</si>
  <si>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</si>
  <si>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</si>
  <si>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</si>
  <si>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</si>
  <si>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</si>
  <si>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</si>
  <si>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</si>
  <si>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</si>
  <si>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</si>
  <si>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</si>
  <si>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</si>
  <si>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</si>
  <si>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</si>
  <si>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</si>
  <si>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</si>
  <si>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</si>
  <si>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</si>
  <si>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</si>
  <si>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</si>
  <si>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</si>
  <si>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</si>
  <si>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</si>
  <si>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</si>
  <si>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</si>
  <si>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</si>
  <si>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</si>
  <si>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</si>
  <si>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</si>
  <si>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</si>
  <si>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</si>
  <si>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</si>
  <si>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</si>
  <si>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</si>
  <si>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</si>
  <si>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</si>
  <si>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</si>
  <si>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</si>
  <si>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</si>
  <si>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</si>
  <si>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</si>
  <si>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</si>
  <si>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</si>
  <si>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</si>
  <si>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</si>
  <si>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</si>
  <si>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</si>
  <si>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</si>
  <si>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</si>
  <si>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</si>
  <si>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</si>
  <si>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</si>
  <si>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</si>
  <si>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</si>
  <si>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</si>
  <si>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</si>
  <si>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</si>
  <si>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</si>
  <si>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</si>
  <si>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</si>
  <si>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</si>
  <si>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</si>
  <si>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</si>
  <si>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</si>
  <si>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</si>
  <si>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</si>
  <si>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</si>
  <si>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</si>
  <si>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</si>
  <si>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</si>
  <si>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</si>
  <si>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</si>
  <si>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</si>
  <si>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</si>
  <si>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</si>
  <si>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</si>
  <si>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</si>
  <si>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</si>
  <si>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</si>
  <si>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</si>
  <si>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</si>
  <si>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</si>
  <si>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</si>
  <si>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</si>
  <si>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</si>
  <si>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</si>
  <si>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</si>
  <si>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</si>
  <si>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</si>
  <si>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</si>
  <si>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</si>
  <si>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</si>
  <si>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</si>
  <si>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</si>
  <si>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</si>
  <si>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</si>
  <si>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</si>
  <si>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</si>
  <si>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</si>
  <si>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</si>
  <si>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</si>
  <si>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</si>
  <si>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</si>
  <si>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</si>
  <si>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</si>
  <si>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</si>
  <si>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</si>
  <si>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</si>
  <si>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</si>
  <si>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</si>
  <si>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</si>
  <si>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</si>
  <si>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</si>
  <si>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</si>
  <si>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</si>
  <si>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</si>
  <si>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</si>
  <si>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</si>
  <si>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</si>
  <si>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</si>
  <si>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</si>
  <si>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</si>
  <si>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</si>
  <si>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</si>
  <si>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</si>
  <si>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</si>
  <si>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</si>
  <si>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</si>
  <si>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</si>
  <si>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</si>
  <si>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</si>
  <si>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</si>
  <si>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</si>
  <si>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</si>
  <si>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</si>
  <si>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</si>
  <si>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</si>
  <si>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</si>
  <si>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</si>
  <si>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</si>
  <si>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</si>
  <si>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</si>
  <si>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</si>
  <si>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</si>
  <si>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</si>
  <si>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</si>
  <si>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</si>
  <si>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</si>
  <si>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</si>
  <si>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</si>
  <si>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</si>
  <si>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</si>
  <si>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</si>
  <si>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</si>
  <si>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</si>
  <si>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</si>
  <si>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</si>
  <si>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</si>
  <si>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</si>
  <si>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</si>
  <si>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</si>
  <si>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</si>
  <si>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</si>
  <si>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</si>
  <si>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</si>
  <si>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</si>
  <si>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</si>
  <si>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</si>
  <si>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</si>
  <si>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</si>
  <si>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</si>
  <si>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</si>
  <si>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</si>
  <si>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</si>
  <si>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</si>
  <si>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</si>
  <si>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</si>
  <si>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</si>
  <si>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</si>
  <si>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</si>
  <si>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</si>
  <si>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</si>
  <si>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</si>
  <si>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</si>
  <si>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</si>
  <si>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</si>
  <si>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</si>
  <si>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</si>
  <si>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</si>
  <si>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</si>
  <si>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</si>
  <si>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</si>
  <si>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</si>
  <si>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</si>
  <si>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</si>
  <si>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</si>
  <si>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</si>
  <si>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</si>
  <si>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</si>
  <si>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</si>
  <si>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</si>
  <si>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</si>
  <si>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</si>
  <si>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</si>
  <si>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</si>
  <si>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</si>
  <si>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</si>
  <si>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</si>
  <si>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</si>
  <si>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</si>
  <si>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</si>
  <si>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Gépjárműadó: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</si>
  <si>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</si>
  <si>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</si>
  <si>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</si>
  <si>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</si>
  <si>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</si>
  <si>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</si>
  <si>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</si>
  <si>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</si>
  <si>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</si>
  <si>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</si>
  <si>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</si>
  <si>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</si>
  <si>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</si>
  <si>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</si>
  <si>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</si>
  <si>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</si>
  <si>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</si>
  <si>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</si>
  <si>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</si>
  <si>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</si>
  <si>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</si>
  <si>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</si>
  <si>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</si>
  <si>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</si>
  <si>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</si>
  <si>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</si>
  <si>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</si>
  <si>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</si>
  <si>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</si>
  <si>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</si>
  <si>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</si>
  <si>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</si>
  <si>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</si>
  <si>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</si>
  <si>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</si>
  <si>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</si>
  <si>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</si>
  <si>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</si>
  <si>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</si>
  <si>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</si>
  <si>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</si>
  <si>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</si>
  <si>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</si>
  <si>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</si>
  <si>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</si>
  <si>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</si>
  <si>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</si>
  <si>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</si>
  <si>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</si>
  <si>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</si>
  <si>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</si>
  <si>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</si>
  <si>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</si>
  <si>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</si>
  <si>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</si>
  <si>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</si>
  <si>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</si>
  <si>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</si>
  <si>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</si>
  <si>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</si>
  <si>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</si>
  <si>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</si>
  <si>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</si>
  <si>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</si>
  <si>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</si>
  <si>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</si>
  <si>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</si>
  <si>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</si>
  <si>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</si>
  <si>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</si>
  <si>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</si>
  <si>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</si>
  <si>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</si>
  <si>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</si>
  <si>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</si>
  <si>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</si>
  <si>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</si>
  <si>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</si>
  <si>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</si>
  <si>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</si>
  <si>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</si>
  <si>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</si>
  <si>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</si>
  <si>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</si>
  <si>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</si>
  <si>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</si>
  <si>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</si>
  <si>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</si>
  <si>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</si>
  <si>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</si>
  <si>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</si>
  <si>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</si>
  <si>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</si>
  <si>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</si>
  <si>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</si>
  <si>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Beuházási kiadások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</si>
  <si>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</si>
  <si>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</si>
  <si>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</si>
  <si>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</si>
  <si>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</si>
  <si>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</si>
  <si>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</si>
  <si>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</si>
  <si>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011130. Önkormányzatok és önkormányzati hivatalok jogalk. és ált.ig.tev.</t>
  </si>
  <si>
    <t>Céljuttatás,projekt prémium, helyettesítési díj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</si>
  <si>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</si>
  <si>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</si>
  <si>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</si>
  <si>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</si>
  <si>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</si>
  <si>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</si>
  <si>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</si>
  <si>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</si>
  <si>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</si>
  <si>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</si>
  <si>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</si>
  <si>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</si>
  <si>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</si>
  <si>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</si>
  <si>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</si>
  <si>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</si>
  <si>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</si>
  <si>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</si>
  <si>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</si>
  <si>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</si>
  <si>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</si>
  <si>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</si>
  <si>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</si>
  <si>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</si>
  <si>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</si>
  <si>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</si>
  <si>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</si>
  <si>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</si>
  <si>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</si>
  <si>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</si>
  <si>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</si>
  <si>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</si>
  <si>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</si>
  <si>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</si>
  <si>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</si>
  <si>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>Költségvetési kiadások (=11+15+46+47+54)</t>
  </si>
  <si>
    <t>Irányító szervi támogatás</t>
  </si>
  <si>
    <t>Költségvetési bevétel (=56)</t>
  </si>
  <si>
    <t>Rovat-
szám</t>
  </si>
  <si>
    <t>K 2</t>
  </si>
  <si>
    <t>K 3</t>
  </si>
  <si>
    <t xml:space="preserve"> Munkaad.terh.
járulékok és szoc.hoz.jár.adó</t>
  </si>
  <si>
    <t>K 6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</si>
  <si>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</si>
  <si>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</si>
  <si>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</si>
  <si>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</si>
  <si>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</si>
  <si>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B 8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</si>
  <si>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</si>
  <si>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</si>
  <si>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</si>
  <si>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</si>
  <si>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</si>
  <si>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</si>
  <si>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</si>
  <si>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</si>
  <si>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</si>
  <si>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</si>
  <si>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</si>
  <si>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</si>
  <si>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Óvodai nevelés,
ellátás szakmai
feladatai</t>
  </si>
  <si>
    <t>Óvodai nevelés,
ellátás működtetési
feladatai</t>
  </si>
  <si>
    <t>Nemzetiségi
óvodai nevelés,
ellátás szakmai
feladatai</t>
  </si>
  <si>
    <t>GYERMEK-
ÉTKEZTETÉS</t>
  </si>
  <si>
    <t xml:space="preserve">Foglalkoztatottak személyi juttatásai 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</si>
  <si>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</si>
  <si>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</si>
  <si>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</si>
  <si>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</si>
  <si>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 xml:space="preserve">(10-12.sor)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</si>
  <si>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</si>
  <si>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</si>
  <si>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</si>
  <si>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</si>
  <si>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</si>
  <si>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(14-17.sor)</t>
  </si>
  <si>
    <t>élelmiszer</t>
  </si>
  <si>
    <t>tisztítószerek</t>
  </si>
  <si>
    <t>karbantartási anyagok</t>
  </si>
  <si>
    <t xml:space="preserve">Üzemeltetési anyagok beszerzése </t>
  </si>
  <si>
    <t xml:space="preserve">Készletbeszerzés </t>
  </si>
  <si>
    <t>(18+24.sor)</t>
  </si>
  <si>
    <t>telefon</t>
  </si>
  <si>
    <t>Kommunikációs szolgáltatások</t>
  </si>
  <si>
    <t xml:space="preserve"> (26-27.sor)</t>
  </si>
  <si>
    <t>gáz</t>
  </si>
  <si>
    <t>villany</t>
  </si>
  <si>
    <t>víz</t>
  </si>
  <si>
    <t>Karbantartási, kisjavítási szolgáltatások (festés, kazánkarb. egyéb…)</t>
  </si>
  <si>
    <t>rovarírtás</t>
  </si>
  <si>
    <t xml:space="preserve"> (44.sor)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</si>
  <si>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</si>
  <si>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</si>
  <si>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</si>
  <si>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</si>
  <si>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</si>
  <si>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</si>
  <si>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</si>
  <si>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</si>
  <si>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</si>
  <si>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</si>
  <si>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</si>
  <si>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</si>
  <si>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</si>
  <si>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</si>
  <si>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</si>
  <si>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</si>
  <si>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</si>
  <si>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</si>
  <si>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</si>
  <si>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</si>
  <si>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</si>
  <si>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</si>
  <si>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</si>
  <si>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</si>
  <si>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</si>
  <si>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2016. évi előirányzat</t>
  </si>
  <si>
    <t>2016. évi ei</t>
  </si>
  <si>
    <t>Teljes munkaidős egyéb bérrendszer hatálya alá tartozó</t>
  </si>
  <si>
    <t>Kormányzati funkció (szakfeladat) száma:  096015/562913</t>
  </si>
  <si>
    <t xml:space="preserve">teljes munkaidősegyéb bérr.hat. alá tartózó </t>
  </si>
  <si>
    <t>Dologi kiadások  (1+2)</t>
  </si>
  <si>
    <t>Munkaadói szja  1,19*0,15</t>
  </si>
  <si>
    <t>Beruházási ÁFA</t>
  </si>
  <si>
    <t>Egzéb dologi kiadások - testvértelepülések partnerkapcsolat ápolás</t>
  </si>
  <si>
    <t xml:space="preserve"> EHO 1,19*0,14</t>
  </si>
  <si>
    <t>Házi
segítség-nyújtás</t>
  </si>
  <si>
    <t>K 1</t>
  </si>
  <si>
    <t>beruházás</t>
  </si>
  <si>
    <t>Települési támogatás</t>
  </si>
  <si>
    <t xml:space="preserve">ebből lakásfenntartásra </t>
  </si>
  <si>
    <t>ebből idősek támogatására</t>
  </si>
  <si>
    <t>ebből újszülöttek támogatása</t>
  </si>
  <si>
    <t>ebből beiskolázásra</t>
  </si>
  <si>
    <t xml:space="preserve">egyéb karb.anyag   </t>
  </si>
  <si>
    <t>karbantartás, kisjavítás, értékbecslés</t>
  </si>
  <si>
    <t xml:space="preserve">közalkalmazott  bankktg.tér 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</si>
  <si>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</si>
  <si>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</si>
  <si>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</si>
  <si>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</si>
  <si>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</si>
  <si>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</si>
  <si>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</si>
  <si>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</si>
  <si>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 xml:space="preserve">rendkívüli települési támogatásra </t>
  </si>
  <si>
    <t>2016. évi várható kiadások havi forgalma</t>
  </si>
  <si>
    <t>2016. évi várható bevételek havi forgalma</t>
  </si>
  <si>
    <t>Felújítási kiadások</t>
  </si>
  <si>
    <t>Beruházás</t>
  </si>
  <si>
    <t>Polgármester tiszteletdíja   1*299200+11*398900</t>
  </si>
  <si>
    <t>Polgármester költségtérítése 1*44880+11*59835</t>
  </si>
  <si>
    <t>EHO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</si>
  <si>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</si>
  <si>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</si>
  <si>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</si>
  <si>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</si>
  <si>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</si>
  <si>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</si>
  <si>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</si>
  <si>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</si>
  <si>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</si>
  <si>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</si>
  <si>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Egyéb szolgáltatások Bankköltség</t>
  </si>
  <si>
    <t>Egyéb szolgáltatások postai díjak</t>
  </si>
  <si>
    <t>lakótelkek közmű ellátása I. ütem</t>
  </si>
  <si>
    <t>Karbantartás</t>
  </si>
  <si>
    <t>teljesmunkaidős egyéb bérr.hat. alá tartózó készpénz juttatása</t>
  </si>
  <si>
    <t>jutalom</t>
  </si>
  <si>
    <t>Egyéb szolgáltatások összesen</t>
  </si>
  <si>
    <t xml:space="preserve">egyéb díjak </t>
  </si>
  <si>
    <t>Szociális hozzájárulási adó 11 %</t>
  </si>
  <si>
    <t>közalkalmazott alapilletménye  11x161000</t>
  </si>
  <si>
    <t>közalkalmazott alapilletménye  1*154300</t>
  </si>
  <si>
    <t>munkáltatói döntése alapján 12*36.200+12*21486 szakdolgozói pótlék</t>
  </si>
  <si>
    <t>közalkalmazottak készpénz juttatása</t>
  </si>
  <si>
    <t>Szociális hozzájárulási adó 22%</t>
  </si>
  <si>
    <t>eü.hozzájár. 1,18*0,14</t>
  </si>
  <si>
    <t>munkáltatói szja   1,1*0,15</t>
  </si>
  <si>
    <t xml:space="preserve">Reklám-, propaganda kiad., kiküldetés 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</si>
  <si>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</si>
  <si>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</si>
  <si>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</si>
  <si>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</si>
  <si>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</si>
  <si>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Kormányzati funkció (szakfeladat) száma:   091110</t>
  </si>
  <si>
    <t>megnevezése: óvodai nevelés ellátás</t>
  </si>
  <si>
    <t>Minibölcsőde kialakítása</t>
  </si>
  <si>
    <t>Beruházás összesen</t>
  </si>
  <si>
    <t>Foglalkoztatottak készpénz juttatása</t>
  </si>
  <si>
    <t>Foglalkoztatottak jutalma</t>
  </si>
  <si>
    <t>közalk.étk.   Készpénzjuttatása</t>
  </si>
  <si>
    <t>közalkalmazott  bérkompenzációja</t>
  </si>
  <si>
    <t>közalkalmazott alapilletménye  1*129000+11-161000</t>
  </si>
  <si>
    <t>Szociális hozzájárulási adó</t>
  </si>
  <si>
    <t>munkáltatói szja   1,18*0,15</t>
  </si>
  <si>
    <t>2017. évi ei</t>
  </si>
  <si>
    <t>2016. évben 8 hónapra óvodaped.elismert létszáma (f5,6ő)</t>
  </si>
  <si>
    <t>2016. évben 4 hónapra óvodaped.elismert létszáma (4,7 fő)</t>
  </si>
  <si>
    <t>III.3.j</t>
  </si>
  <si>
    <t>Bölcsőde, minibölcsőde</t>
  </si>
  <si>
    <t>összevont ágazati pótlék</t>
  </si>
  <si>
    <t>szakmai szolgáltatás (Iskolabusz)</t>
  </si>
  <si>
    <t>közalkalmazott  jutalma</t>
  </si>
  <si>
    <t>í</t>
  </si>
  <si>
    <t>16</t>
  </si>
  <si>
    <t>27</t>
  </si>
  <si>
    <t>33</t>
  </si>
  <si>
    <t>34</t>
  </si>
  <si>
    <t>37</t>
  </si>
  <si>
    <t>39</t>
  </si>
  <si>
    <t>44</t>
  </si>
  <si>
    <t>47</t>
  </si>
  <si>
    <t>Közhatalmi bevételek</t>
  </si>
  <si>
    <t>Felhalmozási bevételek</t>
  </si>
  <si>
    <t>Szoborfelújítás</t>
  </si>
  <si>
    <t>Ingatlan eladás</t>
  </si>
  <si>
    <t>0113350</t>
  </si>
  <si>
    <t>Mozgáskorlátozott személyek, 
költségvetési szerv,
egyház, egyesületek</t>
  </si>
  <si>
    <t>(1-6.sor)</t>
  </si>
  <si>
    <t>,</t>
  </si>
  <si>
    <t xml:space="preserve"> (19-23.sor)</t>
  </si>
  <si>
    <t xml:space="preserve"> (29+31.sor)</t>
  </si>
  <si>
    <t>Szállítási szolgáltatás (úszásoktatás, kirándulás Nomádia)</t>
  </si>
  <si>
    <t>kötelező továbbképzés</t>
  </si>
  <si>
    <t xml:space="preserve"> (37-41.sor)</t>
  </si>
  <si>
    <t>Dologi kiadások                                              (25+28+42+43+45.sor)</t>
  </si>
  <si>
    <t>kis értékű tárgyi eszköz</t>
  </si>
  <si>
    <t>beruházási ÁFA</t>
  </si>
  <si>
    <t>104031</t>
  </si>
  <si>
    <t>Mini ölcsőde kiadása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</si>
  <si>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</si>
  <si>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</si>
  <si>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</si>
  <si>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</si>
  <si>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</si>
  <si>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</si>
  <si>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</si>
  <si>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</si>
  <si>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</si>
  <si>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</si>
  <si>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Irányító szervi támogatás( szociális tám terhére)</t>
  </si>
  <si>
    <t>Mini bölcsőde kiadásai</t>
  </si>
  <si>
    <t>Műemlék épület 43 db x 9000,- Ft/év = 369.000,- Ft</t>
  </si>
  <si>
    <t>65 év feletti egedül élő személyek: 53 fő x 9000,- Ft/év = 486.000,- Ft</t>
  </si>
  <si>
    <t>súlyos mozg.korlát.személyek tulajdon.lévő :  4 db = 40.545,- Ft</t>
  </si>
  <si>
    <t>egyesület, egyház tulajdonában lévő: 2 db = 56925,- Ft</t>
  </si>
  <si>
    <t>egyéb ment4sség OKI: 4 db = 42.015,- Ft</t>
  </si>
  <si>
    <t>Nemzetközin nemzetvédelem 1 db 54.510,-</t>
  </si>
  <si>
    <t>066010</t>
  </si>
  <si>
    <t>Állományba nem tartozók személyi juttatása</t>
  </si>
  <si>
    <t>egyéb dologi kiadások</t>
  </si>
  <si>
    <t>Közvetített szolgáltatások bevétele -Kislőd</t>
  </si>
  <si>
    <t>BEVÉTELEK ÖSZESEN</t>
  </si>
  <si>
    <t>Közvetített szolgáltatások bevétele</t>
  </si>
  <si>
    <t>A hivatali működési támogatás kislődi részéből 1/4 létszám fedezetét átadja M.poánynak</t>
  </si>
  <si>
    <t>Kislőd Önkormányzat kiegészítő finanszírozása a hivatal működéséhez</t>
  </si>
  <si>
    <t xml:space="preserve">Hivatal működési támogatása </t>
  </si>
  <si>
    <t>2020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</si>
  <si>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</si>
  <si>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</si>
  <si>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</si>
  <si>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</si>
  <si>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</si>
  <si>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</si>
  <si>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</si>
  <si>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megnevezése: Zöldterület-kezelés</t>
  </si>
  <si>
    <t>biztosítási díjak (géptörés, kötelező)</t>
  </si>
  <si>
    <t>villamosenergia szolgáltatás  (Tájház nyári ktg.)</t>
  </si>
  <si>
    <t>Törvény szerinti illetmény</t>
  </si>
  <si>
    <t>Céljutalom, projekt prémium</t>
  </si>
  <si>
    <t>közalkalmazott bérkompenzációja</t>
  </si>
  <si>
    <t>Karbantartási, kisjavítási szolgáltatás</t>
  </si>
  <si>
    <t>bérlet és lízing</t>
  </si>
  <si>
    <t>ebből  - Nemzetiségi dalkör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</si>
  <si>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</si>
  <si>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</si>
  <si>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</si>
  <si>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</si>
  <si>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egyéb üzemeltetési anyag</t>
  </si>
  <si>
    <t>Munkaruha</t>
  </si>
  <si>
    <t>temetési támogatás</t>
  </si>
  <si>
    <t>babakelengye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</si>
  <si>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</si>
  <si>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</si>
  <si>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</si>
  <si>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</si>
  <si>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</si>
  <si>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</si>
  <si>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Mód 1.</t>
  </si>
  <si>
    <t>Mód. EI</t>
  </si>
  <si>
    <t>B115</t>
  </si>
  <si>
    <t>Kincstárjegy beváltás</t>
  </si>
  <si>
    <t>B8121</t>
  </si>
  <si>
    <t>megnevezése: Központi költségvetési befizetések</t>
  </si>
  <si>
    <t>Finanszírozási bevételek</t>
  </si>
  <si>
    <t>Egyéb építmény ( aszfalt burkolat kiviteli terv+ hatósági engedély dja</t>
  </si>
  <si>
    <t>%</t>
  </si>
  <si>
    <t>I. sz. Mód.</t>
  </si>
  <si>
    <t xml:space="preserve">D </t>
  </si>
  <si>
    <t>Lemindás intézmény átadás miatt</t>
  </si>
  <si>
    <t>Lemondás intézmény átadás miatt</t>
  </si>
  <si>
    <t>Lemondás</t>
  </si>
  <si>
    <t>kieg. Tám min bér emelés miatt</t>
  </si>
  <si>
    <t>Beszámoló felülvizsgálat alapján (óvoda)</t>
  </si>
  <si>
    <t>Települési Önk. Kiegészítő támogatásai</t>
  </si>
  <si>
    <t>2016. decemberi előleg visszafizetése</t>
  </si>
  <si>
    <t>egyéb pénzügyi műveletek kiadása</t>
  </si>
  <si>
    <t xml:space="preserve">Kincstári kerekítés </t>
  </si>
  <si>
    <t>Fel nem használt támogatás kamata</t>
  </si>
  <si>
    <t>I. sz. módosítás</t>
  </si>
  <si>
    <t>Módosított előirányzat</t>
  </si>
  <si>
    <t xml:space="preserve">2016.dec. komp: </t>
  </si>
  <si>
    <t>Kormányzati funkció (szakfeladat) száma:  018020</t>
  </si>
  <si>
    <t>Fel nem használt támogatás visszautalása</t>
  </si>
  <si>
    <t>2015. évi érd. Növelő tám 168.000.- 2016 évi érd. Növ. Trám: 229.000.-, szoc. Ág. Pótlék 4.817,-, , gyermekétkeztetés túlfinanszírozása: 1.406.059,-</t>
  </si>
  <si>
    <t>Munkariha, védőfelszereleés</t>
  </si>
  <si>
    <t>Karbantartáds, kisjjavítás</t>
  </si>
  <si>
    <t>Működéisi célú le nem vonható ÁFA</t>
  </si>
  <si>
    <t>Beruházási áfa</t>
  </si>
  <si>
    <t>Gép, ber. Felújítása</t>
  </si>
  <si>
    <t>Felújítási ÁFA</t>
  </si>
  <si>
    <t>Szolgáltató váltás</t>
  </si>
  <si>
    <t>Betegszabadság</t>
  </si>
  <si>
    <t>betegszab.miatt</t>
  </si>
  <si>
    <t>Egyéb gép berendezés beszerzése</t>
  </si>
  <si>
    <t>Megbízási díj1*33250+11*41500</t>
  </si>
  <si>
    <t>Nem adatátviteli inf. Szolg ( mobil telefon)</t>
  </si>
  <si>
    <t xml:space="preserve">2016. évi előirányzat maradvány </t>
  </si>
  <si>
    <t>Minimálbér emelés miatti többlet támogatás</t>
  </si>
  <si>
    <t>Foglalkoztatottak egyéb személyi juttatásasi (szabadság megváltás)</t>
  </si>
  <si>
    <t>Kis értékű informazikai eszköz</t>
  </si>
  <si>
    <t>I. sz Módosítás</t>
  </si>
  <si>
    <t>Magyarpolányért Alapítvány</t>
  </si>
  <si>
    <t>Kis értékű tárgyi eszköz (melegítő edésuz, öltöző szekrény</t>
  </si>
  <si>
    <t>megbízási díj élelmezés nyilvántartó</t>
  </si>
  <si>
    <t>Arculati kézikönyv támogatása</t>
  </si>
  <si>
    <t>egy építmény beszerz., létesítés</t>
  </si>
  <si>
    <t>Díjak, egy befiz.</t>
  </si>
  <si>
    <t>Táppénz hozzájárulás kiad.</t>
  </si>
  <si>
    <t>egy. szakmai tev.et segítő szolg.</t>
  </si>
  <si>
    <t>egyéb üzemeltetés, fenntartás---- hótolás, síkosság ment.,kátyúzás</t>
  </si>
  <si>
    <t>egy üz anyagok</t>
  </si>
  <si>
    <t>egy üzemeltetési fenntart. szolg.</t>
  </si>
  <si>
    <t>egy dologi</t>
  </si>
  <si>
    <t>díjak, egy befiz.</t>
  </si>
  <si>
    <t>Egy üzemeltetési szolg</t>
  </si>
  <si>
    <t>egy szakmai tevet segítő szolg.</t>
  </si>
  <si>
    <t>ÁHB megelőlegezések - támogatási előleg visszafizetése</t>
  </si>
  <si>
    <t>Szociiális ágazati és bölcsődei pótlék, szociális tüzifa támogatás</t>
  </si>
  <si>
    <t>Védőnői pótlék</t>
  </si>
  <si>
    <t>Konzorciumi pályázat</t>
  </si>
  <si>
    <t>színes nyomtatás</t>
  </si>
  <si>
    <t>Eredeti előirányzat képlet hiba</t>
  </si>
  <si>
    <t>ezsébet tábor bevétele</t>
  </si>
  <si>
    <t>Erzsébet tábor 244961.-, Testvét település 33418</t>
  </si>
  <si>
    <t>Erzsébet tábor 165101.-, Testvét település 283.416,-</t>
  </si>
  <si>
    <t>Turisztikai pályázat szakértői díj 100.000,-, szinházjegy Zwönitz 49.213,-</t>
  </si>
  <si>
    <t>Testvértelepülés</t>
  </si>
  <si>
    <t>Egyéb szolgáltatások szállításszolgáltatás</t>
  </si>
  <si>
    <t xml:space="preserve">Óvodai vizes blok felújítása </t>
  </si>
  <si>
    <t>Munkátatói SZJA</t>
  </si>
  <si>
    <t>adómentes költségtérítés - szemüveg</t>
  </si>
  <si>
    <t>Baleseti adó</t>
  </si>
  <si>
    <t>nbyári diákmunka</t>
  </si>
  <si>
    <t>Személyin  juttatások</t>
  </si>
  <si>
    <t>Törvény szerinti illetmények</t>
  </si>
  <si>
    <t>Munkáltatói járulékok</t>
  </si>
  <si>
    <t>Bakonykarszt Gördülő fejle4sztési terv</t>
  </si>
  <si>
    <t>látásjavító szemüveg  szg. 50.000.-, bankköltség tér 12.000,-</t>
  </si>
  <si>
    <t xml:space="preserve"> </t>
  </si>
  <si>
    <t>Gyermekvédelm Erzs. Út.</t>
  </si>
  <si>
    <t>2015. évi pót rormatíva</t>
  </si>
  <si>
    <t>2016 lévi EI maradvány, , póttámogatás. Kompenzáció</t>
  </si>
  <si>
    <t>Berzgázsái ÁFA</t>
  </si>
  <si>
    <t>Beruházsá osszesen</t>
  </si>
  <si>
    <t>k</t>
  </si>
  <si>
    <t>Szabadság megváltás</t>
  </si>
  <si>
    <t>Személyi njuttatások összesen</t>
  </si>
  <si>
    <t>Költségvetési bevételek</t>
  </si>
  <si>
    <t>AF</t>
  </si>
  <si>
    <t>AG</t>
  </si>
  <si>
    <t>Színes nyomtatás kellékanyagai</t>
  </si>
  <si>
    <t>Kincstárjegy vásárlás/ egy éves magyar állampapír</t>
  </si>
  <si>
    <t>Egyéb lakástámogatás</t>
  </si>
  <si>
    <t>Vörösiszap támogatás kifizetése</t>
  </si>
  <si>
    <t>éves magyar állampapír vásárlása</t>
  </si>
  <si>
    <t>intézmény finanszírozás</t>
  </si>
  <si>
    <t>ÁHB megelőlegezések visszafizetése</t>
  </si>
  <si>
    <t>TÁRGYI ESZKÖZÖK FELÚJÍTÁSA</t>
  </si>
  <si>
    <t>Finanszírozási kiadások összesen</t>
  </si>
  <si>
    <t>Települési Önkormányzatok kiegészítő támogatásai</t>
  </si>
  <si>
    <t>Beszámoló felülvizsgálat</t>
  </si>
  <si>
    <t>Felhalmozási célú támogatások</t>
  </si>
  <si>
    <t xml:space="preserve">Intézmény átadás és ki nem utalt támogatás </t>
  </si>
  <si>
    <t>Szoc keret terhére</t>
  </si>
  <si>
    <t>Erzsébet utalvány</t>
  </si>
  <si>
    <t>Táncsics u. aszfalt. Eng. Terv</t>
  </si>
  <si>
    <t>Iskola csatornatisztítás 350000.- Ft, továbbszámlázva</t>
  </si>
  <si>
    <t>Reklám propaganda: arculat tervezés</t>
  </si>
  <si>
    <t>kéményseprés</t>
  </si>
  <si>
    <t>Kisértékű tárgyi eszköz beszerzés</t>
  </si>
  <si>
    <t>Virágláda alapanyagok  94558.- Ft</t>
  </si>
  <si>
    <t>Szakmai tevékenységet segítő szolgáltatás (arculati kéziköny)</t>
  </si>
  <si>
    <t>KÉPLETHIBA</t>
  </si>
  <si>
    <t>Vagyonvédelmi távfelügyelet</t>
  </si>
  <si>
    <t>Vásárolt élelmezés ( Idősek napja)</t>
  </si>
  <si>
    <t xml:space="preserve">Közvetített szolgáltatás( szarka gyula szerzői jogdíj </t>
  </si>
  <si>
    <t>Továbbzámlázva</t>
  </si>
  <si>
    <t>Naptár, gyertyálk</t>
  </si>
  <si>
    <t>Építmények (kitelepítési emlékmű előleg)</t>
  </si>
  <si>
    <t>Kis értékminformatikai eszköz</t>
  </si>
  <si>
    <t>Kis értékű gép, ber. Felszerelés</t>
  </si>
  <si>
    <t>Fényképező gép, székek, asztalok</t>
  </si>
  <si>
    <t>Idősek napja</t>
  </si>
  <si>
    <t xml:space="preserve">Országos Mnető alapítvány </t>
  </si>
  <si>
    <t>Száhúzó kutyás egyesület</t>
  </si>
  <si>
    <t>Maradvány</t>
  </si>
  <si>
    <t>A jutalom  szochója nem lett megtervzve</t>
  </si>
  <si>
    <t>Év végén a más jogcímen fel nem használt összeg segélyezésre fordítva</t>
  </si>
  <si>
    <t>Kistelepülések alacsony összegű fejlesztéseinek támogatása</t>
  </si>
  <si>
    <t>Turisztikai pályázat</t>
  </si>
  <si>
    <t>Bérkomenzáció 1.022116,-.- , polgármesterek bérkiegészítése : 1.075.600.-, hivatal támogtása min. bér emelés miatt: 733.322, szociális tüzifa 1.333.500,-</t>
  </si>
  <si>
    <t xml:space="preserve">Szoc. Ágazati 263481-, bölcsődei pótlék 563.368.-, </t>
  </si>
  <si>
    <t>Központi kezelésű előirányzatok</t>
  </si>
  <si>
    <t>Egyéb fejezeti kezelésű előirányzatok-EU-s</t>
  </si>
  <si>
    <t>Egyéb fejezeti kezelésű előirányzatok-</t>
  </si>
  <si>
    <t>Műjködési célú támogatások visszafizetésének bevételel</t>
  </si>
  <si>
    <t>Előző évi adótúlfizetés visszautalása miatt</t>
  </si>
  <si>
    <t>kamatbevétel</t>
  </si>
  <si>
    <t>Egyéb működési bevétel</t>
  </si>
  <si>
    <t>B64</t>
  </si>
  <si>
    <t>Államháztartáson belüli megelőlegezése (közfog.  És 2018. támogatási előleg)</t>
  </si>
  <si>
    <t>Működési támogatások államháztartáson belülről</t>
  </si>
  <si>
    <t>Felhallmnozási célú támogatások államháztartáson belölről</t>
  </si>
  <si>
    <t>Üzemeltetési anyagok</t>
  </si>
  <si>
    <t>nyomtatványok, irodaszerek, kellékanyagok</t>
  </si>
  <si>
    <t>Üzemanyag, hajtóanyag (gázpalack)</t>
  </si>
  <si>
    <t>Nyárbúcsúztató 76.725- Ft, mikulás csomag 197.412,- Ft, Tökfesztivál főzőverseny: 55.118.- FT egyéb rndezvények Idősek napja, advent 33.625,-</t>
  </si>
  <si>
    <t>egyéb üzemeltetési anyagok</t>
  </si>
  <si>
    <t>Színes nyomtatás kellékanyagai:: 218.180,- Ft,, egyéb papíráru :5606,- Ft</t>
  </si>
  <si>
    <t>Üvegpoharak 36.000,- Eldobható szerviz eszközök, Könyvutalvány iskolai évzáróra, 17143,-</t>
  </si>
  <si>
    <t>adagnyilvántartás és számlázás</t>
  </si>
  <si>
    <t>Működési cél visszaérítendő támogatások folyósítása  ÁHK</t>
  </si>
  <si>
    <t>Működési cél visszaérítendő támogatások folyósítása  ÁHB</t>
  </si>
  <si>
    <t>K513</t>
  </si>
  <si>
    <t>Egyéb felhalmozási célú támogatások</t>
  </si>
  <si>
    <t>K89</t>
  </si>
  <si>
    <t>Kölcvsönök visszatérülése államháztartáson kívülről ( SE, háztartások)</t>
  </si>
  <si>
    <t>B408</t>
  </si>
  <si>
    <t>018020</t>
  </si>
  <si>
    <t>Költségvetési befizetésel</t>
  </si>
  <si>
    <t>Továbbszámlázott szolgáltatás</t>
  </si>
  <si>
    <t>Visszatérítendő műk. támigatás MNNÖ az Óvoda előfin. Miatt</t>
  </si>
  <si>
    <t>Visszatérítendő műk. támigatás SE</t>
  </si>
  <si>
    <t>szellemi terméekek ASP</t>
  </si>
  <si>
    <t>Informatikai eszközök ASP</t>
  </si>
  <si>
    <t>Egy szakmai szolg.</t>
  </si>
  <si>
    <t>Energia tanúsítvány és értékbecslés</t>
  </si>
  <si>
    <t>Működési célú ÁFA</t>
  </si>
  <si>
    <t>Díjak, egyéb bef.</t>
  </si>
  <si>
    <t>Szellemim termékek</t>
  </si>
  <si>
    <t>Pályázati díj100000--, szakértői díj 45000,-</t>
  </si>
  <si>
    <t>Inmgatlanok beszészerzése, létesítése</t>
  </si>
  <si>
    <t xml:space="preserve">Petőfi u. </t>
  </si>
  <si>
    <t xml:space="preserve">ÁHB megelőlegezések - közfoglalkoztatás </t>
  </si>
  <si>
    <t>gázpalack</t>
  </si>
  <si>
    <t>Kitelepítési emlékmű előleg</t>
  </si>
  <si>
    <t>A támogatottmabbahagyta a tanulmányait</t>
  </si>
  <si>
    <t>Fel nem használt támogatás visszafizetése 2016.</t>
  </si>
  <si>
    <t xml:space="preserve">K </t>
  </si>
  <si>
    <t xml:space="preserve">Egyéb működési célú végleges támogatás </t>
  </si>
  <si>
    <t>28/</t>
  </si>
  <si>
    <t>Működési célú kölcsönök visszafizetése</t>
  </si>
  <si>
    <t>Költségvetési bevételekk</t>
  </si>
  <si>
    <t>Kölcsönök visszatérülése ÁHK</t>
  </si>
  <si>
    <t>I. SZ  MÓDOSÍTÁS</t>
  </si>
  <si>
    <t>B1-6.</t>
  </si>
  <si>
    <t>2017. évi végleges költségvetés</t>
  </si>
  <si>
    <t>I. sz. mód.</t>
  </si>
  <si>
    <t>Módosított   előirányzat</t>
  </si>
  <si>
    <t>Kiegészítő támogatás közvetlen segítők bérkiegészítése miatt</t>
  </si>
  <si>
    <t>Óvodapedagógusok, és az óv.ped.nevelő munkáját közvetlenül segítők bértámogatása
(2-7.sor)</t>
  </si>
  <si>
    <t>Bölcsődei  ellátás támogatása</t>
  </si>
  <si>
    <t>Bérkompenzáció I</t>
  </si>
  <si>
    <t>Bölcsődei pótlék I</t>
  </si>
  <si>
    <t>IRÁNYÍTÓSZERVI TÁMOGATÁS
Magyarpolány Önk</t>
  </si>
  <si>
    <t>IRÁNYÍTÓSZERVI TÁMOGATÁS
Német Kisebbségi Önkormányzat</t>
  </si>
  <si>
    <t xml:space="preserve">Saját bevétel--- tér.díjak   </t>
  </si>
  <si>
    <t>Előző évi maradvány</t>
  </si>
  <si>
    <t xml:space="preserve">BEVÉTELEK ÖSSZESEN
</t>
  </si>
  <si>
    <t>ÓVODAI 
NEVELÉS 
ÖSSZESEN</t>
  </si>
  <si>
    <t>Mini bölcsődei ellátás</t>
  </si>
  <si>
    <t>I. sz.      Módosítás</t>
  </si>
  <si>
    <t>2017 évi végleges előirányzat</t>
  </si>
  <si>
    <t>Eghyéb személyi juttatások (betegszabadságh)</t>
  </si>
  <si>
    <t>Szolgáltatási kiadások                                                    (32-34,35,36.+42.sor)</t>
  </si>
  <si>
    <t>Egyéb pénzügyi műveletek kiadásai ( Kerekítés)</t>
  </si>
  <si>
    <t>Díjak egyéb befizetések</t>
  </si>
  <si>
    <t>kis értékű tárgyi eszköz (szemérem fal)</t>
  </si>
  <si>
    <t>I. SZ. Módosítás</t>
  </si>
  <si>
    <t xml:space="preserve"> A </t>
  </si>
  <si>
    <t xml:space="preserve"> B </t>
  </si>
  <si>
    <t xml:space="preserve"> C </t>
  </si>
  <si>
    <t xml:space="preserve"> D </t>
  </si>
  <si>
    <t xml:space="preserve"> E </t>
  </si>
  <si>
    <t xml:space="preserve"> F </t>
  </si>
  <si>
    <t xml:space="preserve"> G </t>
  </si>
  <si>
    <t xml:space="preserve"> BEVÉTELEK </t>
  </si>
  <si>
    <t xml:space="preserve"> Eredeti előirányzat </t>
  </si>
  <si>
    <t xml:space="preserve"> I. módosítás </t>
  </si>
  <si>
    <t xml:space="preserve"> Módosított  előirányzat </t>
  </si>
  <si>
    <t xml:space="preserve"> KIADÁSOK </t>
  </si>
  <si>
    <t>Önkormányzati hivatal működésének 2017. évi  támogatása
 ( 8,37 fő )</t>
  </si>
  <si>
    <t xml:space="preserve">Bérkompenzáció </t>
  </si>
  <si>
    <t>Iránííító szervi támogatás</t>
  </si>
  <si>
    <t>Működési bevétel</t>
  </si>
  <si>
    <t>Előző évi maradvány igénybevétele</t>
  </si>
  <si>
    <t xml:space="preserve"> Eredeti
előirányzat
2017 </t>
  </si>
  <si>
    <t xml:space="preserve"> Magyarpolány </t>
  </si>
  <si>
    <t xml:space="preserve"> Kislőd </t>
  </si>
  <si>
    <t xml:space="preserve"> Hivatal </t>
  </si>
  <si>
    <t xml:space="preserve"> -      </t>
  </si>
  <si>
    <t>Igazgatási szolgáltatási díj</t>
  </si>
  <si>
    <t>előző évi matradvány</t>
  </si>
  <si>
    <t>Egbevételek</t>
  </si>
  <si>
    <t>Szakmai anyag beszerzés</t>
  </si>
  <si>
    <t>Üzemeltetési anyag beszerzés</t>
  </si>
  <si>
    <t xml:space="preserve"> 011130  Végleges  előirányzat </t>
  </si>
  <si>
    <t>161.218.021</t>
  </si>
  <si>
    <t>Új otthont a károsultaknak</t>
  </si>
  <si>
    <t>Viziközmű eszközhasználati díj számla</t>
  </si>
  <si>
    <t>Informatikai eszközös és programok</t>
  </si>
  <si>
    <t>01130</t>
  </si>
  <si>
    <t>Imgatlan vásárlás (Petőfi u.)</t>
  </si>
  <si>
    <t>Óvoda Vizes blok felújítás</t>
  </si>
  <si>
    <t>Szkértői Díj</t>
  </si>
  <si>
    <t>Kis érték tárgyi eszköök besz. (Közfogl)</t>
  </si>
  <si>
    <t>Gépfelújítás</t>
  </si>
  <si>
    <t>Táncsdics u. aszfaltburkolat eng-i terv</t>
  </si>
  <si>
    <t>Kis értékű tárgyi eszköz (fényképező gép</t>
  </si>
  <si>
    <t>Művészeti alkotás előlg</t>
  </si>
  <si>
    <t>Kis értékű tárgyim eszközök(Asztalok, székek)</t>
  </si>
  <si>
    <t>Kism értékű tárgyi eszköz (Iskola konyha)</t>
  </si>
  <si>
    <t xml:space="preserve">   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</si>
</sst>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[$¥€-2]\ #\ ##,000_);[Red]\([$€-2]\ #\ ##,000\)"/>
    <numFmt numFmtId="183" formatCode="[$-40E]yyyy\.\ mmmm\ d\.\,\ dddd"/>
    <numFmt numFmtId="184" formatCode="#,##0.0000"/>
  </numFmts>
  <fonts count="8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sz val="14"/>
      <color indexed="8"/>
      <name val="Calibri"/>
      <family val="2"/>
    </font>
    <font>
      <b/>
      <i/>
      <sz val="14"/>
      <name val="Arial CE"/>
      <family val="0"/>
    </font>
    <font>
      <i/>
      <sz val="10"/>
      <name val="Arial CE"/>
      <family val="0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sz val="14"/>
      <color rgb="FFFF0000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10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2" fontId="13" fillId="0" borderId="16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2" fontId="11" fillId="0" borderId="17" xfId="44" applyNumberFormat="1" applyFont="1" applyFill="1" applyBorder="1" applyAlignment="1">
      <alignment/>
    </xf>
    <xf numFmtId="172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2" fontId="1" fillId="0" borderId="10" xfId="40" applyNumberFormat="1" applyFont="1" applyFill="1" applyBorder="1" applyAlignment="1">
      <alignment horizontal="center"/>
    </xf>
    <xf numFmtId="172" fontId="1" fillId="0" borderId="10" xfId="40" applyNumberFormat="1" applyFont="1" applyFill="1" applyBorder="1" applyAlignment="1">
      <alignment/>
    </xf>
    <xf numFmtId="172" fontId="1" fillId="0" borderId="10" xfId="40" applyNumberFormat="1" applyFont="1" applyFill="1" applyBorder="1" applyAlignment="1">
      <alignment horizontal="left"/>
    </xf>
    <xf numFmtId="172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172" fontId="16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2" fontId="19" fillId="0" borderId="10" xfId="42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42" applyNumberFormat="1" applyFont="1" applyAlignment="1">
      <alignment horizontal="left"/>
    </xf>
    <xf numFmtId="172" fontId="1" fillId="0" borderId="10" xfId="42" applyNumberFormat="1" applyFont="1" applyBorder="1" applyAlignment="1">
      <alignment horizontal="left"/>
    </xf>
    <xf numFmtId="172" fontId="16" fillId="0" borderId="0" xfId="42" applyNumberFormat="1" applyFont="1" applyAlignment="1">
      <alignment/>
    </xf>
    <xf numFmtId="172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4" fillId="0" borderId="0" xfId="44" applyNumberFormat="1" applyFont="1" applyFill="1" applyAlignment="1">
      <alignment horizontal="center"/>
    </xf>
    <xf numFmtId="172" fontId="24" fillId="0" borderId="0" xfId="44" applyNumberFormat="1" applyFont="1" applyFill="1" applyAlignment="1">
      <alignment/>
    </xf>
    <xf numFmtId="172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2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18" xfId="42" applyNumberFormat="1" applyFont="1" applyFill="1" applyBorder="1" applyAlignment="1">
      <alignment horizontal="center" vertical="center"/>
    </xf>
    <xf numFmtId="38" fontId="25" fillId="0" borderId="18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73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172" fontId="1" fillId="0" borderId="0" xfId="44" applyNumberFormat="1" applyFont="1" applyFill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5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4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3" fontId="10" fillId="0" borderId="2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173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3" fontId="1" fillId="0" borderId="0" xfId="42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2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2" fontId="0" fillId="32" borderId="28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2" fillId="34" borderId="12" xfId="42" applyNumberFormat="1" applyFont="1" applyFill="1" applyBorder="1" applyAlignment="1">
      <alignment horizontal="center"/>
    </xf>
    <xf numFmtId="172" fontId="3" fillId="34" borderId="10" xfId="43" applyNumberFormat="1" applyFont="1" applyFill="1" applyBorder="1" applyAlignment="1">
      <alignment vertical="center"/>
    </xf>
    <xf numFmtId="172" fontId="29" fillId="0" borderId="0" xfId="42" applyNumberFormat="1" applyFont="1" applyAlignment="1">
      <alignment horizontal="left"/>
    </xf>
    <xf numFmtId="172" fontId="30" fillId="0" borderId="0" xfId="42" applyNumberFormat="1" applyFont="1" applyAlignment="1">
      <alignment horizontal="right"/>
    </xf>
    <xf numFmtId="172" fontId="29" fillId="0" borderId="10" xfId="42" applyNumberFormat="1" applyFont="1" applyBorder="1" applyAlignment="1">
      <alignment horizontal="center"/>
    </xf>
    <xf numFmtId="172" fontId="30" fillId="0" borderId="10" xfId="42" applyNumberFormat="1" applyFont="1" applyFill="1" applyBorder="1" applyAlignment="1">
      <alignment/>
    </xf>
    <xf numFmtId="172" fontId="29" fillId="32" borderId="11" xfId="42" applyNumberFormat="1" applyFont="1" applyFill="1" applyBorder="1" applyAlignment="1">
      <alignment/>
    </xf>
    <xf numFmtId="172" fontId="29" fillId="32" borderId="10" xfId="42" applyNumberFormat="1" applyFont="1" applyFill="1" applyBorder="1" applyAlignment="1">
      <alignment/>
    </xf>
    <xf numFmtId="172" fontId="30" fillId="0" borderId="10" xfId="42" applyNumberFormat="1" applyFont="1" applyFill="1" applyBorder="1" applyAlignment="1">
      <alignment/>
    </xf>
    <xf numFmtId="172" fontId="29" fillId="32" borderId="10" xfId="42" applyNumberFormat="1" applyFont="1" applyFill="1" applyBorder="1" applyAlignment="1">
      <alignment/>
    </xf>
    <xf numFmtId="172" fontId="30" fillId="34" borderId="10" xfId="42" applyNumberFormat="1" applyFont="1" applyFill="1" applyBorder="1" applyAlignment="1">
      <alignment/>
    </xf>
    <xf numFmtId="172" fontId="29" fillId="0" borderId="0" xfId="42" applyNumberFormat="1" applyFont="1" applyFill="1" applyBorder="1" applyAlignment="1">
      <alignment horizontal="center"/>
    </xf>
    <xf numFmtId="172" fontId="30" fillId="0" borderId="0" xfId="42" applyNumberFormat="1" applyFont="1" applyAlignment="1">
      <alignment/>
    </xf>
    <xf numFmtId="172" fontId="30" fillId="0" borderId="10" xfId="42" applyNumberFormat="1" applyFont="1" applyBorder="1" applyAlignment="1">
      <alignment/>
    </xf>
    <xf numFmtId="172" fontId="29" fillId="0" borderId="0" xfId="42" applyNumberFormat="1" applyFont="1" applyFill="1" applyBorder="1" applyAlignment="1">
      <alignment horizontal="right" vertical="center"/>
    </xf>
    <xf numFmtId="172" fontId="30" fillId="33" borderId="10" xfId="42" applyNumberFormat="1" applyFont="1" applyFill="1" applyBorder="1" applyAlignment="1">
      <alignment/>
    </xf>
    <xf numFmtId="172" fontId="30" fillId="0" borderId="10" xfId="42" applyNumberFormat="1" applyFont="1" applyFill="1" applyBorder="1" applyAlignment="1">
      <alignment horizontal="center"/>
    </xf>
    <xf numFmtId="172" fontId="29" fillId="32" borderId="12" xfId="42" applyNumberFormat="1" applyFont="1" applyFill="1" applyBorder="1" applyAlignment="1">
      <alignment/>
    </xf>
    <xf numFmtId="172" fontId="30" fillId="0" borderId="10" xfId="42" applyNumberFormat="1" applyFont="1" applyFill="1" applyBorder="1" applyAlignment="1">
      <alignment horizontal="center"/>
    </xf>
    <xf numFmtId="172" fontId="30" fillId="0" borderId="12" xfId="42" applyNumberFormat="1" applyFont="1" applyBorder="1" applyAlignment="1">
      <alignment horizontal="center"/>
    </xf>
    <xf numFmtId="172" fontId="24" fillId="0" borderId="10" xfId="42" applyNumberFormat="1" applyFont="1" applyBorder="1" applyAlignment="1">
      <alignment horizontal="right" vertical="center"/>
    </xf>
    <xf numFmtId="172" fontId="25" fillId="32" borderId="10" xfId="42" applyNumberFormat="1" applyFont="1" applyFill="1" applyBorder="1" applyAlignment="1">
      <alignment horizontal="right" vertical="center"/>
    </xf>
    <xf numFmtId="172" fontId="24" fillId="0" borderId="10" xfId="42" applyNumberFormat="1" applyFont="1" applyFill="1" applyBorder="1" applyAlignment="1">
      <alignment horizontal="right" vertical="center"/>
    </xf>
    <xf numFmtId="172" fontId="30" fillId="32" borderId="12" xfId="42" applyNumberFormat="1" applyFont="1" applyFill="1" applyBorder="1" applyAlignment="1">
      <alignment/>
    </xf>
    <xf numFmtId="172" fontId="30" fillId="0" borderId="0" xfId="42" applyNumberFormat="1" applyFont="1" applyFill="1" applyBorder="1" applyAlignment="1">
      <alignment horizontal="left"/>
    </xf>
    <xf numFmtId="172" fontId="29" fillId="0" borderId="10" xfId="42" applyNumberFormat="1" applyFont="1" applyFill="1" applyBorder="1" applyAlignment="1">
      <alignment/>
    </xf>
    <xf numFmtId="172" fontId="30" fillId="0" borderId="10" xfId="42" applyNumberFormat="1" applyFont="1" applyBorder="1" applyAlignment="1">
      <alignment horizontal="center"/>
    </xf>
    <xf numFmtId="172" fontId="30" fillId="0" borderId="12" xfId="42" applyNumberFormat="1" applyFont="1" applyFill="1" applyBorder="1" applyAlignment="1">
      <alignment/>
    </xf>
    <xf numFmtId="172" fontId="30" fillId="0" borderId="0" xfId="42" applyNumberFormat="1" applyFont="1" applyAlignment="1">
      <alignment/>
    </xf>
    <xf numFmtId="172" fontId="30" fillId="0" borderId="10" xfId="42" applyNumberFormat="1" applyFont="1" applyBorder="1" applyAlignment="1">
      <alignment/>
    </xf>
    <xf numFmtId="172" fontId="30" fillId="32" borderId="28" xfId="42" applyNumberFormat="1" applyFont="1" applyFill="1" applyBorder="1" applyAlignment="1">
      <alignment/>
    </xf>
    <xf numFmtId="172" fontId="29" fillId="33" borderId="10" xfId="42" applyNumberFormat="1" applyFont="1" applyFill="1" applyBorder="1" applyAlignment="1">
      <alignment horizontal="center"/>
    </xf>
    <xf numFmtId="172" fontId="30" fillId="34" borderId="12" xfId="42" applyNumberFormat="1" applyFont="1" applyFill="1" applyBorder="1" applyAlignment="1">
      <alignment horizontal="center"/>
    </xf>
    <xf numFmtId="172" fontId="29" fillId="34" borderId="12" xfId="42" applyNumberFormat="1" applyFont="1" applyFill="1" applyBorder="1" applyAlignment="1">
      <alignment horizontal="center"/>
    </xf>
    <xf numFmtId="172" fontId="29" fillId="33" borderId="12" xfId="42" applyNumberFormat="1" applyFont="1" applyFill="1" applyBorder="1" applyAlignment="1">
      <alignment horizontal="center"/>
    </xf>
    <xf numFmtId="172" fontId="30" fillId="0" borderId="12" xfId="42" applyNumberFormat="1" applyFont="1" applyBorder="1" applyAlignment="1">
      <alignment/>
    </xf>
    <xf numFmtId="172" fontId="29" fillId="0" borderId="0" xfId="42" applyNumberFormat="1" applyFont="1" applyAlignment="1">
      <alignment/>
    </xf>
    <xf numFmtId="172" fontId="31" fillId="0" borderId="10" xfId="42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/>
    </xf>
    <xf numFmtId="174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174" fontId="25" fillId="0" borderId="1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/>
    </xf>
    <xf numFmtId="172" fontId="2" fillId="32" borderId="12" xfId="42" applyNumberFormat="1" applyFont="1" applyFill="1" applyBorder="1" applyAlignment="1">
      <alignment/>
    </xf>
    <xf numFmtId="172" fontId="29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4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/>
    </xf>
    <xf numFmtId="172" fontId="29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7" fontId="16" fillId="0" borderId="10" xfId="42" applyNumberFormat="1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2" fontId="0" fillId="0" borderId="10" xfId="42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2" fontId="24" fillId="0" borderId="0" xfId="44" applyNumberFormat="1" applyFont="1" applyFill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62" applyFont="1" applyFill="1" applyBorder="1" applyAlignment="1">
      <alignment horizontal="left" vertical="center"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2" fontId="1" fillId="0" borderId="10" xfId="4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172" fontId="79" fillId="0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3" fontId="30" fillId="0" borderId="13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/>
    </xf>
    <xf numFmtId="172" fontId="31" fillId="0" borderId="0" xfId="42" applyNumberFormat="1" applyFont="1" applyAlignment="1">
      <alignment/>
    </xf>
    <xf numFmtId="0" fontId="0" fillId="34" borderId="23" xfId="0" applyFill="1" applyBorder="1" applyAlignment="1">
      <alignment horizontal="center"/>
    </xf>
    <xf numFmtId="172" fontId="30" fillId="33" borderId="12" xfId="42" applyNumberFormat="1" applyFont="1" applyFill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172" fontId="2" fillId="32" borderId="12" xfId="42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/>
    </xf>
    <xf numFmtId="172" fontId="29" fillId="34" borderId="12" xfId="42" applyNumberFormat="1" applyFont="1" applyFill="1" applyBorder="1" applyAlignment="1">
      <alignment/>
    </xf>
    <xf numFmtId="172" fontId="7" fillId="32" borderId="24" xfId="43" applyNumberFormat="1" applyFont="1" applyFill="1" applyBorder="1" applyAlignment="1">
      <alignment vertical="center"/>
    </xf>
    <xf numFmtId="172" fontId="7" fillId="34" borderId="24" xfId="43" applyNumberFormat="1" applyFont="1" applyFill="1" applyBorder="1" applyAlignment="1">
      <alignment vertical="center"/>
    </xf>
    <xf numFmtId="172" fontId="7" fillId="34" borderId="10" xfId="42" applyNumberFormat="1" applyFont="1" applyFill="1" applyBorder="1" applyAlignment="1">
      <alignment horizontal="right" vertical="center"/>
    </xf>
    <xf numFmtId="172" fontId="25" fillId="34" borderId="10" xfId="42" applyNumberFormat="1" applyFont="1" applyFill="1" applyBorder="1" applyAlignment="1">
      <alignment horizontal="right" vertic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29" fillId="0" borderId="10" xfId="42" applyNumberFormat="1" applyFont="1" applyFill="1" applyBorder="1" applyAlignment="1">
      <alignment horizontal="center"/>
    </xf>
    <xf numFmtId="38" fontId="12" fillId="0" borderId="15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8" fontId="11" fillId="0" borderId="29" xfId="45" applyNumberFormat="1" applyFont="1" applyFill="1" applyBorder="1" applyAlignment="1">
      <alignment horizontal="center" vertical="center" wrapText="1"/>
    </xf>
    <xf numFmtId="38" fontId="12" fillId="0" borderId="14" xfId="45" applyNumberFormat="1" applyFont="1" applyFill="1" applyBorder="1" applyAlignment="1">
      <alignment horizontal="right" vertical="center"/>
    </xf>
    <xf numFmtId="38" fontId="12" fillId="0" borderId="22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38" fontId="12" fillId="0" borderId="10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center" vertical="center"/>
    </xf>
    <xf numFmtId="38" fontId="12" fillId="0" borderId="30" xfId="45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172" fontId="80" fillId="0" borderId="11" xfId="42" applyNumberFormat="1" applyFont="1" applyFill="1" applyBorder="1" applyAlignment="1">
      <alignment/>
    </xf>
    <xf numFmtId="172" fontId="29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2" borderId="12" xfId="0" applyFont="1" applyFill="1" applyBorder="1" applyAlignment="1">
      <alignment horizontal="left"/>
    </xf>
    <xf numFmtId="0" fontId="2" fillId="32" borderId="24" xfId="0" applyFont="1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172" fontId="29" fillId="0" borderId="15" xfId="42" applyNumberFormat="1" applyFont="1" applyBorder="1" applyAlignment="1">
      <alignment horizontal="center"/>
    </xf>
    <xf numFmtId="172" fontId="30" fillId="0" borderId="15" xfId="42" applyNumberFormat="1" applyFont="1" applyBorder="1" applyAlignment="1">
      <alignment/>
    </xf>
    <xf numFmtId="172" fontId="30" fillId="33" borderId="15" xfId="42" applyNumberFormat="1" applyFont="1" applyFill="1" applyBorder="1" applyAlignment="1">
      <alignment/>
    </xf>
    <xf numFmtId="172" fontId="29" fillId="32" borderId="15" xfId="42" applyNumberFormat="1" applyFont="1" applyFill="1" applyBorder="1" applyAlignment="1">
      <alignment/>
    </xf>
    <xf numFmtId="3" fontId="33" fillId="0" borderId="10" xfId="61" applyNumberFormat="1" applyFont="1" applyFill="1" applyBorder="1">
      <alignment/>
      <protection/>
    </xf>
    <xf numFmtId="3" fontId="30" fillId="0" borderId="10" xfId="0" applyNumberFormat="1" applyFont="1" applyBorder="1" applyAlignment="1">
      <alignment horizontal="center"/>
    </xf>
    <xf numFmtId="3" fontId="3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2" fontId="0" fillId="32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2" fontId="30" fillId="0" borderId="10" xfId="42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30" fillId="34" borderId="10" xfId="0" applyNumberFormat="1" applyFont="1" applyFill="1" applyBorder="1" applyAlignment="1">
      <alignment/>
    </xf>
    <xf numFmtId="3" fontId="33" fillId="33" borderId="10" xfId="61" applyNumberFormat="1" applyFont="1" applyFill="1" applyBorder="1">
      <alignment/>
      <protection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/>
    </xf>
    <xf numFmtId="3" fontId="30" fillId="33" borderId="12" xfId="0" applyNumberFormat="1" applyFont="1" applyFill="1" applyBorder="1" applyAlignment="1">
      <alignment/>
    </xf>
    <xf numFmtId="3" fontId="30" fillId="33" borderId="12" xfId="0" applyNumberFormat="1" applyFont="1" applyFill="1" applyBorder="1" applyAlignment="1">
      <alignment/>
    </xf>
    <xf numFmtId="172" fontId="2" fillId="34" borderId="10" xfId="42" applyNumberFormat="1" applyFont="1" applyFill="1" applyBorder="1" applyAlignment="1">
      <alignment/>
    </xf>
    <xf numFmtId="172" fontId="29" fillId="34" borderId="10" xfId="42" applyNumberFormat="1" applyFont="1" applyFill="1" applyBorder="1" applyAlignment="1">
      <alignment/>
    </xf>
    <xf numFmtId="0" fontId="2" fillId="32" borderId="25" xfId="0" applyFont="1" applyFill="1" applyBorder="1" applyAlignment="1">
      <alignment vertical="center"/>
    </xf>
    <xf numFmtId="0" fontId="2" fillId="32" borderId="27" xfId="0" applyFont="1" applyFill="1" applyBorder="1" applyAlignment="1">
      <alignment vertical="center"/>
    </xf>
    <xf numFmtId="0" fontId="0" fillId="0" borderId="12" xfId="0" applyBorder="1" applyAlignment="1">
      <alignment horizontal="right"/>
    </xf>
    <xf numFmtId="0" fontId="2" fillId="32" borderId="12" xfId="0" applyFont="1" applyFill="1" applyBorder="1" applyAlignment="1">
      <alignment horizontal="left"/>
    </xf>
    <xf numFmtId="0" fontId="2" fillId="32" borderId="33" xfId="0" applyFont="1" applyFill="1" applyBorder="1" applyAlignment="1">
      <alignment vertical="center"/>
    </xf>
    <xf numFmtId="0" fontId="2" fillId="32" borderId="34" xfId="0" applyFont="1" applyFill="1" applyBorder="1" applyAlignment="1">
      <alignment vertical="center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3" fontId="3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72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9" fillId="33" borderId="10" xfId="42" applyNumberFormat="1" applyFont="1" applyFill="1" applyBorder="1" applyAlignment="1">
      <alignment/>
    </xf>
    <xf numFmtId="3" fontId="30" fillId="34" borderId="10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/>
    </xf>
    <xf numFmtId="172" fontId="29" fillId="32" borderId="25" xfId="42" applyNumberFormat="1" applyFont="1" applyFill="1" applyBorder="1" applyAlignment="1">
      <alignment/>
    </xf>
    <xf numFmtId="172" fontId="30" fillId="0" borderId="15" xfId="42" applyNumberFormat="1" applyFont="1" applyFill="1" applyBorder="1" applyAlignment="1">
      <alignment horizontal="center"/>
    </xf>
    <xf numFmtId="172" fontId="30" fillId="0" borderId="15" xfId="42" applyNumberFormat="1" applyFont="1" applyFill="1" applyBorder="1" applyAlignment="1">
      <alignment/>
    </xf>
    <xf numFmtId="172" fontId="31" fillId="0" borderId="15" xfId="42" applyNumberFormat="1" applyFont="1" applyFill="1" applyBorder="1" applyAlignment="1">
      <alignment/>
    </xf>
    <xf numFmtId="172" fontId="29" fillId="32" borderId="15" xfId="42" applyNumberFormat="1" applyFont="1" applyFill="1" applyBorder="1" applyAlignment="1">
      <alignment/>
    </xf>
    <xf numFmtId="172" fontId="16" fillId="0" borderId="10" xfId="44" applyNumberFormat="1" applyFont="1" applyFill="1" applyBorder="1" applyAlignment="1">
      <alignment horizontal="center" wrapText="1"/>
    </xf>
    <xf numFmtId="172" fontId="16" fillId="0" borderId="10" xfId="44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172" fontId="24" fillId="0" borderId="13" xfId="44" applyNumberFormat="1" applyFont="1" applyFill="1" applyBorder="1" applyAlignment="1">
      <alignment horizontal="center" vertical="center"/>
    </xf>
    <xf numFmtId="172" fontId="24" fillId="0" borderId="13" xfId="44" applyNumberFormat="1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24" fillId="0" borderId="0" xfId="62" applyNumberFormat="1" applyFont="1" applyFill="1">
      <alignment/>
      <protection/>
    </xf>
    <xf numFmtId="0" fontId="25" fillId="0" borderId="0" xfId="62" applyFont="1" applyFill="1" applyAlignment="1">
      <alignment horizontal="center" vertical="center"/>
      <protection/>
    </xf>
    <xf numFmtId="3" fontId="24" fillId="0" borderId="10" xfId="62" applyNumberFormat="1" applyFont="1" applyFill="1" applyBorder="1">
      <alignment/>
      <protection/>
    </xf>
    <xf numFmtId="172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38" fontId="23" fillId="0" borderId="10" xfId="40" applyNumberFormat="1" applyFont="1" applyFill="1" applyBorder="1" applyAlignment="1">
      <alignment vertical="center"/>
    </xf>
    <xf numFmtId="172" fontId="16" fillId="0" borderId="15" xfId="44" applyNumberFormat="1" applyFont="1" applyFill="1" applyBorder="1" applyAlignment="1">
      <alignment vertical="center"/>
    </xf>
    <xf numFmtId="172" fontId="16" fillId="0" borderId="14" xfId="44" applyNumberFormat="1" applyFont="1" applyFill="1" applyBorder="1" applyAlignment="1">
      <alignment vertical="center"/>
    </xf>
    <xf numFmtId="172" fontId="16" fillId="0" borderId="19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/>
    </xf>
    <xf numFmtId="3" fontId="81" fillId="0" borderId="10" xfId="45" applyNumberFormat="1" applyFont="1" applyFill="1" applyBorder="1" applyAlignment="1">
      <alignment horizontal="right" vertical="center"/>
    </xf>
    <xf numFmtId="3" fontId="81" fillId="0" borderId="10" xfId="0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9" fillId="0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172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distributed"/>
    </xf>
    <xf numFmtId="3" fontId="30" fillId="0" borderId="12" xfId="0" applyNumberFormat="1" applyFont="1" applyFill="1" applyBorder="1" applyAlignment="1">
      <alignment/>
    </xf>
    <xf numFmtId="172" fontId="30" fillId="33" borderId="10" xfId="42" applyNumberFormat="1" applyFont="1" applyFill="1" applyBorder="1" applyAlignment="1">
      <alignment/>
    </xf>
    <xf numFmtId="172" fontId="29" fillId="33" borderId="10" xfId="42" applyNumberFormat="1" applyFont="1" applyFill="1" applyBorder="1" applyAlignment="1">
      <alignment horizontal="right" vertical="distributed"/>
    </xf>
    <xf numFmtId="3" fontId="30" fillId="33" borderId="10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/>
    </xf>
    <xf numFmtId="172" fontId="30" fillId="0" borderId="11" xfId="42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29" fillId="34" borderId="15" xfId="42" applyNumberFormat="1" applyFont="1" applyFill="1" applyBorder="1" applyAlignment="1">
      <alignment/>
    </xf>
    <xf numFmtId="172" fontId="29" fillId="33" borderId="15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/>
    </xf>
    <xf numFmtId="172" fontId="30" fillId="33" borderId="12" xfId="42" applyNumberFormat="1" applyFont="1" applyFill="1" applyBorder="1" applyAlignment="1">
      <alignment/>
    </xf>
    <xf numFmtId="172" fontId="0" fillId="34" borderId="12" xfId="42" applyNumberFormat="1" applyFont="1" applyFill="1" applyBorder="1" applyAlignment="1">
      <alignment/>
    </xf>
    <xf numFmtId="172" fontId="30" fillId="34" borderId="12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/>
    </xf>
    <xf numFmtId="172" fontId="13" fillId="0" borderId="35" xfId="44" applyNumberFormat="1" applyFont="1" applyFill="1" applyBorder="1" applyAlignment="1">
      <alignment horizontal="center"/>
    </xf>
    <xf numFmtId="38" fontId="11" fillId="0" borderId="13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72" fontId="13" fillId="0" borderId="36" xfId="44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8" fontId="13" fillId="0" borderId="10" xfId="42" applyNumberFormat="1" applyFont="1" applyFill="1" applyBorder="1" applyAlignment="1">
      <alignment horizontal="center" vertical="center"/>
    </xf>
    <xf numFmtId="172" fontId="13" fillId="0" borderId="37" xfId="44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38" fontId="13" fillId="0" borderId="39" xfId="42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72" fontId="13" fillId="0" borderId="30" xfId="44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vertical="center" wrapText="1"/>
    </xf>
    <xf numFmtId="38" fontId="11" fillId="0" borderId="30" xfId="42" applyNumberFormat="1" applyFont="1" applyFill="1" applyBorder="1" applyAlignment="1">
      <alignment vertical="center"/>
    </xf>
    <xf numFmtId="38" fontId="13" fillId="0" borderId="30" xfId="42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72" fontId="30" fillId="33" borderId="10" xfId="42" applyNumberFormat="1" applyFont="1" applyFill="1" applyBorder="1" applyAlignment="1">
      <alignment horizontal="center"/>
    </xf>
    <xf numFmtId="3" fontId="30" fillId="33" borderId="10" xfId="0" applyNumberFormat="1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72" fontId="29" fillId="34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2" fontId="34" fillId="0" borderId="10" xfId="42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172" fontId="80" fillId="0" borderId="10" xfId="42" applyNumberFormat="1" applyFont="1" applyFill="1" applyBorder="1" applyAlignment="1">
      <alignment/>
    </xf>
    <xf numFmtId="0" fontId="11" fillId="0" borderId="19" xfId="0" applyFont="1" applyFill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34" borderId="0" xfId="0" applyNumberFormat="1" applyFill="1" applyAlignment="1">
      <alignment/>
    </xf>
    <xf numFmtId="3" fontId="4" fillId="0" borderId="0" xfId="61" applyNumberFormat="1" applyFont="1">
      <alignment/>
      <protection/>
    </xf>
    <xf numFmtId="3" fontId="4" fillId="0" borderId="0" xfId="61" applyNumberFormat="1" applyFon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3" fontId="0" fillId="0" borderId="33" xfId="0" applyNumberFormat="1" applyBorder="1" applyAlignment="1">
      <alignment/>
    </xf>
    <xf numFmtId="3" fontId="30" fillId="0" borderId="12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10" fillId="0" borderId="19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30" fillId="0" borderId="12" xfId="0" applyNumberFormat="1" applyFont="1" applyBorder="1" applyAlignment="1">
      <alignment/>
    </xf>
    <xf numFmtId="172" fontId="29" fillId="0" borderId="15" xfId="42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173" fontId="14" fillId="0" borderId="15" xfId="0" applyNumberFormat="1" applyFont="1" applyFill="1" applyBorder="1" applyAlignment="1" quotePrefix="1">
      <alignment horizontal="center" vertical="center"/>
    </xf>
    <xf numFmtId="3" fontId="30" fillId="33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172" fontId="35" fillId="0" borderId="10" xfId="42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2" fillId="33" borderId="24" xfId="0" applyFont="1" applyFill="1" applyBorder="1" applyAlignment="1">
      <alignment horizontal="left"/>
    </xf>
    <xf numFmtId="172" fontId="2" fillId="33" borderId="12" xfId="42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2" fontId="29" fillId="33" borderId="12" xfId="42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33" borderId="14" xfId="0" applyFont="1" applyFill="1" applyBorder="1" applyAlignment="1">
      <alignment horizontal="left" vertical="distributed"/>
    </xf>
    <xf numFmtId="172" fontId="2" fillId="33" borderId="14" xfId="42" applyNumberFormat="1" applyFont="1" applyFill="1" applyBorder="1" applyAlignment="1">
      <alignment horizontal="center"/>
    </xf>
    <xf numFmtId="172" fontId="29" fillId="33" borderId="15" xfId="42" applyNumberFormat="1" applyFont="1" applyFill="1" applyBorder="1" applyAlignment="1">
      <alignment horizontal="center"/>
    </xf>
    <xf numFmtId="3" fontId="30" fillId="0" borderId="12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30" fillId="34" borderId="12" xfId="0" applyNumberFormat="1" applyFont="1" applyFill="1" applyBorder="1" applyAlignment="1">
      <alignment vertical="center"/>
    </xf>
    <xf numFmtId="3" fontId="30" fillId="34" borderId="11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72" fontId="0" fillId="32" borderId="12" xfId="42" applyNumberFormat="1" applyFont="1" applyFill="1" applyBorder="1" applyAlignment="1">
      <alignment horizontal="center" vertical="center"/>
    </xf>
    <xf numFmtId="172" fontId="30" fillId="0" borderId="12" xfId="42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72" fontId="13" fillId="0" borderId="12" xfId="44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38" fontId="11" fillId="0" borderId="12" xfId="42" applyNumberFormat="1" applyFont="1" applyFill="1" applyBorder="1" applyAlignment="1">
      <alignment vertical="center"/>
    </xf>
    <xf numFmtId="38" fontId="13" fillId="0" borderId="12" xfId="42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38" fontId="13" fillId="0" borderId="13" xfId="42" applyNumberFormat="1" applyFont="1" applyFill="1" applyBorder="1" applyAlignment="1">
      <alignment vertical="center"/>
    </xf>
    <xf numFmtId="38" fontId="13" fillId="0" borderId="32" xfId="0" applyNumberFormat="1" applyFont="1" applyFill="1" applyBorder="1" applyAlignment="1">
      <alignment horizontal="center" vertical="center"/>
    </xf>
    <xf numFmtId="38" fontId="13" fillId="0" borderId="19" xfId="42" applyNumberFormat="1" applyFont="1" applyFill="1" applyBorder="1" applyAlignment="1">
      <alignment vertical="center"/>
    </xf>
    <xf numFmtId="38" fontId="13" fillId="0" borderId="23" xfId="42" applyNumberFormat="1" applyFont="1" applyFill="1" applyBorder="1" applyAlignment="1">
      <alignment vertical="center"/>
    </xf>
    <xf numFmtId="38" fontId="13" fillId="0" borderId="40" xfId="42" applyNumberFormat="1" applyFont="1" applyFill="1" applyBorder="1" applyAlignment="1">
      <alignment vertical="center"/>
    </xf>
    <xf numFmtId="172" fontId="21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38" fontId="13" fillId="0" borderId="41" xfId="42" applyNumberFormat="1" applyFont="1" applyFill="1" applyBorder="1" applyAlignment="1">
      <alignment vertical="center"/>
    </xf>
    <xf numFmtId="38" fontId="13" fillId="0" borderId="42" xfId="0" applyNumberFormat="1" applyFont="1" applyFill="1" applyBorder="1" applyAlignment="1">
      <alignment horizontal="center" vertical="center"/>
    </xf>
    <xf numFmtId="172" fontId="10" fillId="0" borderId="15" xfId="44" applyNumberFormat="1" applyFont="1" applyFill="1" applyBorder="1" applyAlignment="1">
      <alignment horizontal="right"/>
    </xf>
    <xf numFmtId="172" fontId="25" fillId="0" borderId="20" xfId="44" applyNumberFormat="1" applyFont="1" applyFill="1" applyBorder="1" applyAlignment="1">
      <alignment horizontal="center"/>
    </xf>
    <xf numFmtId="172" fontId="25" fillId="0" borderId="16" xfId="44" applyNumberFormat="1" applyFont="1" applyFill="1" applyBorder="1" applyAlignment="1">
      <alignment horizontal="center"/>
    </xf>
    <xf numFmtId="172" fontId="25" fillId="0" borderId="16" xfId="44" applyNumberFormat="1" applyFont="1" applyFill="1" applyBorder="1" applyAlignment="1">
      <alignment horizontal="center" vertical="center"/>
    </xf>
    <xf numFmtId="0" fontId="25" fillId="0" borderId="16" xfId="62" applyFont="1" applyFill="1" applyBorder="1" applyAlignment="1">
      <alignment horizont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38" fontId="10" fillId="0" borderId="15" xfId="42" applyNumberFormat="1" applyFont="1" applyFill="1" applyBorder="1" applyAlignment="1">
      <alignment horizontal="right" vertical="center"/>
    </xf>
    <xf numFmtId="172" fontId="24" fillId="0" borderId="17" xfId="44" applyNumberFormat="1" applyFont="1" applyFill="1" applyBorder="1" applyAlignment="1">
      <alignment horizontal="center" wrapText="1"/>
    </xf>
    <xf numFmtId="172" fontId="24" fillId="0" borderId="10" xfId="44" applyNumberFormat="1" applyFont="1" applyFill="1" applyBorder="1" applyAlignment="1">
      <alignment horizontal="center" vertical="center"/>
    </xf>
    <xf numFmtId="172" fontId="24" fillId="0" borderId="32" xfId="44" applyNumberFormat="1" applyFont="1" applyFill="1" applyBorder="1" applyAlignment="1">
      <alignment horizontal="center" vertical="center" wrapText="1"/>
    </xf>
    <xf numFmtId="38" fontId="24" fillId="0" borderId="17" xfId="42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38" fontId="24" fillId="0" borderId="32" xfId="62" applyNumberFormat="1" applyFont="1" applyFill="1" applyBorder="1" applyAlignment="1">
      <alignment horizontal="center" vertical="center"/>
      <protection/>
    </xf>
    <xf numFmtId="38" fontId="25" fillId="0" borderId="17" xfId="42" applyNumberFormat="1" applyFont="1" applyFill="1" applyBorder="1" applyAlignment="1">
      <alignment horizontal="center" vertical="center"/>
    </xf>
    <xf numFmtId="172" fontId="24" fillId="0" borderId="10" xfId="44" applyNumberFormat="1" applyFont="1" applyFill="1" applyBorder="1" applyAlignment="1">
      <alignment horizontal="left" vertical="center"/>
    </xf>
    <xf numFmtId="3" fontId="25" fillId="0" borderId="10" xfId="62" applyNumberFormat="1" applyFont="1" applyFill="1" applyBorder="1">
      <alignment/>
      <protection/>
    </xf>
    <xf numFmtId="3" fontId="25" fillId="0" borderId="10" xfId="0" applyNumberFormat="1" applyFont="1" applyFill="1" applyBorder="1" applyAlignment="1">
      <alignment vertical="center" wrapText="1"/>
    </xf>
    <xf numFmtId="38" fontId="10" fillId="0" borderId="17" xfId="42" applyNumberFormat="1" applyFont="1" applyFill="1" applyBorder="1" applyAlignment="1">
      <alignment horizontal="center" vertical="center"/>
    </xf>
    <xf numFmtId="0" fontId="25" fillId="0" borderId="10" xfId="62" applyFont="1" applyFill="1" applyBorder="1" applyAlignment="1">
      <alignment horizont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62" applyNumberFormat="1" applyFont="1" applyFill="1" applyBorder="1" applyAlignment="1">
      <alignment horizontal="center"/>
      <protection/>
    </xf>
    <xf numFmtId="38" fontId="12" fillId="0" borderId="17" xfId="42" applyNumberFormat="1" applyFont="1" applyFill="1" applyBorder="1" applyAlignment="1">
      <alignment horizontal="center" vertical="center"/>
    </xf>
    <xf numFmtId="38" fontId="12" fillId="0" borderId="10" xfId="62" applyNumberFormat="1" applyFont="1" applyFill="1" applyBorder="1" applyAlignment="1">
      <alignment vertical="center"/>
      <protection/>
    </xf>
    <xf numFmtId="38" fontId="12" fillId="0" borderId="43" xfId="42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38" fontId="12" fillId="0" borderId="44" xfId="42" applyNumberFormat="1" applyFont="1" applyFill="1" applyBorder="1" applyAlignment="1">
      <alignment horizontal="center" vertical="center"/>
    </xf>
    <xf numFmtId="38" fontId="25" fillId="0" borderId="18" xfId="42" applyNumberFormat="1" applyFont="1" applyFill="1" applyBorder="1" applyAlignment="1">
      <alignment horizontal="center" vertical="center"/>
    </xf>
    <xf numFmtId="38" fontId="12" fillId="0" borderId="45" xfId="42" applyNumberFormat="1" applyFont="1" applyFill="1" applyBorder="1" applyAlignment="1">
      <alignment horizontal="center" vertical="center"/>
    </xf>
    <xf numFmtId="38" fontId="25" fillId="0" borderId="28" xfId="42" applyNumberFormat="1" applyFont="1" applyFill="1" applyBorder="1" applyAlignment="1">
      <alignment vertical="center"/>
    </xf>
    <xf numFmtId="38" fontId="12" fillId="0" borderId="28" xfId="42" applyNumberFormat="1" applyFont="1" applyFill="1" applyBorder="1" applyAlignment="1">
      <alignment horizontal="center" vertical="center"/>
    </xf>
    <xf numFmtId="38" fontId="24" fillId="0" borderId="18" xfId="42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left" vertical="center" wrapText="1"/>
    </xf>
    <xf numFmtId="38" fontId="24" fillId="0" borderId="28" xfId="42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vertical="center" wrapText="1"/>
    </xf>
    <xf numFmtId="3" fontId="12" fillId="0" borderId="47" xfId="0" applyNumberFormat="1" applyFont="1" applyFill="1" applyBorder="1" applyAlignment="1">
      <alignment horizontal="center" vertical="center" wrapText="1"/>
    </xf>
    <xf numFmtId="38" fontId="10" fillId="0" borderId="25" xfId="42" applyNumberFormat="1" applyFont="1" applyFill="1" applyBorder="1" applyAlignment="1">
      <alignment horizontal="right" vertical="center"/>
    </xf>
    <xf numFmtId="38" fontId="25" fillId="0" borderId="48" xfId="42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 wrapText="1"/>
    </xf>
    <xf numFmtId="38" fontId="25" fillId="0" borderId="49" xfId="42" applyNumberFormat="1" applyFont="1" applyFill="1" applyBorder="1" applyAlignment="1">
      <alignment vertical="center"/>
    </xf>
    <xf numFmtId="38" fontId="24" fillId="0" borderId="49" xfId="42" applyNumberFormat="1" applyFont="1" applyFill="1" applyBorder="1" applyAlignment="1">
      <alignment vertical="center"/>
    </xf>
    <xf numFmtId="38" fontId="25" fillId="0" borderId="49" xfId="42" applyNumberFormat="1" applyFont="1" applyFill="1" applyBorder="1" applyAlignment="1">
      <alignment horizontal="center" vertical="center"/>
    </xf>
    <xf numFmtId="3" fontId="25" fillId="0" borderId="49" xfId="42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wrapText="1"/>
    </xf>
    <xf numFmtId="172" fontId="0" fillId="0" borderId="10" xfId="42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172" fontId="0" fillId="0" borderId="10" xfId="0" applyNumberForma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 vertical="center" wrapText="1"/>
    </xf>
    <xf numFmtId="38" fontId="23" fillId="34" borderId="12" xfId="40" applyNumberFormat="1" applyFont="1" applyFill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72" fontId="16" fillId="0" borderId="20" xfId="44" applyNumberFormat="1" applyFont="1" applyFill="1" applyBorder="1" applyAlignment="1">
      <alignment horizontal="center"/>
    </xf>
    <xf numFmtId="172" fontId="16" fillId="0" borderId="16" xfId="44" applyNumberFormat="1" applyFont="1" applyFill="1" applyBorder="1" applyAlignment="1">
      <alignment horizontal="center" vertical="center"/>
    </xf>
    <xf numFmtId="172" fontId="16" fillId="0" borderId="16" xfId="44" applyNumberFormat="1" applyFont="1" applyFill="1" applyBorder="1" applyAlignment="1">
      <alignment horizontal="center" vertical="center" wrapText="1"/>
    </xf>
    <xf numFmtId="172" fontId="16" fillId="0" borderId="31" xfId="44" applyNumberFormat="1" applyFont="1" applyFill="1" applyBorder="1" applyAlignment="1">
      <alignment horizontal="center" vertical="center" wrapText="1"/>
    </xf>
    <xf numFmtId="172" fontId="1" fillId="0" borderId="17" xfId="44" applyNumberFormat="1" applyFont="1" applyFill="1" applyBorder="1" applyAlignment="1">
      <alignment horizontal="center"/>
    </xf>
    <xf numFmtId="172" fontId="16" fillId="0" borderId="32" xfId="44" applyNumberFormat="1" applyFont="1" applyFill="1" applyBorder="1" applyAlignment="1">
      <alignment horizontal="center" wrapText="1"/>
    </xf>
    <xf numFmtId="172" fontId="1" fillId="0" borderId="17" xfId="44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 vertical="center"/>
    </xf>
    <xf numFmtId="172" fontId="1" fillId="0" borderId="51" xfId="44" applyNumberFormat="1" applyFont="1" applyFill="1" applyBorder="1" applyAlignment="1">
      <alignment horizontal="center"/>
    </xf>
    <xf numFmtId="3" fontId="2" fillId="34" borderId="4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72" fontId="1" fillId="0" borderId="52" xfId="44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172" fontId="10" fillId="0" borderId="12" xfId="0" applyNumberFormat="1" applyFont="1" applyFill="1" applyBorder="1" applyAlignment="1">
      <alignment horizontal="center" wrapText="1"/>
    </xf>
    <xf numFmtId="17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12" fillId="0" borderId="46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3" fontId="12" fillId="0" borderId="37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73" fontId="22" fillId="0" borderId="0" xfId="0" applyNumberFormat="1" applyFont="1" applyFill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 horizontal="right" wrapText="1"/>
    </xf>
    <xf numFmtId="173" fontId="10" fillId="0" borderId="20" xfId="0" applyNumberFormat="1" applyFont="1" applyFill="1" applyBorder="1" applyAlignment="1">
      <alignment horizontal="right"/>
    </xf>
    <xf numFmtId="173" fontId="10" fillId="0" borderId="17" xfId="0" applyNumberFormat="1" applyFont="1" applyFill="1" applyBorder="1" applyAlignment="1">
      <alignment horizontal="right"/>
    </xf>
    <xf numFmtId="173" fontId="10" fillId="0" borderId="52" xfId="0" applyNumberFormat="1" applyFont="1" applyFill="1" applyBorder="1" applyAlignment="1">
      <alignment horizontal="right"/>
    </xf>
    <xf numFmtId="173" fontId="12" fillId="0" borderId="20" xfId="0" applyNumberFormat="1" applyFont="1" applyFill="1" applyBorder="1" applyAlignment="1">
      <alignment horizontal="right"/>
    </xf>
    <xf numFmtId="173" fontId="10" fillId="0" borderId="51" xfId="0" applyNumberFormat="1" applyFont="1" applyFill="1" applyBorder="1" applyAlignment="1">
      <alignment horizontal="right"/>
    </xf>
    <xf numFmtId="173" fontId="10" fillId="0" borderId="11" xfId="0" applyNumberFormat="1" applyFont="1" applyFill="1" applyBorder="1" applyAlignment="1">
      <alignment horizontal="right"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172" fontId="0" fillId="0" borderId="32" xfId="42" applyNumberFormat="1" applyFont="1" applyFill="1" applyBorder="1" applyAlignment="1">
      <alignment/>
    </xf>
    <xf numFmtId="172" fontId="2" fillId="0" borderId="32" xfId="42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6" fillId="0" borderId="10" xfId="62" applyFont="1" applyBorder="1" applyAlignment="1">
      <alignment vertical="center"/>
      <protection/>
    </xf>
    <xf numFmtId="172" fontId="16" fillId="0" borderId="10" xfId="42" applyNumberFormat="1" applyFont="1" applyBorder="1" applyAlignment="1">
      <alignment horizontal="center" vertical="center"/>
    </xf>
    <xf numFmtId="0" fontId="16" fillId="0" borderId="10" xfId="62" applyFont="1" applyBorder="1" applyAlignment="1">
      <alignment horizontal="center" vertical="center"/>
      <protection/>
    </xf>
    <xf numFmtId="49" fontId="17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center"/>
    </xf>
    <xf numFmtId="49" fontId="19" fillId="0" borderId="10" xfId="42" applyNumberFormat="1" applyFont="1" applyBorder="1" applyAlignment="1">
      <alignment horizontal="center"/>
    </xf>
    <xf numFmtId="49" fontId="19" fillId="0" borderId="10" xfId="42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172" fontId="16" fillId="0" borderId="10" xfId="42" applyNumberFormat="1" applyFont="1" applyBorder="1" applyAlignment="1">
      <alignment horizontal="right" vertical="center"/>
    </xf>
    <xf numFmtId="172" fontId="13" fillId="0" borderId="54" xfId="44" applyNumberFormat="1" applyFont="1" applyFill="1" applyBorder="1" applyAlignment="1">
      <alignment horizontal="center" vertical="center" wrapText="1"/>
    </xf>
    <xf numFmtId="172" fontId="13" fillId="0" borderId="45" xfId="44" applyNumberFormat="1" applyFont="1" applyFill="1" applyBorder="1" applyAlignment="1">
      <alignment horizontal="center" vertical="center"/>
    </xf>
    <xf numFmtId="172" fontId="13" fillId="0" borderId="44" xfId="44" applyNumberFormat="1" applyFont="1" applyFill="1" applyBorder="1" applyAlignment="1">
      <alignment horizontal="center" vertical="center"/>
    </xf>
    <xf numFmtId="172" fontId="13" fillId="0" borderId="15" xfId="44" applyNumberFormat="1" applyFont="1" applyFill="1" applyBorder="1" applyAlignment="1">
      <alignment horizontal="center" vertical="center"/>
    </xf>
    <xf numFmtId="172" fontId="13" fillId="0" borderId="19" xfId="44" applyNumberFormat="1" applyFont="1" applyFill="1" applyBorder="1" applyAlignment="1">
      <alignment horizontal="center" vertical="center"/>
    </xf>
    <xf numFmtId="172" fontId="13" fillId="0" borderId="10" xfId="44" applyNumberFormat="1" applyFont="1" applyFill="1" applyBorder="1" applyAlignment="1">
      <alignment horizontal="center" vertical="center"/>
    </xf>
    <xf numFmtId="172" fontId="13" fillId="0" borderId="32" xfId="4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5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33" xfId="0" applyNumberFormat="1" applyFont="1" applyFill="1" applyBorder="1" applyAlignment="1">
      <alignment horizontal="center" vertical="center" wrapText="1"/>
    </xf>
    <xf numFmtId="173" fontId="14" fillId="0" borderId="2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172" fontId="29" fillId="32" borderId="12" xfId="42" applyNumberFormat="1" applyFont="1" applyFill="1" applyBorder="1" applyAlignment="1">
      <alignment horizontal="right" vertical="center"/>
    </xf>
    <xf numFmtId="172" fontId="29" fillId="32" borderId="11" xfId="42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172" fontId="29" fillId="32" borderId="10" xfId="42" applyNumberFormat="1" applyFont="1" applyFill="1" applyBorder="1" applyAlignment="1">
      <alignment horizontal="right" vertical="center"/>
    </xf>
    <xf numFmtId="172" fontId="29" fillId="33" borderId="12" xfId="42" applyNumberFormat="1" applyFont="1" applyFill="1" applyBorder="1" applyAlignment="1">
      <alignment horizontal="center" vertical="center"/>
    </xf>
    <xf numFmtId="172" fontId="29" fillId="33" borderId="11" xfId="42" applyNumberFormat="1" applyFont="1" applyFill="1" applyBorder="1" applyAlignment="1">
      <alignment horizontal="center" vertical="center"/>
    </xf>
    <xf numFmtId="3" fontId="4" fillId="0" borderId="33" xfId="61" applyNumberFormat="1" applyFont="1" applyFill="1" applyBorder="1" applyAlignment="1">
      <alignment horizontal="center" vertical="center" wrapText="1"/>
      <protection/>
    </xf>
    <xf numFmtId="172" fontId="29" fillId="32" borderId="15" xfId="42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vertical="center"/>
    </xf>
    <xf numFmtId="172" fontId="25" fillId="33" borderId="10" xfId="42" applyNumberFormat="1" applyFont="1" applyFill="1" applyBorder="1" applyAlignment="1">
      <alignment horizontal="right" vertical="center"/>
    </xf>
    <xf numFmtId="3" fontId="30" fillId="33" borderId="12" xfId="0" applyNumberFormat="1" applyFont="1" applyFill="1" applyBorder="1" applyAlignment="1">
      <alignment horizontal="center"/>
    </xf>
    <xf numFmtId="3" fontId="30" fillId="33" borderId="11" xfId="0" applyNumberFormat="1" applyFont="1" applyFill="1" applyBorder="1" applyAlignment="1">
      <alignment horizontal="center"/>
    </xf>
    <xf numFmtId="3" fontId="30" fillId="33" borderId="10" xfId="0" applyNumberFormat="1" applyFont="1" applyFill="1" applyBorder="1" applyAlignment="1">
      <alignment horizontal="center" vertical="center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172" fontId="2" fillId="32" borderId="10" xfId="42" applyNumberFormat="1" applyFont="1" applyFill="1" applyBorder="1" applyAlignment="1">
      <alignment horizontal="right" vertical="center"/>
    </xf>
    <xf numFmtId="172" fontId="2" fillId="32" borderId="11" xfId="42" applyNumberFormat="1" applyFont="1" applyFill="1" applyBorder="1" applyAlignment="1">
      <alignment horizontal="right" vertical="center"/>
    </xf>
    <xf numFmtId="3" fontId="29" fillId="33" borderId="12" xfId="0" applyNumberFormat="1" applyFont="1" applyFill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2" fillId="32" borderId="12" xfId="42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horizontal="center"/>
    </xf>
    <xf numFmtId="172" fontId="29" fillId="33" borderId="10" xfId="42" applyNumberFormat="1" applyFont="1" applyFill="1" applyBorder="1" applyAlignment="1">
      <alignment horizontal="right" vertical="center"/>
    </xf>
    <xf numFmtId="172" fontId="29" fillId="33" borderId="12" xfId="42" applyNumberFormat="1" applyFont="1" applyFill="1" applyBorder="1" applyAlignment="1">
      <alignment horizontal="center" vertical="center"/>
    </xf>
    <xf numFmtId="172" fontId="29" fillId="33" borderId="11" xfId="42" applyNumberFormat="1" applyFont="1" applyFill="1" applyBorder="1" applyAlignment="1">
      <alignment horizontal="center" vertical="center"/>
    </xf>
    <xf numFmtId="172" fontId="29" fillId="33" borderId="12" xfId="42" applyNumberFormat="1" applyFont="1" applyFill="1" applyBorder="1" applyAlignment="1">
      <alignment horizontal="right" vertical="center"/>
    </xf>
    <xf numFmtId="172" fontId="29" fillId="33" borderId="11" xfId="4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3" xfId="43" applyNumberFormat="1" applyFont="1" applyFill="1" applyBorder="1" applyAlignment="1">
      <alignment horizontal="center" vertical="center"/>
    </xf>
    <xf numFmtId="172" fontId="7" fillId="32" borderId="24" xfId="43" applyNumberFormat="1" applyFont="1" applyFill="1" applyBorder="1" applyAlignment="1">
      <alignment horizontal="center" vertical="center"/>
    </xf>
    <xf numFmtId="172" fontId="7" fillId="32" borderId="25" xfId="43" applyNumberFormat="1" applyFont="1" applyFill="1" applyBorder="1" applyAlignment="1">
      <alignment horizontal="center" vertical="center"/>
    </xf>
    <xf numFmtId="172" fontId="7" fillId="32" borderId="26" xfId="43" applyNumberFormat="1" applyFont="1" applyFill="1" applyBorder="1" applyAlignment="1">
      <alignment horizontal="center" vertical="center"/>
    </xf>
    <xf numFmtId="172" fontId="7" fillId="32" borderId="27" xfId="43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center" vertical="center"/>
    </xf>
    <xf numFmtId="3" fontId="1" fillId="0" borderId="12" xfId="42" applyNumberFormat="1" applyFont="1" applyBorder="1" applyAlignment="1">
      <alignment horizontal="left"/>
    </xf>
    <xf numFmtId="3" fontId="1" fillId="0" borderId="11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left" wrapText="1"/>
    </xf>
    <xf numFmtId="172" fontId="16" fillId="0" borderId="12" xfId="42" applyNumberFormat="1" applyFont="1" applyBorder="1" applyAlignment="1">
      <alignment horizontal="left" wrapText="1"/>
    </xf>
    <xf numFmtId="172" fontId="16" fillId="0" borderId="11" xfId="42" applyNumberFormat="1" applyFont="1" applyBorder="1" applyAlignment="1">
      <alignment horizontal="left" wrapText="1"/>
    </xf>
    <xf numFmtId="172" fontId="16" fillId="0" borderId="15" xfId="42" applyNumberFormat="1" applyFont="1" applyBorder="1" applyAlignment="1">
      <alignment horizontal="center"/>
    </xf>
    <xf numFmtId="172" fontId="16" fillId="0" borderId="13" xfId="42" applyNumberFormat="1" applyFont="1" applyBorder="1" applyAlignment="1">
      <alignment horizontal="center"/>
    </xf>
    <xf numFmtId="172" fontId="16" fillId="0" borderId="19" xfId="42" applyNumberFormat="1" applyFont="1" applyBorder="1" applyAlignment="1">
      <alignment horizontal="center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0" fontId="1" fillId="0" borderId="19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5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9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19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19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19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19" xfId="45" applyNumberFormat="1" applyFont="1" applyFill="1" applyBorder="1" applyAlignment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4" xfId="0" applyFont="1" applyFill="1" applyBorder="1" applyAlignment="1" quotePrefix="1">
      <alignment horizontal="center" vertical="center"/>
    </xf>
    <xf numFmtId="0" fontId="12" fillId="0" borderId="25" xfId="0" applyFont="1" applyFill="1" applyBorder="1" applyAlignment="1" quotePrefix="1">
      <alignment horizontal="center" vertical="center"/>
    </xf>
    <xf numFmtId="0" fontId="12" fillId="0" borderId="27" xfId="0" applyFont="1" applyFill="1" applyBorder="1" applyAlignment="1" quotePrefix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172" fontId="24" fillId="0" borderId="15" xfId="44" applyNumberFormat="1" applyFont="1" applyFill="1" applyBorder="1" applyAlignment="1">
      <alignment horizontal="center"/>
    </xf>
    <xf numFmtId="172" fontId="24" fillId="0" borderId="13" xfId="4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173" fontId="25" fillId="0" borderId="0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173" fontId="25" fillId="0" borderId="33" xfId="0" applyNumberFormat="1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zos_munka\2017.%20PARANCSIKONJA\K&#246;lts&#233;gvet&#233;s%202017\&#211;voda\2017.%20&#233;vi%20v&#233;gleges\&#211;voda%202017.%20v&#233;gleges%20k&#246;lts&#233;gvet&#233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6">
          <cell r="E16">
            <v>18508927</v>
          </cell>
          <cell r="G16">
            <v>8498868</v>
          </cell>
          <cell r="H16">
            <v>27007795</v>
          </cell>
          <cell r="J16">
            <v>1891500</v>
          </cell>
          <cell r="L16">
            <v>358327</v>
          </cell>
        </row>
        <row r="20">
          <cell r="E20">
            <v>4152939</v>
          </cell>
          <cell r="G20">
            <v>1878810</v>
          </cell>
          <cell r="H20">
            <v>6031749</v>
          </cell>
          <cell r="I20">
            <v>421160</v>
          </cell>
          <cell r="L20">
            <v>165838</v>
          </cell>
        </row>
        <row r="56">
          <cell r="E56">
            <v>271450</v>
          </cell>
          <cell r="F56">
            <v>2075307</v>
          </cell>
          <cell r="H56">
            <v>2399456.92</v>
          </cell>
          <cell r="I56">
            <v>7209780</v>
          </cell>
          <cell r="L56">
            <v>1336949</v>
          </cell>
        </row>
        <row r="60">
          <cell r="L60">
            <v>377911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Layout" workbookViewId="0" topLeftCell="D1">
      <selection activeCell="J20" sqref="J20"/>
    </sheetView>
  </sheetViews>
  <sheetFormatPr defaultColWidth="9.125" defaultRowHeight="12.75"/>
  <cols>
    <col min="1" max="1" width="7.875" style="101" bestFit="1" customWidth="1"/>
    <col min="2" max="2" width="10.375" style="110" customWidth="1"/>
    <col min="3" max="3" width="59.875" style="101" customWidth="1"/>
    <col min="4" max="4" width="19.625" style="101" bestFit="1" customWidth="1"/>
    <col min="5" max="6" width="19.625" style="101" customWidth="1"/>
    <col min="7" max="7" width="11.875" style="110" bestFit="1" customWidth="1"/>
    <col min="8" max="8" width="49.875" style="101" customWidth="1"/>
    <col min="9" max="9" width="19.625" style="101" bestFit="1" customWidth="1"/>
    <col min="10" max="10" width="18.125" style="560" customWidth="1"/>
    <col min="11" max="11" width="17.50390625" style="559" customWidth="1"/>
    <col min="12" max="16384" width="9.125" style="101" customWidth="1"/>
  </cols>
  <sheetData>
    <row r="1" spans="1:11" ht="15">
      <c r="A1" s="840" t="s">
        <v>314</v>
      </c>
      <c r="B1" s="100" t="s">
        <v>3</v>
      </c>
      <c r="C1" s="100" t="s">
        <v>136</v>
      </c>
      <c r="D1" s="100" t="s">
        <v>5</v>
      </c>
      <c r="E1" s="557" t="s">
        <v>6</v>
      </c>
      <c r="F1" s="561" t="s">
        <v>7</v>
      </c>
      <c r="G1" s="100" t="s">
        <v>294</v>
      </c>
      <c r="H1" s="100" t="s">
        <v>655</v>
      </c>
      <c r="I1" s="100" t="s">
        <v>656</v>
      </c>
      <c r="J1" s="571" t="s">
        <v>657</v>
      </c>
      <c r="K1" s="572" t="s">
        <v>658</v>
      </c>
    </row>
    <row r="2" spans="1:11" ht="40.5" customHeight="1">
      <c r="A2" s="841"/>
      <c r="B2" s="843" t="s">
        <v>295</v>
      </c>
      <c r="C2" s="844"/>
      <c r="D2" s="844"/>
      <c r="E2" s="844"/>
      <c r="F2" s="844"/>
      <c r="G2" s="845" t="s">
        <v>296</v>
      </c>
      <c r="H2" s="845"/>
      <c r="I2" s="845"/>
      <c r="J2" s="845"/>
      <c r="K2" s="846"/>
    </row>
    <row r="3" spans="1:11" s="104" customFormat="1" ht="35.25" customHeight="1">
      <c r="A3" s="842"/>
      <c r="B3" s="102" t="s">
        <v>297</v>
      </c>
      <c r="C3" s="103" t="s">
        <v>9</v>
      </c>
      <c r="D3" s="102" t="s">
        <v>298</v>
      </c>
      <c r="E3" s="440" t="s">
        <v>1112</v>
      </c>
      <c r="F3" s="562" t="s">
        <v>1113</v>
      </c>
      <c r="G3" s="102" t="s">
        <v>297</v>
      </c>
      <c r="H3" s="103" t="s">
        <v>9</v>
      </c>
      <c r="I3" s="103" t="s">
        <v>299</v>
      </c>
      <c r="J3" s="440" t="s">
        <v>1112</v>
      </c>
      <c r="K3" s="473" t="s">
        <v>1113</v>
      </c>
    </row>
    <row r="4" spans="1:11" ht="29.25" customHeight="1">
      <c r="A4" s="105">
        <v>1</v>
      </c>
      <c r="B4" s="106" t="s">
        <v>156</v>
      </c>
      <c r="C4" s="107" t="s">
        <v>155</v>
      </c>
      <c r="D4" s="108">
        <v>63085125</v>
      </c>
      <c r="E4" s="558">
        <f>F4-D4</f>
        <v>1122301</v>
      </c>
      <c r="F4" s="658">
        <f>'2.m'!G13</f>
        <v>64207426</v>
      </c>
      <c r="G4" s="564" t="s">
        <v>300</v>
      </c>
      <c r="H4" s="109" t="s">
        <v>301</v>
      </c>
      <c r="I4" s="108">
        <f>'3.m'!E33</f>
        <v>22784855</v>
      </c>
      <c r="J4" s="563">
        <v>-94331</v>
      </c>
      <c r="K4" s="657">
        <f>SUM(I4:J4)</f>
        <v>22690524</v>
      </c>
    </row>
    <row r="5" spans="1:11" ht="29.25" customHeight="1">
      <c r="A5" s="105">
        <v>2</v>
      </c>
      <c r="B5" s="106" t="s">
        <v>171</v>
      </c>
      <c r="C5" s="107" t="s">
        <v>170</v>
      </c>
      <c r="D5" s="108">
        <v>34028544</v>
      </c>
      <c r="E5" s="558">
        <f aca="true" t="shared" si="0" ref="E5:E19">F5-D5</f>
        <v>-9236553</v>
      </c>
      <c r="F5" s="658">
        <f>'2.m'!G26</f>
        <v>24791991</v>
      </c>
      <c r="G5" s="564" t="s">
        <v>302</v>
      </c>
      <c r="H5" s="109" t="s">
        <v>303</v>
      </c>
      <c r="I5" s="108">
        <f>'3.m'!F33</f>
        <v>4242969</v>
      </c>
      <c r="J5" s="563">
        <v>192151</v>
      </c>
      <c r="K5" s="657">
        <f aca="true" t="shared" si="1" ref="K5:K20">SUM(I5:J5)</f>
        <v>4435120</v>
      </c>
    </row>
    <row r="6" spans="1:11" ht="29.25" customHeight="1">
      <c r="A6" s="105">
        <v>3</v>
      </c>
      <c r="B6" s="106" t="s">
        <v>180</v>
      </c>
      <c r="C6" s="107" t="s">
        <v>179</v>
      </c>
      <c r="D6" s="108">
        <v>34212018</v>
      </c>
      <c r="E6" s="558">
        <f t="shared" si="0"/>
        <v>-1884011</v>
      </c>
      <c r="F6" s="658">
        <f>'2.m'!G36</f>
        <v>32328007</v>
      </c>
      <c r="G6" s="564" t="s">
        <v>304</v>
      </c>
      <c r="H6" s="109" t="s">
        <v>20</v>
      </c>
      <c r="I6" s="108">
        <f>'3.m'!G33</f>
        <v>46958714</v>
      </c>
      <c r="J6" s="563">
        <v>994594</v>
      </c>
      <c r="K6" s="657">
        <f t="shared" si="1"/>
        <v>47953308</v>
      </c>
    </row>
    <row r="7" spans="1:11" ht="29.25" customHeight="1">
      <c r="A7" s="105">
        <v>4</v>
      </c>
      <c r="B7" s="106" t="s">
        <v>183</v>
      </c>
      <c r="C7" s="107" t="s">
        <v>182</v>
      </c>
      <c r="D7" s="108">
        <v>1459200</v>
      </c>
      <c r="E7" s="558">
        <f t="shared" si="0"/>
        <v>0</v>
      </c>
      <c r="F7" s="658">
        <f>'2.m'!G37</f>
        <v>1459200</v>
      </c>
      <c r="G7" s="564" t="s">
        <v>305</v>
      </c>
      <c r="H7" s="107" t="s">
        <v>94</v>
      </c>
      <c r="I7" s="108">
        <f>'3.m'!H33</f>
        <v>3615884</v>
      </c>
      <c r="J7" s="563">
        <f>'4.a.m'!AH67</f>
        <v>1464870</v>
      </c>
      <c r="K7" s="657">
        <f t="shared" si="1"/>
        <v>5080754</v>
      </c>
    </row>
    <row r="8" spans="1:11" ht="29.25" customHeight="1">
      <c r="A8" s="105">
        <v>5</v>
      </c>
      <c r="B8" s="103" t="s">
        <v>1093</v>
      </c>
      <c r="C8" s="107" t="s">
        <v>1193</v>
      </c>
      <c r="D8" s="108"/>
      <c r="E8" s="558">
        <f t="shared" si="0"/>
        <v>4164538</v>
      </c>
      <c r="F8" s="658">
        <f>'2.m'!G39</f>
        <v>4164538</v>
      </c>
      <c r="G8" s="564"/>
      <c r="H8" s="107"/>
      <c r="I8" s="108"/>
      <c r="J8" s="563"/>
      <c r="K8" s="657">
        <f t="shared" si="1"/>
        <v>0</v>
      </c>
    </row>
    <row r="9" spans="1:11" ht="29.25" customHeight="1">
      <c r="A9" s="105">
        <v>6</v>
      </c>
      <c r="B9" s="103" t="s">
        <v>186</v>
      </c>
      <c r="C9" s="107" t="s">
        <v>1194</v>
      </c>
      <c r="D9" s="108"/>
      <c r="E9" s="558">
        <f t="shared" si="0"/>
        <v>71901</v>
      </c>
      <c r="F9" s="658">
        <f>'2.m'!G40</f>
        <v>71901</v>
      </c>
      <c r="G9" s="564"/>
      <c r="H9" s="107"/>
      <c r="I9" s="108"/>
      <c r="J9" s="563"/>
      <c r="K9" s="657">
        <f t="shared" si="1"/>
        <v>0</v>
      </c>
    </row>
    <row r="10" spans="1:11" ht="29.25" customHeight="1">
      <c r="A10" s="105">
        <v>7</v>
      </c>
      <c r="B10" s="103" t="s">
        <v>193</v>
      </c>
      <c r="C10" s="107" t="s">
        <v>1275</v>
      </c>
      <c r="D10" s="108"/>
      <c r="E10" s="558">
        <f>'2.m'!F52</f>
        <v>9175742</v>
      </c>
      <c r="F10" s="658">
        <f>SUM(D10:E10)</f>
        <v>9175742</v>
      </c>
      <c r="G10" s="564"/>
      <c r="H10" s="107"/>
      <c r="I10" s="108"/>
      <c r="J10" s="563"/>
      <c r="K10" s="657">
        <f t="shared" si="1"/>
        <v>0</v>
      </c>
    </row>
    <row r="11" spans="1:11" ht="29.25" customHeight="1">
      <c r="A11" s="105">
        <v>8</v>
      </c>
      <c r="B11" s="106" t="s">
        <v>203</v>
      </c>
      <c r="C11" s="107" t="s">
        <v>202</v>
      </c>
      <c r="D11" s="108">
        <f>'2.m'!E53</f>
        <v>12430853</v>
      </c>
      <c r="E11" s="558">
        <f t="shared" si="0"/>
        <v>7069388</v>
      </c>
      <c r="F11" s="658">
        <f>'2.m'!G53</f>
        <v>19500241</v>
      </c>
      <c r="G11" s="564" t="s">
        <v>306</v>
      </c>
      <c r="H11" s="108" t="s">
        <v>22</v>
      </c>
      <c r="I11" s="108">
        <v>106324355</v>
      </c>
      <c r="J11" s="563">
        <v>140891337</v>
      </c>
      <c r="K11" s="657">
        <v>247334492</v>
      </c>
    </row>
    <row r="12" spans="1:11" ht="29.25" customHeight="1">
      <c r="A12" s="105">
        <v>9</v>
      </c>
      <c r="B12" s="106" t="s">
        <v>207</v>
      </c>
      <c r="C12" s="107" t="s">
        <v>1235</v>
      </c>
      <c r="D12" s="108">
        <f>SUM(D4:D11)</f>
        <v>145215740</v>
      </c>
      <c r="E12" s="558">
        <f>SUM(E4:E11)</f>
        <v>10483306</v>
      </c>
      <c r="F12" s="658">
        <f>SUM(F4:F11)</f>
        <v>155699046</v>
      </c>
      <c r="G12" s="564"/>
      <c r="H12" s="108"/>
      <c r="I12" s="108"/>
      <c r="J12" s="563"/>
      <c r="K12" s="657">
        <f t="shared" si="1"/>
        <v>0</v>
      </c>
    </row>
    <row r="13" spans="1:11" ht="29.25" customHeight="1">
      <c r="A13" s="105">
        <v>10</v>
      </c>
      <c r="B13" s="106" t="s">
        <v>219</v>
      </c>
      <c r="C13" s="107" t="s">
        <v>1236</v>
      </c>
      <c r="D13" s="108"/>
      <c r="E13" s="558">
        <f>F13-D13</f>
        <v>164973529</v>
      </c>
      <c r="F13" s="658">
        <f>'2.m'!G77</f>
        <v>164973529</v>
      </c>
      <c r="G13" s="564"/>
      <c r="H13" s="108"/>
      <c r="I13" s="108"/>
      <c r="J13" s="563"/>
      <c r="K13" s="657">
        <f t="shared" si="1"/>
        <v>0</v>
      </c>
    </row>
    <row r="14" spans="1:11" ht="29.25" customHeight="1">
      <c r="A14" s="105">
        <v>11</v>
      </c>
      <c r="B14" s="106" t="s">
        <v>248</v>
      </c>
      <c r="C14" s="107" t="s">
        <v>1015</v>
      </c>
      <c r="D14" s="108">
        <v>22783400</v>
      </c>
      <c r="E14" s="558">
        <f t="shared" si="0"/>
        <v>-2036225</v>
      </c>
      <c r="F14" s="658">
        <f>'2.m'!G92</f>
        <v>20747175</v>
      </c>
      <c r="G14" s="564" t="s">
        <v>514</v>
      </c>
      <c r="H14" s="108" t="s">
        <v>630</v>
      </c>
      <c r="I14" s="108">
        <f>'3.m'!J33</f>
        <v>1501140</v>
      </c>
      <c r="J14" s="563">
        <v>9150631</v>
      </c>
      <c r="K14" s="657">
        <f t="shared" si="1"/>
        <v>10651771</v>
      </c>
    </row>
    <row r="15" spans="1:11" ht="29.25" customHeight="1">
      <c r="A15" s="105">
        <v>12</v>
      </c>
      <c r="B15" s="106" t="s">
        <v>258</v>
      </c>
      <c r="C15" s="107" t="s">
        <v>310</v>
      </c>
      <c r="D15" s="108">
        <v>21058300</v>
      </c>
      <c r="E15" s="558">
        <f t="shared" si="0"/>
        <v>-1839392</v>
      </c>
      <c r="F15" s="658">
        <f>'2.m'!G100</f>
        <v>19218908</v>
      </c>
      <c r="G15" s="564" t="s">
        <v>307</v>
      </c>
      <c r="H15" s="108" t="s">
        <v>308</v>
      </c>
      <c r="I15" s="108">
        <f>SUM('4.a.m'!AG98:AG98)</f>
        <v>200000</v>
      </c>
      <c r="J15" s="563">
        <v>2841900</v>
      </c>
      <c r="K15" s="657">
        <f t="shared" si="1"/>
        <v>3041900</v>
      </c>
    </row>
    <row r="16" spans="1:11" ht="29.25" customHeight="1">
      <c r="A16" s="105">
        <v>13</v>
      </c>
      <c r="B16" s="106" t="s">
        <v>270</v>
      </c>
      <c r="C16" s="107" t="s">
        <v>1016</v>
      </c>
      <c r="D16" s="108">
        <v>609840</v>
      </c>
      <c r="E16" s="558">
        <f t="shared" si="0"/>
        <v>1333325</v>
      </c>
      <c r="F16" s="658">
        <f>'2.m'!G115</f>
        <v>1943165</v>
      </c>
      <c r="G16" s="564" t="s">
        <v>541</v>
      </c>
      <c r="H16" s="108" t="s">
        <v>1195</v>
      </c>
      <c r="I16" s="108"/>
      <c r="J16" s="563">
        <v>700000</v>
      </c>
      <c r="K16" s="657">
        <f t="shared" si="1"/>
        <v>700000</v>
      </c>
    </row>
    <row r="17" spans="1:11" ht="29.25" customHeight="1">
      <c r="A17" s="105">
        <v>14</v>
      </c>
      <c r="B17" s="646" t="s">
        <v>278</v>
      </c>
      <c r="C17" s="647" t="s">
        <v>1277</v>
      </c>
      <c r="D17" s="648"/>
      <c r="E17" s="558">
        <f>'2.m'!F116</f>
        <v>4998258</v>
      </c>
      <c r="F17" s="659">
        <f>SUM(D17:E17)</f>
        <v>4998258</v>
      </c>
      <c r="G17" s="649"/>
      <c r="H17" s="648"/>
      <c r="I17" s="648"/>
      <c r="J17" s="650"/>
      <c r="K17" s="657">
        <f t="shared" si="1"/>
        <v>0</v>
      </c>
    </row>
    <row r="18" spans="1:11" ht="29.25" customHeight="1">
      <c r="A18" s="105">
        <v>15</v>
      </c>
      <c r="B18" s="646" t="s">
        <v>1279</v>
      </c>
      <c r="C18" s="647" t="s">
        <v>1276</v>
      </c>
      <c r="D18" s="648"/>
      <c r="E18" s="558">
        <f>E12+E13+E14+E15+E16+E17</f>
        <v>177912801</v>
      </c>
      <c r="F18" s="656">
        <f>F12+F13+F14+F15+F16+F17</f>
        <v>367580081</v>
      </c>
      <c r="G18" s="649"/>
      <c r="H18" s="648"/>
      <c r="I18" s="648"/>
      <c r="J18" s="650"/>
      <c r="K18" s="657">
        <f t="shared" si="1"/>
        <v>0</v>
      </c>
    </row>
    <row r="19" spans="1:11" ht="29.25" customHeight="1" thickBot="1">
      <c r="A19" s="105">
        <v>16</v>
      </c>
      <c r="B19" s="573" t="s">
        <v>290</v>
      </c>
      <c r="C19" s="574" t="s">
        <v>648</v>
      </c>
      <c r="D19" s="575">
        <v>85000000</v>
      </c>
      <c r="E19" s="558">
        <f t="shared" si="0"/>
        <v>41541182</v>
      </c>
      <c r="F19" s="660">
        <f>'2.m'!G121</f>
        <v>126541182</v>
      </c>
      <c r="G19" s="576" t="s">
        <v>309</v>
      </c>
      <c r="H19" s="575" t="s">
        <v>36</v>
      </c>
      <c r="I19" s="575">
        <f>'3.m'!M33</f>
        <v>89039363</v>
      </c>
      <c r="J19" s="577">
        <v>63312831</v>
      </c>
      <c r="K19" s="657">
        <v>152567303</v>
      </c>
    </row>
    <row r="20" spans="1:11" ht="47.25" customHeight="1" thickBot="1">
      <c r="A20" s="565">
        <v>17</v>
      </c>
      <c r="B20" s="566" t="s">
        <v>311</v>
      </c>
      <c r="C20" s="566" t="s">
        <v>312</v>
      </c>
      <c r="D20" s="567">
        <f>D12+D13+D14+D15+D16+D19</f>
        <v>274667280</v>
      </c>
      <c r="E20" s="663">
        <f>SUM(E18:E19)</f>
        <v>219453983</v>
      </c>
      <c r="F20" s="567">
        <f>SUM(F18:F19)</f>
        <v>494121263</v>
      </c>
      <c r="G20" s="568" t="s">
        <v>631</v>
      </c>
      <c r="H20" s="569" t="s">
        <v>313</v>
      </c>
      <c r="I20" s="567">
        <f>SUM(I4:I19)</f>
        <v>274667280</v>
      </c>
      <c r="J20" s="570">
        <f>SUM(J4:J19)</f>
        <v>219453983</v>
      </c>
      <c r="K20" s="664">
        <f t="shared" si="1"/>
        <v>494121263</v>
      </c>
    </row>
  </sheetData>
  <sheetProtection/>
  <mergeCells count="3">
    <mergeCell ref="A1:A3"/>
    <mergeCell ref="B2:F2"/>
    <mergeCell ref="G2:K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52" r:id="rId1"/>
  <headerFooter>
    <oddHeader xml:space="preserve">&amp;LMAGYARPOLÁNY KÖZSÉG ÖNKORMÁNYZATA&amp;C2017. KÖLTSÉGVETÉS
BEVÉTELEK ÉS KIADÁSOK ALAKULÁSA&amp;R1. melléklet Magyarpolány Község Önkormányat Képviselő-testületének
3/2018. (IV. 6.) önkormányzati rendeletéhez
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Layout" zoomScaleSheetLayoutView="100" workbookViewId="0" topLeftCell="F1">
      <selection activeCell="AI22" sqref="AI22"/>
    </sheetView>
  </sheetViews>
  <sheetFormatPr defaultColWidth="2.625" defaultRowHeight="12.75"/>
  <cols>
    <col min="1" max="1" width="2.625" style="125" customWidth="1"/>
    <col min="2" max="2" width="4.50390625" style="125" customWidth="1"/>
    <col min="3" max="3" width="2.625" style="89" customWidth="1"/>
    <col min="4" max="4" width="6.875" style="86" customWidth="1"/>
    <col min="5" max="5" width="80.50390625" style="90" bestFit="1" customWidth="1"/>
    <col min="6" max="7" width="2.625" style="86" customWidth="1"/>
    <col min="8" max="8" width="1.12109375" style="91" customWidth="1"/>
    <col min="9" max="9" width="1.4921875" style="91" customWidth="1"/>
    <col min="10" max="11" width="4.625" style="91" customWidth="1"/>
    <col min="12" max="12" width="4.625" style="86" customWidth="1"/>
    <col min="13" max="13" width="1.12109375" style="86" customWidth="1"/>
    <col min="14" max="15" width="4.625" style="91" customWidth="1"/>
    <col min="16" max="16" width="4.625" style="86" customWidth="1"/>
    <col min="17" max="17" width="1.12109375" style="86" customWidth="1"/>
    <col min="18" max="19" width="4.625" style="91" customWidth="1"/>
    <col min="20" max="20" width="4.625" style="86" customWidth="1"/>
    <col min="21" max="21" width="1.12109375" style="86" customWidth="1"/>
    <col min="22" max="23" width="4.625" style="91" customWidth="1"/>
    <col min="24" max="24" width="4.625" style="86" customWidth="1"/>
    <col min="25" max="25" width="1.12109375" style="86" customWidth="1"/>
    <col min="26" max="226" width="9.125" style="86" customWidth="1"/>
    <col min="227" max="227" width="2.625" style="86" customWidth="1"/>
    <col min="228" max="228" width="3.125" style="86" customWidth="1"/>
    <col min="229" max="229" width="2.625" style="86" customWidth="1"/>
    <col min="230" max="230" width="6.875" style="86" customWidth="1"/>
    <col min="231" max="16384" width="2.625" style="86" customWidth="1"/>
  </cols>
  <sheetData>
    <row r="1" spans="1:25" ht="15">
      <c r="A1" s="994"/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 t="s">
        <v>2</v>
      </c>
      <c r="W1" s="994"/>
      <c r="X1" s="994"/>
      <c r="Y1" s="994"/>
    </row>
    <row r="2" spans="1:25" s="124" customFormat="1" ht="15">
      <c r="A2" s="1001" t="s">
        <v>314</v>
      </c>
      <c r="B2" s="1002"/>
      <c r="C2" s="850" t="s">
        <v>3</v>
      </c>
      <c r="D2" s="851"/>
      <c r="E2" s="851"/>
      <c r="F2" s="1022" t="s">
        <v>136</v>
      </c>
      <c r="G2" s="1023"/>
      <c r="H2" s="1023"/>
      <c r="I2" s="1023"/>
      <c r="J2" s="995" t="s">
        <v>5</v>
      </c>
      <c r="K2" s="996"/>
      <c r="L2" s="996"/>
      <c r="M2" s="997"/>
      <c r="N2" s="995" t="s">
        <v>6</v>
      </c>
      <c r="O2" s="996"/>
      <c r="P2" s="996"/>
      <c r="Q2" s="997"/>
      <c r="R2" s="995" t="s">
        <v>7</v>
      </c>
      <c r="S2" s="996"/>
      <c r="T2" s="996"/>
      <c r="U2" s="997"/>
      <c r="V2" s="995" t="s">
        <v>294</v>
      </c>
      <c r="W2" s="996"/>
      <c r="X2" s="996"/>
      <c r="Y2" s="997"/>
    </row>
    <row r="3" spans="1:25" s="124" customFormat="1" ht="32.25" customHeight="1">
      <c r="A3" s="1003"/>
      <c r="B3" s="1004"/>
      <c r="C3" s="1020" t="s">
        <v>697</v>
      </c>
      <c r="D3" s="1021"/>
      <c r="E3" s="1021"/>
      <c r="F3" s="852" t="s">
        <v>698</v>
      </c>
      <c r="G3" s="1008"/>
      <c r="H3" s="1008"/>
      <c r="I3" s="1009"/>
      <c r="J3" s="998">
        <v>2017</v>
      </c>
      <c r="K3" s="999"/>
      <c r="L3" s="999"/>
      <c r="M3" s="1000"/>
      <c r="N3" s="998">
        <v>2018</v>
      </c>
      <c r="O3" s="999"/>
      <c r="P3" s="999"/>
      <c r="Q3" s="1000"/>
      <c r="R3" s="998">
        <v>2019</v>
      </c>
      <c r="S3" s="999"/>
      <c r="T3" s="999"/>
      <c r="U3" s="1000"/>
      <c r="V3" s="998" t="s">
        <v>1060</v>
      </c>
      <c r="W3" s="999"/>
      <c r="X3" s="999"/>
      <c r="Y3" s="1000"/>
    </row>
    <row r="4" spans="1:25" ht="15" customHeight="1">
      <c r="A4" s="1010">
        <v>1</v>
      </c>
      <c r="B4" s="1011"/>
      <c r="C4" s="1012"/>
      <c r="D4" s="1013"/>
      <c r="E4" s="232" t="s">
        <v>232</v>
      </c>
      <c r="F4" s="1017"/>
      <c r="G4" s="1018"/>
      <c r="H4" s="1018"/>
      <c r="I4" s="1019"/>
      <c r="J4" s="988">
        <v>171</v>
      </c>
      <c r="K4" s="989"/>
      <c r="L4" s="989"/>
      <c r="M4" s="990"/>
      <c r="N4" s="988">
        <v>171</v>
      </c>
      <c r="O4" s="989"/>
      <c r="P4" s="989"/>
      <c r="Q4" s="990"/>
      <c r="R4" s="988">
        <v>171</v>
      </c>
      <c r="S4" s="989"/>
      <c r="T4" s="989"/>
      <c r="U4" s="990"/>
      <c r="V4" s="988">
        <v>171</v>
      </c>
      <c r="W4" s="989"/>
      <c r="X4" s="989"/>
      <c r="Y4" s="990"/>
    </row>
    <row r="5" spans="1:25" ht="15" customHeight="1">
      <c r="A5" s="1005">
        <v>2</v>
      </c>
      <c r="B5" s="1006"/>
      <c r="C5" s="1012"/>
      <c r="D5" s="1024"/>
      <c r="E5" s="232" t="s">
        <v>233</v>
      </c>
      <c r="F5" s="1017"/>
      <c r="G5" s="1018"/>
      <c r="H5" s="1018"/>
      <c r="I5" s="1019"/>
      <c r="J5" s="988">
        <v>4899</v>
      </c>
      <c r="K5" s="989"/>
      <c r="L5" s="989"/>
      <c r="M5" s="990"/>
      <c r="N5" s="988">
        <v>4899</v>
      </c>
      <c r="O5" s="989"/>
      <c r="P5" s="989"/>
      <c r="Q5" s="990"/>
      <c r="R5" s="988">
        <v>4899</v>
      </c>
      <c r="S5" s="989"/>
      <c r="T5" s="989"/>
      <c r="U5" s="990"/>
      <c r="V5" s="988">
        <v>4899</v>
      </c>
      <c r="W5" s="989"/>
      <c r="X5" s="989"/>
      <c r="Y5" s="990"/>
    </row>
    <row r="6" spans="1:25" ht="30" customHeight="1">
      <c r="A6" s="1005">
        <v>3</v>
      </c>
      <c r="B6" s="1006"/>
      <c r="C6" s="852" t="s">
        <v>641</v>
      </c>
      <c r="D6" s="853"/>
      <c r="E6" s="853"/>
      <c r="F6" s="1007" t="s">
        <v>231</v>
      </c>
      <c r="G6" s="1008"/>
      <c r="H6" s="1008"/>
      <c r="I6" s="1009"/>
      <c r="J6" s="985">
        <f>SUM(J4:J5)</f>
        <v>5070</v>
      </c>
      <c r="K6" s="986"/>
      <c r="L6" s="986"/>
      <c r="M6" s="987"/>
      <c r="N6" s="985">
        <f>SUM(N4:N5)</f>
        <v>5070</v>
      </c>
      <c r="O6" s="986"/>
      <c r="P6" s="986"/>
      <c r="Q6" s="987"/>
      <c r="R6" s="985">
        <f>SUM(R4:R5)</f>
        <v>5070</v>
      </c>
      <c r="S6" s="986"/>
      <c r="T6" s="986"/>
      <c r="U6" s="987"/>
      <c r="V6" s="985">
        <f>SUM(V4:V5)</f>
        <v>5070</v>
      </c>
      <c r="W6" s="986"/>
      <c r="X6" s="986"/>
      <c r="Y6" s="987"/>
    </row>
    <row r="7" spans="1:25" ht="15.75" customHeight="1">
      <c r="A7" s="1005">
        <v>4</v>
      </c>
      <c r="B7" s="1006"/>
      <c r="C7" s="1012"/>
      <c r="D7" s="1013"/>
      <c r="E7" s="227" t="s">
        <v>651</v>
      </c>
      <c r="F7" s="1007" t="s">
        <v>234</v>
      </c>
      <c r="G7" s="1008"/>
      <c r="H7" s="1008"/>
      <c r="I7" s="1009"/>
      <c r="J7" s="985">
        <f>J8</f>
        <v>12740</v>
      </c>
      <c r="K7" s="986"/>
      <c r="L7" s="986"/>
      <c r="M7" s="987"/>
      <c r="N7" s="985">
        <f>N8</f>
        <v>12740</v>
      </c>
      <c r="O7" s="986"/>
      <c r="P7" s="986"/>
      <c r="Q7" s="987"/>
      <c r="R7" s="985">
        <f>R8</f>
        <v>12740</v>
      </c>
      <c r="S7" s="986"/>
      <c r="T7" s="986"/>
      <c r="U7" s="987"/>
      <c r="V7" s="985">
        <f>V8</f>
        <v>12740</v>
      </c>
      <c r="W7" s="986"/>
      <c r="X7" s="986"/>
      <c r="Y7" s="987"/>
    </row>
    <row r="8" spans="1:25" ht="15.75" customHeight="1">
      <c r="A8" s="1010">
        <v>5</v>
      </c>
      <c r="B8" s="1011"/>
      <c r="C8" s="1012"/>
      <c r="D8" s="1013"/>
      <c r="E8" s="232" t="s">
        <v>235</v>
      </c>
      <c r="F8" s="1017"/>
      <c r="G8" s="1018"/>
      <c r="H8" s="1018"/>
      <c r="I8" s="1019"/>
      <c r="J8" s="988">
        <v>12740</v>
      </c>
      <c r="K8" s="989"/>
      <c r="L8" s="989"/>
      <c r="M8" s="990"/>
      <c r="N8" s="988">
        <v>12740</v>
      </c>
      <c r="O8" s="989"/>
      <c r="P8" s="989"/>
      <c r="Q8" s="990"/>
      <c r="R8" s="988">
        <v>12740</v>
      </c>
      <c r="S8" s="989"/>
      <c r="T8" s="989"/>
      <c r="U8" s="990"/>
      <c r="V8" s="988">
        <v>12740</v>
      </c>
      <c r="W8" s="989"/>
      <c r="X8" s="989"/>
      <c r="Y8" s="990"/>
    </row>
    <row r="9" spans="1:25" ht="15.75" customHeight="1">
      <c r="A9" s="1005">
        <v>6</v>
      </c>
      <c r="B9" s="1006"/>
      <c r="C9" s="1012"/>
      <c r="D9" s="1013"/>
      <c r="E9" s="227" t="s">
        <v>652</v>
      </c>
      <c r="F9" s="1007" t="s">
        <v>241</v>
      </c>
      <c r="G9" s="1008"/>
      <c r="H9" s="1008"/>
      <c r="I9" s="1009"/>
      <c r="J9" s="985">
        <f>SUM(J10)</f>
        <v>4168</v>
      </c>
      <c r="K9" s="986"/>
      <c r="L9" s="986"/>
      <c r="M9" s="987"/>
      <c r="N9" s="985">
        <f>SUM(N10)</f>
        <v>4168</v>
      </c>
      <c r="O9" s="986"/>
      <c r="P9" s="986"/>
      <c r="Q9" s="987"/>
      <c r="R9" s="985">
        <f>SUM(R10)</f>
        <v>4168</v>
      </c>
      <c r="S9" s="986"/>
      <c r="T9" s="986"/>
      <c r="U9" s="987"/>
      <c r="V9" s="985">
        <f>SUM(V10)</f>
        <v>4168</v>
      </c>
      <c r="W9" s="986"/>
      <c r="X9" s="986"/>
      <c r="Y9" s="987"/>
    </row>
    <row r="10" spans="1:25" ht="15.75" customHeight="1">
      <c r="A10" s="1005">
        <v>7</v>
      </c>
      <c r="B10" s="1006"/>
      <c r="C10" s="1012"/>
      <c r="D10" s="1013"/>
      <c r="E10" s="232" t="s">
        <v>242</v>
      </c>
      <c r="F10" s="1017"/>
      <c r="G10" s="1018"/>
      <c r="H10" s="1018"/>
      <c r="I10" s="1019"/>
      <c r="J10" s="988">
        <v>4168</v>
      </c>
      <c r="K10" s="989"/>
      <c r="L10" s="989"/>
      <c r="M10" s="990"/>
      <c r="N10" s="988">
        <v>4168</v>
      </c>
      <c r="O10" s="989"/>
      <c r="P10" s="989"/>
      <c r="Q10" s="990"/>
      <c r="R10" s="988">
        <v>4168</v>
      </c>
      <c r="S10" s="989"/>
      <c r="T10" s="989"/>
      <c r="U10" s="990"/>
      <c r="V10" s="988">
        <v>4168</v>
      </c>
      <c r="W10" s="989"/>
      <c r="X10" s="989"/>
      <c r="Y10" s="990"/>
    </row>
    <row r="11" spans="1:25" ht="15.75" customHeight="1">
      <c r="A11" s="1010">
        <v>8</v>
      </c>
      <c r="B11" s="1011"/>
      <c r="C11" s="1012"/>
      <c r="D11" s="1013"/>
      <c r="E11" s="227" t="s">
        <v>642</v>
      </c>
      <c r="F11" s="1007" t="s">
        <v>243</v>
      </c>
      <c r="G11" s="1008"/>
      <c r="H11" s="1008"/>
      <c r="I11" s="1009"/>
      <c r="J11" s="985">
        <f>SUM(J12:M13)</f>
        <v>805</v>
      </c>
      <c r="K11" s="986"/>
      <c r="L11" s="986"/>
      <c r="M11" s="987"/>
      <c r="N11" s="985">
        <f>SUM(N12:Q13)</f>
        <v>805</v>
      </c>
      <c r="O11" s="986"/>
      <c r="P11" s="986"/>
      <c r="Q11" s="987"/>
      <c r="R11" s="985">
        <f>SUM(R12:U13)</f>
        <v>805</v>
      </c>
      <c r="S11" s="986"/>
      <c r="T11" s="986"/>
      <c r="U11" s="987"/>
      <c r="V11" s="985">
        <f>SUM(V12:Y13)</f>
        <v>805</v>
      </c>
      <c r="W11" s="986"/>
      <c r="X11" s="986"/>
      <c r="Y11" s="987"/>
    </row>
    <row r="12" spans="1:25" ht="15.75" customHeight="1">
      <c r="A12" s="1005">
        <v>9</v>
      </c>
      <c r="B12" s="1006"/>
      <c r="C12" s="1012"/>
      <c r="D12" s="1013"/>
      <c r="E12" s="232" t="s">
        <v>244</v>
      </c>
      <c r="F12" s="1017"/>
      <c r="G12" s="1018"/>
      <c r="H12" s="1018"/>
      <c r="I12" s="1019"/>
      <c r="J12" s="988">
        <v>433</v>
      </c>
      <c r="K12" s="989"/>
      <c r="L12" s="989"/>
      <c r="M12" s="990"/>
      <c r="N12" s="988">
        <v>433</v>
      </c>
      <c r="O12" s="989"/>
      <c r="P12" s="989"/>
      <c r="Q12" s="990"/>
      <c r="R12" s="988">
        <v>433</v>
      </c>
      <c r="S12" s="989"/>
      <c r="T12" s="989"/>
      <c r="U12" s="990"/>
      <c r="V12" s="988">
        <v>433</v>
      </c>
      <c r="W12" s="989"/>
      <c r="X12" s="989"/>
      <c r="Y12" s="990"/>
    </row>
    <row r="13" spans="1:25" ht="15.75" customHeight="1">
      <c r="A13" s="1005">
        <v>10</v>
      </c>
      <c r="B13" s="1006"/>
      <c r="C13" s="1012"/>
      <c r="D13" s="1013"/>
      <c r="E13" s="232" t="s">
        <v>245</v>
      </c>
      <c r="F13" s="1017"/>
      <c r="G13" s="1018"/>
      <c r="H13" s="1018"/>
      <c r="I13" s="1019"/>
      <c r="J13" s="988">
        <v>372</v>
      </c>
      <c r="K13" s="989"/>
      <c r="L13" s="989"/>
      <c r="M13" s="990"/>
      <c r="N13" s="988">
        <v>372</v>
      </c>
      <c r="O13" s="989"/>
      <c r="P13" s="989"/>
      <c r="Q13" s="990"/>
      <c r="R13" s="988">
        <v>372</v>
      </c>
      <c r="S13" s="989"/>
      <c r="T13" s="989"/>
      <c r="U13" s="990"/>
      <c r="V13" s="988">
        <v>372</v>
      </c>
      <c r="W13" s="989"/>
      <c r="X13" s="989"/>
      <c r="Y13" s="990"/>
    </row>
    <row r="14" spans="1:25" ht="32.25" customHeight="1">
      <c r="A14" s="1010">
        <v>11</v>
      </c>
      <c r="B14" s="1011"/>
      <c r="C14" s="852" t="s">
        <v>643</v>
      </c>
      <c r="D14" s="853"/>
      <c r="E14" s="853"/>
      <c r="F14" s="1007" t="s">
        <v>247</v>
      </c>
      <c r="G14" s="1008"/>
      <c r="H14" s="1008"/>
      <c r="I14" s="1009"/>
      <c r="J14" s="985">
        <f>SUM(J7+J9+J11)</f>
        <v>17713</v>
      </c>
      <c r="K14" s="986"/>
      <c r="L14" s="986"/>
      <c r="M14" s="987"/>
      <c r="N14" s="985">
        <f>SUM(N7+N9+N11)</f>
        <v>17713</v>
      </c>
      <c r="O14" s="986"/>
      <c r="P14" s="986"/>
      <c r="Q14" s="987"/>
      <c r="R14" s="985">
        <f>SUM(R7+R9+R11)</f>
        <v>17713</v>
      </c>
      <c r="S14" s="986"/>
      <c r="T14" s="986"/>
      <c r="U14" s="987"/>
      <c r="V14" s="985">
        <f>SUM(V7+V9+V11)</f>
        <v>17713</v>
      </c>
      <c r="W14" s="986"/>
      <c r="X14" s="986"/>
      <c r="Y14" s="987"/>
    </row>
    <row r="15" spans="1:25" s="99" customFormat="1" ht="32.25" customHeight="1">
      <c r="A15" s="1010">
        <v>12</v>
      </c>
      <c r="B15" s="1011"/>
      <c r="C15" s="863" t="s">
        <v>644</v>
      </c>
      <c r="D15" s="864"/>
      <c r="E15" s="864"/>
      <c r="F15" s="1014" t="s">
        <v>248</v>
      </c>
      <c r="G15" s="1015"/>
      <c r="H15" s="1015"/>
      <c r="I15" s="1016"/>
      <c r="J15" s="991">
        <f>SUM(J6+J14)</f>
        <v>22783</v>
      </c>
      <c r="K15" s="992"/>
      <c r="L15" s="992"/>
      <c r="M15" s="993"/>
      <c r="N15" s="991">
        <f>SUM(N6+N14)</f>
        <v>22783</v>
      </c>
      <c r="O15" s="992"/>
      <c r="P15" s="992"/>
      <c r="Q15" s="993"/>
      <c r="R15" s="991">
        <f>SUM(R6+R14)</f>
        <v>22783</v>
      </c>
      <c r="S15" s="992"/>
      <c r="T15" s="992"/>
      <c r="U15" s="993"/>
      <c r="V15" s="991">
        <f>SUM(V6+V14)</f>
        <v>22783</v>
      </c>
      <c r="W15" s="992"/>
      <c r="X15" s="992"/>
      <c r="Y15" s="993"/>
    </row>
    <row r="16" spans="1:25" ht="15.75" customHeight="1">
      <c r="A16" s="1005">
        <v>13</v>
      </c>
      <c r="B16" s="1006"/>
      <c r="C16" s="1012"/>
      <c r="D16" s="1013"/>
      <c r="E16" s="235" t="s">
        <v>249</v>
      </c>
      <c r="F16" s="1007" t="s">
        <v>250</v>
      </c>
      <c r="G16" s="1008"/>
      <c r="H16" s="1008"/>
      <c r="I16" s="1009"/>
      <c r="J16" s="985">
        <v>1298</v>
      </c>
      <c r="K16" s="986"/>
      <c r="L16" s="986"/>
      <c r="M16" s="987"/>
      <c r="N16" s="985">
        <v>1298</v>
      </c>
      <c r="O16" s="986"/>
      <c r="P16" s="986"/>
      <c r="Q16" s="987"/>
      <c r="R16" s="985">
        <v>1298</v>
      </c>
      <c r="S16" s="986"/>
      <c r="T16" s="986"/>
      <c r="U16" s="987"/>
      <c r="V16" s="985">
        <v>1298</v>
      </c>
      <c r="W16" s="986"/>
      <c r="X16" s="986"/>
      <c r="Y16" s="987"/>
    </row>
    <row r="17" spans="1:25" ht="15.75" customHeight="1">
      <c r="A17" s="1010">
        <v>14</v>
      </c>
      <c r="B17" s="1011"/>
      <c r="C17" s="1012"/>
      <c r="D17" s="1013"/>
      <c r="E17" s="235" t="s">
        <v>1061</v>
      </c>
      <c r="F17" s="1007" t="s">
        <v>251</v>
      </c>
      <c r="G17" s="1008"/>
      <c r="H17" s="1008"/>
      <c r="I17" s="1009"/>
      <c r="J17" s="985">
        <v>2223</v>
      </c>
      <c r="K17" s="986"/>
      <c r="L17" s="986"/>
      <c r="M17" s="987"/>
      <c r="N17" s="985">
        <v>2223</v>
      </c>
      <c r="O17" s="986"/>
      <c r="P17" s="986"/>
      <c r="Q17" s="987"/>
      <c r="R17" s="985">
        <v>2223</v>
      </c>
      <c r="S17" s="986"/>
      <c r="T17" s="986"/>
      <c r="U17" s="987"/>
      <c r="V17" s="985">
        <v>2223</v>
      </c>
      <c r="W17" s="986"/>
      <c r="X17" s="986"/>
      <c r="Y17" s="987"/>
    </row>
    <row r="18" spans="1:25" ht="15.75" customHeight="1">
      <c r="A18" s="1005">
        <v>15</v>
      </c>
      <c r="B18" s="1006"/>
      <c r="C18" s="1012"/>
      <c r="D18" s="1013"/>
      <c r="E18" s="235" t="s">
        <v>252</v>
      </c>
      <c r="F18" s="1007" t="s">
        <v>253</v>
      </c>
      <c r="G18" s="1008"/>
      <c r="H18" s="1008"/>
      <c r="I18" s="1009"/>
      <c r="J18" s="985">
        <v>4074</v>
      </c>
      <c r="K18" s="986"/>
      <c r="L18" s="986"/>
      <c r="M18" s="987"/>
      <c r="N18" s="985">
        <v>4074</v>
      </c>
      <c r="O18" s="986"/>
      <c r="P18" s="986"/>
      <c r="Q18" s="987"/>
      <c r="R18" s="985">
        <v>4074</v>
      </c>
      <c r="S18" s="986"/>
      <c r="T18" s="986"/>
      <c r="U18" s="987"/>
      <c r="V18" s="985">
        <v>4074</v>
      </c>
      <c r="W18" s="986"/>
      <c r="X18" s="986"/>
      <c r="Y18" s="987"/>
    </row>
    <row r="19" spans="1:25" ht="15.75" customHeight="1">
      <c r="A19" s="1010">
        <v>16</v>
      </c>
      <c r="B19" s="1011"/>
      <c r="C19" s="1012"/>
      <c r="D19" s="1013"/>
      <c r="E19" s="235" t="s">
        <v>254</v>
      </c>
      <c r="F19" s="1007" t="s">
        <v>255</v>
      </c>
      <c r="G19" s="1008"/>
      <c r="H19" s="1008"/>
      <c r="I19" s="1009"/>
      <c r="J19" s="985">
        <v>11338</v>
      </c>
      <c r="K19" s="986"/>
      <c r="L19" s="986"/>
      <c r="M19" s="987"/>
      <c r="N19" s="985">
        <v>11338</v>
      </c>
      <c r="O19" s="986"/>
      <c r="P19" s="986"/>
      <c r="Q19" s="987"/>
      <c r="R19" s="985">
        <v>11338</v>
      </c>
      <c r="S19" s="986"/>
      <c r="T19" s="986"/>
      <c r="U19" s="987"/>
      <c r="V19" s="985">
        <v>11338</v>
      </c>
      <c r="W19" s="986"/>
      <c r="X19" s="986"/>
      <c r="Y19" s="987"/>
    </row>
    <row r="20" spans="1:25" ht="15.75" customHeight="1">
      <c r="A20" s="1005">
        <v>17</v>
      </c>
      <c r="B20" s="1006"/>
      <c r="C20" s="1012"/>
      <c r="D20" s="1013"/>
      <c r="E20" s="235" t="s">
        <v>256</v>
      </c>
      <c r="F20" s="1007" t="s">
        <v>257</v>
      </c>
      <c r="G20" s="1008"/>
      <c r="H20" s="1008"/>
      <c r="I20" s="1009"/>
      <c r="J20" s="985">
        <v>2125</v>
      </c>
      <c r="K20" s="986"/>
      <c r="L20" s="986"/>
      <c r="M20" s="987"/>
      <c r="N20" s="985">
        <v>2125</v>
      </c>
      <c r="O20" s="986"/>
      <c r="P20" s="986"/>
      <c r="Q20" s="987"/>
      <c r="R20" s="985">
        <v>2125</v>
      </c>
      <c r="S20" s="986"/>
      <c r="T20" s="986"/>
      <c r="U20" s="987"/>
      <c r="V20" s="985">
        <v>2125</v>
      </c>
      <c r="W20" s="986"/>
      <c r="X20" s="986"/>
      <c r="Y20" s="987"/>
    </row>
    <row r="21" spans="1:25" ht="37.5" customHeight="1">
      <c r="A21" s="1005">
        <v>18</v>
      </c>
      <c r="B21" s="1006"/>
      <c r="C21" s="854" t="s">
        <v>645</v>
      </c>
      <c r="D21" s="855"/>
      <c r="E21" s="855"/>
      <c r="F21" s="1007" t="s">
        <v>258</v>
      </c>
      <c r="G21" s="1008"/>
      <c r="H21" s="1008"/>
      <c r="I21" s="1009"/>
      <c r="J21" s="985">
        <f>SUM(J16:M20)</f>
        <v>21058</v>
      </c>
      <c r="K21" s="986"/>
      <c r="L21" s="986"/>
      <c r="M21" s="987"/>
      <c r="N21" s="985">
        <f>SUM(N16:Q20)</f>
        <v>21058</v>
      </c>
      <c r="O21" s="986"/>
      <c r="P21" s="986"/>
      <c r="Q21" s="987"/>
      <c r="R21" s="985">
        <f>SUM(R16:U20)</f>
        <v>21058</v>
      </c>
      <c r="S21" s="986"/>
      <c r="T21" s="986"/>
      <c r="U21" s="987"/>
      <c r="V21" s="985">
        <f>SUM(V16:Y20)</f>
        <v>21058</v>
      </c>
      <c r="W21" s="986"/>
      <c r="X21" s="986"/>
      <c r="Y21" s="987"/>
    </row>
    <row r="22" spans="1:25" ht="37.5" customHeight="1">
      <c r="A22" s="1010">
        <v>19</v>
      </c>
      <c r="B22" s="1011"/>
      <c r="C22" s="854" t="s">
        <v>696</v>
      </c>
      <c r="D22" s="855"/>
      <c r="E22" s="855"/>
      <c r="F22" s="1007" t="s">
        <v>287</v>
      </c>
      <c r="G22" s="1008"/>
      <c r="H22" s="1008"/>
      <c r="I22" s="1009"/>
      <c r="J22" s="985">
        <f>SUM(J15+J21)</f>
        <v>43841</v>
      </c>
      <c r="K22" s="986"/>
      <c r="L22" s="986"/>
      <c r="M22" s="987"/>
      <c r="N22" s="985">
        <f>SUM(N15+N21)</f>
        <v>43841</v>
      </c>
      <c r="O22" s="986"/>
      <c r="P22" s="986"/>
      <c r="Q22" s="987"/>
      <c r="R22" s="985">
        <f>SUM(R15+R21)</f>
        <v>43841</v>
      </c>
      <c r="S22" s="986"/>
      <c r="T22" s="986"/>
      <c r="U22" s="987"/>
      <c r="V22" s="985">
        <f>SUM(V15+V21)</f>
        <v>43841</v>
      </c>
      <c r="W22" s="986"/>
      <c r="X22" s="986"/>
      <c r="Y22" s="987"/>
    </row>
  </sheetData>
  <sheetProtection/>
  <mergeCells count="151">
    <mergeCell ref="A22:B22"/>
    <mergeCell ref="F22:I22"/>
    <mergeCell ref="J22:M22"/>
    <mergeCell ref="A1:I1"/>
    <mergeCell ref="J1:M1"/>
    <mergeCell ref="C2:E2"/>
    <mergeCell ref="F2:I2"/>
    <mergeCell ref="J2:M2"/>
    <mergeCell ref="C5:D5"/>
    <mergeCell ref="F3:I3"/>
    <mergeCell ref="J3:M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A11:B11"/>
    <mergeCell ref="C11:D11"/>
    <mergeCell ref="F11:I11"/>
    <mergeCell ref="J11:M11"/>
    <mergeCell ref="A12:B12"/>
    <mergeCell ref="C12:D12"/>
    <mergeCell ref="F12:I12"/>
    <mergeCell ref="J12:M12"/>
    <mergeCell ref="A13:B13"/>
    <mergeCell ref="C13:D13"/>
    <mergeCell ref="F13:I13"/>
    <mergeCell ref="J13:M13"/>
    <mergeCell ref="A14:B14"/>
    <mergeCell ref="C14:E14"/>
    <mergeCell ref="F14:I14"/>
    <mergeCell ref="J14:M14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C20:D20"/>
    <mergeCell ref="F20:I20"/>
    <mergeCell ref="J20:M20"/>
    <mergeCell ref="C22:E22"/>
    <mergeCell ref="A17:B17"/>
    <mergeCell ref="C17:D17"/>
    <mergeCell ref="F17:I17"/>
    <mergeCell ref="J17:M17"/>
    <mergeCell ref="A18:B18"/>
    <mergeCell ref="C18:D18"/>
    <mergeCell ref="A2:B3"/>
    <mergeCell ref="A21:B21"/>
    <mergeCell ref="C21:E21"/>
    <mergeCell ref="F21:I21"/>
    <mergeCell ref="J21:M21"/>
    <mergeCell ref="A19:B19"/>
    <mergeCell ref="C19:D19"/>
    <mergeCell ref="F19:I19"/>
    <mergeCell ref="J19:M19"/>
    <mergeCell ref="A20:B20"/>
    <mergeCell ref="N1:Q1"/>
    <mergeCell ref="N2:Q2"/>
    <mergeCell ref="N3:Q3"/>
    <mergeCell ref="N4:Q4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V1:Y1"/>
    <mergeCell ref="V2:Y2"/>
    <mergeCell ref="V3:Y3"/>
    <mergeCell ref="V4:Y4"/>
    <mergeCell ref="V5:Y5"/>
    <mergeCell ref="V6:Y6"/>
    <mergeCell ref="V7:Y7"/>
    <mergeCell ref="V8:Y8"/>
    <mergeCell ref="V9:Y9"/>
    <mergeCell ref="V10:Y10"/>
    <mergeCell ref="V11:Y11"/>
    <mergeCell ref="V12:Y12"/>
    <mergeCell ref="V19:Y19"/>
    <mergeCell ref="V20:Y20"/>
    <mergeCell ref="V21:Y21"/>
    <mergeCell ref="V22:Y22"/>
    <mergeCell ref="V13:Y13"/>
    <mergeCell ref="V14:Y14"/>
    <mergeCell ref="V15:Y15"/>
    <mergeCell ref="V16:Y16"/>
    <mergeCell ref="V17:Y17"/>
    <mergeCell ref="V18:Y18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8" r:id="rId1"/>
  <headerFooter alignWithMargins="0">
    <oddHeader>&amp;LMAGYARPOLÁNY KÖZSÉG
ÖNKORMÁNYZATA&amp;C2017. ÉVI KÖLTSÉGVETÉS
SAJÁT BEVÉTELEKNEK
 A KÖLTSÉGVETÉSI ÉVET KÖVETŐ HÁROM ÉVRE VÁRHATÓ ÖSSZEGE
&amp;R9. melléklet Magyarpolány Község Önkormányat Képviselő-testületének
3/2018. (IV. 6.)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Layout" workbookViewId="0" topLeftCell="A1">
      <selection activeCell="D17" sqref="D17"/>
    </sheetView>
  </sheetViews>
  <sheetFormatPr defaultColWidth="9.125" defaultRowHeight="36.75" customHeight="1"/>
  <cols>
    <col min="1" max="1" width="6.50390625" style="38" bestFit="1" customWidth="1"/>
    <col min="2" max="2" width="55.50390625" style="38" customWidth="1"/>
    <col min="3" max="3" width="14.50390625" style="38" bestFit="1" customWidth="1"/>
    <col min="4" max="5" width="14.50390625" style="38" customWidth="1"/>
    <col min="6" max="6" width="54.00390625" style="38" customWidth="1"/>
    <col min="7" max="7" width="14.50390625" style="38" bestFit="1" customWidth="1"/>
    <col min="8" max="8" width="13.375" style="38" bestFit="1" customWidth="1"/>
    <col min="9" max="9" width="15.375" style="38" customWidth="1"/>
    <col min="10" max="16384" width="9.125" style="38" customWidth="1"/>
  </cols>
  <sheetData>
    <row r="1" spans="1:7" ht="36.75" customHeight="1" thickBot="1">
      <c r="A1" s="224"/>
      <c r="B1" s="224"/>
      <c r="C1" s="224"/>
      <c r="D1" s="224"/>
      <c r="E1" s="224"/>
      <c r="F1" s="224"/>
      <c r="G1" s="224"/>
    </row>
    <row r="2" spans="1:10" ht="36.75" customHeight="1">
      <c r="A2" s="722"/>
      <c r="B2" s="723" t="s">
        <v>1303</v>
      </c>
      <c r="C2" s="723" t="s">
        <v>1304</v>
      </c>
      <c r="D2" s="723"/>
      <c r="E2" s="724" t="s">
        <v>1305</v>
      </c>
      <c r="F2" s="723" t="s">
        <v>1306</v>
      </c>
      <c r="G2" s="723" t="s">
        <v>1307</v>
      </c>
      <c r="H2" s="723" t="s">
        <v>1308</v>
      </c>
      <c r="I2" s="725" t="s">
        <v>1309</v>
      </c>
      <c r="J2" s="38" t="s">
        <v>656</v>
      </c>
    </row>
    <row r="3" spans="1:9" ht="36.75" customHeight="1">
      <c r="A3" s="726">
        <v>1</v>
      </c>
      <c r="B3" s="525" t="s">
        <v>1310</v>
      </c>
      <c r="C3" s="527" t="s">
        <v>1311</v>
      </c>
      <c r="D3" s="511" t="s">
        <v>1312</v>
      </c>
      <c r="E3" s="510" t="s">
        <v>1313</v>
      </c>
      <c r="F3" s="526" t="s">
        <v>1314</v>
      </c>
      <c r="G3" s="527" t="s">
        <v>1311</v>
      </c>
      <c r="H3" s="511" t="s">
        <v>1312</v>
      </c>
      <c r="I3" s="727" t="s">
        <v>1313</v>
      </c>
    </row>
    <row r="4" spans="1:9" ht="36.75" customHeight="1">
      <c r="A4" s="728">
        <v>2</v>
      </c>
      <c r="B4" s="178" t="s">
        <v>1315</v>
      </c>
      <c r="C4" s="179">
        <v>40359800</v>
      </c>
      <c r="D4" s="179">
        <v>1285884</v>
      </c>
      <c r="E4" s="524">
        <v>41645684</v>
      </c>
      <c r="F4" s="180" t="s">
        <v>301</v>
      </c>
      <c r="G4" s="179">
        <v>25561972</v>
      </c>
      <c r="H4" s="523">
        <v>3994804</v>
      </c>
      <c r="I4" s="729">
        <v>29556776</v>
      </c>
    </row>
    <row r="5" spans="1:9" ht="36.75" customHeight="1">
      <c r="A5" s="726">
        <v>3</v>
      </c>
      <c r="B5" s="178" t="s">
        <v>1130</v>
      </c>
      <c r="C5" s="179"/>
      <c r="D5" s="179">
        <v>2710475</v>
      </c>
      <c r="E5" s="524">
        <v>2710475</v>
      </c>
      <c r="F5" s="180" t="s">
        <v>788</v>
      </c>
      <c r="G5" s="179">
        <v>5601697</v>
      </c>
      <c r="H5" s="523">
        <v>913167</v>
      </c>
      <c r="I5" s="729">
        <v>6514864</v>
      </c>
    </row>
    <row r="6" spans="1:9" ht="36.75" customHeight="1">
      <c r="A6" s="728">
        <v>4</v>
      </c>
      <c r="B6" s="178" t="s">
        <v>1131</v>
      </c>
      <c r="C6" s="179"/>
      <c r="D6" s="179">
        <v>733322</v>
      </c>
      <c r="E6" s="524">
        <v>733322</v>
      </c>
      <c r="F6" s="180" t="s">
        <v>789</v>
      </c>
      <c r="G6" s="179">
        <v>10096131</v>
      </c>
      <c r="H6" s="523">
        <v>212939</v>
      </c>
      <c r="I6" s="729">
        <v>10309070</v>
      </c>
    </row>
    <row r="7" spans="1:9" ht="36.75" customHeight="1">
      <c r="A7" s="726">
        <v>5</v>
      </c>
      <c r="B7" s="178" t="s">
        <v>1316</v>
      </c>
      <c r="C7" s="179"/>
      <c r="D7" s="179">
        <v>265179</v>
      </c>
      <c r="E7" s="524">
        <v>265179</v>
      </c>
      <c r="F7" s="180" t="s">
        <v>790</v>
      </c>
      <c r="G7" s="179"/>
      <c r="H7" s="523">
        <v>106172</v>
      </c>
      <c r="I7" s="729">
        <v>106172</v>
      </c>
    </row>
    <row r="8" spans="1:9" ht="36.75" customHeight="1">
      <c r="A8" s="728">
        <v>6</v>
      </c>
      <c r="B8" s="178" t="s">
        <v>1317</v>
      </c>
      <c r="C8" s="179">
        <v>40359800</v>
      </c>
      <c r="D8" s="179">
        <v>4994860</v>
      </c>
      <c r="E8" s="524">
        <v>45354660</v>
      </c>
      <c r="F8" s="180" t="s">
        <v>308</v>
      </c>
      <c r="G8" s="179"/>
      <c r="H8" s="523"/>
      <c r="I8" s="729">
        <v>0</v>
      </c>
    </row>
    <row r="9" spans="1:9" ht="36.75" customHeight="1">
      <c r="A9" s="726">
        <v>7</v>
      </c>
      <c r="B9" s="178" t="s">
        <v>1054</v>
      </c>
      <c r="C9" s="179">
        <v>900000</v>
      </c>
      <c r="D9" s="179">
        <v>232222</v>
      </c>
      <c r="E9" s="524">
        <v>1132222</v>
      </c>
      <c r="F9" s="180"/>
      <c r="G9" s="179"/>
      <c r="H9" s="523"/>
      <c r="I9" s="729"/>
    </row>
    <row r="10" spans="1:9" ht="36.75" customHeight="1">
      <c r="A10" s="728">
        <v>8</v>
      </c>
      <c r="B10" s="178" t="s">
        <v>1015</v>
      </c>
      <c r="C10" s="179"/>
      <c r="D10" s="179">
        <v>125000</v>
      </c>
      <c r="E10" s="524">
        <v>125000</v>
      </c>
      <c r="F10" s="180"/>
      <c r="G10" s="179"/>
      <c r="H10" s="523"/>
      <c r="I10" s="729"/>
    </row>
    <row r="11" spans="1:9" ht="36.75" customHeight="1">
      <c r="A11" s="730">
        <v>9</v>
      </c>
      <c r="B11" s="717" t="s">
        <v>1318</v>
      </c>
      <c r="C11" s="718"/>
      <c r="D11" s="718"/>
      <c r="E11" s="718">
        <v>117</v>
      </c>
      <c r="F11" s="719"/>
      <c r="G11" s="718"/>
      <c r="H11" s="720"/>
      <c r="I11" s="731"/>
    </row>
    <row r="12" spans="1:9" ht="36.75" customHeight="1">
      <c r="A12" s="728">
        <v>10</v>
      </c>
      <c r="B12" s="430" t="s">
        <v>1319</v>
      </c>
      <c r="C12" s="430"/>
      <c r="D12" s="721">
        <v>431</v>
      </c>
      <c r="E12" s="721">
        <v>431</v>
      </c>
      <c r="F12" s="430"/>
      <c r="G12" s="430"/>
      <c r="H12" s="430"/>
      <c r="I12" s="732"/>
    </row>
    <row r="13" spans="1:9" ht="36.75" customHeight="1" thickBot="1">
      <c r="A13" s="733">
        <v>11</v>
      </c>
      <c r="B13" s="734" t="s">
        <v>1055</v>
      </c>
      <c r="C13" s="735">
        <v>41259800</v>
      </c>
      <c r="D13" s="735">
        <v>5227082</v>
      </c>
      <c r="E13" s="735">
        <v>46486882</v>
      </c>
      <c r="F13" s="734" t="s">
        <v>313</v>
      </c>
      <c r="G13" s="735">
        <v>41259800</v>
      </c>
      <c r="H13" s="735">
        <v>5227082</v>
      </c>
      <c r="I13" s="736">
        <v>46486882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KÖZÖS
ÖNKORMÁNYZATI HIVATAL&amp;C2017. ÉVI KÖLTSÉGVETÉS
BEVÉTELEK ÉS KIADÁSOK ALAKULÁSA&amp;R10.a. melléklet Magyarpolány Község Önkormányat Képviselő-testületének
3/2018. (IV. 6.)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Layout" workbookViewId="0" topLeftCell="A1">
      <selection activeCell="A8" sqref="A8:IV8"/>
    </sheetView>
  </sheetViews>
  <sheetFormatPr defaultColWidth="9.125" defaultRowHeight="12.75"/>
  <cols>
    <col min="1" max="1" width="9.125" style="38" customWidth="1"/>
    <col min="2" max="2" width="13.875" style="38" customWidth="1"/>
    <col min="3" max="3" width="56.625" style="38" customWidth="1"/>
    <col min="4" max="9" width="26.00390625" style="38" customWidth="1"/>
    <col min="10" max="10" width="13.625" style="38" bestFit="1" customWidth="1"/>
    <col min="11" max="16384" width="9.125" style="38" customWidth="1"/>
  </cols>
  <sheetData>
    <row r="1" spans="1:9" ht="13.5" thickBot="1">
      <c r="A1" s="156"/>
      <c r="B1" s="161"/>
      <c r="C1" s="156"/>
      <c r="D1" s="156"/>
      <c r="E1" s="156"/>
      <c r="F1" s="156"/>
      <c r="G1" s="156"/>
      <c r="H1" s="156"/>
      <c r="I1" s="156"/>
    </row>
    <row r="2" spans="1:9" ht="12.75">
      <c r="A2" s="819"/>
      <c r="B2" s="820" t="s">
        <v>3</v>
      </c>
      <c r="C2" s="820" t="s">
        <v>136</v>
      </c>
      <c r="D2" s="820" t="s">
        <v>5</v>
      </c>
      <c r="E2" s="820" t="s">
        <v>6</v>
      </c>
      <c r="F2" s="820" t="s">
        <v>7</v>
      </c>
      <c r="G2" s="820" t="s">
        <v>294</v>
      </c>
      <c r="H2" s="820" t="s">
        <v>294</v>
      </c>
      <c r="I2" s="821" t="s">
        <v>294</v>
      </c>
    </row>
    <row r="3" spans="1:9" ht="78.75">
      <c r="A3" s="822">
        <v>1</v>
      </c>
      <c r="B3" s="159" t="s">
        <v>708</v>
      </c>
      <c r="C3" s="159" t="s">
        <v>709</v>
      </c>
      <c r="D3" s="159" t="s">
        <v>710</v>
      </c>
      <c r="E3" s="159" t="s">
        <v>711</v>
      </c>
      <c r="F3" s="159" t="s">
        <v>791</v>
      </c>
      <c r="G3" s="159" t="s">
        <v>713</v>
      </c>
      <c r="H3" s="159" t="s">
        <v>792</v>
      </c>
      <c r="I3" s="823" t="s">
        <v>793</v>
      </c>
    </row>
    <row r="4" spans="1:9" ht="49.5" customHeight="1">
      <c r="A4" s="822">
        <v>2</v>
      </c>
      <c r="B4" s="165" t="s">
        <v>719</v>
      </c>
      <c r="C4" s="215" t="s">
        <v>794</v>
      </c>
      <c r="D4" s="14">
        <v>21010053</v>
      </c>
      <c r="E4" s="14">
        <v>13459798</v>
      </c>
      <c r="F4" s="14">
        <v>2939440</v>
      </c>
      <c r="G4" s="14">
        <v>4610815</v>
      </c>
      <c r="H4" s="402"/>
      <c r="I4" s="824" t="s">
        <v>1324</v>
      </c>
    </row>
    <row r="5" spans="1:9" ht="49.5" customHeight="1">
      <c r="A5" s="822">
        <v>3</v>
      </c>
      <c r="B5" s="165" t="s">
        <v>719</v>
      </c>
      <c r="C5" s="215" t="s">
        <v>795</v>
      </c>
      <c r="D5" s="14">
        <v>20249747</v>
      </c>
      <c r="E5" s="14">
        <v>12102174</v>
      </c>
      <c r="F5" s="14">
        <v>2662257</v>
      </c>
      <c r="G5" s="14">
        <v>5485316</v>
      </c>
      <c r="H5" s="14"/>
      <c r="I5" s="824"/>
    </row>
    <row r="6" spans="1:9" ht="49.5" customHeight="1">
      <c r="A6" s="822">
        <v>4</v>
      </c>
      <c r="B6" s="1025" t="s">
        <v>796</v>
      </c>
      <c r="C6" s="1026"/>
      <c r="D6" s="517">
        <v>41259800</v>
      </c>
      <c r="E6" s="517">
        <v>25561972</v>
      </c>
      <c r="F6" s="517">
        <v>5601697</v>
      </c>
      <c r="G6" s="517">
        <v>10096131</v>
      </c>
      <c r="H6" s="517" t="s">
        <v>1324</v>
      </c>
      <c r="I6" s="825" t="s">
        <v>1324</v>
      </c>
    </row>
    <row r="7" spans="1:9" ht="44.25" customHeight="1">
      <c r="A7" s="822">
        <v>7</v>
      </c>
      <c r="B7" s="1027" t="s">
        <v>1134</v>
      </c>
      <c r="C7" s="1028"/>
      <c r="D7" s="523">
        <v>5227082</v>
      </c>
      <c r="E7" s="518">
        <v>3994804</v>
      </c>
      <c r="F7" s="523">
        <v>913167</v>
      </c>
      <c r="G7" s="518">
        <v>212939</v>
      </c>
      <c r="H7" s="518">
        <v>0</v>
      </c>
      <c r="I7" s="826">
        <v>106172</v>
      </c>
    </row>
    <row r="8" spans="1:9" s="828" customFormat="1" ht="51" customHeight="1" thickBot="1">
      <c r="A8" s="827">
        <v>8</v>
      </c>
      <c r="B8" s="1029" t="s">
        <v>1113</v>
      </c>
      <c r="C8" s="1030"/>
      <c r="D8" s="735">
        <v>46486882</v>
      </c>
      <c r="E8" s="735">
        <v>29556776</v>
      </c>
      <c r="F8" s="735">
        <v>6514864</v>
      </c>
      <c r="G8" s="735">
        <v>10309070</v>
      </c>
      <c r="H8" s="734" t="s">
        <v>1324</v>
      </c>
      <c r="I8" s="736">
        <v>106172</v>
      </c>
    </row>
    <row r="9" ht="48.75" customHeight="1"/>
    <row r="10" ht="52.5" customHeight="1">
      <c r="A10" s="522"/>
    </row>
  </sheetData>
  <sheetProtection/>
  <mergeCells count="3"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HIVATAL&amp;C2017.ÉVI KÖLTSÉGVETÉS
KIADÁSOK &amp;R10.b. melléklet Magyarpolány Község Önkormányat Képviselő-testületének
3/2018. (IV. 6.)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65"/>
  <sheetViews>
    <sheetView view="pageLayout" zoomScaleNormal="90" zoomScaleSheetLayoutView="75" workbookViewId="0" topLeftCell="M1">
      <selection activeCell="F80" sqref="F80"/>
    </sheetView>
  </sheetViews>
  <sheetFormatPr defaultColWidth="9.125" defaultRowHeight="12.75"/>
  <cols>
    <col min="1" max="1" width="7.125" style="806" customWidth="1"/>
    <col min="2" max="2" width="82.50390625" style="182" bestFit="1" customWidth="1"/>
    <col min="3" max="3" width="6.875" style="185" bestFit="1" customWidth="1"/>
    <col min="4" max="4" width="17.125" style="185" bestFit="1" customWidth="1"/>
    <col min="5" max="6" width="17.125" style="185" customWidth="1"/>
    <col min="7" max="7" width="17.125" style="185" bestFit="1" customWidth="1"/>
    <col min="8" max="9" width="17.125" style="185" customWidth="1"/>
    <col min="10" max="10" width="17.125" style="185" bestFit="1" customWidth="1"/>
    <col min="11" max="11" width="17.125" style="182" bestFit="1" customWidth="1"/>
    <col min="12" max="12" width="17.125" style="184" bestFit="1" customWidth="1"/>
    <col min="13" max="13" width="17.125" style="182" bestFit="1" customWidth="1"/>
    <col min="14" max="14" width="18.00390625" style="184" customWidth="1"/>
    <col min="15" max="28" width="3.875" style="182" customWidth="1"/>
    <col min="29" max="29" width="3.625" style="182" customWidth="1"/>
    <col min="30" max="32" width="3.875" style="182" customWidth="1"/>
    <col min="33" max="33" width="1.4921875" style="182" customWidth="1"/>
    <col min="34" max="37" width="3.875" style="182" customWidth="1"/>
    <col min="38" max="44" width="3.875" style="184" customWidth="1"/>
    <col min="45" max="45" width="3.125" style="184" customWidth="1"/>
    <col min="46" max="49" width="3.875" style="184" customWidth="1"/>
    <col min="50" max="51" width="3.875" style="182" customWidth="1"/>
    <col min="52" max="16384" width="9.125" style="182" customWidth="1"/>
  </cols>
  <sheetData>
    <row r="1" spans="1:49" ht="25.5" customHeight="1">
      <c r="A1" s="1031" t="s">
        <v>797</v>
      </c>
      <c r="B1" s="1031"/>
      <c r="C1" s="1031"/>
      <c r="D1" s="1031"/>
      <c r="E1" s="1031"/>
      <c r="F1" s="1031"/>
      <c r="G1" s="1031"/>
      <c r="H1" s="1031"/>
      <c r="I1" s="1031"/>
      <c r="J1" s="1031"/>
      <c r="K1" s="181"/>
      <c r="L1" s="181"/>
      <c r="M1" s="515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2:49" ht="15.75" customHeight="1">
      <c r="B2" s="512"/>
      <c r="C2" s="512"/>
      <c r="D2" s="512"/>
      <c r="E2" s="512"/>
      <c r="F2" s="512"/>
      <c r="G2" s="737"/>
      <c r="H2" s="512"/>
      <c r="I2" s="512"/>
      <c r="J2" s="512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2"/>
      <c r="AP2" s="182"/>
      <c r="AQ2" s="182"/>
      <c r="AR2" s="182"/>
      <c r="AS2" s="182"/>
      <c r="AT2" s="182"/>
      <c r="AU2" s="182"/>
      <c r="AV2" s="182"/>
      <c r="AW2" s="182"/>
    </row>
    <row r="3" spans="1:45" ht="15">
      <c r="A3" s="807"/>
      <c r="B3" s="738" t="s">
        <v>3</v>
      </c>
      <c r="C3" s="739" t="s">
        <v>136</v>
      </c>
      <c r="D3" s="739" t="s">
        <v>5</v>
      </c>
      <c r="E3" s="739" t="s">
        <v>6</v>
      </c>
      <c r="F3" s="739" t="s">
        <v>7</v>
      </c>
      <c r="G3" s="739" t="s">
        <v>294</v>
      </c>
      <c r="H3" s="739" t="s">
        <v>655</v>
      </c>
      <c r="I3" s="739" t="s">
        <v>656</v>
      </c>
      <c r="J3" s="739" t="s">
        <v>657</v>
      </c>
      <c r="K3" s="741" t="s">
        <v>658</v>
      </c>
      <c r="L3" s="741" t="s">
        <v>11</v>
      </c>
      <c r="AP3" s="183"/>
      <c r="AQ3" s="183"/>
      <c r="AR3" s="183"/>
      <c r="AS3" s="183"/>
    </row>
    <row r="4" spans="1:12" ht="47.25" thickBot="1">
      <c r="A4" s="808" t="s">
        <v>314</v>
      </c>
      <c r="B4" s="747" t="s">
        <v>798</v>
      </c>
      <c r="C4" s="748" t="s">
        <v>137</v>
      </c>
      <c r="D4" s="749" t="s">
        <v>1320</v>
      </c>
      <c r="E4" s="750" t="s">
        <v>1312</v>
      </c>
      <c r="F4" s="750" t="s">
        <v>1313</v>
      </c>
      <c r="G4" s="748" t="s">
        <v>1320</v>
      </c>
      <c r="H4" s="751" t="s">
        <v>1312</v>
      </c>
      <c r="I4" s="751" t="s">
        <v>1313</v>
      </c>
      <c r="J4" s="748" t="s">
        <v>1320</v>
      </c>
      <c r="K4" s="752" t="s">
        <v>1312</v>
      </c>
      <c r="L4" s="753" t="s">
        <v>1330</v>
      </c>
    </row>
    <row r="5" spans="1:12" ht="15">
      <c r="A5" s="809">
        <v>1</v>
      </c>
      <c r="B5" s="755" t="s">
        <v>799</v>
      </c>
      <c r="C5" s="756"/>
      <c r="D5" s="756" t="s">
        <v>1321</v>
      </c>
      <c r="E5" s="756"/>
      <c r="F5" s="756"/>
      <c r="G5" s="757" t="s">
        <v>1322</v>
      </c>
      <c r="H5" s="757"/>
      <c r="I5" s="757"/>
      <c r="J5" s="756" t="s">
        <v>1323</v>
      </c>
      <c r="K5" s="755"/>
      <c r="L5" s="758"/>
    </row>
    <row r="6" spans="1:12" ht="15">
      <c r="A6" s="810">
        <v>2</v>
      </c>
      <c r="B6" s="738" t="s">
        <v>358</v>
      </c>
      <c r="C6" s="741" t="s">
        <v>359</v>
      </c>
      <c r="D6" s="742">
        <v>9224400</v>
      </c>
      <c r="E6" s="742">
        <v>272843</v>
      </c>
      <c r="F6" s="742">
        <v>9497243</v>
      </c>
      <c r="G6" s="742">
        <v>9074289</v>
      </c>
      <c r="H6" s="742">
        <v>644088</v>
      </c>
      <c r="I6" s="742">
        <v>9718377</v>
      </c>
      <c r="J6" s="742">
        <v>18298689</v>
      </c>
      <c r="K6" s="743">
        <v>916931</v>
      </c>
      <c r="L6" s="759">
        <v>19215620</v>
      </c>
    </row>
    <row r="7" spans="1:12" ht="15">
      <c r="A7" s="810">
        <v>3</v>
      </c>
      <c r="B7" s="738" t="s">
        <v>373</v>
      </c>
      <c r="C7" s="741"/>
      <c r="D7" s="741"/>
      <c r="E7" s="742">
        <v>884400</v>
      </c>
      <c r="F7" s="742">
        <v>884400</v>
      </c>
      <c r="G7" s="741"/>
      <c r="H7" s="741" t="s">
        <v>1324</v>
      </c>
      <c r="I7" s="741" t="s">
        <v>1324</v>
      </c>
      <c r="J7" s="741" t="s">
        <v>1324</v>
      </c>
      <c r="K7" s="743">
        <v>884400</v>
      </c>
      <c r="L7" s="759">
        <v>884400</v>
      </c>
    </row>
    <row r="8" spans="1:12" ht="15">
      <c r="A8" s="810">
        <v>4</v>
      </c>
      <c r="B8" s="738" t="s">
        <v>800</v>
      </c>
      <c r="C8" s="741" t="s">
        <v>365</v>
      </c>
      <c r="D8" s="742">
        <v>820000</v>
      </c>
      <c r="E8" s="742">
        <v>555815</v>
      </c>
      <c r="F8" s="742">
        <v>1375815</v>
      </c>
      <c r="G8" s="742">
        <v>820000</v>
      </c>
      <c r="H8" s="742">
        <v>1055125</v>
      </c>
      <c r="I8" s="742">
        <v>1875125</v>
      </c>
      <c r="J8" s="742">
        <v>1640000</v>
      </c>
      <c r="K8" s="743">
        <v>1610940</v>
      </c>
      <c r="L8" s="759">
        <v>3250940</v>
      </c>
    </row>
    <row r="9" spans="1:12" ht="15">
      <c r="A9" s="810">
        <v>5</v>
      </c>
      <c r="B9" s="738" t="s">
        <v>375</v>
      </c>
      <c r="C9" s="741" t="s">
        <v>376</v>
      </c>
      <c r="D9" s="742">
        <v>372523</v>
      </c>
      <c r="E9" s="742">
        <v>71622</v>
      </c>
      <c r="F9" s="742">
        <v>444145</v>
      </c>
      <c r="G9" s="742">
        <v>434610</v>
      </c>
      <c r="H9" s="742">
        <v>175855</v>
      </c>
      <c r="I9" s="742">
        <v>610465</v>
      </c>
      <c r="J9" s="742">
        <v>807133</v>
      </c>
      <c r="K9" s="743">
        <v>247477</v>
      </c>
      <c r="L9" s="759">
        <v>1054610</v>
      </c>
    </row>
    <row r="10" spans="1:12" ht="15">
      <c r="A10" s="810">
        <v>6</v>
      </c>
      <c r="B10" s="738" t="s">
        <v>380</v>
      </c>
      <c r="C10" s="741" t="s">
        <v>381</v>
      </c>
      <c r="D10" s="742">
        <v>247875</v>
      </c>
      <c r="E10" s="742">
        <v>-44231</v>
      </c>
      <c r="F10" s="742">
        <v>203644</v>
      </c>
      <c r="G10" s="742">
        <v>273275</v>
      </c>
      <c r="H10" s="742">
        <v>-37175</v>
      </c>
      <c r="I10" s="742">
        <v>236100</v>
      </c>
      <c r="J10" s="742">
        <v>521150</v>
      </c>
      <c r="K10" s="743">
        <v>-81406</v>
      </c>
      <c r="L10" s="759">
        <v>439744</v>
      </c>
    </row>
    <row r="11" spans="1:12" ht="15">
      <c r="A11" s="810">
        <v>7</v>
      </c>
      <c r="B11" s="738" t="s">
        <v>382</v>
      </c>
      <c r="C11" s="741" t="s">
        <v>383</v>
      </c>
      <c r="D11" s="741"/>
      <c r="E11" s="742">
        <v>163436</v>
      </c>
      <c r="F11" s="742">
        <v>163436</v>
      </c>
      <c r="G11" s="741"/>
      <c r="H11" s="742">
        <v>71000</v>
      </c>
      <c r="I11" s="742">
        <v>71000</v>
      </c>
      <c r="J11" s="741" t="s">
        <v>1324</v>
      </c>
      <c r="K11" s="743">
        <v>234436</v>
      </c>
      <c r="L11" s="759">
        <v>234436</v>
      </c>
    </row>
    <row r="12" spans="1:12" ht="15.75" thickBot="1">
      <c r="A12" s="811">
        <v>8</v>
      </c>
      <c r="B12" s="760" t="s">
        <v>1132</v>
      </c>
      <c r="C12" s="761"/>
      <c r="D12" s="761"/>
      <c r="E12" s="762">
        <v>35315</v>
      </c>
      <c r="F12" s="762">
        <v>35315</v>
      </c>
      <c r="G12" s="761"/>
      <c r="H12" s="762">
        <v>189211</v>
      </c>
      <c r="I12" s="762">
        <v>189211</v>
      </c>
      <c r="J12" s="761" t="s">
        <v>1324</v>
      </c>
      <c r="K12" s="763">
        <v>224526</v>
      </c>
      <c r="L12" s="764">
        <v>224526</v>
      </c>
    </row>
    <row r="13" spans="1:12" s="184" customFormat="1" ht="18.75" customHeight="1">
      <c r="A13" s="812">
        <v>9</v>
      </c>
      <c r="B13" s="769" t="s">
        <v>801</v>
      </c>
      <c r="C13" s="770" t="s">
        <v>393</v>
      </c>
      <c r="D13" s="771">
        <v>10664798</v>
      </c>
      <c r="E13" s="771">
        <v>1939200</v>
      </c>
      <c r="F13" s="771">
        <v>12603998</v>
      </c>
      <c r="G13" s="771">
        <v>10602174</v>
      </c>
      <c r="H13" s="771">
        <v>2098104</v>
      </c>
      <c r="I13" s="771">
        <v>12700278</v>
      </c>
      <c r="J13" s="771">
        <v>21266972</v>
      </c>
      <c r="K13" s="772">
        <v>4037304</v>
      </c>
      <c r="L13" s="773">
        <v>25304276</v>
      </c>
    </row>
    <row r="14" spans="1:12" ht="15.75" thickBot="1">
      <c r="A14" s="813">
        <v>10</v>
      </c>
      <c r="B14" s="747" t="s">
        <v>1052</v>
      </c>
      <c r="C14" s="751" t="s">
        <v>401</v>
      </c>
      <c r="D14" s="780">
        <v>2795000</v>
      </c>
      <c r="E14" s="780">
        <v>-5000</v>
      </c>
      <c r="F14" s="780">
        <v>2790000</v>
      </c>
      <c r="G14" s="780">
        <v>1500000</v>
      </c>
      <c r="H14" s="780">
        <v>-37500</v>
      </c>
      <c r="I14" s="780">
        <v>1462500</v>
      </c>
      <c r="J14" s="780">
        <v>4295000</v>
      </c>
      <c r="K14" s="781">
        <v>-42500</v>
      </c>
      <c r="L14" s="794">
        <v>4252500</v>
      </c>
    </row>
    <row r="15" spans="1:12" s="803" customFormat="1" ht="31.5" customHeight="1" thickBot="1">
      <c r="A15" s="801">
        <v>11</v>
      </c>
      <c r="B15" s="804" t="s">
        <v>802</v>
      </c>
      <c r="C15" s="796" t="s">
        <v>300</v>
      </c>
      <c r="D15" s="797">
        <v>13459798</v>
      </c>
      <c r="E15" s="797">
        <v>1934200</v>
      </c>
      <c r="F15" s="797">
        <v>15393998</v>
      </c>
      <c r="G15" s="797">
        <v>12102174</v>
      </c>
      <c r="H15" s="797">
        <v>2060604</v>
      </c>
      <c r="I15" s="797">
        <v>14162778</v>
      </c>
      <c r="J15" s="797">
        <v>25561972</v>
      </c>
      <c r="K15" s="797">
        <v>3994804</v>
      </c>
      <c r="L15" s="802">
        <v>29556776</v>
      </c>
    </row>
    <row r="16" spans="1:12" ht="15">
      <c r="A16" s="809">
        <v>12</v>
      </c>
      <c r="B16" s="755" t="s">
        <v>803</v>
      </c>
      <c r="C16" s="756" t="s">
        <v>302</v>
      </c>
      <c r="D16" s="778">
        <v>2811963</v>
      </c>
      <c r="E16" s="778">
        <v>398452</v>
      </c>
      <c r="F16" s="778">
        <v>3210415</v>
      </c>
      <c r="G16" s="778">
        <v>2513534</v>
      </c>
      <c r="H16" s="778">
        <v>427763</v>
      </c>
      <c r="I16" s="778">
        <v>2941297</v>
      </c>
      <c r="J16" s="778">
        <v>5325497</v>
      </c>
      <c r="K16" s="779">
        <v>826215</v>
      </c>
      <c r="L16" s="773">
        <v>6151712</v>
      </c>
    </row>
    <row r="17" spans="1:12" ht="15">
      <c r="A17" s="810">
        <v>13</v>
      </c>
      <c r="B17" s="738" t="s">
        <v>804</v>
      </c>
      <c r="C17" s="741" t="s">
        <v>302</v>
      </c>
      <c r="D17" s="742">
        <v>61541</v>
      </c>
      <c r="E17" s="742">
        <v>39162</v>
      </c>
      <c r="F17" s="742">
        <v>100703</v>
      </c>
      <c r="G17" s="742">
        <v>71797</v>
      </c>
      <c r="H17" s="742">
        <v>3987</v>
      </c>
      <c r="I17" s="742">
        <v>75784</v>
      </c>
      <c r="J17" s="742">
        <v>133338</v>
      </c>
      <c r="K17" s="743">
        <v>43149</v>
      </c>
      <c r="L17" s="759">
        <v>176487</v>
      </c>
    </row>
    <row r="18" spans="1:12" ht="15.75" thickBot="1">
      <c r="A18" s="813">
        <v>14</v>
      </c>
      <c r="B18" s="747" t="s">
        <v>805</v>
      </c>
      <c r="C18" s="751" t="s">
        <v>302</v>
      </c>
      <c r="D18" s="780">
        <v>65936</v>
      </c>
      <c r="E18" s="780">
        <v>39535</v>
      </c>
      <c r="F18" s="780">
        <v>105471</v>
      </c>
      <c r="G18" s="780">
        <v>76926</v>
      </c>
      <c r="H18" s="780">
        <v>4268</v>
      </c>
      <c r="I18" s="780">
        <v>81194</v>
      </c>
      <c r="J18" s="780">
        <v>142862</v>
      </c>
      <c r="K18" s="781">
        <v>43803</v>
      </c>
      <c r="L18" s="794">
        <v>186665</v>
      </c>
    </row>
    <row r="19" spans="1:12" s="803" customFormat="1" ht="31.5" customHeight="1" thickBot="1">
      <c r="A19" s="801">
        <v>15</v>
      </c>
      <c r="B19" s="804" t="s">
        <v>806</v>
      </c>
      <c r="C19" s="796" t="s">
        <v>302</v>
      </c>
      <c r="D19" s="797">
        <v>2939440</v>
      </c>
      <c r="E19" s="797">
        <v>477149</v>
      </c>
      <c r="F19" s="797">
        <v>3416589</v>
      </c>
      <c r="G19" s="797">
        <v>2662257</v>
      </c>
      <c r="H19" s="797">
        <v>436018</v>
      </c>
      <c r="I19" s="797">
        <v>3098275</v>
      </c>
      <c r="J19" s="797">
        <v>5601697</v>
      </c>
      <c r="K19" s="797">
        <v>913167</v>
      </c>
      <c r="L19" s="802">
        <v>6514864</v>
      </c>
    </row>
    <row r="20" spans="1:12" ht="15">
      <c r="A20" s="814">
        <v>16</v>
      </c>
      <c r="B20" s="765" t="s">
        <v>807</v>
      </c>
      <c r="C20" s="766" t="s">
        <v>405</v>
      </c>
      <c r="D20" s="767">
        <v>15000</v>
      </c>
      <c r="E20" s="767">
        <v>-2990</v>
      </c>
      <c r="F20" s="767">
        <v>12010</v>
      </c>
      <c r="G20" s="767">
        <v>5000</v>
      </c>
      <c r="H20" s="767">
        <v>-5000</v>
      </c>
      <c r="I20" s="766" t="s">
        <v>1324</v>
      </c>
      <c r="J20" s="767">
        <v>20000</v>
      </c>
      <c r="K20" s="768">
        <v>-7990</v>
      </c>
      <c r="L20" s="754">
        <v>12010</v>
      </c>
    </row>
    <row r="21" spans="1:12" ht="15">
      <c r="A21" s="807">
        <v>17</v>
      </c>
      <c r="B21" s="738" t="s">
        <v>808</v>
      </c>
      <c r="C21" s="741" t="s">
        <v>407</v>
      </c>
      <c r="D21" s="741"/>
      <c r="E21" s="741"/>
      <c r="F21" s="741" t="s">
        <v>1324</v>
      </c>
      <c r="G21" s="741"/>
      <c r="H21" s="741" t="s">
        <v>1324</v>
      </c>
      <c r="I21" s="741" t="s">
        <v>1324</v>
      </c>
      <c r="J21" s="741" t="s">
        <v>1324</v>
      </c>
      <c r="K21" s="738" t="s">
        <v>1324</v>
      </c>
      <c r="L21" s="740" t="s">
        <v>1324</v>
      </c>
    </row>
    <row r="22" spans="1:12" ht="15">
      <c r="A22" s="807">
        <v>18</v>
      </c>
      <c r="B22" s="738" t="s">
        <v>809</v>
      </c>
      <c r="C22" s="741" t="s">
        <v>405</v>
      </c>
      <c r="D22" s="742">
        <v>45000</v>
      </c>
      <c r="E22" s="742">
        <v>-45000</v>
      </c>
      <c r="F22" s="741" t="s">
        <v>1324</v>
      </c>
      <c r="G22" s="742">
        <v>100000</v>
      </c>
      <c r="H22" s="742">
        <v>-39543</v>
      </c>
      <c r="I22" s="742">
        <v>60457</v>
      </c>
      <c r="J22" s="742">
        <v>145000</v>
      </c>
      <c r="K22" s="743">
        <v>-84543</v>
      </c>
      <c r="L22" s="744">
        <v>60457</v>
      </c>
    </row>
    <row r="23" spans="1:12" s="184" customFormat="1" ht="15">
      <c r="A23" s="807">
        <v>19</v>
      </c>
      <c r="B23" s="740" t="s">
        <v>1328</v>
      </c>
      <c r="C23" s="745"/>
      <c r="D23" s="746">
        <v>60000</v>
      </c>
      <c r="E23" s="746">
        <v>-47990</v>
      </c>
      <c r="F23" s="746">
        <v>12010</v>
      </c>
      <c r="G23" s="746">
        <v>105000</v>
      </c>
      <c r="H23" s="746">
        <v>-44543</v>
      </c>
      <c r="I23" s="746">
        <v>60457</v>
      </c>
      <c r="J23" s="746">
        <v>165000</v>
      </c>
      <c r="K23" s="744">
        <v>-92533</v>
      </c>
      <c r="L23" s="744">
        <v>72467</v>
      </c>
    </row>
    <row r="24" spans="1:12" ht="15">
      <c r="A24" s="807">
        <v>20</v>
      </c>
      <c r="B24" s="738" t="s">
        <v>810</v>
      </c>
      <c r="C24" s="741" t="s">
        <v>407</v>
      </c>
      <c r="D24" s="742">
        <v>300000</v>
      </c>
      <c r="E24" s="742">
        <v>-140551</v>
      </c>
      <c r="F24" s="742">
        <v>159449</v>
      </c>
      <c r="G24" s="742">
        <v>200000</v>
      </c>
      <c r="H24" s="742">
        <v>117631</v>
      </c>
      <c r="I24" s="742">
        <v>317631</v>
      </c>
      <c r="J24" s="742">
        <v>500000</v>
      </c>
      <c r="K24" s="743">
        <v>-22920</v>
      </c>
      <c r="L24" s="744">
        <v>477080</v>
      </c>
    </row>
    <row r="25" spans="1:12" ht="15">
      <c r="A25" s="807">
        <v>21</v>
      </c>
      <c r="B25" s="738" t="s">
        <v>811</v>
      </c>
      <c r="C25" s="741" t="s">
        <v>405</v>
      </c>
      <c r="D25" s="742">
        <v>30000</v>
      </c>
      <c r="E25" s="742">
        <v>-23748</v>
      </c>
      <c r="F25" s="742">
        <v>6252</v>
      </c>
      <c r="G25" s="742">
        <v>120000</v>
      </c>
      <c r="H25" s="742">
        <v>20719</v>
      </c>
      <c r="I25" s="742">
        <v>140719</v>
      </c>
      <c r="J25" s="742">
        <v>150000</v>
      </c>
      <c r="K25" s="743">
        <v>-3029</v>
      </c>
      <c r="L25" s="744">
        <v>146971</v>
      </c>
    </row>
    <row r="26" spans="1:12" s="184" customFormat="1" ht="15">
      <c r="A26" s="807">
        <v>22</v>
      </c>
      <c r="B26" s="740" t="s">
        <v>1329</v>
      </c>
      <c r="C26" s="745"/>
      <c r="D26" s="746">
        <v>330000</v>
      </c>
      <c r="E26" s="746">
        <v>-164299</v>
      </c>
      <c r="F26" s="746">
        <v>165701</v>
      </c>
      <c r="G26" s="746">
        <v>320000</v>
      </c>
      <c r="H26" s="746">
        <v>138350</v>
      </c>
      <c r="I26" s="746">
        <v>458350</v>
      </c>
      <c r="J26" s="746">
        <v>650000</v>
      </c>
      <c r="K26" s="744">
        <v>-25949</v>
      </c>
      <c r="L26" s="744">
        <v>624051</v>
      </c>
    </row>
    <row r="27" spans="1:12" s="184" customFormat="1" ht="15.75" thickBot="1">
      <c r="A27" s="807">
        <v>23</v>
      </c>
      <c r="B27" s="784" t="s">
        <v>812</v>
      </c>
      <c r="C27" s="785" t="s">
        <v>411</v>
      </c>
      <c r="D27" s="786">
        <v>390000</v>
      </c>
      <c r="E27" s="786">
        <v>-212289</v>
      </c>
      <c r="F27" s="786">
        <v>177711</v>
      </c>
      <c r="G27" s="786">
        <v>425000</v>
      </c>
      <c r="H27" s="786">
        <v>93807</v>
      </c>
      <c r="I27" s="786">
        <v>518807</v>
      </c>
      <c r="J27" s="786">
        <v>815000</v>
      </c>
      <c r="K27" s="782">
        <v>-118482</v>
      </c>
      <c r="L27" s="782">
        <v>696518</v>
      </c>
    </row>
    <row r="28" spans="1:12" ht="15">
      <c r="A28" s="807">
        <v>24</v>
      </c>
      <c r="B28" s="755" t="s">
        <v>813</v>
      </c>
      <c r="C28" s="756" t="s">
        <v>413</v>
      </c>
      <c r="D28" s="778">
        <v>45000</v>
      </c>
      <c r="E28" s="778">
        <v>947677</v>
      </c>
      <c r="F28" s="778">
        <v>992677</v>
      </c>
      <c r="G28" s="778">
        <v>120000</v>
      </c>
      <c r="H28" s="778">
        <v>982180</v>
      </c>
      <c r="I28" s="778">
        <v>1102180</v>
      </c>
      <c r="J28" s="778">
        <v>165000</v>
      </c>
      <c r="K28" s="779">
        <v>1929857</v>
      </c>
      <c r="L28" s="773">
        <v>2094857</v>
      </c>
    </row>
    <row r="29" spans="1:12" ht="15">
      <c r="A29" s="807">
        <v>25</v>
      </c>
      <c r="B29" s="738" t="s">
        <v>814</v>
      </c>
      <c r="C29" s="741" t="s">
        <v>413</v>
      </c>
      <c r="D29" s="742">
        <v>50000</v>
      </c>
      <c r="E29" s="742">
        <v>-50000</v>
      </c>
      <c r="F29" s="741"/>
      <c r="G29" s="742">
        <v>50000</v>
      </c>
      <c r="H29" s="742">
        <v>-50000</v>
      </c>
      <c r="I29" s="741"/>
      <c r="J29" s="742">
        <v>100000</v>
      </c>
      <c r="K29" s="743">
        <v>-100000</v>
      </c>
      <c r="L29" s="783" t="s">
        <v>1324</v>
      </c>
    </row>
    <row r="30" spans="1:12" ht="15">
      <c r="A30" s="807">
        <v>26</v>
      </c>
      <c r="B30" s="738" t="s">
        <v>815</v>
      </c>
      <c r="C30" s="741" t="s">
        <v>413</v>
      </c>
      <c r="D30" s="742">
        <v>236000</v>
      </c>
      <c r="E30" s="742">
        <v>-236000</v>
      </c>
      <c r="F30" s="741"/>
      <c r="G30" s="742">
        <v>236000</v>
      </c>
      <c r="H30" s="742">
        <v>-236000</v>
      </c>
      <c r="I30" s="741"/>
      <c r="J30" s="742">
        <v>472000</v>
      </c>
      <c r="K30" s="743">
        <v>-472000</v>
      </c>
      <c r="L30" s="783" t="s">
        <v>1324</v>
      </c>
    </row>
    <row r="31" spans="1:12" ht="15">
      <c r="A31" s="807">
        <v>27</v>
      </c>
      <c r="B31" s="738" t="s">
        <v>816</v>
      </c>
      <c r="C31" s="741" t="s">
        <v>413</v>
      </c>
      <c r="D31" s="741"/>
      <c r="E31" s="741" t="s">
        <v>1324</v>
      </c>
      <c r="F31" s="741"/>
      <c r="G31" s="742">
        <v>50000</v>
      </c>
      <c r="H31" s="742">
        <v>-50000</v>
      </c>
      <c r="I31" s="741"/>
      <c r="J31" s="742">
        <v>50000</v>
      </c>
      <c r="K31" s="743">
        <v>-50000</v>
      </c>
      <c r="L31" s="783" t="s">
        <v>1324</v>
      </c>
    </row>
    <row r="32" spans="1:12" ht="15">
      <c r="A32" s="807">
        <v>28</v>
      </c>
      <c r="B32" s="738" t="s">
        <v>817</v>
      </c>
      <c r="C32" s="741" t="s">
        <v>413</v>
      </c>
      <c r="D32" s="742">
        <v>20000</v>
      </c>
      <c r="E32" s="742">
        <v>-20000</v>
      </c>
      <c r="F32" s="741"/>
      <c r="G32" s="742">
        <v>20000</v>
      </c>
      <c r="H32" s="742">
        <v>-20000</v>
      </c>
      <c r="I32" s="741"/>
      <c r="J32" s="742">
        <v>40000</v>
      </c>
      <c r="K32" s="743">
        <v>-40000</v>
      </c>
      <c r="L32" s="783" t="s">
        <v>1324</v>
      </c>
    </row>
    <row r="33" spans="1:12" ht="15">
      <c r="A33" s="807">
        <v>29</v>
      </c>
      <c r="B33" s="738" t="s">
        <v>818</v>
      </c>
      <c r="C33" s="741" t="s">
        <v>413</v>
      </c>
      <c r="D33" s="742">
        <v>225000</v>
      </c>
      <c r="E33" s="742">
        <v>-225000</v>
      </c>
      <c r="F33" s="741"/>
      <c r="G33" s="742">
        <v>225000</v>
      </c>
      <c r="H33" s="742">
        <v>-225000</v>
      </c>
      <c r="I33" s="741"/>
      <c r="J33" s="742">
        <v>450000</v>
      </c>
      <c r="K33" s="743">
        <v>-450000</v>
      </c>
      <c r="L33" s="783" t="s">
        <v>1324</v>
      </c>
    </row>
    <row r="34" spans="1:12" ht="15">
      <c r="A34" s="807">
        <v>30</v>
      </c>
      <c r="B34" s="738" t="s">
        <v>819</v>
      </c>
      <c r="C34" s="741" t="s">
        <v>413</v>
      </c>
      <c r="D34" s="742">
        <v>190000</v>
      </c>
      <c r="E34" s="742">
        <v>-190000</v>
      </c>
      <c r="F34" s="741"/>
      <c r="G34" s="742">
        <v>220000</v>
      </c>
      <c r="H34" s="742">
        <v>-220000</v>
      </c>
      <c r="I34" s="741"/>
      <c r="J34" s="742">
        <v>410000</v>
      </c>
      <c r="K34" s="743">
        <v>-410000</v>
      </c>
      <c r="L34" s="783" t="s">
        <v>1324</v>
      </c>
    </row>
    <row r="35" spans="1:12" s="184" customFormat="1" ht="15">
      <c r="A35" s="807">
        <v>31</v>
      </c>
      <c r="B35" s="740" t="s">
        <v>820</v>
      </c>
      <c r="C35" s="745" t="s">
        <v>413</v>
      </c>
      <c r="D35" s="746">
        <v>766000</v>
      </c>
      <c r="E35" s="746">
        <v>226677</v>
      </c>
      <c r="F35" s="746">
        <v>992677</v>
      </c>
      <c r="G35" s="746">
        <v>921000</v>
      </c>
      <c r="H35" s="746">
        <v>181180</v>
      </c>
      <c r="I35" s="746">
        <v>1102180</v>
      </c>
      <c r="J35" s="746">
        <v>1687000</v>
      </c>
      <c r="K35" s="744">
        <v>407857</v>
      </c>
      <c r="L35" s="759">
        <v>2094857</v>
      </c>
    </row>
    <row r="36" spans="1:12" s="184" customFormat="1" ht="15">
      <c r="A36" s="807">
        <v>32</v>
      </c>
      <c r="B36" s="740" t="s">
        <v>821</v>
      </c>
      <c r="C36" s="745" t="s">
        <v>415</v>
      </c>
      <c r="D36" s="746">
        <v>540000</v>
      </c>
      <c r="E36" s="746">
        <v>-117889</v>
      </c>
      <c r="F36" s="746">
        <v>422111</v>
      </c>
      <c r="G36" s="746">
        <v>195000</v>
      </c>
      <c r="H36" s="746">
        <v>31866</v>
      </c>
      <c r="I36" s="746">
        <v>226866</v>
      </c>
      <c r="J36" s="746">
        <v>735000</v>
      </c>
      <c r="K36" s="744">
        <v>-86023</v>
      </c>
      <c r="L36" s="759">
        <v>648977</v>
      </c>
    </row>
    <row r="37" spans="1:12" s="184" customFormat="1" ht="15.75" thickBot="1">
      <c r="A37" s="807">
        <v>33</v>
      </c>
      <c r="B37" s="774" t="s">
        <v>822</v>
      </c>
      <c r="C37" s="775" t="s">
        <v>417</v>
      </c>
      <c r="D37" s="776">
        <v>1306000</v>
      </c>
      <c r="E37" s="776">
        <v>108788</v>
      </c>
      <c r="F37" s="776">
        <v>1414788</v>
      </c>
      <c r="G37" s="776">
        <v>1116000</v>
      </c>
      <c r="H37" s="776">
        <v>213046</v>
      </c>
      <c r="I37" s="776">
        <v>1329046</v>
      </c>
      <c r="J37" s="776">
        <v>2422000</v>
      </c>
      <c r="K37" s="777">
        <v>321834</v>
      </c>
      <c r="L37" s="764">
        <v>2743834</v>
      </c>
    </row>
    <row r="38" spans="1:12" ht="15">
      <c r="A38" s="807">
        <v>34</v>
      </c>
      <c r="B38" s="755" t="s">
        <v>823</v>
      </c>
      <c r="C38" s="756" t="s">
        <v>419</v>
      </c>
      <c r="D38" s="778">
        <v>900000</v>
      </c>
      <c r="E38" s="778">
        <v>-267022</v>
      </c>
      <c r="F38" s="778">
        <v>632978</v>
      </c>
      <c r="G38" s="778">
        <v>1000000</v>
      </c>
      <c r="H38" s="778">
        <v>-199862</v>
      </c>
      <c r="I38" s="778">
        <v>800138</v>
      </c>
      <c r="J38" s="778">
        <v>1900000</v>
      </c>
      <c r="K38" s="779">
        <v>-466884</v>
      </c>
      <c r="L38" s="773">
        <v>1433116</v>
      </c>
    </row>
    <row r="39" spans="1:12" ht="15">
      <c r="A39" s="807">
        <v>35</v>
      </c>
      <c r="B39" s="738" t="s">
        <v>824</v>
      </c>
      <c r="C39" s="741" t="s">
        <v>419</v>
      </c>
      <c r="D39" s="742">
        <v>190000</v>
      </c>
      <c r="E39" s="742">
        <v>9673</v>
      </c>
      <c r="F39" s="742">
        <v>199673</v>
      </c>
      <c r="G39" s="742">
        <v>250000</v>
      </c>
      <c r="H39" s="742">
        <v>-36109</v>
      </c>
      <c r="I39" s="742">
        <v>213891</v>
      </c>
      <c r="J39" s="742">
        <v>440000</v>
      </c>
      <c r="K39" s="743">
        <v>-26436</v>
      </c>
      <c r="L39" s="759">
        <v>413564</v>
      </c>
    </row>
    <row r="40" spans="1:12" ht="15">
      <c r="A40" s="807">
        <v>36</v>
      </c>
      <c r="B40" s="738" t="s">
        <v>825</v>
      </c>
      <c r="C40" s="741" t="s">
        <v>419</v>
      </c>
      <c r="D40" s="742">
        <v>20000</v>
      </c>
      <c r="E40" s="742">
        <v>7281</v>
      </c>
      <c r="F40" s="742">
        <v>27281</v>
      </c>
      <c r="G40" s="741" t="s">
        <v>1324</v>
      </c>
      <c r="H40" s="741" t="s">
        <v>1324</v>
      </c>
      <c r="I40" s="741" t="s">
        <v>1324</v>
      </c>
      <c r="J40" s="742">
        <v>20000</v>
      </c>
      <c r="K40" s="743">
        <v>7281</v>
      </c>
      <c r="L40" s="759">
        <v>27281</v>
      </c>
    </row>
    <row r="41" spans="1:12" s="184" customFormat="1" ht="15.75" thickBot="1">
      <c r="A41" s="807">
        <v>37</v>
      </c>
      <c r="B41" s="774" t="s">
        <v>826</v>
      </c>
      <c r="C41" s="775" t="s">
        <v>419</v>
      </c>
      <c r="D41" s="776">
        <v>1110000</v>
      </c>
      <c r="E41" s="776">
        <v>-250068</v>
      </c>
      <c r="F41" s="776">
        <v>859932</v>
      </c>
      <c r="G41" s="776">
        <v>1250000</v>
      </c>
      <c r="H41" s="776">
        <v>-235971</v>
      </c>
      <c r="I41" s="776">
        <v>1014029</v>
      </c>
      <c r="J41" s="776">
        <v>2360000</v>
      </c>
      <c r="K41" s="777">
        <v>-486039</v>
      </c>
      <c r="L41" s="764">
        <v>1873961</v>
      </c>
    </row>
    <row r="42" spans="1:12" ht="15">
      <c r="A42" s="807">
        <v>38</v>
      </c>
      <c r="B42" s="765" t="s">
        <v>827</v>
      </c>
      <c r="C42" s="766" t="s">
        <v>426</v>
      </c>
      <c r="D42" s="767">
        <v>20000</v>
      </c>
      <c r="E42" s="767">
        <v>-2000</v>
      </c>
      <c r="F42" s="767">
        <v>18000</v>
      </c>
      <c r="G42" s="767">
        <v>85000</v>
      </c>
      <c r="H42" s="767">
        <v>-78060</v>
      </c>
      <c r="I42" s="767">
        <v>6940</v>
      </c>
      <c r="J42" s="767">
        <v>105000</v>
      </c>
      <c r="K42" s="768">
        <v>-80060</v>
      </c>
      <c r="L42" s="754">
        <v>24940</v>
      </c>
    </row>
    <row r="43" spans="1:12" ht="15">
      <c r="A43" s="807">
        <v>39</v>
      </c>
      <c r="B43" s="738" t="s">
        <v>427</v>
      </c>
      <c r="C43" s="741" t="s">
        <v>428</v>
      </c>
      <c r="D43" s="741"/>
      <c r="E43" s="741"/>
      <c r="F43" s="741" t="s">
        <v>1324</v>
      </c>
      <c r="G43" s="742">
        <v>900000</v>
      </c>
      <c r="H43" s="742">
        <v>289144</v>
      </c>
      <c r="I43" s="742">
        <v>1189144</v>
      </c>
      <c r="J43" s="742">
        <v>900000</v>
      </c>
      <c r="K43" s="743">
        <v>289144</v>
      </c>
      <c r="L43" s="744">
        <v>1189144</v>
      </c>
    </row>
    <row r="44" spans="1:12" ht="15">
      <c r="A44" s="807">
        <v>40</v>
      </c>
      <c r="B44" s="738" t="s">
        <v>828</v>
      </c>
      <c r="C44" s="741" t="s">
        <v>430</v>
      </c>
      <c r="D44" s="742">
        <v>260000</v>
      </c>
      <c r="E44" s="742">
        <v>179173</v>
      </c>
      <c r="F44" s="742">
        <v>439173</v>
      </c>
      <c r="G44" s="742">
        <v>140000</v>
      </c>
      <c r="H44" s="742">
        <v>302148</v>
      </c>
      <c r="I44" s="742">
        <v>442148</v>
      </c>
      <c r="J44" s="742">
        <v>400000</v>
      </c>
      <c r="K44" s="743">
        <v>481321</v>
      </c>
      <c r="L44" s="744">
        <v>881321</v>
      </c>
    </row>
    <row r="45" spans="1:12" ht="15">
      <c r="A45" s="807">
        <v>41</v>
      </c>
      <c r="B45" s="738" t="s">
        <v>829</v>
      </c>
      <c r="C45" s="741" t="s">
        <v>432</v>
      </c>
      <c r="D45" s="742">
        <v>150000</v>
      </c>
      <c r="E45" s="742">
        <v>-95904</v>
      </c>
      <c r="F45" s="742">
        <v>54096</v>
      </c>
      <c r="G45" s="742">
        <v>130000</v>
      </c>
      <c r="H45" s="742">
        <v>26075</v>
      </c>
      <c r="I45" s="742">
        <v>156075</v>
      </c>
      <c r="J45" s="742">
        <v>280000</v>
      </c>
      <c r="K45" s="743">
        <v>-69829</v>
      </c>
      <c r="L45" s="744">
        <v>210171</v>
      </c>
    </row>
    <row r="46" spans="1:12" ht="15">
      <c r="A46" s="807">
        <v>42</v>
      </c>
      <c r="B46" s="738" t="s">
        <v>830</v>
      </c>
      <c r="C46" s="741" t="s">
        <v>432</v>
      </c>
      <c r="D46" s="742">
        <v>20000</v>
      </c>
      <c r="E46" s="742">
        <v>-6722</v>
      </c>
      <c r="F46" s="742">
        <v>13278</v>
      </c>
      <c r="G46" s="742">
        <v>20000</v>
      </c>
      <c r="H46" s="742">
        <v>-9156</v>
      </c>
      <c r="I46" s="742">
        <v>10844</v>
      </c>
      <c r="J46" s="742">
        <v>40000</v>
      </c>
      <c r="K46" s="743">
        <v>-15878</v>
      </c>
      <c r="L46" s="744">
        <v>24122</v>
      </c>
    </row>
    <row r="47" spans="1:12" ht="15">
      <c r="A47" s="807">
        <v>43</v>
      </c>
      <c r="B47" s="738" t="s">
        <v>16</v>
      </c>
      <c r="C47" s="741" t="s">
        <v>432</v>
      </c>
      <c r="D47" s="742">
        <v>73000</v>
      </c>
      <c r="E47" s="742">
        <v>8354</v>
      </c>
      <c r="F47" s="742">
        <v>81354</v>
      </c>
      <c r="G47" s="742">
        <v>73000</v>
      </c>
      <c r="H47" s="742">
        <v>38538</v>
      </c>
      <c r="I47" s="742">
        <v>111538</v>
      </c>
      <c r="J47" s="742">
        <v>146000</v>
      </c>
      <c r="K47" s="743">
        <v>46892</v>
      </c>
      <c r="L47" s="744">
        <v>192892</v>
      </c>
    </row>
    <row r="48" spans="1:49" s="792" customFormat="1" ht="15">
      <c r="A48" s="807">
        <v>44</v>
      </c>
      <c r="B48" s="787" t="s">
        <v>831</v>
      </c>
      <c r="C48" s="788" t="s">
        <v>432</v>
      </c>
      <c r="D48" s="789">
        <v>243000</v>
      </c>
      <c r="E48" s="789">
        <v>-94272</v>
      </c>
      <c r="F48" s="789">
        <v>148728</v>
      </c>
      <c r="G48" s="789">
        <v>223000</v>
      </c>
      <c r="H48" s="789">
        <v>55457</v>
      </c>
      <c r="I48" s="789">
        <v>278457</v>
      </c>
      <c r="J48" s="789">
        <v>466000</v>
      </c>
      <c r="K48" s="790">
        <v>-38815</v>
      </c>
      <c r="L48" s="791">
        <v>427185</v>
      </c>
      <c r="N48" s="793"/>
      <c r="AL48" s="793"/>
      <c r="AM48" s="793"/>
      <c r="AN48" s="793"/>
      <c r="AO48" s="793"/>
      <c r="AP48" s="793"/>
      <c r="AQ48" s="793"/>
      <c r="AR48" s="793"/>
      <c r="AS48" s="793"/>
      <c r="AT48" s="793"/>
      <c r="AU48" s="793"/>
      <c r="AV48" s="793"/>
      <c r="AW48" s="793"/>
    </row>
    <row r="49" spans="1:12" s="184" customFormat="1" ht="15">
      <c r="A49" s="807">
        <v>45</v>
      </c>
      <c r="B49" s="740" t="s">
        <v>832</v>
      </c>
      <c r="C49" s="745" t="s">
        <v>434</v>
      </c>
      <c r="D49" s="746">
        <v>1633000</v>
      </c>
      <c r="E49" s="746">
        <v>-167167</v>
      </c>
      <c r="F49" s="746">
        <v>1465833</v>
      </c>
      <c r="G49" s="746">
        <v>2598000</v>
      </c>
      <c r="H49" s="746">
        <v>332718</v>
      </c>
      <c r="I49" s="746">
        <v>2930718</v>
      </c>
      <c r="J49" s="746">
        <v>4231000</v>
      </c>
      <c r="K49" s="744">
        <v>165551</v>
      </c>
      <c r="L49" s="744">
        <v>4396551</v>
      </c>
    </row>
    <row r="50" spans="1:12" s="184" customFormat="1" ht="15.75" thickBot="1">
      <c r="A50" s="807">
        <v>46</v>
      </c>
      <c r="B50" s="784" t="s">
        <v>833</v>
      </c>
      <c r="C50" s="785" t="s">
        <v>440</v>
      </c>
      <c r="D50" s="786">
        <v>530000</v>
      </c>
      <c r="E50" s="786">
        <v>2450</v>
      </c>
      <c r="F50" s="786">
        <v>532450</v>
      </c>
      <c r="G50" s="786">
        <v>250000</v>
      </c>
      <c r="H50" s="786">
        <v>9793</v>
      </c>
      <c r="I50" s="786">
        <v>259793</v>
      </c>
      <c r="J50" s="786">
        <v>780000</v>
      </c>
      <c r="K50" s="782">
        <v>12243</v>
      </c>
      <c r="L50" s="782">
        <v>792243</v>
      </c>
    </row>
    <row r="51" spans="1:12" ht="15">
      <c r="A51" s="807">
        <v>47</v>
      </c>
      <c r="B51" s="755" t="s">
        <v>441</v>
      </c>
      <c r="C51" s="756" t="s">
        <v>442</v>
      </c>
      <c r="D51" s="778">
        <v>751815</v>
      </c>
      <c r="E51" s="778">
        <v>-66667</v>
      </c>
      <c r="F51" s="778">
        <v>685148</v>
      </c>
      <c r="G51" s="778">
        <v>1061316</v>
      </c>
      <c r="H51" s="778">
        <v>-72597</v>
      </c>
      <c r="I51" s="778">
        <v>988719</v>
      </c>
      <c r="J51" s="778">
        <v>1813131</v>
      </c>
      <c r="K51" s="779">
        <v>-139264</v>
      </c>
      <c r="L51" s="773">
        <v>1673867</v>
      </c>
    </row>
    <row r="52" spans="1:12" ht="15">
      <c r="A52" s="807">
        <v>48</v>
      </c>
      <c r="B52" s="738" t="s">
        <v>1053</v>
      </c>
      <c r="C52" s="741" t="s">
        <v>451</v>
      </c>
      <c r="D52" s="741"/>
      <c r="E52" s="742">
        <v>3851</v>
      </c>
      <c r="F52" s="742">
        <v>3851</v>
      </c>
      <c r="G52" s="742">
        <v>35000</v>
      </c>
      <c r="H52" s="742">
        <v>-32794</v>
      </c>
      <c r="I52" s="742">
        <v>2206</v>
      </c>
      <c r="J52" s="742">
        <v>35000</v>
      </c>
      <c r="K52" s="743">
        <v>-28943</v>
      </c>
      <c r="L52" s="759">
        <v>6057</v>
      </c>
    </row>
    <row r="53" spans="1:12" s="184" customFormat="1" ht="15.75" thickBot="1">
      <c r="A53" s="807">
        <v>49</v>
      </c>
      <c r="B53" s="784" t="s">
        <v>834</v>
      </c>
      <c r="C53" s="785" t="s">
        <v>453</v>
      </c>
      <c r="D53" s="786">
        <v>751815</v>
      </c>
      <c r="E53" s="786">
        <v>-62816</v>
      </c>
      <c r="F53" s="786">
        <v>688999</v>
      </c>
      <c r="G53" s="786">
        <v>1096316</v>
      </c>
      <c r="H53" s="786">
        <v>-105391</v>
      </c>
      <c r="I53" s="786">
        <v>990925</v>
      </c>
      <c r="J53" s="786">
        <v>1848131</v>
      </c>
      <c r="K53" s="782">
        <v>-168207</v>
      </c>
      <c r="L53" s="794">
        <v>1679924</v>
      </c>
    </row>
    <row r="54" spans="1:12" s="805" customFormat="1" ht="31.5" customHeight="1" thickBot="1">
      <c r="A54" s="815">
        <v>50</v>
      </c>
      <c r="B54" s="795" t="s">
        <v>835</v>
      </c>
      <c r="C54" s="796" t="s">
        <v>304</v>
      </c>
      <c r="D54" s="797">
        <v>4610815</v>
      </c>
      <c r="E54" s="797">
        <v>-331034</v>
      </c>
      <c r="F54" s="797">
        <v>4279781</v>
      </c>
      <c r="G54" s="797">
        <v>5485316</v>
      </c>
      <c r="H54" s="797">
        <v>543973</v>
      </c>
      <c r="I54" s="797">
        <v>6029289</v>
      </c>
      <c r="J54" s="797">
        <v>10096131</v>
      </c>
      <c r="K54" s="798">
        <v>212939</v>
      </c>
      <c r="L54" s="799">
        <v>10309070</v>
      </c>
    </row>
    <row r="55" spans="1:12" ht="15">
      <c r="A55" s="807">
        <v>52</v>
      </c>
      <c r="B55" s="738" t="s">
        <v>1133</v>
      </c>
      <c r="C55" s="741" t="s">
        <v>500</v>
      </c>
      <c r="D55" s="741"/>
      <c r="E55" s="742">
        <v>66100</v>
      </c>
      <c r="F55" s="742">
        <v>66100</v>
      </c>
      <c r="G55" s="741"/>
      <c r="H55" s="742">
        <v>17500</v>
      </c>
      <c r="I55" s="742">
        <v>17500</v>
      </c>
      <c r="J55" s="741" t="s">
        <v>1324</v>
      </c>
      <c r="K55" s="743">
        <v>83600</v>
      </c>
      <c r="L55" s="744">
        <v>83600</v>
      </c>
    </row>
    <row r="56" spans="1:12" ht="15">
      <c r="A56" s="807">
        <v>53</v>
      </c>
      <c r="B56" s="738" t="s">
        <v>1030</v>
      </c>
      <c r="C56" s="741" t="s">
        <v>500</v>
      </c>
      <c r="D56" s="741"/>
      <c r="E56" s="742">
        <v>17847</v>
      </c>
      <c r="F56" s="742">
        <v>17847</v>
      </c>
      <c r="G56" s="741"/>
      <c r="H56" s="742">
        <v>4725</v>
      </c>
      <c r="I56" s="742">
        <v>4725</v>
      </c>
      <c r="J56" s="741" t="s">
        <v>1324</v>
      </c>
      <c r="K56" s="743">
        <v>22572</v>
      </c>
      <c r="L56" s="744">
        <v>22572</v>
      </c>
    </row>
    <row r="57" spans="1:12" ht="15">
      <c r="A57" s="807">
        <v>54</v>
      </c>
      <c r="B57" s="738" t="s">
        <v>630</v>
      </c>
      <c r="C57" s="741" t="s">
        <v>500</v>
      </c>
      <c r="D57" s="741" t="s">
        <v>1324</v>
      </c>
      <c r="E57" s="742">
        <v>83947</v>
      </c>
      <c r="F57" s="742">
        <v>83947</v>
      </c>
      <c r="G57" s="741" t="s">
        <v>1324</v>
      </c>
      <c r="H57" s="742">
        <v>22225</v>
      </c>
      <c r="I57" s="742">
        <v>22225</v>
      </c>
      <c r="J57" s="741" t="s">
        <v>1324</v>
      </c>
      <c r="K57" s="743">
        <v>106172</v>
      </c>
      <c r="L57" s="744">
        <v>106172</v>
      </c>
    </row>
    <row r="58" spans="1:12" s="800" customFormat="1" ht="33" customHeight="1">
      <c r="A58" s="816">
        <v>55</v>
      </c>
      <c r="B58" s="817" t="s">
        <v>836</v>
      </c>
      <c r="C58" s="817" t="s">
        <v>500</v>
      </c>
      <c r="D58" s="474">
        <v>21010053</v>
      </c>
      <c r="E58" s="474">
        <v>2164262</v>
      </c>
      <c r="F58" s="474">
        <v>23174315</v>
      </c>
      <c r="G58" s="474">
        <v>20249747</v>
      </c>
      <c r="H58" s="474">
        <v>3062820</v>
      </c>
      <c r="I58" s="474">
        <v>23312567</v>
      </c>
      <c r="J58" s="474">
        <v>41259800</v>
      </c>
      <c r="K58" s="474">
        <v>5227082</v>
      </c>
      <c r="L58" s="474">
        <v>46486882</v>
      </c>
    </row>
    <row r="59" spans="1:12" ht="15">
      <c r="A59" s="807">
        <v>56</v>
      </c>
      <c r="B59" s="738" t="s">
        <v>1057</v>
      </c>
      <c r="C59" s="741"/>
      <c r="D59" s="742">
        <v>680153</v>
      </c>
      <c r="E59" s="741"/>
      <c r="F59" s="742">
        <v>680153</v>
      </c>
      <c r="G59" s="742">
        <v>-680153</v>
      </c>
      <c r="H59" s="741"/>
      <c r="I59" s="742">
        <v>-680153</v>
      </c>
      <c r="J59" s="741"/>
      <c r="K59" s="738" t="s">
        <v>1324</v>
      </c>
      <c r="L59" s="740" t="s">
        <v>1324</v>
      </c>
    </row>
    <row r="60" spans="1:12" ht="15">
      <c r="A60" s="807">
        <v>57</v>
      </c>
      <c r="B60" s="738" t="s">
        <v>837</v>
      </c>
      <c r="C60" s="741" t="s">
        <v>500</v>
      </c>
      <c r="D60" s="742">
        <v>20329900</v>
      </c>
      <c r="E60" s="742">
        <v>2497430</v>
      </c>
      <c r="F60" s="742">
        <v>22569776</v>
      </c>
      <c r="G60" s="742">
        <v>20029900</v>
      </c>
      <c r="H60" s="742">
        <v>2497430</v>
      </c>
      <c r="I60" s="742">
        <v>22569775</v>
      </c>
      <c r="J60" s="742">
        <v>40359800</v>
      </c>
      <c r="K60" s="743">
        <v>4994860</v>
      </c>
      <c r="L60" s="744">
        <v>45354660</v>
      </c>
    </row>
    <row r="61" spans="1:12" ht="15">
      <c r="A61" s="807">
        <v>58</v>
      </c>
      <c r="B61" s="738" t="s">
        <v>1056</v>
      </c>
      <c r="C61" s="741"/>
      <c r="D61" s="741"/>
      <c r="E61" s="741"/>
      <c r="F61" s="741" t="s">
        <v>1324</v>
      </c>
      <c r="G61" s="742">
        <v>900000</v>
      </c>
      <c r="H61" s="742">
        <v>232222</v>
      </c>
      <c r="I61" s="742">
        <v>1132222</v>
      </c>
      <c r="J61" s="742">
        <v>900000</v>
      </c>
      <c r="K61" s="743">
        <v>232222</v>
      </c>
      <c r="L61" s="744">
        <v>1132222</v>
      </c>
    </row>
    <row r="62" spans="1:12" ht="15">
      <c r="A62" s="807">
        <v>59</v>
      </c>
      <c r="B62" s="738" t="s">
        <v>1325</v>
      </c>
      <c r="C62" s="741"/>
      <c r="D62" s="741"/>
      <c r="E62" s="742">
        <v>2000</v>
      </c>
      <c r="F62" s="742">
        <v>2000</v>
      </c>
      <c r="G62" s="741"/>
      <c r="H62" s="742">
        <v>123000</v>
      </c>
      <c r="I62" s="742">
        <v>123000</v>
      </c>
      <c r="J62" s="741" t="s">
        <v>1324</v>
      </c>
      <c r="K62" s="743">
        <v>125000</v>
      </c>
      <c r="L62" s="744">
        <v>125000</v>
      </c>
    </row>
    <row r="63" spans="1:12" ht="15">
      <c r="A63" s="807">
        <v>60</v>
      </c>
      <c r="B63" s="738" t="s">
        <v>1326</v>
      </c>
      <c r="C63" s="741"/>
      <c r="D63" s="741"/>
      <c r="E63" s="741">
        <v>215</v>
      </c>
      <c r="F63" s="741">
        <v>215</v>
      </c>
      <c r="G63" s="741"/>
      <c r="H63" s="741">
        <v>216</v>
      </c>
      <c r="I63" s="741">
        <v>216</v>
      </c>
      <c r="J63" s="741" t="s">
        <v>1324</v>
      </c>
      <c r="K63" s="738">
        <v>431</v>
      </c>
      <c r="L63" s="740">
        <v>431</v>
      </c>
    </row>
    <row r="64" spans="1:12" ht="15">
      <c r="A64" s="807">
        <v>61</v>
      </c>
      <c r="B64" s="738" t="s">
        <v>1327</v>
      </c>
      <c r="C64" s="741"/>
      <c r="D64" s="741"/>
      <c r="E64" s="741">
        <v>59</v>
      </c>
      <c r="F64" s="741">
        <v>59</v>
      </c>
      <c r="G64" s="741"/>
      <c r="H64" s="741">
        <v>58</v>
      </c>
      <c r="I64" s="741">
        <v>58</v>
      </c>
      <c r="J64" s="741" t="s">
        <v>1324</v>
      </c>
      <c r="K64" s="738">
        <v>117</v>
      </c>
      <c r="L64" s="740">
        <v>117</v>
      </c>
    </row>
    <row r="65" spans="1:12" s="803" customFormat="1" ht="28.5" customHeight="1">
      <c r="A65" s="815">
        <v>62</v>
      </c>
      <c r="B65" s="829" t="s">
        <v>838</v>
      </c>
      <c r="C65" s="829" t="s">
        <v>500</v>
      </c>
      <c r="D65" s="818">
        <v>21010053</v>
      </c>
      <c r="E65" s="818">
        <v>2499704</v>
      </c>
      <c r="F65" s="818">
        <v>22572050</v>
      </c>
      <c r="G65" s="818">
        <v>20249747</v>
      </c>
      <c r="H65" s="818">
        <v>2852652</v>
      </c>
      <c r="I65" s="818">
        <v>23145118</v>
      </c>
      <c r="J65" s="818">
        <v>41259800</v>
      </c>
      <c r="K65" s="818">
        <v>5227082</v>
      </c>
      <c r="L65" s="818">
        <v>46486882</v>
      </c>
    </row>
  </sheetData>
  <sheetProtection/>
  <mergeCells count="1">
    <mergeCell ref="A1:J1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28" r:id="rId1"/>
  <headerFooter alignWithMargins="0">
    <oddHeader>&amp;LMAGYARPOLÁNYI KÖZÖS
ÖNKORMÁNYZATI HIVATAL&amp;C2017. ÉVI KÖLTSÉGVETÉS&amp;R10.c. melléklet Magyarpolány Község Önkormányat Képviselő-testületének
3/2018. (IV. 6.)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view="pageLayout" workbookViewId="0" topLeftCell="M1">
      <selection activeCell="E38" sqref="E38"/>
    </sheetView>
  </sheetViews>
  <sheetFormatPr defaultColWidth="9.125" defaultRowHeight="12.75"/>
  <cols>
    <col min="1" max="1" width="7.625" style="186" bestFit="1" customWidth="1"/>
    <col min="2" max="2" width="9.875" style="187" bestFit="1" customWidth="1"/>
    <col min="3" max="3" width="64.625" style="188" customWidth="1"/>
    <col min="4" max="4" width="21.875" style="188" bestFit="1" customWidth="1"/>
    <col min="5" max="6" width="21.875" style="188" customWidth="1"/>
    <col min="7" max="7" width="9.875" style="187" bestFit="1" customWidth="1"/>
    <col min="8" max="8" width="47.125" style="188" customWidth="1"/>
    <col min="9" max="9" width="24.375" style="188" customWidth="1"/>
    <col min="10" max="10" width="22.50390625" style="519" bestFit="1" customWidth="1"/>
    <col min="11" max="11" width="17.625" style="519" customWidth="1"/>
    <col min="12" max="16384" width="9.125" style="190" customWidth="1"/>
  </cols>
  <sheetData>
    <row r="1" spans="8:9" ht="18" thickBot="1">
      <c r="H1" s="392"/>
      <c r="I1" s="189"/>
    </row>
    <row r="2" spans="1:11" s="520" customFormat="1" ht="17.25">
      <c r="A2" s="665"/>
      <c r="B2" s="666" t="s">
        <v>3</v>
      </c>
      <c r="C2" s="667" t="s">
        <v>4</v>
      </c>
      <c r="D2" s="667" t="s">
        <v>5</v>
      </c>
      <c r="E2" s="667" t="s">
        <v>6</v>
      </c>
      <c r="F2" s="667" t="s">
        <v>7</v>
      </c>
      <c r="G2" s="667" t="s">
        <v>294</v>
      </c>
      <c r="H2" s="668" t="s">
        <v>655</v>
      </c>
      <c r="I2" s="667" t="s">
        <v>656</v>
      </c>
      <c r="J2" s="669" t="s">
        <v>657</v>
      </c>
      <c r="K2" s="670" t="s">
        <v>658</v>
      </c>
    </row>
    <row r="3" spans="1:11" s="192" customFormat="1" ht="34.5">
      <c r="A3" s="671">
        <v>1</v>
      </c>
      <c r="B3" s="672" t="s">
        <v>839</v>
      </c>
      <c r="C3" s="1032" t="s">
        <v>295</v>
      </c>
      <c r="D3" s="1033"/>
      <c r="E3" s="513" t="s">
        <v>1281</v>
      </c>
      <c r="F3" s="514" t="s">
        <v>1282</v>
      </c>
      <c r="G3" s="191" t="s">
        <v>839</v>
      </c>
      <c r="H3" s="1032" t="s">
        <v>296</v>
      </c>
      <c r="I3" s="1033"/>
      <c r="J3" s="673" t="s">
        <v>1281</v>
      </c>
      <c r="K3" s="674" t="s">
        <v>1282</v>
      </c>
    </row>
    <row r="4" spans="1:11" ht="37.5" customHeight="1">
      <c r="A4" s="671">
        <v>2</v>
      </c>
      <c r="B4" s="675"/>
      <c r="C4" s="194" t="s">
        <v>1033</v>
      </c>
      <c r="D4" s="195">
        <v>16687627</v>
      </c>
      <c r="E4" s="195">
        <v>0</v>
      </c>
      <c r="F4" s="195">
        <f>SUM(D4:E4)</f>
        <v>16687627</v>
      </c>
      <c r="G4" s="193" t="s">
        <v>929</v>
      </c>
      <c r="H4" s="393" t="s">
        <v>301</v>
      </c>
      <c r="I4" s="193">
        <f>'[1]2.b.m.'!H16</f>
        <v>27007795</v>
      </c>
      <c r="J4" s="676">
        <f>K4-I4</f>
        <v>358327</v>
      </c>
      <c r="K4" s="677">
        <v>27366122</v>
      </c>
    </row>
    <row r="5" spans="1:11" ht="37.5" customHeight="1">
      <c r="A5" s="671">
        <v>3</v>
      </c>
      <c r="B5" s="675"/>
      <c r="C5" s="194" t="s">
        <v>1034</v>
      </c>
      <c r="D5" s="195">
        <v>3600000</v>
      </c>
      <c r="E5" s="195"/>
      <c r="F5" s="195">
        <f aca="true" t="shared" si="0" ref="F5:F23">SUM(D5:E5)</f>
        <v>3600000</v>
      </c>
      <c r="G5" s="193" t="s">
        <v>840</v>
      </c>
      <c r="H5" s="393" t="s">
        <v>842</v>
      </c>
      <c r="I5" s="193">
        <f>'[1]2.b.m.'!H20</f>
        <v>6031749</v>
      </c>
      <c r="J5" s="676">
        <f>K5-I5</f>
        <v>154838</v>
      </c>
      <c r="K5" s="677">
        <v>6186587</v>
      </c>
    </row>
    <row r="6" spans="1:11" ht="37.5" customHeight="1">
      <c r="A6" s="671">
        <v>4</v>
      </c>
      <c r="B6" s="675"/>
      <c r="C6" s="194" t="s">
        <v>1035</v>
      </c>
      <c r="D6" s="195">
        <v>7002843</v>
      </c>
      <c r="E6" s="195">
        <f>F6-D6</f>
        <v>279268</v>
      </c>
      <c r="F6" s="195">
        <v>7282111</v>
      </c>
      <c r="G6" s="193" t="s">
        <v>841</v>
      </c>
      <c r="H6" s="393" t="s">
        <v>789</v>
      </c>
      <c r="I6" s="193">
        <f>'[1]2.b.m.'!H56</f>
        <v>2399456.92</v>
      </c>
      <c r="J6" s="676">
        <f>K6-I6</f>
        <v>1596714.08</v>
      </c>
      <c r="K6" s="677">
        <v>3996171</v>
      </c>
    </row>
    <row r="7" spans="1:11" ht="30">
      <c r="A7" s="671">
        <v>5</v>
      </c>
      <c r="B7" s="675"/>
      <c r="C7" s="194" t="s">
        <v>1036</v>
      </c>
      <c r="D7" s="195">
        <v>179540</v>
      </c>
      <c r="E7" s="195"/>
      <c r="F7" s="195">
        <f t="shared" si="0"/>
        <v>179540</v>
      </c>
      <c r="G7" s="193" t="s">
        <v>843</v>
      </c>
      <c r="H7" s="393" t="s">
        <v>630</v>
      </c>
      <c r="I7" s="193"/>
      <c r="J7" s="676">
        <f>K7-I7</f>
        <v>362274</v>
      </c>
      <c r="K7" s="677">
        <v>362274</v>
      </c>
    </row>
    <row r="8" spans="1:11" ht="34.5">
      <c r="A8" s="671">
        <v>6</v>
      </c>
      <c r="B8" s="675"/>
      <c r="C8" s="194" t="s">
        <v>1037</v>
      </c>
      <c r="D8" s="195">
        <v>1200000</v>
      </c>
      <c r="E8" s="195">
        <v>967000</v>
      </c>
      <c r="F8" s="195">
        <f t="shared" si="0"/>
        <v>2167000</v>
      </c>
      <c r="G8" s="193"/>
      <c r="H8" s="200" t="s">
        <v>1038</v>
      </c>
      <c r="I8" s="196">
        <f>SUM(I4:I7)</f>
        <v>35439000.92</v>
      </c>
      <c r="J8" s="676">
        <f>SUM(J4:J7)</f>
        <v>2472153.08</v>
      </c>
      <c r="K8" s="677">
        <f aca="true" t="shared" si="1" ref="K8:K17">SUM(I8:J8)</f>
        <v>37911154</v>
      </c>
    </row>
    <row r="9" spans="1:11" ht="17.25">
      <c r="A9" s="671">
        <v>7</v>
      </c>
      <c r="B9" s="675"/>
      <c r="C9" s="194" t="s">
        <v>1283</v>
      </c>
      <c r="D9" s="195"/>
      <c r="E9" s="195">
        <v>800727</v>
      </c>
      <c r="F9" s="195">
        <f>SUM(D9:E9)</f>
        <v>800727</v>
      </c>
      <c r="G9" s="193"/>
      <c r="H9" s="200"/>
      <c r="I9" s="196"/>
      <c r="J9" s="521"/>
      <c r="K9" s="677"/>
    </row>
    <row r="10" spans="1:11" ht="51.75">
      <c r="A10" s="671">
        <v>8</v>
      </c>
      <c r="B10" s="678"/>
      <c r="C10" s="197" t="s">
        <v>1284</v>
      </c>
      <c r="D10" s="198">
        <f>SUM(D4:D8)</f>
        <v>28670010</v>
      </c>
      <c r="E10" s="198">
        <f>SUM(E4:E9)</f>
        <v>2046995</v>
      </c>
      <c r="F10" s="195">
        <f>SUM(D10:E10)</f>
        <v>30717005</v>
      </c>
      <c r="G10" s="196"/>
      <c r="H10" s="679"/>
      <c r="I10" s="196"/>
      <c r="J10" s="521"/>
      <c r="K10" s="677">
        <f t="shared" si="1"/>
        <v>0</v>
      </c>
    </row>
    <row r="11" spans="1:11" ht="30">
      <c r="A11" s="671">
        <v>9</v>
      </c>
      <c r="B11" s="675"/>
      <c r="C11" s="194" t="s">
        <v>1039</v>
      </c>
      <c r="D11" s="195">
        <v>3159067</v>
      </c>
      <c r="E11" s="195"/>
      <c r="F11" s="195">
        <f t="shared" si="0"/>
        <v>3159067</v>
      </c>
      <c r="G11" s="193" t="s">
        <v>929</v>
      </c>
      <c r="H11" s="126" t="s">
        <v>301</v>
      </c>
      <c r="I11" s="193">
        <f>'[1]2.b.m.'!J16</f>
        <v>1891500</v>
      </c>
      <c r="J11" s="521"/>
      <c r="K11" s="677">
        <f t="shared" si="1"/>
        <v>1891500</v>
      </c>
    </row>
    <row r="12" spans="1:11" ht="30">
      <c r="A12" s="671">
        <v>10</v>
      </c>
      <c r="B12" s="675"/>
      <c r="C12" s="194" t="s">
        <v>1040</v>
      </c>
      <c r="D12" s="195">
        <v>1361667</v>
      </c>
      <c r="E12" s="195">
        <v>1038333</v>
      </c>
      <c r="F12" s="195">
        <f t="shared" si="0"/>
        <v>2400000</v>
      </c>
      <c r="G12" s="193" t="s">
        <v>840</v>
      </c>
      <c r="H12" s="126" t="s">
        <v>788</v>
      </c>
      <c r="I12" s="193">
        <f>'[1]2.b.m.'!J20</f>
        <v>421160</v>
      </c>
      <c r="J12" s="521">
        <f>L12-I12</f>
        <v>-421160</v>
      </c>
      <c r="K12" s="677">
        <f t="shared" si="1"/>
        <v>0</v>
      </c>
    </row>
    <row r="13" spans="1:11" s="199" customFormat="1" ht="35.25" customHeight="1">
      <c r="A13" s="671">
        <v>11</v>
      </c>
      <c r="B13" s="678"/>
      <c r="C13" s="197" t="s">
        <v>844</v>
      </c>
      <c r="D13" s="198">
        <f>SUM(D11:D12)</f>
        <v>4520734</v>
      </c>
      <c r="E13" s="198">
        <f>SUM(E11:E12)</f>
        <v>1038333</v>
      </c>
      <c r="F13" s="195">
        <f t="shared" si="0"/>
        <v>5559067</v>
      </c>
      <c r="G13" s="193" t="s">
        <v>841</v>
      </c>
      <c r="H13" s="126" t="s">
        <v>789</v>
      </c>
      <c r="I13" s="193">
        <f>SUM('[1]2.b.m.'!J56:J56)</f>
        <v>7209780</v>
      </c>
      <c r="J13" s="680">
        <f>L13-I13</f>
        <v>-7209780</v>
      </c>
      <c r="K13" s="677">
        <f t="shared" si="1"/>
        <v>0</v>
      </c>
    </row>
    <row r="14" spans="1:11" s="199" customFormat="1" ht="35.25" customHeight="1">
      <c r="A14" s="671">
        <v>12</v>
      </c>
      <c r="B14" s="675"/>
      <c r="C14" s="194" t="s">
        <v>845</v>
      </c>
      <c r="D14" s="195">
        <v>837800</v>
      </c>
      <c r="E14" s="195"/>
      <c r="F14" s="195">
        <f t="shared" si="0"/>
        <v>837800</v>
      </c>
      <c r="G14" s="193" t="s">
        <v>843</v>
      </c>
      <c r="H14" s="126" t="s">
        <v>930</v>
      </c>
      <c r="I14" s="193"/>
      <c r="J14" s="680">
        <v>15637</v>
      </c>
      <c r="K14" s="677">
        <f t="shared" si="1"/>
        <v>15637</v>
      </c>
    </row>
    <row r="15" spans="1:11" s="199" customFormat="1" ht="35.25" customHeight="1">
      <c r="A15" s="671">
        <v>13</v>
      </c>
      <c r="B15" s="678" t="s">
        <v>171</v>
      </c>
      <c r="C15" s="200" t="s">
        <v>846</v>
      </c>
      <c r="D15" s="198">
        <f>SUM(D10+D13+D14)</f>
        <v>34028544</v>
      </c>
      <c r="E15" s="198">
        <f>SUM(E13,E10)</f>
        <v>3085328</v>
      </c>
      <c r="F15" s="195">
        <f t="shared" si="0"/>
        <v>37113872</v>
      </c>
      <c r="G15" s="196"/>
      <c r="H15" s="200" t="s">
        <v>1041</v>
      </c>
      <c r="I15" s="196">
        <f>SUM(I11:I14)</f>
        <v>9522440</v>
      </c>
      <c r="J15" s="681">
        <f>SUM(J11:J14)</f>
        <v>-7615303</v>
      </c>
      <c r="K15" s="677">
        <f t="shared" si="1"/>
        <v>1907137</v>
      </c>
    </row>
    <row r="16" spans="1:11" s="199" customFormat="1" ht="35.25" customHeight="1">
      <c r="A16" s="671">
        <v>14</v>
      </c>
      <c r="B16" s="682"/>
      <c r="C16" s="194" t="s">
        <v>847</v>
      </c>
      <c r="D16" s="195">
        <v>6921420</v>
      </c>
      <c r="E16" s="195">
        <f>F16-D16</f>
        <v>-116013</v>
      </c>
      <c r="F16" s="195">
        <v>6805407</v>
      </c>
      <c r="G16" s="203"/>
      <c r="H16" s="394"/>
      <c r="I16" s="683"/>
      <c r="J16" s="684"/>
      <c r="K16" s="677">
        <f t="shared" si="1"/>
        <v>0</v>
      </c>
    </row>
    <row r="17" spans="1:11" s="199" customFormat="1" ht="17.25">
      <c r="A17" s="671">
        <v>15</v>
      </c>
      <c r="B17" s="682"/>
      <c r="C17" s="194" t="s">
        <v>848</v>
      </c>
      <c r="D17" s="195">
        <v>1170000</v>
      </c>
      <c r="E17" s="195">
        <f>F17-D17</f>
        <v>-208585</v>
      </c>
      <c r="F17" s="195">
        <v>961415</v>
      </c>
      <c r="G17" s="203"/>
      <c r="H17" s="126" t="s">
        <v>301</v>
      </c>
      <c r="I17" s="685"/>
      <c r="J17" s="684"/>
      <c r="K17" s="677">
        <f t="shared" si="1"/>
        <v>0</v>
      </c>
    </row>
    <row r="18" spans="1:32" s="202" customFormat="1" ht="64.5" customHeight="1">
      <c r="A18" s="671">
        <v>16</v>
      </c>
      <c r="B18" s="686" t="s">
        <v>180</v>
      </c>
      <c r="C18" s="395" t="s">
        <v>1042</v>
      </c>
      <c r="D18" s="396">
        <f>SUM(D16:D17)</f>
        <v>8091420</v>
      </c>
      <c r="E18" s="687">
        <f>SUM(E16:E17)</f>
        <v>-324598</v>
      </c>
      <c r="F18" s="195">
        <f t="shared" si="0"/>
        <v>7766822</v>
      </c>
      <c r="G18" s="208"/>
      <c r="H18" s="126" t="s">
        <v>788</v>
      </c>
      <c r="I18" s="685">
        <f>'[1]2.b.m.'!I20</f>
        <v>0</v>
      </c>
      <c r="J18" s="684"/>
      <c r="K18" s="473">
        <f aca="true" t="shared" si="2" ref="K18:K28">SUM(I18:J18)</f>
        <v>0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1034"/>
      <c r="Z18" s="1034"/>
      <c r="AA18" s="1034"/>
      <c r="AB18" s="1034"/>
      <c r="AC18" s="1035"/>
      <c r="AD18" s="1035"/>
      <c r="AE18" s="1035"/>
      <c r="AF18" s="1035"/>
    </row>
    <row r="19" spans="1:32" s="207" customFormat="1" ht="38.25" customHeight="1">
      <c r="A19" s="671">
        <v>17</v>
      </c>
      <c r="B19" s="686"/>
      <c r="C19" s="397" t="s">
        <v>1285</v>
      </c>
      <c r="D19" s="198">
        <v>823500</v>
      </c>
      <c r="E19" s="198">
        <v>-823500</v>
      </c>
      <c r="F19" s="195">
        <f t="shared" si="0"/>
        <v>0</v>
      </c>
      <c r="G19" s="208"/>
      <c r="H19" s="126" t="s">
        <v>789</v>
      </c>
      <c r="I19" s="685">
        <f>'[1]2.b.m.'!I56</f>
        <v>0</v>
      </c>
      <c r="J19" s="684"/>
      <c r="K19" s="473">
        <f t="shared" si="2"/>
        <v>0</v>
      </c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5"/>
      <c r="AA19" s="205"/>
      <c r="AB19" s="205"/>
      <c r="AC19" s="206"/>
      <c r="AD19" s="206"/>
      <c r="AE19" s="206"/>
      <c r="AF19" s="206"/>
    </row>
    <row r="20" spans="1:32" s="207" customFormat="1" ht="38.25" customHeight="1">
      <c r="A20" s="671">
        <v>18</v>
      </c>
      <c r="B20" s="675"/>
      <c r="C20" s="194" t="s">
        <v>1286</v>
      </c>
      <c r="D20" s="195"/>
      <c r="E20" s="195">
        <v>224965</v>
      </c>
      <c r="F20" s="195">
        <f>SUM(D20:E20)</f>
        <v>224965</v>
      </c>
      <c r="G20" s="208"/>
      <c r="H20" s="126"/>
      <c r="I20" s="685"/>
      <c r="J20" s="684"/>
      <c r="K20" s="473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05"/>
      <c r="AA20" s="205"/>
      <c r="AB20" s="205"/>
      <c r="AC20" s="206"/>
      <c r="AD20" s="206"/>
      <c r="AE20" s="206"/>
      <c r="AF20" s="206"/>
    </row>
    <row r="21" spans="1:32" s="207" customFormat="1" ht="38.25" customHeight="1">
      <c r="A21" s="671">
        <v>19</v>
      </c>
      <c r="B21" s="675"/>
      <c r="C21" s="194" t="s">
        <v>1287</v>
      </c>
      <c r="D21" s="195"/>
      <c r="E21" s="195">
        <v>563368</v>
      </c>
      <c r="F21" s="195">
        <f>SUM(D21:E21)</f>
        <v>563368</v>
      </c>
      <c r="G21" s="196"/>
      <c r="H21" s="126" t="s">
        <v>930</v>
      </c>
      <c r="I21" s="683"/>
      <c r="J21" s="681"/>
      <c r="K21" s="473">
        <f t="shared" si="2"/>
        <v>0</v>
      </c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5"/>
      <c r="AA21" s="205"/>
      <c r="AB21" s="205"/>
      <c r="AC21" s="206"/>
      <c r="AD21" s="206"/>
      <c r="AE21" s="206"/>
      <c r="AF21" s="206"/>
    </row>
    <row r="22" spans="1:32" s="202" customFormat="1" ht="56.25" customHeight="1" thickBot="1">
      <c r="A22" s="671">
        <v>20</v>
      </c>
      <c r="B22" s="688"/>
      <c r="C22" s="689" t="s">
        <v>1043</v>
      </c>
      <c r="D22" s="210">
        <v>2017977</v>
      </c>
      <c r="E22" s="210">
        <f>F22-D22</f>
        <v>-495487</v>
      </c>
      <c r="F22" s="195">
        <v>1522490</v>
      </c>
      <c r="G22" s="209"/>
      <c r="H22" s="200" t="s">
        <v>1044</v>
      </c>
      <c r="I22" s="196">
        <f>SUM(I17:I21)</f>
        <v>0</v>
      </c>
      <c r="J22" s="684"/>
      <c r="K22" s="473">
        <f t="shared" si="2"/>
        <v>0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034"/>
      <c r="Z22" s="1034"/>
      <c r="AA22" s="1034"/>
      <c r="AB22" s="1034"/>
      <c r="AC22" s="1035"/>
      <c r="AD22" s="1035"/>
      <c r="AE22" s="1035"/>
      <c r="AF22" s="1035"/>
    </row>
    <row r="23" spans="1:32" s="207" customFormat="1" ht="36" thickBot="1" thickTop="1">
      <c r="A23" s="671">
        <v>21</v>
      </c>
      <c r="B23" s="690"/>
      <c r="C23" s="212" t="s">
        <v>1288</v>
      </c>
      <c r="D23" s="213">
        <f>D15+D16+D19+D22</f>
        <v>43791441</v>
      </c>
      <c r="E23" s="213">
        <f>E15+E16+E19+E22+E20+E21-E24</f>
        <v>-9589990</v>
      </c>
      <c r="F23" s="195">
        <f t="shared" si="0"/>
        <v>34201451</v>
      </c>
      <c r="G23" s="211"/>
      <c r="H23" s="398"/>
      <c r="I23" s="691"/>
      <c r="J23" s="684"/>
      <c r="K23" s="473">
        <f t="shared" si="2"/>
        <v>0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5"/>
      <c r="AA23" s="205"/>
      <c r="AB23" s="205"/>
      <c r="AC23" s="206"/>
      <c r="AD23" s="206"/>
      <c r="AE23" s="206"/>
      <c r="AF23" s="206"/>
    </row>
    <row r="24" spans="1:32" s="207" customFormat="1" ht="36" thickBot="1" thickTop="1">
      <c r="A24" s="671">
        <v>22</v>
      </c>
      <c r="B24" s="692"/>
      <c r="C24" s="212" t="s">
        <v>1289</v>
      </c>
      <c r="D24" s="693"/>
      <c r="E24" s="693">
        <v>12028651</v>
      </c>
      <c r="F24" s="195">
        <f>SUM(D24:E24)</f>
        <v>12028651</v>
      </c>
      <c r="G24" s="694"/>
      <c r="H24" s="398"/>
      <c r="I24" s="691"/>
      <c r="J24" s="684"/>
      <c r="K24" s="473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5"/>
      <c r="AA24" s="205"/>
      <c r="AB24" s="205"/>
      <c r="AC24" s="206"/>
      <c r="AD24" s="206"/>
      <c r="AE24" s="206"/>
      <c r="AF24" s="206"/>
    </row>
    <row r="25" spans="1:32" s="207" customFormat="1" ht="43.5" customHeight="1" thickBot="1" thickTop="1">
      <c r="A25" s="671">
        <v>23</v>
      </c>
      <c r="B25" s="688" t="s">
        <v>136</v>
      </c>
      <c r="C25" s="214" t="s">
        <v>1290</v>
      </c>
      <c r="D25" s="210">
        <f>SUM(D17)</f>
        <v>1170000</v>
      </c>
      <c r="E25" s="210">
        <f>F25-D25</f>
        <v>-207286</v>
      </c>
      <c r="F25" s="695">
        <v>962714</v>
      </c>
      <c r="G25" s="694"/>
      <c r="H25" s="398"/>
      <c r="I25" s="691"/>
      <c r="J25" s="684"/>
      <c r="K25" s="473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5"/>
      <c r="AA25" s="205"/>
      <c r="AB25" s="205"/>
      <c r="AC25" s="206"/>
      <c r="AD25" s="206"/>
      <c r="AE25" s="206"/>
      <c r="AF25" s="206"/>
    </row>
    <row r="26" spans="1:32" s="202" customFormat="1" ht="64.5" customHeight="1" thickBot="1" thickTop="1">
      <c r="A26" s="671">
        <v>24</v>
      </c>
      <c r="B26" s="692"/>
      <c r="C26" s="696" t="s">
        <v>1291</v>
      </c>
      <c r="D26" s="693"/>
      <c r="E26" s="693">
        <v>6351</v>
      </c>
      <c r="F26" s="697">
        <f>SUM(D26:E26)</f>
        <v>6351</v>
      </c>
      <c r="G26" s="694"/>
      <c r="H26" s="398"/>
      <c r="I26" s="691"/>
      <c r="J26" s="698"/>
      <c r="K26" s="699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1034"/>
      <c r="Z26" s="1034"/>
      <c r="AA26" s="1034"/>
      <c r="AB26" s="1034"/>
      <c r="AC26" s="1035"/>
      <c r="AD26" s="1035"/>
      <c r="AE26" s="1035"/>
      <c r="AF26" s="1035"/>
    </row>
    <row r="27" spans="1:11" ht="18" thickBot="1" thickTop="1">
      <c r="A27" s="671">
        <v>25</v>
      </c>
      <c r="B27" s="692"/>
      <c r="C27" s="696" t="s">
        <v>1232</v>
      </c>
      <c r="D27" s="693"/>
      <c r="E27" s="693">
        <v>1299</v>
      </c>
      <c r="F27" s="697">
        <f>SUM(D27:E27)</f>
        <v>1299</v>
      </c>
      <c r="G27" s="209"/>
      <c r="H27" s="398"/>
      <c r="I27" s="691"/>
      <c r="J27" s="700"/>
      <c r="K27" s="701">
        <f t="shared" si="2"/>
        <v>0</v>
      </c>
    </row>
    <row r="28" spans="1:11" ht="36" thickBot="1" thickTop="1">
      <c r="A28" s="702">
        <v>26</v>
      </c>
      <c r="B28" s="703" t="s">
        <v>849</v>
      </c>
      <c r="C28" s="704" t="s">
        <v>1292</v>
      </c>
      <c r="D28" s="705">
        <f>SUM(D23:D25)</f>
        <v>44961441</v>
      </c>
      <c r="E28" s="705">
        <f>F28-D28</f>
        <v>2239025</v>
      </c>
      <c r="F28" s="706">
        <f>SUM(F23:F27)</f>
        <v>47200466</v>
      </c>
      <c r="G28" s="707" t="s">
        <v>11</v>
      </c>
      <c r="H28" s="704" t="s">
        <v>850</v>
      </c>
      <c r="I28" s="707">
        <f>I8+I15+I22</f>
        <v>44961440.92</v>
      </c>
      <c r="J28" s="708">
        <f>J8+J15+J22</f>
        <v>-5143149.92</v>
      </c>
      <c r="K28" s="709">
        <f t="shared" si="2"/>
        <v>39818291</v>
      </c>
    </row>
  </sheetData>
  <sheetProtection/>
  <mergeCells count="8">
    <mergeCell ref="C3:D3"/>
    <mergeCell ref="H3:I3"/>
    <mergeCell ref="Y26:AB26"/>
    <mergeCell ref="AC26:AF26"/>
    <mergeCell ref="Y18:AB18"/>
    <mergeCell ref="AC18:AF18"/>
    <mergeCell ref="Y22:AB22"/>
    <mergeCell ref="AC22:A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3/2018. (IV. 6.)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Layout" workbookViewId="0" topLeftCell="A1">
      <selection activeCell="F3" sqref="F3"/>
    </sheetView>
  </sheetViews>
  <sheetFormatPr defaultColWidth="9.125" defaultRowHeight="12.75"/>
  <cols>
    <col min="1" max="1" width="9.125" style="38" customWidth="1"/>
    <col min="2" max="3" width="26.00390625" style="38" customWidth="1"/>
    <col min="4" max="4" width="13.625" style="38" bestFit="1" customWidth="1"/>
    <col min="5" max="5" width="15.125" style="38" customWidth="1"/>
    <col min="6" max="6" width="16.00390625" style="38" bestFit="1" customWidth="1"/>
    <col min="7" max="7" width="19.50390625" style="38" customWidth="1"/>
    <col min="8" max="8" width="14.625" style="38" customWidth="1"/>
    <col min="9" max="16384" width="9.125" style="38" customWidth="1"/>
  </cols>
  <sheetData>
    <row r="1" spans="1:8" ht="12.75">
      <c r="A1" s="156"/>
      <c r="B1" s="161"/>
      <c r="C1" s="156"/>
      <c r="D1" s="156"/>
      <c r="E1" s="156"/>
      <c r="F1" s="156"/>
      <c r="G1" s="156"/>
      <c r="H1" s="156"/>
    </row>
    <row r="2" spans="1:8" ht="12.75">
      <c r="A2" s="163"/>
      <c r="B2" s="157" t="s">
        <v>3</v>
      </c>
      <c r="C2" s="157" t="s">
        <v>136</v>
      </c>
      <c r="D2" s="157" t="s">
        <v>5</v>
      </c>
      <c r="E2" s="157" t="s">
        <v>6</v>
      </c>
      <c r="F2" s="157" t="s">
        <v>7</v>
      </c>
      <c r="G2" s="157" t="s">
        <v>294</v>
      </c>
      <c r="H2" s="157" t="s">
        <v>294</v>
      </c>
    </row>
    <row r="3" spans="1:8" ht="78.75">
      <c r="A3" s="158">
        <v>1</v>
      </c>
      <c r="B3" s="159" t="s">
        <v>708</v>
      </c>
      <c r="C3" s="159" t="s">
        <v>709</v>
      </c>
      <c r="D3" s="159" t="s">
        <v>710</v>
      </c>
      <c r="E3" s="159" t="s">
        <v>711</v>
      </c>
      <c r="F3" s="159" t="s">
        <v>791</v>
      </c>
      <c r="G3" s="159" t="s">
        <v>713</v>
      </c>
      <c r="H3" s="159" t="s">
        <v>793</v>
      </c>
    </row>
    <row r="4" spans="1:8" ht="49.5" customHeight="1">
      <c r="A4" s="158">
        <v>2</v>
      </c>
      <c r="B4" s="391" t="s">
        <v>851</v>
      </c>
      <c r="C4" s="389" t="s">
        <v>852</v>
      </c>
      <c r="D4" s="714">
        <f>E4+F4+G4+H4</f>
        <v>22933316</v>
      </c>
      <c r="E4" s="714">
        <f>'[1]2.b.m.'!E16</f>
        <v>18508927</v>
      </c>
      <c r="F4" s="714">
        <f>'[1]2.b.m.'!E20</f>
        <v>4152939</v>
      </c>
      <c r="G4" s="714">
        <f>'[1]2.b.m.'!E56</f>
        <v>271450</v>
      </c>
      <c r="H4" s="390"/>
    </row>
    <row r="5" spans="1:8" ht="49.5" customHeight="1">
      <c r="A5" s="158">
        <v>3</v>
      </c>
      <c r="B5" s="391" t="s">
        <v>853</v>
      </c>
      <c r="C5" s="389" t="s">
        <v>854</v>
      </c>
      <c r="D5" s="714">
        <f>E5+F5+G5+H5</f>
        <v>2075307</v>
      </c>
      <c r="E5" s="714"/>
      <c r="F5" s="714"/>
      <c r="G5" s="714">
        <f>'[1]2.b.m.'!F56</f>
        <v>2075307</v>
      </c>
      <c r="H5" s="390"/>
    </row>
    <row r="6" spans="1:8" ht="49.5" customHeight="1">
      <c r="A6" s="158">
        <v>4</v>
      </c>
      <c r="B6" s="391" t="s">
        <v>855</v>
      </c>
      <c r="C6" s="389" t="s">
        <v>856</v>
      </c>
      <c r="D6" s="714">
        <f>E6+F6+G6+H6</f>
        <v>10430378</v>
      </c>
      <c r="E6" s="714">
        <f>'[1]2.b.m.'!G16</f>
        <v>8498868</v>
      </c>
      <c r="F6" s="714">
        <f>'[1]2.b.m.'!G20</f>
        <v>1878810</v>
      </c>
      <c r="G6" s="714">
        <v>52700</v>
      </c>
      <c r="H6" s="390"/>
    </row>
    <row r="7" spans="1:8" ht="49.5" customHeight="1">
      <c r="A7" s="158">
        <v>5</v>
      </c>
      <c r="B7" s="391" t="s">
        <v>857</v>
      </c>
      <c r="C7" s="389" t="s">
        <v>858</v>
      </c>
      <c r="D7" s="714">
        <f>E7+F7+G7+H7</f>
        <v>9522440</v>
      </c>
      <c r="E7" s="714">
        <f>'[1]2.b.m.'!J16</f>
        <v>1891500</v>
      </c>
      <c r="F7" s="714">
        <f>'[1]2.b.m.'!J20</f>
        <v>421160</v>
      </c>
      <c r="G7" s="714">
        <f>'[1]2.b.m.'!J56</f>
        <v>7209780</v>
      </c>
      <c r="H7" s="390"/>
    </row>
    <row r="8" spans="1:8" ht="49.5" customHeight="1">
      <c r="A8" s="158"/>
      <c r="B8" s="391" t="s">
        <v>1031</v>
      </c>
      <c r="C8" s="389" t="s">
        <v>1032</v>
      </c>
      <c r="D8" s="714"/>
      <c r="E8" s="714"/>
      <c r="F8" s="714"/>
      <c r="G8" s="714"/>
      <c r="H8" s="390"/>
    </row>
    <row r="9" spans="1:8" ht="54" customHeight="1">
      <c r="A9" s="158">
        <v>6</v>
      </c>
      <c r="B9" s="1025" t="s">
        <v>796</v>
      </c>
      <c r="C9" s="1026"/>
      <c r="D9" s="714">
        <f>SUM(D4:D8)</f>
        <v>44961441</v>
      </c>
      <c r="E9" s="714">
        <f>SUM(E4:E8)</f>
        <v>28899295</v>
      </c>
      <c r="F9" s="714">
        <f>SUM(F4:F8)</f>
        <v>6452909</v>
      </c>
      <c r="G9" s="714">
        <f>SUM(G4:G8)</f>
        <v>9609237</v>
      </c>
      <c r="H9" s="390">
        <f>SUM(H4:H8)</f>
        <v>0</v>
      </c>
    </row>
    <row r="10" spans="1:8" ht="12.75">
      <c r="A10" s="158"/>
      <c r="B10" s="1027" t="s">
        <v>1302</v>
      </c>
      <c r="C10" s="1028"/>
      <c r="D10" s="523">
        <f>E10+F10+G10+H10</f>
        <v>2239025</v>
      </c>
      <c r="E10" s="523">
        <f>'[1]2.b.m.'!L16</f>
        <v>358327</v>
      </c>
      <c r="F10" s="523">
        <f>'[1]2.b.m.'!L20</f>
        <v>165838</v>
      </c>
      <c r="G10" s="523">
        <f>'[1]2.b.m.'!L56</f>
        <v>1336949</v>
      </c>
      <c r="H10" s="715">
        <f>'[1]2.b.m.'!L60</f>
        <v>377911</v>
      </c>
    </row>
    <row r="11" spans="1:8" ht="12.75">
      <c r="A11" s="430"/>
      <c r="B11" s="1027" t="s">
        <v>1113</v>
      </c>
      <c r="C11" s="1028"/>
      <c r="D11" s="716">
        <f>SUM(D9:D10)</f>
        <v>47200466</v>
      </c>
      <c r="E11" s="716">
        <f>SUM(E9:E10)</f>
        <v>29257622</v>
      </c>
      <c r="F11" s="716">
        <f>SUM(F9:F10)</f>
        <v>6618747</v>
      </c>
      <c r="G11" s="716">
        <f>SUM(G9:G10)</f>
        <v>10946186</v>
      </c>
      <c r="H11" s="716">
        <f>SUM(H9:H10)</f>
        <v>377911</v>
      </c>
    </row>
  </sheetData>
  <sheetProtection/>
  <mergeCells count="3"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&amp;LMagyarpolányi Hosszú-hegyi 
Német Nemzetiségi Óvoda és Egységes Óvoda-bölcsőde&amp;C2017. ÉVI KÖLTSÉGVETÉS
KIADÁSOK&amp;R11.b. melléklet
Magyarpolány Község Önkormányat Képviselő-testületének
3/2018. (IV. 6.)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1"/>
  <sheetViews>
    <sheetView view="pageLayout" workbookViewId="0" topLeftCell="A1">
      <selection activeCell="L6" sqref="L6"/>
    </sheetView>
  </sheetViews>
  <sheetFormatPr defaultColWidth="9.125" defaultRowHeight="12.75"/>
  <cols>
    <col min="1" max="1" width="4.50390625" style="220" bestFit="1" customWidth="1"/>
    <col min="2" max="2" width="55.125" style="221" customWidth="1"/>
    <col min="3" max="3" width="23.875" style="216" customWidth="1"/>
    <col min="4" max="4" width="19.875" style="216" customWidth="1"/>
    <col min="5" max="5" width="16.875" style="216" bestFit="1" customWidth="1"/>
    <col min="6" max="7" width="17.875" style="216" customWidth="1"/>
    <col min="8" max="10" width="19.125" style="216" customWidth="1"/>
    <col min="11" max="13" width="20.375" style="216" customWidth="1"/>
    <col min="14" max="16" width="21.125" style="216" customWidth="1"/>
    <col min="17" max="17" width="15.125" style="216" bestFit="1" customWidth="1"/>
    <col min="18" max="18" width="16.125" style="216" bestFit="1" customWidth="1"/>
    <col min="19" max="19" width="16.875" style="216" bestFit="1" customWidth="1"/>
    <col min="20" max="35" width="2.625" style="216" customWidth="1"/>
    <col min="36" max="36" width="16.125" style="222" customWidth="1"/>
    <col min="37" max="40" width="2.625" style="223" customWidth="1"/>
    <col min="41" max="52" width="5.125" style="216" customWidth="1"/>
    <col min="53" max="56" width="5.125" style="219" customWidth="1"/>
    <col min="57" max="60" width="5.125" style="216" customWidth="1"/>
    <col min="61" max="64" width="5.125" style="219" customWidth="1"/>
    <col min="65" max="16384" width="9.125" style="216" customWidth="1"/>
  </cols>
  <sheetData>
    <row r="1" spans="1:64" ht="25.5" customHeight="1">
      <c r="A1" s="1042" t="s">
        <v>797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AJ1" s="216"/>
      <c r="AK1" s="216"/>
      <c r="AL1" s="216"/>
      <c r="AM1" s="216"/>
      <c r="AN1" s="216"/>
      <c r="BA1" s="216"/>
      <c r="BB1" s="216"/>
      <c r="BC1" s="216"/>
      <c r="BD1" s="216"/>
      <c r="BI1" s="216"/>
      <c r="BJ1" s="216"/>
      <c r="BK1" s="216"/>
      <c r="BL1" s="216"/>
    </row>
    <row r="2" spans="1:64" ht="15.75" customHeight="1">
      <c r="A2" s="1043"/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AJ2" s="216"/>
      <c r="AK2" s="216"/>
      <c r="AL2" s="216"/>
      <c r="AM2" s="216"/>
      <c r="AN2" s="216"/>
      <c r="BA2" s="216"/>
      <c r="BB2" s="216"/>
      <c r="BC2" s="216"/>
      <c r="BD2" s="216"/>
      <c r="BI2" s="216"/>
      <c r="BJ2" s="216"/>
      <c r="BK2" s="216"/>
      <c r="BL2" s="216"/>
    </row>
    <row r="3" spans="1:64" ht="17.25">
      <c r="A3" s="373"/>
      <c r="B3" s="1038" t="s">
        <v>3</v>
      </c>
      <c r="C3" s="1039"/>
      <c r="D3" s="374" t="s">
        <v>136</v>
      </c>
      <c r="E3" s="372" t="s">
        <v>5</v>
      </c>
      <c r="F3" s="372" t="s">
        <v>6</v>
      </c>
      <c r="G3" s="372" t="s">
        <v>654</v>
      </c>
      <c r="H3" s="372" t="s">
        <v>294</v>
      </c>
      <c r="I3" s="372" t="s">
        <v>655</v>
      </c>
      <c r="J3" s="372" t="s">
        <v>656</v>
      </c>
      <c r="K3" s="372" t="s">
        <v>657</v>
      </c>
      <c r="L3" s="372" t="s">
        <v>658</v>
      </c>
      <c r="M3" s="372" t="s">
        <v>11</v>
      </c>
      <c r="AJ3" s="216"/>
      <c r="AK3" s="216"/>
      <c r="AL3" s="216"/>
      <c r="AM3" s="216"/>
      <c r="AN3" s="216"/>
      <c r="BA3" s="216"/>
      <c r="BB3" s="216"/>
      <c r="BC3" s="216"/>
      <c r="BD3" s="216"/>
      <c r="BI3" s="216"/>
      <c r="BJ3" s="216"/>
      <c r="BK3" s="216"/>
      <c r="BL3" s="216"/>
    </row>
    <row r="4" spans="1:64" ht="17.25">
      <c r="A4" s="1053" t="s">
        <v>314</v>
      </c>
      <c r="B4" s="1044" t="s">
        <v>9</v>
      </c>
      <c r="C4" s="1045"/>
      <c r="D4" s="1050" t="s">
        <v>137</v>
      </c>
      <c r="E4" s="1056" t="s">
        <v>315</v>
      </c>
      <c r="F4" s="1056"/>
      <c r="G4" s="1056"/>
      <c r="H4" s="1056"/>
      <c r="I4" s="1056"/>
      <c r="J4" s="1056"/>
      <c r="K4" s="1056"/>
      <c r="L4" s="710"/>
      <c r="M4" s="710"/>
      <c r="AJ4" s="216"/>
      <c r="AK4" s="216"/>
      <c r="AL4" s="216"/>
      <c r="AM4" s="216"/>
      <c r="AN4" s="216"/>
      <c r="BA4" s="216"/>
      <c r="BB4" s="216"/>
      <c r="BC4" s="216"/>
      <c r="BD4" s="216"/>
      <c r="BI4" s="216"/>
      <c r="BJ4" s="216"/>
      <c r="BK4" s="216"/>
      <c r="BL4" s="216"/>
    </row>
    <row r="5" spans="1:64" ht="17.25">
      <c r="A5" s="1054"/>
      <c r="B5" s="1046"/>
      <c r="C5" s="1047"/>
      <c r="D5" s="1051"/>
      <c r="E5" s="662" t="s">
        <v>859</v>
      </c>
      <c r="F5" s="662" t="s">
        <v>860</v>
      </c>
      <c r="G5" s="662" t="s">
        <v>861</v>
      </c>
      <c r="H5" s="1057" t="s">
        <v>1293</v>
      </c>
      <c r="I5" s="374">
        <v>104031</v>
      </c>
      <c r="J5" s="384" t="s">
        <v>857</v>
      </c>
      <c r="K5" s="1058" t="s">
        <v>332</v>
      </c>
      <c r="L5" s="710"/>
      <c r="M5" s="710"/>
      <c r="AJ5" s="216"/>
      <c r="AK5" s="216"/>
      <c r="AL5" s="216"/>
      <c r="AM5" s="216"/>
      <c r="AN5" s="216"/>
      <c r="BA5" s="216"/>
      <c r="BB5" s="216"/>
      <c r="BC5" s="216"/>
      <c r="BD5" s="216"/>
      <c r="BI5" s="216"/>
      <c r="BJ5" s="216"/>
      <c r="BK5" s="216"/>
      <c r="BL5" s="216"/>
    </row>
    <row r="6" spans="1:64" ht="104.25">
      <c r="A6" s="1055"/>
      <c r="B6" s="1048"/>
      <c r="C6" s="1049"/>
      <c r="D6" s="1052"/>
      <c r="E6" s="374" t="s">
        <v>862</v>
      </c>
      <c r="F6" s="374" t="s">
        <v>863</v>
      </c>
      <c r="G6" s="374" t="s">
        <v>864</v>
      </c>
      <c r="H6" s="1057"/>
      <c r="I6" s="374" t="s">
        <v>1294</v>
      </c>
      <c r="J6" s="374" t="s">
        <v>865</v>
      </c>
      <c r="K6" s="1058"/>
      <c r="L6" s="711" t="s">
        <v>1295</v>
      </c>
      <c r="M6" s="711" t="s">
        <v>1296</v>
      </c>
      <c r="AJ6" s="216"/>
      <c r="AK6" s="216"/>
      <c r="AL6" s="216"/>
      <c r="AM6" s="216"/>
      <c r="AN6" s="216"/>
      <c r="BA6" s="216"/>
      <c r="BB6" s="216"/>
      <c r="BC6" s="216"/>
      <c r="BD6" s="216"/>
      <c r="BI6" s="216"/>
      <c r="BJ6" s="216"/>
      <c r="BK6" s="216"/>
      <c r="BL6" s="216"/>
    </row>
    <row r="7" spans="1:64" ht="21">
      <c r="A7" s="361">
        <v>1</v>
      </c>
      <c r="B7" s="370" t="s">
        <v>358</v>
      </c>
      <c r="C7" s="217"/>
      <c r="D7" s="371" t="s">
        <v>359</v>
      </c>
      <c r="E7" s="385">
        <v>17045263</v>
      </c>
      <c r="F7" s="385"/>
      <c r="G7" s="385">
        <v>8076000</v>
      </c>
      <c r="H7" s="386">
        <f>SUM(E7:G7)</f>
        <v>25121263</v>
      </c>
      <c r="I7" s="385"/>
      <c r="J7" s="385">
        <v>1729500</v>
      </c>
      <c r="K7" s="386">
        <f aca="true" t="shared" si="0" ref="K7:K15">SUM(H7:J7)</f>
        <v>26850763</v>
      </c>
      <c r="L7" s="710">
        <f>M7-K7</f>
        <v>0</v>
      </c>
      <c r="M7" s="710">
        <v>26850763</v>
      </c>
      <c r="AJ7" s="216"/>
      <c r="AK7" s="216"/>
      <c r="AL7" s="216"/>
      <c r="AM7" s="216"/>
      <c r="AN7" s="216"/>
      <c r="BA7" s="216"/>
      <c r="BB7" s="216"/>
      <c r="BC7" s="216"/>
      <c r="BD7" s="216"/>
      <c r="BI7" s="216"/>
      <c r="BJ7" s="216"/>
      <c r="BK7" s="216"/>
      <c r="BL7" s="216"/>
    </row>
    <row r="8" spans="1:64" ht="21">
      <c r="A8" s="361">
        <v>2</v>
      </c>
      <c r="B8" s="370" t="s">
        <v>373</v>
      </c>
      <c r="C8" s="217"/>
      <c r="D8" s="366" t="s">
        <v>365</v>
      </c>
      <c r="E8" s="385">
        <v>483000</v>
      </c>
      <c r="F8" s="385"/>
      <c r="G8" s="385"/>
      <c r="H8" s="386">
        <f>SUM(E8:G8)</f>
        <v>483000</v>
      </c>
      <c r="I8" s="385"/>
      <c r="J8" s="385"/>
      <c r="K8" s="386">
        <f t="shared" si="0"/>
        <v>483000</v>
      </c>
      <c r="L8" s="710">
        <v>48000</v>
      </c>
      <c r="M8" s="710">
        <f>SUM(K8:L8)</f>
        <v>531000</v>
      </c>
      <c r="AJ8" s="216"/>
      <c r="AK8" s="216"/>
      <c r="AL8" s="216"/>
      <c r="AM8" s="216"/>
      <c r="AN8" s="216"/>
      <c r="BA8" s="216"/>
      <c r="BB8" s="216"/>
      <c r="BC8" s="216"/>
      <c r="BD8" s="216"/>
      <c r="BI8" s="216"/>
      <c r="BJ8" s="216"/>
      <c r="BK8" s="216"/>
      <c r="BL8" s="216"/>
    </row>
    <row r="9" spans="1:64" ht="34.5">
      <c r="A9" s="361">
        <v>3</v>
      </c>
      <c r="B9" s="369" t="s">
        <v>367</v>
      </c>
      <c r="C9" s="218"/>
      <c r="D9" s="366" t="s">
        <v>368</v>
      </c>
      <c r="E9" s="385">
        <v>250000</v>
      </c>
      <c r="F9" s="385"/>
      <c r="G9" s="385">
        <v>100000</v>
      </c>
      <c r="H9" s="386">
        <f>SUM(E9:G9)</f>
        <v>350000</v>
      </c>
      <c r="I9" s="385"/>
      <c r="J9" s="385">
        <v>50000</v>
      </c>
      <c r="K9" s="386">
        <f t="shared" si="0"/>
        <v>400000</v>
      </c>
      <c r="L9" s="710">
        <v>330000</v>
      </c>
      <c r="M9" s="710">
        <f>SUM(K9:L9)</f>
        <v>730000</v>
      </c>
      <c r="AJ9" s="216"/>
      <c r="AK9" s="216"/>
      <c r="AL9" s="216"/>
      <c r="AM9" s="216"/>
      <c r="AN9" s="216"/>
      <c r="BA9" s="216"/>
      <c r="BB9" s="216"/>
      <c r="BC9" s="216"/>
      <c r="BD9" s="216"/>
      <c r="BI9" s="216"/>
      <c r="BJ9" s="216"/>
      <c r="BK9" s="216"/>
      <c r="BL9" s="216"/>
    </row>
    <row r="10" spans="1:13" ht="21">
      <c r="A10" s="361">
        <v>4</v>
      </c>
      <c r="B10" s="369" t="s">
        <v>375</v>
      </c>
      <c r="C10" s="218"/>
      <c r="D10" s="366" t="s">
        <v>376</v>
      </c>
      <c r="E10" s="385">
        <v>533332</v>
      </c>
      <c r="F10" s="385"/>
      <c r="G10" s="385">
        <v>200000</v>
      </c>
      <c r="H10" s="386">
        <f>E10+F10+G10</f>
        <v>733332</v>
      </c>
      <c r="I10" s="385"/>
      <c r="J10" s="385">
        <v>100000</v>
      </c>
      <c r="K10" s="386">
        <f t="shared" si="0"/>
        <v>833332</v>
      </c>
      <c r="L10" s="710"/>
      <c r="M10" s="710">
        <f>SUM(K10:L10)</f>
        <v>833332</v>
      </c>
    </row>
    <row r="11" spans="1:13" ht="21">
      <c r="A11" s="361">
        <v>5</v>
      </c>
      <c r="B11" s="365" t="s">
        <v>380</v>
      </c>
      <c r="C11" s="218"/>
      <c r="D11" s="366" t="s">
        <v>381</v>
      </c>
      <c r="E11" s="385">
        <v>134332</v>
      </c>
      <c r="F11" s="385"/>
      <c r="G11" s="385">
        <v>98868</v>
      </c>
      <c r="H11" s="386">
        <f>SUM(E11:G11)</f>
        <v>233200</v>
      </c>
      <c r="I11" s="385"/>
      <c r="J11" s="385"/>
      <c r="K11" s="386">
        <f t="shared" si="0"/>
        <v>233200</v>
      </c>
      <c r="L11" s="710">
        <f>M11-K11</f>
        <v>-48848</v>
      </c>
      <c r="M11" s="710">
        <v>184352</v>
      </c>
    </row>
    <row r="12" spans="1:13" ht="21">
      <c r="A12" s="361">
        <v>6</v>
      </c>
      <c r="B12" s="365" t="s">
        <v>382</v>
      </c>
      <c r="C12" s="218"/>
      <c r="D12" s="366" t="s">
        <v>383</v>
      </c>
      <c r="E12" s="385">
        <v>63000</v>
      </c>
      <c r="F12" s="385"/>
      <c r="G12" s="385">
        <v>24000</v>
      </c>
      <c r="H12" s="386">
        <f>SUM(E12:G12)</f>
        <v>87000</v>
      </c>
      <c r="I12" s="385"/>
      <c r="J12" s="385">
        <v>12000</v>
      </c>
      <c r="K12" s="386">
        <f t="shared" si="0"/>
        <v>99000</v>
      </c>
      <c r="L12" s="710">
        <f>M12-K12</f>
        <v>1000</v>
      </c>
      <c r="M12" s="710">
        <v>100000</v>
      </c>
    </row>
    <row r="13" spans="1:13" ht="21">
      <c r="A13" s="361"/>
      <c r="B13" s="365" t="s">
        <v>1297</v>
      </c>
      <c r="C13" s="218"/>
      <c r="D13" s="366"/>
      <c r="E13" s="385"/>
      <c r="F13" s="385"/>
      <c r="G13" s="385"/>
      <c r="H13" s="386"/>
      <c r="I13" s="385"/>
      <c r="J13" s="385"/>
      <c r="K13" s="386"/>
      <c r="L13" s="710">
        <v>28175</v>
      </c>
      <c r="M13" s="710">
        <f>SUM(K13:L13)</f>
        <v>28175</v>
      </c>
    </row>
    <row r="14" spans="1:13" ht="21">
      <c r="A14" s="361">
        <v>7</v>
      </c>
      <c r="B14" s="368" t="s">
        <v>866</v>
      </c>
      <c r="C14" s="218" t="s">
        <v>1021</v>
      </c>
      <c r="D14" s="364" t="s">
        <v>393</v>
      </c>
      <c r="E14" s="386">
        <f aca="true" t="shared" si="1" ref="E14:J14">SUM(E7:E12)</f>
        <v>18508927</v>
      </c>
      <c r="F14" s="386">
        <f t="shared" si="1"/>
        <v>0</v>
      </c>
      <c r="G14" s="386">
        <f t="shared" si="1"/>
        <v>8498868</v>
      </c>
      <c r="H14" s="386">
        <f t="shared" si="1"/>
        <v>27007795</v>
      </c>
      <c r="I14" s="386"/>
      <c r="J14" s="386">
        <f t="shared" si="1"/>
        <v>1891500</v>
      </c>
      <c r="K14" s="386">
        <f t="shared" si="0"/>
        <v>28899295</v>
      </c>
      <c r="L14" s="712">
        <f>SUM(L7:L13)</f>
        <v>358327</v>
      </c>
      <c r="M14" s="712">
        <f>SUM(M7:M12)</f>
        <v>29229447</v>
      </c>
    </row>
    <row r="15" spans="1:13" ht="21">
      <c r="A15" s="361">
        <v>8</v>
      </c>
      <c r="B15" s="365" t="s">
        <v>867</v>
      </c>
      <c r="C15" s="218" t="s">
        <v>1022</v>
      </c>
      <c r="D15" s="366" t="s">
        <v>381</v>
      </c>
      <c r="E15" s="385"/>
      <c r="F15" s="385"/>
      <c r="G15" s="385"/>
      <c r="H15" s="386">
        <f>SUM(E15:G15)</f>
        <v>0</v>
      </c>
      <c r="I15" s="386"/>
      <c r="J15" s="385"/>
      <c r="K15" s="386">
        <f t="shared" si="0"/>
        <v>0</v>
      </c>
      <c r="L15" s="710"/>
      <c r="M15" s="710"/>
    </row>
    <row r="16" spans="1:13" ht="21">
      <c r="A16" s="361">
        <v>9</v>
      </c>
      <c r="B16" s="368" t="s">
        <v>868</v>
      </c>
      <c r="C16" s="218" t="s">
        <v>869</v>
      </c>
      <c r="D16" s="364" t="s">
        <v>300</v>
      </c>
      <c r="E16" s="386">
        <f aca="true" t="shared" si="2" ref="E16:K16">SUM(E14:E15)</f>
        <v>18508927</v>
      </c>
      <c r="F16" s="386">
        <f t="shared" si="2"/>
        <v>0</v>
      </c>
      <c r="G16" s="386">
        <f t="shared" si="2"/>
        <v>8498868</v>
      </c>
      <c r="H16" s="386">
        <f t="shared" si="2"/>
        <v>27007795</v>
      </c>
      <c r="I16" s="386"/>
      <c r="J16" s="386">
        <f t="shared" si="2"/>
        <v>1891500</v>
      </c>
      <c r="K16" s="386">
        <f t="shared" si="2"/>
        <v>28899295</v>
      </c>
      <c r="L16" s="712">
        <f>SUM(L14:L15)</f>
        <v>358327</v>
      </c>
      <c r="M16" s="712">
        <f>SUM(K16:L16)</f>
        <v>29257622</v>
      </c>
    </row>
    <row r="17" spans="1:13" ht="21">
      <c r="A17" s="361">
        <v>10</v>
      </c>
      <c r="B17" s="1036" t="s">
        <v>803</v>
      </c>
      <c r="C17" s="1037"/>
      <c r="D17" s="366" t="s">
        <v>302</v>
      </c>
      <c r="E17" s="385">
        <v>3970433</v>
      </c>
      <c r="F17" s="385">
        <f>F7*0.27</f>
        <v>0</v>
      </c>
      <c r="G17" s="385">
        <v>1810370</v>
      </c>
      <c r="H17" s="386">
        <f>SUM(E17:G17)</f>
        <v>5780803</v>
      </c>
      <c r="I17" s="385"/>
      <c r="J17" s="385">
        <v>386940</v>
      </c>
      <c r="K17" s="386">
        <f>SUM(H17:J17)</f>
        <v>6167743</v>
      </c>
      <c r="L17" s="710">
        <v>165838</v>
      </c>
      <c r="M17" s="710">
        <f>6362292+38500</f>
        <v>6400792</v>
      </c>
    </row>
    <row r="18" spans="1:13" ht="21">
      <c r="A18" s="361">
        <v>11</v>
      </c>
      <c r="B18" s="1036" t="s">
        <v>955</v>
      </c>
      <c r="C18" s="1037"/>
      <c r="D18" s="366" t="s">
        <v>302</v>
      </c>
      <c r="E18" s="385">
        <v>94400</v>
      </c>
      <c r="F18" s="385">
        <f>(F10*1.18)*0.14</f>
        <v>0</v>
      </c>
      <c r="G18" s="385">
        <v>35400</v>
      </c>
      <c r="H18" s="386">
        <f>SUM(E18:G18)</f>
        <v>129800</v>
      </c>
      <c r="I18" s="385"/>
      <c r="J18" s="385">
        <v>17700</v>
      </c>
      <c r="K18" s="386">
        <f>SUM(H18:J18)</f>
        <v>147500</v>
      </c>
      <c r="L18" s="710">
        <f>M18-K18</f>
        <v>0</v>
      </c>
      <c r="M18" s="710">
        <v>147500</v>
      </c>
    </row>
    <row r="19" spans="1:13" ht="21">
      <c r="A19" s="361">
        <v>12</v>
      </c>
      <c r="B19" s="1036" t="s">
        <v>954</v>
      </c>
      <c r="C19" s="1037"/>
      <c r="D19" s="366" t="s">
        <v>302</v>
      </c>
      <c r="E19" s="385">
        <v>88106</v>
      </c>
      <c r="F19" s="385"/>
      <c r="G19" s="385">
        <v>33040</v>
      </c>
      <c r="H19" s="386">
        <f>SUM(E19:G19)</f>
        <v>121146</v>
      </c>
      <c r="I19" s="385"/>
      <c r="J19" s="385">
        <v>16520</v>
      </c>
      <c r="K19" s="386">
        <f>SUM(H19:J19)</f>
        <v>137666</v>
      </c>
      <c r="L19" s="710">
        <f>M19-K19</f>
        <v>0</v>
      </c>
      <c r="M19" s="710">
        <v>137666</v>
      </c>
    </row>
    <row r="20" spans="1:13" ht="34.5">
      <c r="A20" s="361">
        <v>13</v>
      </c>
      <c r="B20" s="363" t="s">
        <v>870</v>
      </c>
      <c r="C20" s="218" t="s">
        <v>871</v>
      </c>
      <c r="D20" s="364" t="s">
        <v>302</v>
      </c>
      <c r="E20" s="386">
        <f aca="true" t="shared" si="3" ref="E20:J20">SUM(E17:E19)</f>
        <v>4152939</v>
      </c>
      <c r="F20" s="386">
        <f t="shared" si="3"/>
        <v>0</v>
      </c>
      <c r="G20" s="386">
        <f t="shared" si="3"/>
        <v>1878810</v>
      </c>
      <c r="H20" s="386">
        <f t="shared" si="3"/>
        <v>6031749</v>
      </c>
      <c r="I20" s="386"/>
      <c r="J20" s="386">
        <f t="shared" si="3"/>
        <v>421160</v>
      </c>
      <c r="K20" s="386">
        <f>SUM(H20:J20)</f>
        <v>6452909</v>
      </c>
      <c r="L20" s="712">
        <f>SUM(L17:L19)</f>
        <v>165838</v>
      </c>
      <c r="M20" s="712">
        <f aca="true" t="shared" si="4" ref="M20:M25">SUM(K20:L20)</f>
        <v>6618747</v>
      </c>
    </row>
    <row r="21" spans="1:13" ht="21">
      <c r="A21" s="361">
        <v>14</v>
      </c>
      <c r="B21" s="367" t="s">
        <v>872</v>
      </c>
      <c r="C21" s="218"/>
      <c r="D21" s="366" t="s">
        <v>405</v>
      </c>
      <c r="E21" s="385"/>
      <c r="F21" s="385">
        <v>10000</v>
      </c>
      <c r="G21" s="385"/>
      <c r="H21" s="386">
        <f>SUM(E21:G21)</f>
        <v>10000</v>
      </c>
      <c r="I21" s="386"/>
      <c r="J21" s="385"/>
      <c r="K21" s="386">
        <f>H21+J21</f>
        <v>10000</v>
      </c>
      <c r="L21" s="710">
        <v>-10000</v>
      </c>
      <c r="M21" s="710">
        <f t="shared" si="4"/>
        <v>0</v>
      </c>
    </row>
    <row r="22" spans="1:13" ht="21">
      <c r="A22" s="361">
        <v>15</v>
      </c>
      <c r="B22" s="367" t="s">
        <v>873</v>
      </c>
      <c r="C22" s="218"/>
      <c r="D22" s="366" t="s">
        <v>405</v>
      </c>
      <c r="E22" s="385"/>
      <c r="F22" s="385">
        <v>55000</v>
      </c>
      <c r="G22" s="385"/>
      <c r="H22" s="386">
        <f>SUM(E22:G22)</f>
        <v>55000</v>
      </c>
      <c r="I22" s="386"/>
      <c r="J22" s="385"/>
      <c r="K22" s="386">
        <f>H22+J22</f>
        <v>55000</v>
      </c>
      <c r="L22" s="710">
        <v>-50000</v>
      </c>
      <c r="M22" s="710">
        <f t="shared" si="4"/>
        <v>5000</v>
      </c>
    </row>
    <row r="23" spans="1:13" ht="21">
      <c r="A23" s="361">
        <v>16</v>
      </c>
      <c r="B23" s="367" t="s">
        <v>874</v>
      </c>
      <c r="C23" s="218"/>
      <c r="D23" s="366" t="s">
        <v>405</v>
      </c>
      <c r="E23" s="385"/>
      <c r="F23" s="385">
        <v>35000</v>
      </c>
      <c r="G23" s="385"/>
      <c r="H23" s="386">
        <f>SUM(E23:G23)</f>
        <v>35000</v>
      </c>
      <c r="I23" s="386"/>
      <c r="J23" s="385"/>
      <c r="K23" s="386">
        <f>H23+J23</f>
        <v>35000</v>
      </c>
      <c r="L23" s="710">
        <v>-10000</v>
      </c>
      <c r="M23" s="710">
        <f t="shared" si="4"/>
        <v>25000</v>
      </c>
    </row>
    <row r="24" spans="1:13" ht="34.5">
      <c r="A24" s="361">
        <v>17</v>
      </c>
      <c r="B24" s="367" t="s">
        <v>875</v>
      </c>
      <c r="C24" s="218"/>
      <c r="D24" s="366" t="s">
        <v>405</v>
      </c>
      <c r="E24" s="385"/>
      <c r="F24" s="385">
        <v>224000</v>
      </c>
      <c r="G24" s="385"/>
      <c r="H24" s="386">
        <f>SUM(E24:G24)</f>
        <v>224000</v>
      </c>
      <c r="I24" s="385"/>
      <c r="J24" s="385">
        <v>130000</v>
      </c>
      <c r="K24" s="386">
        <f>H24+J24</f>
        <v>354000</v>
      </c>
      <c r="L24" s="710">
        <v>-48000</v>
      </c>
      <c r="M24" s="710">
        <f t="shared" si="4"/>
        <v>306000</v>
      </c>
    </row>
    <row r="25" spans="1:13" ht="21">
      <c r="A25" s="361">
        <v>18</v>
      </c>
      <c r="B25" s="365" t="s">
        <v>876</v>
      </c>
      <c r="C25" s="218" t="s">
        <v>877</v>
      </c>
      <c r="D25" s="366" t="s">
        <v>405</v>
      </c>
      <c r="E25" s="385">
        <f aca="true" t="shared" si="5" ref="E25:K25">SUM(E21:E24)</f>
        <v>0</v>
      </c>
      <c r="F25" s="385">
        <f t="shared" si="5"/>
        <v>324000</v>
      </c>
      <c r="G25" s="385">
        <f t="shared" si="5"/>
        <v>0</v>
      </c>
      <c r="H25" s="386">
        <f t="shared" si="5"/>
        <v>324000</v>
      </c>
      <c r="I25" s="386"/>
      <c r="J25" s="385">
        <f t="shared" si="5"/>
        <v>130000</v>
      </c>
      <c r="K25" s="386">
        <f t="shared" si="5"/>
        <v>454000</v>
      </c>
      <c r="L25" s="712">
        <f>SUM(L21:L24)</f>
        <v>-118000</v>
      </c>
      <c r="M25" s="712">
        <f t="shared" si="4"/>
        <v>336000</v>
      </c>
    </row>
    <row r="26" spans="1:13" ht="21">
      <c r="A26" s="361">
        <v>19</v>
      </c>
      <c r="B26" s="367" t="s">
        <v>878</v>
      </c>
      <c r="C26" s="218"/>
      <c r="D26" s="366" t="s">
        <v>407</v>
      </c>
      <c r="E26" s="385"/>
      <c r="F26" s="385"/>
      <c r="G26" s="385"/>
      <c r="H26" s="386">
        <f>SUM(E26:G26)</f>
        <v>0</v>
      </c>
      <c r="I26" s="386"/>
      <c r="J26" s="385"/>
      <c r="K26" s="386">
        <f aca="true" t="shared" si="6" ref="K26:K47">SUM(H26:J26)</f>
        <v>0</v>
      </c>
      <c r="L26" s="710">
        <v>35000</v>
      </c>
      <c r="M26" s="710">
        <f>SUM(L26:L26)</f>
        <v>35000</v>
      </c>
    </row>
    <row r="27" spans="1:13" ht="21">
      <c r="A27" s="361">
        <v>20</v>
      </c>
      <c r="B27" s="367" t="s">
        <v>74</v>
      </c>
      <c r="C27" s="218"/>
      <c r="D27" s="366" t="s">
        <v>407</v>
      </c>
      <c r="E27" s="385"/>
      <c r="F27" s="385">
        <v>50000</v>
      </c>
      <c r="G27" s="385"/>
      <c r="H27" s="386">
        <f>SUM(E27:G27)</f>
        <v>50000</v>
      </c>
      <c r="I27" s="385"/>
      <c r="J27" s="385">
        <v>2000</v>
      </c>
      <c r="K27" s="386">
        <f t="shared" si="6"/>
        <v>52000</v>
      </c>
      <c r="L27" s="710">
        <v>53000</v>
      </c>
      <c r="M27" s="710">
        <f>SUM(K27:L27)</f>
        <v>105000</v>
      </c>
    </row>
    <row r="28" spans="1:13" ht="21">
      <c r="A28" s="361">
        <v>21</v>
      </c>
      <c r="B28" s="367" t="s">
        <v>98</v>
      </c>
      <c r="C28" s="218"/>
      <c r="D28" s="366" t="s">
        <v>407</v>
      </c>
      <c r="E28" s="385">
        <v>78740</v>
      </c>
      <c r="F28" s="385"/>
      <c r="G28" s="385">
        <v>31496</v>
      </c>
      <c r="H28" s="386">
        <f>SUM(E28:G28)</f>
        <v>110236</v>
      </c>
      <c r="I28" s="385"/>
      <c r="J28" s="385">
        <v>15748</v>
      </c>
      <c r="K28" s="386">
        <f t="shared" si="6"/>
        <v>125984</v>
      </c>
      <c r="L28" s="710"/>
      <c r="M28" s="710">
        <f>SUM(K28:L28)</f>
        <v>125984</v>
      </c>
    </row>
    <row r="29" spans="1:13" ht="21">
      <c r="A29" s="361">
        <v>22</v>
      </c>
      <c r="B29" s="367" t="s">
        <v>879</v>
      </c>
      <c r="C29" s="218"/>
      <c r="D29" s="366" t="s">
        <v>407</v>
      </c>
      <c r="E29" s="385"/>
      <c r="F29" s="385">
        <v>80000</v>
      </c>
      <c r="G29" s="385"/>
      <c r="H29" s="386">
        <f>SUM(E29:G29)</f>
        <v>80000</v>
      </c>
      <c r="I29" s="385"/>
      <c r="J29" s="385">
        <v>150000</v>
      </c>
      <c r="K29" s="386">
        <f t="shared" si="6"/>
        <v>230000</v>
      </c>
      <c r="L29" s="710">
        <v>190000</v>
      </c>
      <c r="M29" s="710">
        <f>SUM(K29:L29)</f>
        <v>420000</v>
      </c>
    </row>
    <row r="30" spans="1:13" ht="21">
      <c r="A30" s="361">
        <v>23</v>
      </c>
      <c r="B30" s="367" t="s">
        <v>880</v>
      </c>
      <c r="C30" s="218"/>
      <c r="D30" s="366" t="s">
        <v>407</v>
      </c>
      <c r="E30" s="385"/>
      <c r="F30" s="385">
        <v>50000</v>
      </c>
      <c r="G30" s="385"/>
      <c r="H30" s="386">
        <f>SUM(E30:G30)</f>
        <v>50000</v>
      </c>
      <c r="I30" s="386"/>
      <c r="J30" s="385"/>
      <c r="K30" s="386">
        <f t="shared" si="6"/>
        <v>50000</v>
      </c>
      <c r="L30" s="710">
        <v>-50000</v>
      </c>
      <c r="M30" s="710">
        <f>SUM(K30:L30)</f>
        <v>0</v>
      </c>
    </row>
    <row r="31" spans="1:13" ht="21">
      <c r="A31" s="361">
        <v>24</v>
      </c>
      <c r="B31" s="365" t="s">
        <v>881</v>
      </c>
      <c r="C31" s="218" t="s">
        <v>1023</v>
      </c>
      <c r="D31" s="366" t="s">
        <v>407</v>
      </c>
      <c r="E31" s="385">
        <f>SUM(E27:E30)</f>
        <v>78740</v>
      </c>
      <c r="F31" s="385">
        <f>SUM(F26:F30)</f>
        <v>180000</v>
      </c>
      <c r="G31" s="385">
        <f>SUM(G27:G30)</f>
        <v>31496</v>
      </c>
      <c r="H31" s="386">
        <f>SUM(H27:H30)</f>
        <v>290236</v>
      </c>
      <c r="I31" s="386"/>
      <c r="J31" s="385">
        <f>SUM(J26:J30)</f>
        <v>167748</v>
      </c>
      <c r="K31" s="386">
        <f t="shared" si="6"/>
        <v>457984</v>
      </c>
      <c r="L31" s="710">
        <f>SUM(L26:L30)</f>
        <v>228000</v>
      </c>
      <c r="M31" s="710">
        <f>SUM(M26:M30)</f>
        <v>685984</v>
      </c>
    </row>
    <row r="32" spans="1:13" ht="21">
      <c r="A32" s="361">
        <v>25</v>
      </c>
      <c r="B32" s="363" t="s">
        <v>882</v>
      </c>
      <c r="C32" s="218" t="s">
        <v>883</v>
      </c>
      <c r="D32" s="364" t="s">
        <v>411</v>
      </c>
      <c r="E32" s="386">
        <f>SUM(E25+E31)</f>
        <v>78740</v>
      </c>
      <c r="F32" s="386">
        <f>SUM(F25+F31)</f>
        <v>504000</v>
      </c>
      <c r="G32" s="386">
        <f>SUM(G25+G31)</f>
        <v>31496</v>
      </c>
      <c r="H32" s="386">
        <f>SUM(H25+H31)</f>
        <v>614236</v>
      </c>
      <c r="I32" s="386"/>
      <c r="J32" s="386">
        <f>SUM(J25+J31)</f>
        <v>297748</v>
      </c>
      <c r="K32" s="386">
        <f t="shared" si="6"/>
        <v>911984</v>
      </c>
      <c r="L32" s="386">
        <f>SUM(L25+L31)</f>
        <v>110000</v>
      </c>
      <c r="M32" s="386">
        <f>SUM(M25+M31)</f>
        <v>1021984</v>
      </c>
    </row>
    <row r="33" spans="1:13" ht="21">
      <c r="A33" s="361">
        <v>26</v>
      </c>
      <c r="B33" s="367" t="s">
        <v>813</v>
      </c>
      <c r="C33" s="218"/>
      <c r="D33" s="366" t="s">
        <v>413</v>
      </c>
      <c r="E33" s="385"/>
      <c r="F33" s="385">
        <v>32000</v>
      </c>
      <c r="G33" s="385"/>
      <c r="H33" s="386">
        <f aca="true" t="shared" si="7" ref="H33:H38">SUM(E33:G33)</f>
        <v>32000</v>
      </c>
      <c r="I33" s="386"/>
      <c r="J33" s="385"/>
      <c r="K33" s="386">
        <f t="shared" si="6"/>
        <v>32000</v>
      </c>
      <c r="L33" s="710">
        <v>80000</v>
      </c>
      <c r="M33" s="710">
        <f>SUM(K33:L33)</f>
        <v>112000</v>
      </c>
    </row>
    <row r="34" spans="1:13" ht="21">
      <c r="A34" s="361">
        <v>27</v>
      </c>
      <c r="B34" s="367" t="s">
        <v>884</v>
      </c>
      <c r="C34" s="218"/>
      <c r="D34" s="366" t="s">
        <v>415</v>
      </c>
      <c r="E34" s="385"/>
      <c r="F34" s="385">
        <v>65000</v>
      </c>
      <c r="G34" s="385"/>
      <c r="H34" s="386">
        <f t="shared" si="7"/>
        <v>65000</v>
      </c>
      <c r="I34" s="386"/>
      <c r="J34" s="385"/>
      <c r="K34" s="386">
        <f t="shared" si="6"/>
        <v>65000</v>
      </c>
      <c r="L34" s="710"/>
      <c r="M34" s="710">
        <f>SUM(K34:L34)</f>
        <v>65000</v>
      </c>
    </row>
    <row r="35" spans="1:13" ht="21">
      <c r="A35" s="361">
        <v>28</v>
      </c>
      <c r="B35" s="363" t="s">
        <v>885</v>
      </c>
      <c r="C35" s="218" t="s">
        <v>886</v>
      </c>
      <c r="D35" s="364" t="s">
        <v>417</v>
      </c>
      <c r="E35" s="386">
        <f>SUM(E33:E34)</f>
        <v>0</v>
      </c>
      <c r="F35" s="386">
        <f>SUM(F33:F34)</f>
        <v>97000</v>
      </c>
      <c r="G35" s="386">
        <f>SUM(G33:G34)</f>
        <v>0</v>
      </c>
      <c r="H35" s="386">
        <f t="shared" si="7"/>
        <v>97000</v>
      </c>
      <c r="I35" s="386"/>
      <c r="J35" s="386">
        <f>SUM(J33:J34)</f>
        <v>0</v>
      </c>
      <c r="K35" s="386">
        <f t="shared" si="6"/>
        <v>97000</v>
      </c>
      <c r="L35" s="712">
        <f>SUM(L33:L34)</f>
        <v>80000</v>
      </c>
      <c r="M35" s="712">
        <f>SUM(M33:M34)</f>
        <v>177000</v>
      </c>
    </row>
    <row r="36" spans="1:13" ht="21">
      <c r="A36" s="361">
        <v>29</v>
      </c>
      <c r="B36" s="367" t="s">
        <v>887</v>
      </c>
      <c r="C36" s="218"/>
      <c r="D36" s="366" t="s">
        <v>419</v>
      </c>
      <c r="E36" s="385"/>
      <c r="F36" s="385">
        <v>300000</v>
      </c>
      <c r="G36" s="385"/>
      <c r="H36" s="386">
        <f t="shared" si="7"/>
        <v>300000</v>
      </c>
      <c r="I36" s="385"/>
      <c r="J36" s="385">
        <v>30000</v>
      </c>
      <c r="K36" s="386">
        <f t="shared" si="6"/>
        <v>330000</v>
      </c>
      <c r="L36" s="710">
        <v>135000</v>
      </c>
      <c r="M36" s="710">
        <f>SUM(K36:L36)</f>
        <v>465000</v>
      </c>
    </row>
    <row r="37" spans="1:13" ht="21">
      <c r="A37" s="361">
        <v>30</v>
      </c>
      <c r="B37" s="367" t="s">
        <v>888</v>
      </c>
      <c r="C37" s="218"/>
      <c r="D37" s="366" t="s">
        <v>419</v>
      </c>
      <c r="E37" s="385"/>
      <c r="F37" s="385">
        <v>185000</v>
      </c>
      <c r="G37" s="385"/>
      <c r="H37" s="386">
        <f t="shared" si="7"/>
        <v>185000</v>
      </c>
      <c r="I37" s="385"/>
      <c r="J37" s="385">
        <v>30000</v>
      </c>
      <c r="K37" s="386">
        <f t="shared" si="6"/>
        <v>215000</v>
      </c>
      <c r="L37" s="710">
        <v>-80000</v>
      </c>
      <c r="M37" s="710">
        <f>SUM(K37:L37)</f>
        <v>135000</v>
      </c>
    </row>
    <row r="38" spans="1:13" ht="21">
      <c r="A38" s="361">
        <v>31</v>
      </c>
      <c r="B38" s="367" t="s">
        <v>889</v>
      </c>
      <c r="C38" s="218"/>
      <c r="D38" s="366" t="s">
        <v>419</v>
      </c>
      <c r="E38" s="385"/>
      <c r="F38" s="385">
        <v>80000</v>
      </c>
      <c r="G38" s="385"/>
      <c r="H38" s="386">
        <f t="shared" si="7"/>
        <v>80000</v>
      </c>
      <c r="I38" s="385"/>
      <c r="J38" s="385">
        <v>60000</v>
      </c>
      <c r="K38" s="386">
        <f t="shared" si="6"/>
        <v>140000</v>
      </c>
      <c r="L38" s="710">
        <v>45000</v>
      </c>
      <c r="M38" s="710">
        <f>SUM(K38:L38)</f>
        <v>185000</v>
      </c>
    </row>
    <row r="39" spans="1:13" ht="21">
      <c r="A39" s="361">
        <v>32</v>
      </c>
      <c r="B39" s="365" t="s">
        <v>418</v>
      </c>
      <c r="C39" s="218" t="s">
        <v>1024</v>
      </c>
      <c r="D39" s="366" t="s">
        <v>419</v>
      </c>
      <c r="E39" s="385">
        <f aca="true" t="shared" si="8" ref="E39:J39">SUM(E36:E38)</f>
        <v>0</v>
      </c>
      <c r="F39" s="385">
        <f t="shared" si="8"/>
        <v>565000</v>
      </c>
      <c r="G39" s="385">
        <f t="shared" si="8"/>
        <v>0</v>
      </c>
      <c r="H39" s="386">
        <f t="shared" si="8"/>
        <v>565000</v>
      </c>
      <c r="I39" s="385"/>
      <c r="J39" s="385">
        <f t="shared" si="8"/>
        <v>120000</v>
      </c>
      <c r="K39" s="386">
        <f t="shared" si="6"/>
        <v>685000</v>
      </c>
      <c r="L39" s="712">
        <f>SUM(L36:L38)</f>
        <v>100000</v>
      </c>
      <c r="M39" s="712">
        <f>SUM(M36:M38)</f>
        <v>785000</v>
      </c>
    </row>
    <row r="40" spans="1:13" ht="21">
      <c r="A40" s="361">
        <v>33</v>
      </c>
      <c r="B40" s="365" t="s">
        <v>420</v>
      </c>
      <c r="C40" s="218"/>
      <c r="D40" s="366" t="s">
        <v>421</v>
      </c>
      <c r="E40" s="385">
        <f>SUM(E37:E39)</f>
        <v>0</v>
      </c>
      <c r="F40" s="385">
        <v>0</v>
      </c>
      <c r="G40" s="385">
        <f>SUM(G37:G39)</f>
        <v>0</v>
      </c>
      <c r="H40" s="386">
        <f aca="true" t="shared" si="9" ref="H40:H47">SUM(E40:G40)</f>
        <v>0</v>
      </c>
      <c r="I40" s="386"/>
      <c r="J40" s="385">
        <v>5209795</v>
      </c>
      <c r="K40" s="386">
        <f t="shared" si="6"/>
        <v>5209795</v>
      </c>
      <c r="L40" s="712">
        <v>311000</v>
      </c>
      <c r="M40" s="712">
        <f>SUM(K40:L40)</f>
        <v>5520795</v>
      </c>
    </row>
    <row r="41" spans="1:13" ht="34.5">
      <c r="A41" s="361">
        <v>34</v>
      </c>
      <c r="B41" s="365" t="s">
        <v>890</v>
      </c>
      <c r="C41" s="218"/>
      <c r="D41" s="366" t="s">
        <v>426</v>
      </c>
      <c r="E41" s="385"/>
      <c r="F41" s="385">
        <v>150000</v>
      </c>
      <c r="G41" s="385"/>
      <c r="H41" s="386">
        <f t="shared" si="9"/>
        <v>150000</v>
      </c>
      <c r="I41" s="385"/>
      <c r="J41" s="385">
        <v>10000</v>
      </c>
      <c r="K41" s="386">
        <f t="shared" si="6"/>
        <v>160000</v>
      </c>
      <c r="L41" s="710">
        <v>-120000</v>
      </c>
      <c r="M41" s="710">
        <f>SUM(K41:L41)</f>
        <v>40000</v>
      </c>
    </row>
    <row r="42" spans="1:13" ht="34.5">
      <c r="A42" s="361">
        <v>35</v>
      </c>
      <c r="B42" s="365" t="s">
        <v>1025</v>
      </c>
      <c r="C42" s="218"/>
      <c r="D42" s="366" t="s">
        <v>428</v>
      </c>
      <c r="E42" s="385"/>
      <c r="F42" s="385">
        <v>98100</v>
      </c>
      <c r="G42" s="385"/>
      <c r="H42" s="386">
        <f t="shared" si="9"/>
        <v>98100</v>
      </c>
      <c r="I42" s="386"/>
      <c r="J42" s="385"/>
      <c r="K42" s="386">
        <f t="shared" si="6"/>
        <v>98100</v>
      </c>
      <c r="L42" s="710">
        <f>M42-K42</f>
        <v>546007</v>
      </c>
      <c r="M42" s="710">
        <v>644107</v>
      </c>
    </row>
    <row r="43" spans="1:13" ht="21">
      <c r="A43" s="361">
        <v>36</v>
      </c>
      <c r="B43" s="365" t="s">
        <v>429</v>
      </c>
      <c r="C43" s="217"/>
      <c r="D43" s="366" t="s">
        <v>430</v>
      </c>
      <c r="E43" s="385"/>
      <c r="F43" s="385"/>
      <c r="G43" s="385"/>
      <c r="H43" s="386">
        <f t="shared" si="9"/>
        <v>0</v>
      </c>
      <c r="I43" s="386"/>
      <c r="J43" s="385"/>
      <c r="K43" s="386">
        <f t="shared" si="6"/>
        <v>0</v>
      </c>
      <c r="L43" s="710">
        <v>52000</v>
      </c>
      <c r="M43" s="710">
        <f aca="true" t="shared" si="10" ref="M43:M48">SUM(K43:L43)</f>
        <v>52000</v>
      </c>
    </row>
    <row r="44" spans="1:13" ht="21">
      <c r="A44" s="361">
        <v>37</v>
      </c>
      <c r="B44" s="367" t="s">
        <v>16</v>
      </c>
      <c r="C44" s="218"/>
      <c r="D44" s="366" t="s">
        <v>432</v>
      </c>
      <c r="E44" s="385"/>
      <c r="F44" s="385">
        <v>115000</v>
      </c>
      <c r="G44" s="385"/>
      <c r="H44" s="386">
        <f t="shared" si="9"/>
        <v>115000</v>
      </c>
      <c r="I44" s="386"/>
      <c r="J44" s="385"/>
      <c r="K44" s="386">
        <f t="shared" si="6"/>
        <v>115000</v>
      </c>
      <c r="L44" s="710">
        <v>16000</v>
      </c>
      <c r="M44" s="710">
        <f t="shared" si="10"/>
        <v>131000</v>
      </c>
    </row>
    <row r="45" spans="1:13" ht="21">
      <c r="A45" s="361">
        <v>38</v>
      </c>
      <c r="B45" s="367" t="s">
        <v>15</v>
      </c>
      <c r="C45" s="218"/>
      <c r="D45" s="366" t="s">
        <v>432</v>
      </c>
      <c r="E45" s="385">
        <v>35000</v>
      </c>
      <c r="F45" s="385">
        <v>5000</v>
      </c>
      <c r="G45" s="385">
        <v>10000</v>
      </c>
      <c r="H45" s="386">
        <f t="shared" si="9"/>
        <v>50000</v>
      </c>
      <c r="I45" s="385"/>
      <c r="J45" s="385">
        <v>5000</v>
      </c>
      <c r="K45" s="386">
        <f t="shared" si="6"/>
        <v>55000</v>
      </c>
      <c r="L45" s="710">
        <v>-19000</v>
      </c>
      <c r="M45" s="710">
        <f t="shared" si="10"/>
        <v>36000</v>
      </c>
    </row>
    <row r="46" spans="1:13" ht="21">
      <c r="A46" s="361">
        <v>39</v>
      </c>
      <c r="B46" s="367" t="s">
        <v>891</v>
      </c>
      <c r="C46" s="218"/>
      <c r="D46" s="366" t="s">
        <v>432</v>
      </c>
      <c r="E46" s="385"/>
      <c r="F46" s="385">
        <v>30000</v>
      </c>
      <c r="G46" s="385"/>
      <c r="H46" s="386">
        <f t="shared" si="9"/>
        <v>30000</v>
      </c>
      <c r="I46" s="386"/>
      <c r="J46" s="385">
        <v>30000</v>
      </c>
      <c r="K46" s="386">
        <f t="shared" si="6"/>
        <v>60000</v>
      </c>
      <c r="L46" s="710">
        <v>125000</v>
      </c>
      <c r="M46" s="710">
        <f t="shared" si="10"/>
        <v>185000</v>
      </c>
    </row>
    <row r="47" spans="1:13" ht="21">
      <c r="A47" s="361">
        <v>40</v>
      </c>
      <c r="B47" s="367" t="s">
        <v>30</v>
      </c>
      <c r="C47" s="218"/>
      <c r="D47" s="366" t="s">
        <v>432</v>
      </c>
      <c r="E47" s="385"/>
      <c r="F47" s="385">
        <v>20000</v>
      </c>
      <c r="G47" s="385"/>
      <c r="H47" s="386">
        <f t="shared" si="9"/>
        <v>20000</v>
      </c>
      <c r="I47" s="386"/>
      <c r="J47" s="385">
        <v>5000</v>
      </c>
      <c r="K47" s="386">
        <f t="shared" si="6"/>
        <v>25000</v>
      </c>
      <c r="L47" s="710"/>
      <c r="M47" s="710">
        <f t="shared" si="10"/>
        <v>25000</v>
      </c>
    </row>
    <row r="48" spans="1:13" ht="21">
      <c r="A48" s="361">
        <v>41</v>
      </c>
      <c r="B48" s="367" t="s">
        <v>1026</v>
      </c>
      <c r="C48" s="387"/>
      <c r="D48" s="366"/>
      <c r="E48" s="385">
        <v>100000</v>
      </c>
      <c r="F48" s="388"/>
      <c r="G48" s="388"/>
      <c r="H48" s="386">
        <f>SUM(E48:G48)</f>
        <v>100000</v>
      </c>
      <c r="I48" s="388"/>
      <c r="J48" s="388"/>
      <c r="K48" s="386">
        <v>100000</v>
      </c>
      <c r="L48" s="710">
        <v>-100000</v>
      </c>
      <c r="M48" s="710">
        <f t="shared" si="10"/>
        <v>0</v>
      </c>
    </row>
    <row r="49" spans="1:13" ht="21">
      <c r="A49" s="361">
        <v>42</v>
      </c>
      <c r="B49" s="365" t="s">
        <v>431</v>
      </c>
      <c r="C49" s="218" t="s">
        <v>1027</v>
      </c>
      <c r="D49" s="366" t="s">
        <v>432</v>
      </c>
      <c r="E49" s="385">
        <v>135000</v>
      </c>
      <c r="F49" s="385">
        <f>SUM(F44:F47)</f>
        <v>170000</v>
      </c>
      <c r="G49" s="385">
        <f>SUM(G44:G47)</f>
        <v>10000</v>
      </c>
      <c r="H49" s="386">
        <f>SUM(H44:H47)</f>
        <v>215000</v>
      </c>
      <c r="I49" s="385"/>
      <c r="J49" s="385">
        <f>SUM(J45:J48)</f>
        <v>40000</v>
      </c>
      <c r="K49" s="386">
        <f aca="true" t="shared" si="11" ref="K49:K60">SUM(H49:J49)</f>
        <v>255000</v>
      </c>
      <c r="L49" s="385">
        <f>SUM(L44:L48)</f>
        <v>22000</v>
      </c>
      <c r="M49" s="385">
        <f>SUM(M44:M48)</f>
        <v>377000</v>
      </c>
    </row>
    <row r="50" spans="1:13" ht="21">
      <c r="A50" s="361">
        <v>43</v>
      </c>
      <c r="B50" s="1038" t="s">
        <v>1298</v>
      </c>
      <c r="C50" s="1039"/>
      <c r="D50" s="364" t="s">
        <v>434</v>
      </c>
      <c r="E50" s="386">
        <f>SUM(E39+E41+E42+E43+E49)</f>
        <v>135000</v>
      </c>
      <c r="F50" s="386">
        <f>SUM(F39+F41+F42+F43+F49)</f>
        <v>983100</v>
      </c>
      <c r="G50" s="386">
        <f>SUM(G39+G41+G42+G43+G49)</f>
        <v>10000</v>
      </c>
      <c r="H50" s="386">
        <f>SUM(E50:G50)</f>
        <v>1128100</v>
      </c>
      <c r="I50" s="386"/>
      <c r="J50" s="386">
        <f>SUM(J39+J41+J42+J43+J49+J40)</f>
        <v>5379795</v>
      </c>
      <c r="K50" s="386">
        <f t="shared" si="11"/>
        <v>6507895</v>
      </c>
      <c r="L50" s="386">
        <f>SUM(L39+L41+L42+L43+L49+L40)</f>
        <v>911007</v>
      </c>
      <c r="M50" s="386">
        <f>SUM(K50:L50)</f>
        <v>7418902</v>
      </c>
    </row>
    <row r="51" spans="1:13" ht="34.5">
      <c r="A51" s="361">
        <v>44</v>
      </c>
      <c r="B51" s="363" t="s">
        <v>833</v>
      </c>
      <c r="C51" s="218"/>
      <c r="D51" s="364" t="s">
        <v>440</v>
      </c>
      <c r="E51" s="386">
        <v>0</v>
      </c>
      <c r="F51" s="386">
        <v>50000</v>
      </c>
      <c r="G51" s="386">
        <v>0</v>
      </c>
      <c r="H51" s="386">
        <f>SUM(E51:G51)</f>
        <v>50000</v>
      </c>
      <c r="I51" s="386"/>
      <c r="J51" s="386">
        <v>0</v>
      </c>
      <c r="K51" s="386">
        <f t="shared" si="11"/>
        <v>50000</v>
      </c>
      <c r="L51" s="710"/>
      <c r="M51" s="710">
        <f>SUM(K51:L51)</f>
        <v>50000</v>
      </c>
    </row>
    <row r="52" spans="1:13" ht="21">
      <c r="A52" s="361">
        <v>45</v>
      </c>
      <c r="B52" s="1036" t="s">
        <v>441</v>
      </c>
      <c r="C52" s="1037"/>
      <c r="D52" s="366" t="s">
        <v>442</v>
      </c>
      <c r="E52" s="385">
        <v>57710</v>
      </c>
      <c r="F52" s="385">
        <v>441207</v>
      </c>
      <c r="G52" s="385">
        <f>SUM(G32+G35+G39+G40+G41+G47+G50)*0.27</f>
        <v>11203.92</v>
      </c>
      <c r="H52" s="386">
        <f>SUM(E52:G52)</f>
        <v>510120.92</v>
      </c>
      <c r="I52" s="385"/>
      <c r="J52" s="385">
        <v>1532237</v>
      </c>
      <c r="K52" s="386">
        <f t="shared" si="11"/>
        <v>2042357.92</v>
      </c>
      <c r="L52" s="710">
        <v>231000</v>
      </c>
      <c r="M52" s="710">
        <f>SUM(K52:L52)</f>
        <v>2273357.92</v>
      </c>
    </row>
    <row r="53" spans="1:13" ht="34.5">
      <c r="A53" s="361"/>
      <c r="B53" s="365" t="s">
        <v>1299</v>
      </c>
      <c r="C53" s="713"/>
      <c r="D53" s="366"/>
      <c r="E53" s="385"/>
      <c r="F53" s="385"/>
      <c r="G53" s="385"/>
      <c r="H53" s="386"/>
      <c r="I53" s="385"/>
      <c r="J53" s="385"/>
      <c r="K53" s="386"/>
      <c r="L53" s="710"/>
      <c r="M53" s="710">
        <v>1942</v>
      </c>
    </row>
    <row r="54" spans="1:13" ht="21">
      <c r="A54" s="361"/>
      <c r="B54" s="365" t="s">
        <v>1300</v>
      </c>
      <c r="C54" s="713"/>
      <c r="D54" s="366"/>
      <c r="E54" s="385"/>
      <c r="F54" s="385"/>
      <c r="G54" s="385"/>
      <c r="H54" s="386"/>
      <c r="I54" s="385"/>
      <c r="J54" s="385"/>
      <c r="K54" s="386"/>
      <c r="L54" s="710"/>
      <c r="M54" s="710">
        <v>3000</v>
      </c>
    </row>
    <row r="55" spans="1:13" ht="34.5">
      <c r="A55" s="361">
        <v>46</v>
      </c>
      <c r="B55" s="363" t="s">
        <v>19</v>
      </c>
      <c r="C55" s="218" t="s">
        <v>892</v>
      </c>
      <c r="D55" s="364" t="s">
        <v>453</v>
      </c>
      <c r="E55" s="386">
        <f>SUM(E52:E52)</f>
        <v>57710</v>
      </c>
      <c r="F55" s="386">
        <f>SUM(F52:F52)</f>
        <v>441207</v>
      </c>
      <c r="G55" s="386">
        <f>SUM(G52:G52)</f>
        <v>11203.92</v>
      </c>
      <c r="H55" s="386">
        <f>SUM(E55:G55)</f>
        <v>510120.92</v>
      </c>
      <c r="I55" s="386"/>
      <c r="J55" s="386">
        <f>SUM(J52:J52)</f>
        <v>1532237</v>
      </c>
      <c r="K55" s="386">
        <f t="shared" si="11"/>
        <v>2042357.92</v>
      </c>
      <c r="L55" s="710">
        <f>SUM(L52:L54)</f>
        <v>231000</v>
      </c>
      <c r="M55" s="710">
        <f>SUM(M52:M54)</f>
        <v>2278299.92</v>
      </c>
    </row>
    <row r="56" spans="1:13" ht="21">
      <c r="A56" s="361">
        <v>47</v>
      </c>
      <c r="B56" s="1038" t="s">
        <v>1028</v>
      </c>
      <c r="C56" s="1039"/>
      <c r="D56" s="364" t="s">
        <v>304</v>
      </c>
      <c r="E56" s="386">
        <f>SUM(E32+E35+E50+E51+E55)</f>
        <v>271450</v>
      </c>
      <c r="F56" s="386">
        <f>SUM(F32+F35+F50+F51+F55)</f>
        <v>2075307</v>
      </c>
      <c r="G56" s="386">
        <f>SUM(G32+G35+G50+G51+G55)</f>
        <v>52699.92</v>
      </c>
      <c r="H56" s="386">
        <f>E56+F56+G56</f>
        <v>2399456.92</v>
      </c>
      <c r="I56" s="386"/>
      <c r="J56" s="386">
        <f>SUM(J32+J35+J50+J51+J55)</f>
        <v>7209780</v>
      </c>
      <c r="K56" s="386">
        <f t="shared" si="11"/>
        <v>9609236.92</v>
      </c>
      <c r="L56" s="386">
        <f>M56-K56</f>
        <v>1336949</v>
      </c>
      <c r="M56" s="386">
        <f>SUM(M32+M35+M50+M51+M55)</f>
        <v>10946185.92</v>
      </c>
    </row>
    <row r="57" spans="1:13" ht="21">
      <c r="A57" s="361">
        <v>48</v>
      </c>
      <c r="B57" s="1040" t="s">
        <v>1301</v>
      </c>
      <c r="C57" s="1041"/>
      <c r="D57" s="366" t="s">
        <v>500</v>
      </c>
      <c r="E57" s="385"/>
      <c r="F57" s="385"/>
      <c r="G57" s="385"/>
      <c r="H57" s="386">
        <f>SUM(E57:G57)</f>
        <v>0</v>
      </c>
      <c r="I57" s="386"/>
      <c r="J57" s="385"/>
      <c r="K57" s="386">
        <f t="shared" si="11"/>
        <v>0</v>
      </c>
      <c r="L57" s="710">
        <v>297568</v>
      </c>
      <c r="M57" s="710">
        <f>SUM(K57:L57)</f>
        <v>297568</v>
      </c>
    </row>
    <row r="58" spans="1:13" ht="21">
      <c r="A58" s="361">
        <v>49</v>
      </c>
      <c r="B58" s="365"/>
      <c r="C58" s="218"/>
      <c r="D58" s="366" t="s">
        <v>506</v>
      </c>
      <c r="E58" s="385"/>
      <c r="F58" s="385"/>
      <c r="G58" s="385"/>
      <c r="H58" s="386">
        <f>SUM(E58:G58)</f>
        <v>0</v>
      </c>
      <c r="I58" s="386"/>
      <c r="J58" s="385"/>
      <c r="K58" s="386">
        <f t="shared" si="11"/>
        <v>0</v>
      </c>
      <c r="L58" s="710"/>
      <c r="M58" s="710">
        <f>SUM(K58:L58)</f>
        <v>0</v>
      </c>
    </row>
    <row r="59" spans="1:13" ht="21">
      <c r="A59" s="361">
        <v>50</v>
      </c>
      <c r="B59" s="365" t="s">
        <v>1030</v>
      </c>
      <c r="C59" s="218"/>
      <c r="D59" s="366" t="s">
        <v>512</v>
      </c>
      <c r="E59" s="385"/>
      <c r="F59" s="385"/>
      <c r="G59" s="385"/>
      <c r="H59" s="386">
        <f>SUM(E59:G59)</f>
        <v>0</v>
      </c>
      <c r="I59" s="386"/>
      <c r="J59" s="385"/>
      <c r="K59" s="386">
        <f t="shared" si="11"/>
        <v>0</v>
      </c>
      <c r="L59" s="710">
        <v>80343</v>
      </c>
      <c r="M59" s="710">
        <f>SUM(K59:L59)</f>
        <v>80343</v>
      </c>
    </row>
    <row r="60" spans="1:13" ht="21">
      <c r="A60" s="361">
        <v>51</v>
      </c>
      <c r="B60" s="363" t="s">
        <v>630</v>
      </c>
      <c r="C60" s="218" t="s">
        <v>893</v>
      </c>
      <c r="D60" s="364" t="s">
        <v>514</v>
      </c>
      <c r="E60" s="385"/>
      <c r="F60" s="385">
        <f>SUM(F57:F59)</f>
        <v>0</v>
      </c>
      <c r="G60" s="385"/>
      <c r="H60" s="386">
        <f>SUM(E60:G60)</f>
        <v>0</v>
      </c>
      <c r="I60" s="386"/>
      <c r="J60" s="385">
        <f>SUM(J57:J59)</f>
        <v>0</v>
      </c>
      <c r="K60" s="386">
        <f t="shared" si="11"/>
        <v>0</v>
      </c>
      <c r="L60" s="710">
        <f>SUM(L57:L59)</f>
        <v>377911</v>
      </c>
      <c r="M60" s="710">
        <f>SUM(K60:L60)</f>
        <v>377911</v>
      </c>
    </row>
    <row r="61" spans="1:13" ht="21">
      <c r="A61" s="361">
        <v>52</v>
      </c>
      <c r="B61" s="1038" t="s">
        <v>894</v>
      </c>
      <c r="C61" s="1039"/>
      <c r="D61" s="362" t="s">
        <v>543</v>
      </c>
      <c r="E61" s="386">
        <f>SUM(E16+E20+E56+E60)</f>
        <v>22933316</v>
      </c>
      <c r="F61" s="386">
        <f>SUM(F16+F20+F56+F60)</f>
        <v>2075307</v>
      </c>
      <c r="G61" s="386">
        <f>SUM(G16+G20+G56+G60)</f>
        <v>10430377.92</v>
      </c>
      <c r="H61" s="386">
        <f>SUM(H16+H20+H56+H60)</f>
        <v>35439000.92</v>
      </c>
      <c r="I61" s="386"/>
      <c r="J61" s="386">
        <f>SUM(J16+J20+J56+J60)</f>
        <v>9522440</v>
      </c>
      <c r="K61" s="386">
        <f>SUM(H61:J61)</f>
        <v>44961440.92</v>
      </c>
      <c r="L61" s="386">
        <f>SUM(L16+L20+L56+L60)</f>
        <v>2239025</v>
      </c>
      <c r="M61" s="386">
        <f>SUM(M16+M20+M56+M60)</f>
        <v>47200465.92</v>
      </c>
    </row>
  </sheetData>
  <sheetProtection/>
  <mergeCells count="17">
    <mergeCell ref="A1:S1"/>
    <mergeCell ref="A2:S2"/>
    <mergeCell ref="B3:C3"/>
    <mergeCell ref="B4:C6"/>
    <mergeCell ref="D4:D6"/>
    <mergeCell ref="B17:C17"/>
    <mergeCell ref="A4:A6"/>
    <mergeCell ref="E4:K4"/>
    <mergeCell ref="H5:H6"/>
    <mergeCell ref="K5:K6"/>
    <mergeCell ref="B18:C18"/>
    <mergeCell ref="B19:C19"/>
    <mergeCell ref="B56:C56"/>
    <mergeCell ref="B61:C61"/>
    <mergeCell ref="B50:C50"/>
    <mergeCell ref="B52:C52"/>
    <mergeCell ref="B57:C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1"/>
  <headerFooter>
    <oddHeader>&amp;LMagyarpolányi Hosszú-hegyi Német Nemzetiségi Óvoda és Egységes Óvoda-bölcsőde&amp;C2017. ÉVI KÖLTSÉGVETÉS&amp;R11.c. melléklet Magyarpolány Község Önkormányat Képviselő-testületének
3/2018. (IV. 6.)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view="pageLayout" zoomScaleSheetLayoutView="100" workbookViewId="0" topLeftCell="C1">
      <selection activeCell="A119" sqref="A119"/>
    </sheetView>
  </sheetViews>
  <sheetFormatPr defaultColWidth="2.625" defaultRowHeight="12.75"/>
  <cols>
    <col min="1" max="1" width="6.50390625" style="85" bestFit="1" customWidth="1"/>
    <col min="2" max="2" width="9.625" style="89" bestFit="1" customWidth="1"/>
    <col min="3" max="3" width="81.375" style="90" customWidth="1"/>
    <col min="4" max="4" width="8.50390625" style="86" bestFit="1" customWidth="1"/>
    <col min="5" max="5" width="19.625" style="91" bestFit="1" customWidth="1"/>
    <col min="6" max="6" width="18.00390625" style="436" customWidth="1"/>
    <col min="7" max="7" width="20.375" style="445" customWidth="1"/>
    <col min="8" max="217" width="9.125" style="86" customWidth="1"/>
    <col min="218" max="218" width="2.625" style="86" customWidth="1"/>
    <col min="219" max="219" width="3.125" style="86" customWidth="1"/>
    <col min="220" max="220" width="2.625" style="86" customWidth="1"/>
    <col min="221" max="221" width="6.875" style="86" customWidth="1"/>
    <col min="222" max="16384" width="2.625" style="86" customWidth="1"/>
  </cols>
  <sheetData>
    <row r="1" spans="1:5" ht="15.75" thickBot="1">
      <c r="A1" s="847"/>
      <c r="B1" s="847"/>
      <c r="C1" s="847"/>
      <c r="D1" s="847"/>
      <c r="E1" s="261"/>
    </row>
    <row r="2" spans="1:7" ht="27" customHeight="1">
      <c r="A2" s="262"/>
      <c r="B2" s="848" t="s">
        <v>3</v>
      </c>
      <c r="C2" s="849"/>
      <c r="D2" s="263" t="s">
        <v>136</v>
      </c>
      <c r="E2" s="437" t="s">
        <v>5</v>
      </c>
      <c r="F2" s="443" t="s">
        <v>7</v>
      </c>
      <c r="G2" s="446" t="s">
        <v>294</v>
      </c>
    </row>
    <row r="3" spans="1:7" ht="39" customHeight="1">
      <c r="A3" s="264">
        <v>1</v>
      </c>
      <c r="B3" s="850" t="s">
        <v>9</v>
      </c>
      <c r="C3" s="851"/>
      <c r="D3" s="228" t="s">
        <v>137</v>
      </c>
      <c r="E3" s="435" t="s">
        <v>918</v>
      </c>
      <c r="F3" s="440" t="s">
        <v>1112</v>
      </c>
      <c r="G3" s="473" t="s">
        <v>1113</v>
      </c>
    </row>
    <row r="4" spans="1:8" ht="15" customHeight="1">
      <c r="A4" s="264">
        <v>2</v>
      </c>
      <c r="B4" s="226" t="s">
        <v>138</v>
      </c>
      <c r="C4" s="227" t="s">
        <v>1086</v>
      </c>
      <c r="D4" s="225"/>
      <c r="E4" s="433">
        <v>38059800</v>
      </c>
      <c r="F4" s="440">
        <f>122301</f>
        <v>122301</v>
      </c>
      <c r="G4" s="447">
        <f>SUM(E4:F4)</f>
        <v>38182101</v>
      </c>
      <c r="H4" s="86" t="s">
        <v>1114</v>
      </c>
    </row>
    <row r="5" spans="1:7" ht="15" customHeight="1">
      <c r="A5" s="264">
        <v>3</v>
      </c>
      <c r="B5" s="226" t="s">
        <v>139</v>
      </c>
      <c r="C5" s="227" t="s">
        <v>640</v>
      </c>
      <c r="D5" s="225"/>
      <c r="E5" s="433">
        <v>8784170</v>
      </c>
      <c r="F5" s="440"/>
      <c r="G5" s="447">
        <f aca="true" t="shared" si="0" ref="G5:G72">SUM(E5:F5)</f>
        <v>8784170</v>
      </c>
    </row>
    <row r="6" spans="1:7" ht="15" customHeight="1">
      <c r="A6" s="264">
        <v>4</v>
      </c>
      <c r="B6" s="226" t="s">
        <v>140</v>
      </c>
      <c r="C6" s="227" t="s">
        <v>141</v>
      </c>
      <c r="D6" s="225"/>
      <c r="E6" s="433">
        <v>2785270</v>
      </c>
      <c r="F6" s="440"/>
      <c r="G6" s="447">
        <f t="shared" si="0"/>
        <v>2785270</v>
      </c>
    </row>
    <row r="7" spans="1:7" ht="15" customHeight="1">
      <c r="A7" s="264">
        <v>5</v>
      </c>
      <c r="B7" s="226" t="s">
        <v>142</v>
      </c>
      <c r="C7" s="227" t="s">
        <v>143</v>
      </c>
      <c r="D7" s="225"/>
      <c r="E7" s="433">
        <v>4064000</v>
      </c>
      <c r="F7" s="440"/>
      <c r="G7" s="447">
        <f t="shared" si="0"/>
        <v>4064000</v>
      </c>
    </row>
    <row r="8" spans="1:7" ht="15" customHeight="1">
      <c r="A8" s="264">
        <v>6</v>
      </c>
      <c r="B8" s="226" t="s">
        <v>144</v>
      </c>
      <c r="C8" s="227" t="s">
        <v>145</v>
      </c>
      <c r="D8" s="225"/>
      <c r="E8" s="433">
        <v>414000</v>
      </c>
      <c r="F8" s="440"/>
      <c r="G8" s="447">
        <f t="shared" si="0"/>
        <v>414000</v>
      </c>
    </row>
    <row r="9" spans="1:7" ht="15" customHeight="1">
      <c r="A9" s="264">
        <v>7</v>
      </c>
      <c r="B9" s="226" t="s">
        <v>146</v>
      </c>
      <c r="C9" s="227" t="s">
        <v>147</v>
      </c>
      <c r="D9" s="225"/>
      <c r="E9" s="433">
        <v>1520900</v>
      </c>
      <c r="F9" s="440"/>
      <c r="G9" s="447">
        <f t="shared" si="0"/>
        <v>1520900</v>
      </c>
    </row>
    <row r="10" spans="1:7" ht="15" customHeight="1">
      <c r="A10" s="264">
        <v>8</v>
      </c>
      <c r="B10" s="226" t="s">
        <v>148</v>
      </c>
      <c r="C10" s="227" t="s">
        <v>149</v>
      </c>
      <c r="D10" s="225"/>
      <c r="E10" s="433">
        <v>6000000</v>
      </c>
      <c r="F10" s="440"/>
      <c r="G10" s="447">
        <f t="shared" si="0"/>
        <v>6000000</v>
      </c>
    </row>
    <row r="11" spans="1:7" ht="15" customHeight="1">
      <c r="A11" s="264">
        <v>9</v>
      </c>
      <c r="B11" s="226" t="s">
        <v>150</v>
      </c>
      <c r="C11" s="227" t="s">
        <v>151</v>
      </c>
      <c r="D11" s="225"/>
      <c r="E11" s="433">
        <v>618000</v>
      </c>
      <c r="F11" s="440"/>
      <c r="G11" s="447">
        <f t="shared" si="0"/>
        <v>618000</v>
      </c>
    </row>
    <row r="12" spans="1:8" ht="15" customHeight="1">
      <c r="A12" s="264">
        <v>10</v>
      </c>
      <c r="B12" s="226" t="s">
        <v>152</v>
      </c>
      <c r="C12" s="227" t="s">
        <v>153</v>
      </c>
      <c r="D12" s="225"/>
      <c r="E12" s="433">
        <v>9623155</v>
      </c>
      <c r="F12" s="440">
        <v>1000000</v>
      </c>
      <c r="G12" s="447">
        <f t="shared" si="0"/>
        <v>10623155</v>
      </c>
      <c r="H12" s="86" t="s">
        <v>1138</v>
      </c>
    </row>
    <row r="13" spans="1:7" ht="30.75" customHeight="1">
      <c r="A13" s="264">
        <v>11</v>
      </c>
      <c r="B13" s="229" t="s">
        <v>154</v>
      </c>
      <c r="C13" s="230" t="s">
        <v>633</v>
      </c>
      <c r="D13" s="231" t="s">
        <v>156</v>
      </c>
      <c r="E13" s="432">
        <f>SUM(E4+E5+E10+E11+E12)</f>
        <v>63085125</v>
      </c>
      <c r="F13" s="440">
        <f>SUM(F4:F12)</f>
        <v>1122301</v>
      </c>
      <c r="G13" s="447">
        <f t="shared" si="0"/>
        <v>64207426</v>
      </c>
    </row>
    <row r="14" spans="1:7" ht="30" customHeight="1">
      <c r="A14" s="264">
        <v>12</v>
      </c>
      <c r="B14" s="229" t="s">
        <v>157</v>
      </c>
      <c r="C14" s="230" t="s">
        <v>634</v>
      </c>
      <c r="D14" s="231"/>
      <c r="E14" s="432">
        <f>SUM(E15:E19)</f>
        <v>28670010</v>
      </c>
      <c r="F14" s="441">
        <f>F15+F16+F17+F18+F19</f>
        <v>-7581656</v>
      </c>
      <c r="G14" s="447">
        <f t="shared" si="0"/>
        <v>21088354</v>
      </c>
    </row>
    <row r="15" spans="1:7" ht="15" customHeight="1">
      <c r="A15" s="264">
        <v>13</v>
      </c>
      <c r="B15" s="87" t="s">
        <v>158</v>
      </c>
      <c r="C15" s="227" t="s">
        <v>999</v>
      </c>
      <c r="D15" s="225"/>
      <c r="E15" s="433">
        <v>16687627</v>
      </c>
      <c r="F15" s="440"/>
      <c r="G15" s="447">
        <f t="shared" si="0"/>
        <v>16687627</v>
      </c>
    </row>
    <row r="16" spans="1:8" ht="15" customHeight="1">
      <c r="A16" s="264">
        <v>14</v>
      </c>
      <c r="B16" s="87" t="s">
        <v>159</v>
      </c>
      <c r="C16" s="227" t="s">
        <v>906</v>
      </c>
      <c r="D16" s="225"/>
      <c r="E16" s="433">
        <v>3600000</v>
      </c>
      <c r="F16" s="440">
        <v>800727</v>
      </c>
      <c r="G16" s="447">
        <f t="shared" si="0"/>
        <v>4400727</v>
      </c>
      <c r="H16" s="86" t="s">
        <v>1105</v>
      </c>
    </row>
    <row r="17" spans="1:10" ht="15" customHeight="1">
      <c r="A17" s="264">
        <v>15</v>
      </c>
      <c r="B17" s="87" t="s">
        <v>160</v>
      </c>
      <c r="C17" s="227" t="s">
        <v>1000</v>
      </c>
      <c r="D17" s="225"/>
      <c r="E17" s="433">
        <v>7002843</v>
      </c>
      <c r="F17" s="440">
        <v>-7002843</v>
      </c>
      <c r="G17" s="447">
        <f t="shared" si="0"/>
        <v>0</v>
      </c>
      <c r="H17" s="866" t="s">
        <v>1102</v>
      </c>
      <c r="I17" s="866"/>
      <c r="J17" s="866"/>
    </row>
    <row r="18" spans="1:10" ht="15" customHeight="1">
      <c r="A18" s="264">
        <v>16</v>
      </c>
      <c r="B18" s="87" t="s">
        <v>161</v>
      </c>
      <c r="C18" s="227" t="s">
        <v>914</v>
      </c>
      <c r="D18" s="225"/>
      <c r="E18" s="433">
        <v>179540</v>
      </c>
      <c r="F18" s="440">
        <v>-179540</v>
      </c>
      <c r="G18" s="447">
        <f t="shared" si="0"/>
        <v>0</v>
      </c>
      <c r="H18" s="866"/>
      <c r="I18" s="866"/>
      <c r="J18" s="866"/>
    </row>
    <row r="19" spans="1:10" ht="15" customHeight="1">
      <c r="A19" s="264">
        <v>17</v>
      </c>
      <c r="B19" s="87" t="s">
        <v>162</v>
      </c>
      <c r="C19" s="227" t="s">
        <v>907</v>
      </c>
      <c r="D19" s="225"/>
      <c r="E19" s="433">
        <v>1200000</v>
      </c>
      <c r="F19" s="440">
        <v>-1200000</v>
      </c>
      <c r="G19" s="447">
        <f t="shared" si="0"/>
        <v>0</v>
      </c>
      <c r="H19" s="866"/>
      <c r="I19" s="866"/>
      <c r="J19" s="866"/>
    </row>
    <row r="20" spans="1:7" ht="29.25" customHeight="1">
      <c r="A20" s="264">
        <v>18</v>
      </c>
      <c r="B20" s="229" t="s">
        <v>163</v>
      </c>
      <c r="C20" s="230" t="s">
        <v>635</v>
      </c>
      <c r="D20" s="231"/>
      <c r="E20" s="432">
        <f>E22+E23</f>
        <v>4520734</v>
      </c>
      <c r="F20" s="441">
        <f>F21+F22+F23</f>
        <v>-1361667</v>
      </c>
      <c r="G20" s="447">
        <f t="shared" si="0"/>
        <v>3159067</v>
      </c>
    </row>
    <row r="21" spans="1:7" ht="15" customHeight="1">
      <c r="A21" s="264">
        <v>19</v>
      </c>
      <c r="B21" s="87" t="s">
        <v>164</v>
      </c>
      <c r="C21" s="227" t="s">
        <v>908</v>
      </c>
      <c r="D21" s="225"/>
      <c r="E21" s="433"/>
      <c r="F21" s="440"/>
      <c r="G21" s="447">
        <f t="shared" si="0"/>
        <v>0</v>
      </c>
    </row>
    <row r="22" spans="1:7" ht="15" customHeight="1">
      <c r="A22" s="264">
        <v>20</v>
      </c>
      <c r="B22" s="87" t="s">
        <v>165</v>
      </c>
      <c r="C22" s="227" t="s">
        <v>909</v>
      </c>
      <c r="D22" s="225"/>
      <c r="E22" s="433">
        <v>3159067</v>
      </c>
      <c r="F22" s="440"/>
      <c r="G22" s="447">
        <f t="shared" si="0"/>
        <v>3159067</v>
      </c>
    </row>
    <row r="23" spans="1:7" ht="15" customHeight="1">
      <c r="A23" s="264">
        <v>21</v>
      </c>
      <c r="B23" s="87" t="s">
        <v>166</v>
      </c>
      <c r="C23" s="227" t="s">
        <v>910</v>
      </c>
      <c r="D23" s="225"/>
      <c r="E23" s="433">
        <v>1361667</v>
      </c>
      <c r="F23" s="440">
        <v>-1361667</v>
      </c>
      <c r="G23" s="447">
        <f t="shared" si="0"/>
        <v>0</v>
      </c>
    </row>
    <row r="24" spans="1:12" ht="15" customHeight="1">
      <c r="A24" s="264">
        <v>22</v>
      </c>
      <c r="B24" s="87" t="s">
        <v>905</v>
      </c>
      <c r="C24" s="227" t="s">
        <v>911</v>
      </c>
      <c r="D24" s="225"/>
      <c r="E24" s="433">
        <v>837800</v>
      </c>
      <c r="F24" s="440">
        <v>-293230</v>
      </c>
      <c r="G24" s="447">
        <f t="shared" si="0"/>
        <v>544570</v>
      </c>
      <c r="H24" s="872" t="s">
        <v>1103</v>
      </c>
      <c r="I24" s="872"/>
      <c r="J24" s="872"/>
      <c r="K24" s="872"/>
      <c r="L24" s="872"/>
    </row>
    <row r="25" spans="1:7" ht="33.75" customHeight="1">
      <c r="A25" s="264">
        <v>23</v>
      </c>
      <c r="B25" s="229" t="s">
        <v>167</v>
      </c>
      <c r="C25" s="230" t="s">
        <v>168</v>
      </c>
      <c r="D25" s="231"/>
      <c r="E25" s="432">
        <f>E24</f>
        <v>837800</v>
      </c>
      <c r="F25" s="531">
        <v>-293230</v>
      </c>
      <c r="G25" s="447">
        <f t="shared" si="0"/>
        <v>544570</v>
      </c>
    </row>
    <row r="26" spans="1:7" ht="30" customHeight="1">
      <c r="A26" s="264">
        <v>24</v>
      </c>
      <c r="B26" s="229" t="s">
        <v>169</v>
      </c>
      <c r="C26" s="230" t="s">
        <v>636</v>
      </c>
      <c r="D26" s="231" t="s">
        <v>171</v>
      </c>
      <c r="E26" s="432">
        <f>SUM(E14+E20+E25)</f>
        <v>34028544</v>
      </c>
      <c r="F26" s="441">
        <f>SUM(F14+F20+F25)</f>
        <v>-9236553</v>
      </c>
      <c r="G26" s="447">
        <f t="shared" si="0"/>
        <v>24791991</v>
      </c>
    </row>
    <row r="27" spans="1:7" ht="15" customHeight="1">
      <c r="A27" s="264">
        <v>25</v>
      </c>
      <c r="B27" s="87" t="s">
        <v>172</v>
      </c>
      <c r="C27" s="227" t="s">
        <v>940</v>
      </c>
      <c r="D27" s="225"/>
      <c r="E27" s="433">
        <v>8201000</v>
      </c>
      <c r="F27" s="440"/>
      <c r="G27" s="447">
        <f t="shared" si="0"/>
        <v>8201000</v>
      </c>
    </row>
    <row r="28" spans="1:8" ht="15" customHeight="1">
      <c r="A28" s="264">
        <v>26</v>
      </c>
      <c r="B28" s="87" t="s">
        <v>912</v>
      </c>
      <c r="C28" s="227" t="s">
        <v>913</v>
      </c>
      <c r="D28" s="225"/>
      <c r="E28" s="433">
        <v>1882240</v>
      </c>
      <c r="F28" s="440">
        <v>-55360</v>
      </c>
      <c r="G28" s="447">
        <f t="shared" si="0"/>
        <v>1826880</v>
      </c>
      <c r="H28" s="86" t="s">
        <v>1104</v>
      </c>
    </row>
    <row r="29" spans="1:7" ht="15" customHeight="1">
      <c r="A29" s="264">
        <v>27</v>
      </c>
      <c r="B29" s="87" t="s">
        <v>915</v>
      </c>
      <c r="C29" s="227" t="s">
        <v>753</v>
      </c>
      <c r="D29" s="225"/>
      <c r="E29" s="433">
        <v>1680000</v>
      </c>
      <c r="F29" s="440">
        <v>-185000</v>
      </c>
      <c r="G29" s="447">
        <f t="shared" si="0"/>
        <v>1495000</v>
      </c>
    </row>
    <row r="30" spans="1:8" ht="15" customHeight="1">
      <c r="A30" s="264">
        <v>28</v>
      </c>
      <c r="B30" s="87" t="s">
        <v>1001</v>
      </c>
      <c r="C30" s="227" t="s">
        <v>1002</v>
      </c>
      <c r="D30" s="225"/>
      <c r="E30" s="433">
        <v>2470500</v>
      </c>
      <c r="F30" s="440">
        <v>-2470500</v>
      </c>
      <c r="G30" s="447">
        <f t="shared" si="0"/>
        <v>0</v>
      </c>
      <c r="H30" s="86" t="s">
        <v>1104</v>
      </c>
    </row>
    <row r="31" spans="1:7" ht="15" customHeight="1">
      <c r="A31" s="264">
        <v>29</v>
      </c>
      <c r="B31" s="87" t="s">
        <v>173</v>
      </c>
      <c r="C31" s="227" t="s">
        <v>649</v>
      </c>
      <c r="D31" s="225"/>
      <c r="E31" s="432">
        <f>E32+E33</f>
        <v>19978278</v>
      </c>
      <c r="F31" s="440"/>
      <c r="G31" s="447">
        <f t="shared" si="0"/>
        <v>19978278</v>
      </c>
    </row>
    <row r="32" spans="1:8" ht="15" customHeight="1">
      <c r="A32" s="264">
        <v>30</v>
      </c>
      <c r="B32" s="87" t="s">
        <v>174</v>
      </c>
      <c r="C32" s="227" t="s">
        <v>175</v>
      </c>
      <c r="D32" s="225"/>
      <c r="E32" s="433">
        <v>9302400</v>
      </c>
      <c r="F32" s="440">
        <v>-32640</v>
      </c>
      <c r="G32" s="447">
        <f t="shared" si="0"/>
        <v>9269760</v>
      </c>
      <c r="H32" s="86" t="s">
        <v>1104</v>
      </c>
    </row>
    <row r="33" spans="1:8" ht="15" customHeight="1">
      <c r="A33" s="264">
        <v>31</v>
      </c>
      <c r="B33" s="87" t="s">
        <v>176</v>
      </c>
      <c r="C33" s="227" t="s">
        <v>177</v>
      </c>
      <c r="D33" s="225"/>
      <c r="E33" s="433">
        <v>10675878</v>
      </c>
      <c r="F33" s="440">
        <v>-158664</v>
      </c>
      <c r="G33" s="447">
        <f t="shared" si="0"/>
        <v>10517214</v>
      </c>
      <c r="H33" s="86" t="s">
        <v>1104</v>
      </c>
    </row>
    <row r="34" spans="1:7" ht="15" customHeight="1">
      <c r="A34" s="264">
        <v>32</v>
      </c>
      <c r="B34" s="87" t="s">
        <v>916</v>
      </c>
      <c r="C34" s="227" t="s">
        <v>917</v>
      </c>
      <c r="D34" s="225"/>
      <c r="E34" s="433"/>
      <c r="F34" s="440"/>
      <c r="G34" s="447">
        <f t="shared" si="0"/>
        <v>0</v>
      </c>
    </row>
    <row r="35" spans="1:8" ht="15" customHeight="1">
      <c r="A35" s="264">
        <v>33</v>
      </c>
      <c r="B35" s="87"/>
      <c r="C35" s="227" t="s">
        <v>1151</v>
      </c>
      <c r="D35" s="225"/>
      <c r="E35" s="433"/>
      <c r="F35" s="440">
        <v>826849</v>
      </c>
      <c r="G35" s="447">
        <f t="shared" si="0"/>
        <v>826849</v>
      </c>
      <c r="H35" s="86" t="s">
        <v>1225</v>
      </c>
    </row>
    <row r="36" spans="1:7" ht="30.75" customHeight="1">
      <c r="A36" s="264">
        <v>34</v>
      </c>
      <c r="B36" s="229" t="s">
        <v>178</v>
      </c>
      <c r="C36" s="230" t="s">
        <v>637</v>
      </c>
      <c r="D36" s="231" t="s">
        <v>180</v>
      </c>
      <c r="E36" s="432">
        <f>E27+E28+E29+E30+E31+E34</f>
        <v>34212018</v>
      </c>
      <c r="F36" s="530">
        <f>F27+F28+F29+F30+F31+F34+F35</f>
        <v>-1884011</v>
      </c>
      <c r="G36" s="447">
        <f t="shared" si="0"/>
        <v>32328007</v>
      </c>
    </row>
    <row r="37" spans="1:7" ht="32.25" customHeight="1">
      <c r="A37" s="264">
        <v>35</v>
      </c>
      <c r="B37" s="229" t="s">
        <v>181</v>
      </c>
      <c r="C37" s="230" t="s">
        <v>182</v>
      </c>
      <c r="D37" s="231" t="s">
        <v>183</v>
      </c>
      <c r="E37" s="432">
        <v>1459200</v>
      </c>
      <c r="F37" s="440"/>
      <c r="G37" s="447">
        <f t="shared" si="0"/>
        <v>1459200</v>
      </c>
    </row>
    <row r="38" spans="1:7" s="88" customFormat="1" ht="28.5" customHeight="1" hidden="1">
      <c r="A38" s="264">
        <v>36</v>
      </c>
      <c r="B38" s="229" t="s">
        <v>184</v>
      </c>
      <c r="C38" s="230" t="s">
        <v>185</v>
      </c>
      <c r="D38" s="231" t="s">
        <v>186</v>
      </c>
      <c r="E38" s="432">
        <v>0</v>
      </c>
      <c r="F38" s="440"/>
      <c r="G38" s="447">
        <f t="shared" si="0"/>
        <v>0</v>
      </c>
    </row>
    <row r="39" spans="1:17" s="88" customFormat="1" ht="28.5" customHeight="1">
      <c r="A39" s="264">
        <v>37</v>
      </c>
      <c r="B39" s="229" t="s">
        <v>669</v>
      </c>
      <c r="C39" s="410" t="s">
        <v>1107</v>
      </c>
      <c r="D39" s="231" t="s">
        <v>1093</v>
      </c>
      <c r="E39" s="432"/>
      <c r="F39" s="440">
        <v>4164538</v>
      </c>
      <c r="G39" s="447">
        <v>4164538</v>
      </c>
      <c r="H39" s="873" t="s">
        <v>1224</v>
      </c>
      <c r="I39" s="874"/>
      <c r="J39" s="874"/>
      <c r="K39" s="874"/>
      <c r="L39" s="874"/>
      <c r="M39" s="874"/>
      <c r="N39" s="874"/>
      <c r="O39" s="874"/>
      <c r="P39" s="874"/>
      <c r="Q39" s="874"/>
    </row>
    <row r="40" spans="1:8" s="88" customFormat="1" ht="28.5" customHeight="1">
      <c r="A40" s="264">
        <v>38</v>
      </c>
      <c r="B40" s="229" t="s">
        <v>184</v>
      </c>
      <c r="C40" s="410" t="s">
        <v>1106</v>
      </c>
      <c r="D40" s="231" t="s">
        <v>186</v>
      </c>
      <c r="E40" s="432"/>
      <c r="F40" s="440">
        <v>71901</v>
      </c>
      <c r="G40" s="447">
        <f>SUM(E40:F40)</f>
        <v>71901</v>
      </c>
      <c r="H40" s="88" t="s">
        <v>1174</v>
      </c>
    </row>
    <row r="41" spans="1:7" s="88" customFormat="1" ht="30.75" customHeight="1">
      <c r="A41" s="264">
        <v>39</v>
      </c>
      <c r="B41" s="852" t="s">
        <v>650</v>
      </c>
      <c r="C41" s="853"/>
      <c r="D41" s="231" t="s">
        <v>187</v>
      </c>
      <c r="E41" s="432">
        <f>SUM(E13+E26+E36+E37+E38)</f>
        <v>132784887</v>
      </c>
      <c r="F41" s="441">
        <f>SUM(F13+F26+F36+F37+F38+F39+F40)</f>
        <v>-5761824</v>
      </c>
      <c r="G41" s="447">
        <f t="shared" si="0"/>
        <v>127023063</v>
      </c>
    </row>
    <row r="42" spans="1:7" ht="27.75" customHeight="1" hidden="1">
      <c r="A42" s="264">
        <v>40</v>
      </c>
      <c r="B42" s="852" t="s">
        <v>188</v>
      </c>
      <c r="C42" s="853"/>
      <c r="D42" s="231" t="s">
        <v>189</v>
      </c>
      <c r="E42" s="432"/>
      <c r="F42" s="440"/>
      <c r="G42" s="447">
        <f t="shared" si="0"/>
        <v>0</v>
      </c>
    </row>
    <row r="43" spans="1:7" ht="27.75" customHeight="1" hidden="1">
      <c r="A43" s="264">
        <v>41</v>
      </c>
      <c r="B43" s="852" t="s">
        <v>190</v>
      </c>
      <c r="C43" s="853"/>
      <c r="D43" s="231" t="s">
        <v>191</v>
      </c>
      <c r="E43" s="432"/>
      <c r="F43" s="440"/>
      <c r="G43" s="447">
        <f t="shared" si="0"/>
        <v>0</v>
      </c>
    </row>
    <row r="44" spans="1:7" ht="27.75" customHeight="1" hidden="1">
      <c r="A44" s="264">
        <v>42</v>
      </c>
      <c r="B44" s="852" t="s">
        <v>192</v>
      </c>
      <c r="C44" s="853"/>
      <c r="D44" s="231" t="s">
        <v>193</v>
      </c>
      <c r="E44" s="432"/>
      <c r="F44" s="440"/>
      <c r="G44" s="447">
        <f t="shared" si="0"/>
        <v>0</v>
      </c>
    </row>
    <row r="45" spans="1:7" ht="27.75" customHeight="1" hidden="1">
      <c r="A45" s="264">
        <v>43</v>
      </c>
      <c r="B45" s="852" t="s">
        <v>194</v>
      </c>
      <c r="C45" s="853"/>
      <c r="D45" s="231" t="s">
        <v>195</v>
      </c>
      <c r="E45" s="432" t="e">
        <f>SUM(#REF!)/1000</f>
        <v>#REF!</v>
      </c>
      <c r="F45" s="440"/>
      <c r="G45" s="447" t="e">
        <f t="shared" si="0"/>
        <v>#REF!</v>
      </c>
    </row>
    <row r="46" spans="1:7" ht="27.75" customHeight="1" hidden="1">
      <c r="A46" s="264">
        <v>44</v>
      </c>
      <c r="B46" s="856" t="s">
        <v>196</v>
      </c>
      <c r="C46" s="857"/>
      <c r="D46" s="225"/>
      <c r="E46" s="432"/>
      <c r="F46" s="440"/>
      <c r="G46" s="447">
        <f t="shared" si="0"/>
        <v>0</v>
      </c>
    </row>
    <row r="47" spans="1:7" ht="27.75" customHeight="1" hidden="1">
      <c r="A47" s="264">
        <v>45</v>
      </c>
      <c r="B47" s="856" t="s">
        <v>197</v>
      </c>
      <c r="C47" s="857"/>
      <c r="D47" s="225"/>
      <c r="E47" s="432"/>
      <c r="F47" s="440"/>
      <c r="G47" s="447">
        <f t="shared" si="0"/>
        <v>0</v>
      </c>
    </row>
    <row r="48" spans="1:7" ht="27.75" customHeight="1" hidden="1">
      <c r="A48" s="264">
        <v>46</v>
      </c>
      <c r="B48" s="856" t="s">
        <v>198</v>
      </c>
      <c r="C48" s="857"/>
      <c r="D48" s="225"/>
      <c r="E48" s="432"/>
      <c r="F48" s="440"/>
      <c r="G48" s="447">
        <f t="shared" si="0"/>
        <v>0</v>
      </c>
    </row>
    <row r="49" spans="1:7" ht="27.75" customHeight="1" hidden="1">
      <c r="A49" s="264">
        <v>47</v>
      </c>
      <c r="B49" s="856" t="s">
        <v>199</v>
      </c>
      <c r="C49" s="857"/>
      <c r="D49" s="225"/>
      <c r="E49" s="432"/>
      <c r="F49" s="440"/>
      <c r="G49" s="447">
        <f t="shared" si="0"/>
        <v>0</v>
      </c>
    </row>
    <row r="50" spans="1:7" ht="27.75" customHeight="1" hidden="1">
      <c r="A50" s="264">
        <v>48</v>
      </c>
      <c r="B50" s="856" t="s">
        <v>200</v>
      </c>
      <c r="C50" s="857"/>
      <c r="D50" s="225"/>
      <c r="E50" s="432"/>
      <c r="F50" s="440"/>
      <c r="G50" s="447">
        <f t="shared" si="0"/>
        <v>0</v>
      </c>
    </row>
    <row r="51" spans="1:7" ht="27.75" customHeight="1" hidden="1">
      <c r="A51" s="264">
        <v>49</v>
      </c>
      <c r="B51" s="856" t="s">
        <v>201</v>
      </c>
      <c r="C51" s="857"/>
      <c r="D51" s="225"/>
      <c r="E51" s="432"/>
      <c r="F51" s="440"/>
      <c r="G51" s="447">
        <f t="shared" si="0"/>
        <v>0</v>
      </c>
    </row>
    <row r="52" spans="1:7" ht="15">
      <c r="A52" s="264">
        <v>40</v>
      </c>
      <c r="B52" s="232"/>
      <c r="C52" s="410" t="s">
        <v>1229</v>
      </c>
      <c r="D52" s="231" t="s">
        <v>193</v>
      </c>
      <c r="E52" s="432"/>
      <c r="F52" s="607">
        <v>9175742</v>
      </c>
      <c r="G52" s="607">
        <f>SUM(E52:F52)</f>
        <v>9175742</v>
      </c>
    </row>
    <row r="53" spans="1:7" ht="27.75" customHeight="1">
      <c r="A53" s="264">
        <v>41</v>
      </c>
      <c r="B53" s="852" t="s">
        <v>638</v>
      </c>
      <c r="C53" s="853"/>
      <c r="D53" s="231" t="s">
        <v>203</v>
      </c>
      <c r="E53" s="432">
        <f>E56+E57+E58+E62</f>
        <v>12430853</v>
      </c>
      <c r="F53" s="432">
        <f>F56+F57+F58+F62+F55+F54</f>
        <v>7069388</v>
      </c>
      <c r="G53" s="432">
        <f>G56+G57+G58+G62+G55+G54</f>
        <v>19500241</v>
      </c>
    </row>
    <row r="54" spans="1:8" ht="15">
      <c r="A54" s="264">
        <v>42</v>
      </c>
      <c r="B54" s="230"/>
      <c r="C54" s="401" t="s">
        <v>1226</v>
      </c>
      <c r="D54" s="231"/>
      <c r="E54" s="432"/>
      <c r="F54" s="433">
        <f>G54-E54</f>
        <v>75000</v>
      </c>
      <c r="G54" s="433">
        <v>75000</v>
      </c>
      <c r="H54" s="86">
        <v>509806</v>
      </c>
    </row>
    <row r="55" spans="1:7" ht="15">
      <c r="A55" s="264">
        <v>43</v>
      </c>
      <c r="B55" s="230"/>
      <c r="C55" s="401" t="s">
        <v>1227</v>
      </c>
      <c r="D55" s="231"/>
      <c r="E55" s="432"/>
      <c r="F55" s="433">
        <f>G55-E55</f>
        <v>6500000</v>
      </c>
      <c r="G55" s="447">
        <v>6500000</v>
      </c>
    </row>
    <row r="56" spans="1:8" ht="15">
      <c r="A56" s="264">
        <v>44</v>
      </c>
      <c r="B56" s="260" t="s">
        <v>204</v>
      </c>
      <c r="C56" s="227" t="s">
        <v>205</v>
      </c>
      <c r="D56" s="225"/>
      <c r="E56" s="433">
        <v>4642800</v>
      </c>
      <c r="F56" s="433">
        <f aca="true" t="shared" si="1" ref="F56:F62">G56-E56</f>
        <v>55700</v>
      </c>
      <c r="G56" s="447">
        <v>4698500</v>
      </c>
      <c r="H56" s="86" t="s">
        <v>1152</v>
      </c>
    </row>
    <row r="57" spans="1:7" ht="15">
      <c r="A57" s="264">
        <v>45</v>
      </c>
      <c r="B57" s="260" t="s">
        <v>204</v>
      </c>
      <c r="C57" s="227" t="s">
        <v>1228</v>
      </c>
      <c r="D57" s="225"/>
      <c r="E57" s="433">
        <v>276120</v>
      </c>
      <c r="F57" s="433">
        <f t="shared" si="1"/>
        <v>233686</v>
      </c>
      <c r="G57" s="447">
        <v>509806</v>
      </c>
    </row>
    <row r="58" spans="1:7" ht="15">
      <c r="A58" s="264">
        <v>46</v>
      </c>
      <c r="B58" s="260"/>
      <c r="C58" s="227" t="s">
        <v>206</v>
      </c>
      <c r="D58" s="225"/>
      <c r="E58" s="433">
        <v>6511933</v>
      </c>
      <c r="F58" s="433">
        <f t="shared" si="1"/>
        <v>-334482</v>
      </c>
      <c r="G58" s="447">
        <v>6177451</v>
      </c>
    </row>
    <row r="59" spans="1:7" ht="15.75" customHeight="1" hidden="1">
      <c r="A59" s="264">
        <v>50.1282051282051</v>
      </c>
      <c r="B59" s="856" t="s">
        <v>199</v>
      </c>
      <c r="C59" s="857"/>
      <c r="D59" s="225"/>
      <c r="E59" s="432"/>
      <c r="F59" s="433">
        <f t="shared" si="1"/>
        <v>75000</v>
      </c>
      <c r="G59" s="447">
        <f t="shared" si="0"/>
        <v>0</v>
      </c>
    </row>
    <row r="60" spans="1:7" ht="15.75" customHeight="1" hidden="1">
      <c r="A60" s="264">
        <v>50.7435897435898</v>
      </c>
      <c r="B60" s="856" t="s">
        <v>200</v>
      </c>
      <c r="C60" s="857"/>
      <c r="D60" s="225"/>
      <c r="E60" s="432"/>
      <c r="F60" s="433">
        <f t="shared" si="1"/>
        <v>75000</v>
      </c>
      <c r="G60" s="447">
        <f t="shared" si="0"/>
        <v>0</v>
      </c>
    </row>
    <row r="61" spans="1:7" ht="15.75" customHeight="1" hidden="1">
      <c r="A61" s="264">
        <v>51.3589743589744</v>
      </c>
      <c r="B61" s="856" t="s">
        <v>201</v>
      </c>
      <c r="C61" s="857"/>
      <c r="D61" s="225"/>
      <c r="E61" s="432"/>
      <c r="F61" s="433">
        <f t="shared" si="1"/>
        <v>75000</v>
      </c>
      <c r="G61" s="447">
        <f t="shared" si="0"/>
        <v>0</v>
      </c>
    </row>
    <row r="62" spans="1:7" ht="15.75" customHeight="1">
      <c r="A62" s="264">
        <v>47</v>
      </c>
      <c r="B62" s="232"/>
      <c r="C62" s="401" t="s">
        <v>1058</v>
      </c>
      <c r="D62" s="225"/>
      <c r="E62" s="433">
        <v>1000000</v>
      </c>
      <c r="F62" s="433">
        <f t="shared" si="1"/>
        <v>539484</v>
      </c>
      <c r="G62" s="447">
        <v>1539484</v>
      </c>
    </row>
    <row r="63" spans="1:7" ht="33.75" customHeight="1">
      <c r="A63" s="264">
        <v>48</v>
      </c>
      <c r="B63" s="852" t="s">
        <v>639</v>
      </c>
      <c r="C63" s="853"/>
      <c r="D63" s="231" t="s">
        <v>207</v>
      </c>
      <c r="E63" s="441">
        <f>SUM(E41+E53+E52)</f>
        <v>145215740</v>
      </c>
      <c r="F63" s="441">
        <f>SUM(F41+F53+F52)</f>
        <v>10483306</v>
      </c>
      <c r="G63" s="447">
        <f>SUM(E63:F63)</f>
        <v>155699046</v>
      </c>
    </row>
    <row r="64" spans="1:7" ht="12.75" customHeight="1" hidden="1">
      <c r="A64" s="264">
        <v>53.2051282051282</v>
      </c>
      <c r="B64" s="261"/>
      <c r="C64" s="227" t="s">
        <v>208</v>
      </c>
      <c r="D64" s="225" t="s">
        <v>209</v>
      </c>
      <c r="E64" s="432" t="e">
        <f>SUM(#REF!)</f>
        <v>#REF!</v>
      </c>
      <c r="F64" s="440"/>
      <c r="G64" s="447" t="e">
        <f t="shared" si="0"/>
        <v>#REF!</v>
      </c>
    </row>
    <row r="65" spans="1:7" ht="12.75" customHeight="1" hidden="1">
      <c r="A65" s="264">
        <v>53.8205128205128</v>
      </c>
      <c r="B65" s="233"/>
      <c r="C65" s="227" t="s">
        <v>210</v>
      </c>
      <c r="D65" s="225" t="s">
        <v>211</v>
      </c>
      <c r="E65" s="432" t="e">
        <f>SUM(#REF!)</f>
        <v>#REF!</v>
      </c>
      <c r="F65" s="440"/>
      <c r="G65" s="447" t="e">
        <f t="shared" si="0"/>
        <v>#REF!</v>
      </c>
    </row>
    <row r="66" spans="1:7" ht="12.75" customHeight="1" hidden="1">
      <c r="A66" s="264">
        <v>54.4358974358975</v>
      </c>
      <c r="B66" s="233"/>
      <c r="C66" s="227" t="s">
        <v>212</v>
      </c>
      <c r="D66" s="225" t="s">
        <v>213</v>
      </c>
      <c r="E66" s="432" t="e">
        <f>SUM(#REF!)</f>
        <v>#REF!</v>
      </c>
      <c r="F66" s="440"/>
      <c r="G66" s="447" t="e">
        <f t="shared" si="0"/>
        <v>#REF!</v>
      </c>
    </row>
    <row r="67" spans="1:7" ht="12.75" customHeight="1" hidden="1">
      <c r="A67" s="264">
        <v>55.0512820512821</v>
      </c>
      <c r="B67" s="233"/>
      <c r="C67" s="227" t="s">
        <v>214</v>
      </c>
      <c r="D67" s="225" t="s">
        <v>215</v>
      </c>
      <c r="E67" s="432" t="e">
        <f>SUM(#REF!)</f>
        <v>#REF!</v>
      </c>
      <c r="F67" s="440"/>
      <c r="G67" s="447" t="e">
        <f t="shared" si="0"/>
        <v>#REF!</v>
      </c>
    </row>
    <row r="68" spans="1:7" ht="12.75" customHeight="1" hidden="1">
      <c r="A68" s="264">
        <v>55.6666666666667</v>
      </c>
      <c r="B68" s="233"/>
      <c r="C68" s="227" t="s">
        <v>216</v>
      </c>
      <c r="D68" s="225" t="s">
        <v>217</v>
      </c>
      <c r="E68" s="432" t="e">
        <f>SUM(#REF!)</f>
        <v>#REF!</v>
      </c>
      <c r="F68" s="440"/>
      <c r="G68" s="447" t="e">
        <f t="shared" si="0"/>
        <v>#REF!</v>
      </c>
    </row>
    <row r="69" spans="1:7" ht="15.75" customHeight="1" hidden="1">
      <c r="A69" s="264">
        <v>56.2820512820513</v>
      </c>
      <c r="B69" s="852" t="s">
        <v>218</v>
      </c>
      <c r="C69" s="853"/>
      <c r="D69" s="231" t="s">
        <v>219</v>
      </c>
      <c r="E69" s="432">
        <v>0</v>
      </c>
      <c r="F69" s="440"/>
      <c r="G69" s="447">
        <f t="shared" si="0"/>
        <v>0</v>
      </c>
    </row>
    <row r="70" spans="1:7" ht="12.75" customHeight="1" hidden="1">
      <c r="A70" s="264">
        <v>56.8974358974359</v>
      </c>
      <c r="B70" s="233"/>
      <c r="C70" s="232" t="s">
        <v>220</v>
      </c>
      <c r="D70" s="225" t="s">
        <v>221</v>
      </c>
      <c r="E70" s="432" t="e">
        <f>SUM(#REF!)</f>
        <v>#REF!</v>
      </c>
      <c r="F70" s="440"/>
      <c r="G70" s="447" t="e">
        <f t="shared" si="0"/>
        <v>#REF!</v>
      </c>
    </row>
    <row r="71" spans="1:7" ht="12.75" customHeight="1" hidden="1">
      <c r="A71" s="264">
        <v>57.5128205128205</v>
      </c>
      <c r="B71" s="233"/>
      <c r="C71" s="232" t="s">
        <v>222</v>
      </c>
      <c r="D71" s="225" t="s">
        <v>223</v>
      </c>
      <c r="E71" s="432" t="e">
        <f>SUM(#REF!)</f>
        <v>#REF!</v>
      </c>
      <c r="F71" s="440"/>
      <c r="G71" s="447" t="e">
        <f t="shared" si="0"/>
        <v>#REF!</v>
      </c>
    </row>
    <row r="72" spans="1:7" ht="12.75" customHeight="1" hidden="1">
      <c r="A72" s="264">
        <v>58.1282051282051</v>
      </c>
      <c r="B72" s="233"/>
      <c r="C72" s="227" t="s">
        <v>224</v>
      </c>
      <c r="D72" s="225" t="s">
        <v>225</v>
      </c>
      <c r="E72" s="432" t="e">
        <f>SUM(#REF!)</f>
        <v>#REF!</v>
      </c>
      <c r="F72" s="440"/>
      <c r="G72" s="447" t="e">
        <f t="shared" si="0"/>
        <v>#REF!</v>
      </c>
    </row>
    <row r="73" spans="1:7" s="90" customFormat="1" ht="12.75" customHeight="1" hidden="1">
      <c r="A73" s="264">
        <v>58.7435897435898</v>
      </c>
      <c r="B73" s="233"/>
      <c r="C73" s="227" t="s">
        <v>226</v>
      </c>
      <c r="D73" s="225" t="s">
        <v>227</v>
      </c>
      <c r="E73" s="432" t="e">
        <f>SUM(#REF!)</f>
        <v>#REF!</v>
      </c>
      <c r="F73" s="442"/>
      <c r="G73" s="447" t="e">
        <f>SUM(E73:F73)</f>
        <v>#REF!</v>
      </c>
    </row>
    <row r="74" spans="1:7" ht="12.75" customHeight="1" hidden="1">
      <c r="A74" s="264">
        <v>59.3589743589744</v>
      </c>
      <c r="B74" s="233"/>
      <c r="C74" s="227" t="s">
        <v>228</v>
      </c>
      <c r="D74" s="225" t="s">
        <v>229</v>
      </c>
      <c r="E74" s="432" t="e">
        <f>SUM(#REF!)</f>
        <v>#REF!</v>
      </c>
      <c r="F74" s="440"/>
      <c r="G74" s="447" t="e">
        <f>SUM(E74:F74)</f>
        <v>#REF!</v>
      </c>
    </row>
    <row r="75" spans="1:7" ht="12.75" customHeight="1">
      <c r="A75" s="264">
        <v>49</v>
      </c>
      <c r="B75" s="605"/>
      <c r="C75" s="401" t="s">
        <v>1222</v>
      </c>
      <c r="D75" s="606" t="s">
        <v>209</v>
      </c>
      <c r="E75" s="432"/>
      <c r="F75" s="440">
        <v>1527429</v>
      </c>
      <c r="G75" s="610">
        <f>SUM(E75:F75)</f>
        <v>1527429</v>
      </c>
    </row>
    <row r="76" spans="1:8" ht="12.75" customHeight="1">
      <c r="A76" s="264">
        <v>50</v>
      </c>
      <c r="B76" s="608"/>
      <c r="C76" s="609" t="s">
        <v>1223</v>
      </c>
      <c r="D76" s="124" t="s">
        <v>217</v>
      </c>
      <c r="E76" s="231"/>
      <c r="F76" s="440">
        <v>163446100</v>
      </c>
      <c r="G76" s="440">
        <f>SUM(E76:F76)</f>
        <v>163446100</v>
      </c>
      <c r="H76" s="86" t="s">
        <v>1153</v>
      </c>
    </row>
    <row r="77" spans="1:7" ht="12.75" customHeight="1">
      <c r="A77" s="264">
        <v>51</v>
      </c>
      <c r="B77" s="865" t="s">
        <v>216</v>
      </c>
      <c r="C77" s="853"/>
      <c r="D77" s="124" t="s">
        <v>219</v>
      </c>
      <c r="E77" s="231"/>
      <c r="F77" s="474">
        <f>SUM(F75:F76)</f>
        <v>164973529</v>
      </c>
      <c r="G77" s="607">
        <f>SUM(G75:G76)</f>
        <v>164973529</v>
      </c>
    </row>
    <row r="78" spans="1:7" ht="15" customHeight="1">
      <c r="A78" s="264">
        <v>52</v>
      </c>
      <c r="B78" s="233"/>
      <c r="C78" s="227" t="s">
        <v>232</v>
      </c>
      <c r="D78" s="231" t="s">
        <v>231</v>
      </c>
      <c r="E78" s="433">
        <v>171000</v>
      </c>
      <c r="F78" s="440">
        <f>G78-E78</f>
        <v>295800</v>
      </c>
      <c r="G78" s="447">
        <v>466800</v>
      </c>
    </row>
    <row r="79" spans="1:7" ht="15" customHeight="1">
      <c r="A79" s="264">
        <v>53</v>
      </c>
      <c r="B79" s="233"/>
      <c r="C79" s="227" t="s">
        <v>233</v>
      </c>
      <c r="D79" s="231" t="s">
        <v>231</v>
      </c>
      <c r="E79" s="433">
        <v>4899400</v>
      </c>
      <c r="F79" s="440">
        <f aca="true" t="shared" si="2" ref="F79:F91">G79-E79</f>
        <v>408853</v>
      </c>
      <c r="G79" s="447">
        <v>5308253</v>
      </c>
    </row>
    <row r="80" spans="1:7" ht="17.25" customHeight="1">
      <c r="A80" s="264">
        <v>54</v>
      </c>
      <c r="B80" s="852" t="s">
        <v>641</v>
      </c>
      <c r="C80" s="853"/>
      <c r="D80" s="231" t="s">
        <v>231</v>
      </c>
      <c r="E80" s="432">
        <f>SUM(E78:E79)</f>
        <v>5070400</v>
      </c>
      <c r="F80" s="440">
        <f t="shared" si="2"/>
        <v>704653</v>
      </c>
      <c r="G80" s="447">
        <f>G78+G79</f>
        <v>5775053</v>
      </c>
    </row>
    <row r="81" spans="1:8" ht="15.75" customHeight="1">
      <c r="A81" s="264">
        <v>55</v>
      </c>
      <c r="B81" s="233"/>
      <c r="C81" s="227" t="s">
        <v>651</v>
      </c>
      <c r="D81" s="231" t="s">
        <v>234</v>
      </c>
      <c r="E81" s="432">
        <f>SUM(E82)</f>
        <v>12740600</v>
      </c>
      <c r="F81" s="440">
        <f t="shared" si="2"/>
        <v>-2833281</v>
      </c>
      <c r="G81" s="447">
        <v>9907319</v>
      </c>
      <c r="H81" s="86" t="s">
        <v>1230</v>
      </c>
    </row>
    <row r="82" spans="1:7" ht="15" customHeight="1">
      <c r="A82" s="264">
        <v>56</v>
      </c>
      <c r="B82" s="233"/>
      <c r="C82" s="232" t="s">
        <v>235</v>
      </c>
      <c r="D82" s="225"/>
      <c r="E82" s="433">
        <v>12740600</v>
      </c>
      <c r="F82" s="440">
        <f t="shared" si="2"/>
        <v>-2833281</v>
      </c>
      <c r="G82" s="447">
        <v>9907319</v>
      </c>
    </row>
    <row r="83" spans="1:7" ht="12.75" customHeight="1" hidden="1">
      <c r="A83" s="264">
        <v>57</v>
      </c>
      <c r="B83" s="233"/>
      <c r="C83" s="227" t="s">
        <v>236</v>
      </c>
      <c r="D83" s="225"/>
      <c r="E83" s="432" t="e">
        <f>SUM(#REF!)/1000</f>
        <v>#REF!</v>
      </c>
      <c r="F83" s="440" t="e">
        <f t="shared" si="2"/>
        <v>#REF!</v>
      </c>
      <c r="G83" s="447" t="e">
        <f>SUM(E83:F83)</f>
        <v>#REF!</v>
      </c>
    </row>
    <row r="84" spans="1:7" ht="12.75" customHeight="1" hidden="1">
      <c r="A84" s="264">
        <v>58</v>
      </c>
      <c r="B84" s="233"/>
      <c r="C84" s="227" t="s">
        <v>237</v>
      </c>
      <c r="D84" s="225" t="s">
        <v>238</v>
      </c>
      <c r="E84" s="432" t="e">
        <f>SUM(#REF!)/1000</f>
        <v>#REF!</v>
      </c>
      <c r="F84" s="440" t="e">
        <f t="shared" si="2"/>
        <v>#REF!</v>
      </c>
      <c r="G84" s="447" t="e">
        <f>SUM(E84:F84)</f>
        <v>#REF!</v>
      </c>
    </row>
    <row r="85" spans="1:7" ht="12.75" customHeight="1" hidden="1">
      <c r="A85" s="264">
        <v>59</v>
      </c>
      <c r="B85" s="233"/>
      <c r="C85" s="227" t="s">
        <v>239</v>
      </c>
      <c r="D85" s="225" t="s">
        <v>240</v>
      </c>
      <c r="E85" s="432" t="e">
        <f>SUM(#REF!)/1000</f>
        <v>#REF!</v>
      </c>
      <c r="F85" s="440" t="e">
        <f t="shared" si="2"/>
        <v>#REF!</v>
      </c>
      <c r="G85" s="447" t="e">
        <f>SUM(E85:F85)</f>
        <v>#REF!</v>
      </c>
    </row>
    <row r="86" spans="1:7" ht="15.75" customHeight="1">
      <c r="A86" s="264">
        <v>60</v>
      </c>
      <c r="B86" s="233"/>
      <c r="C86" s="227" t="s">
        <v>652</v>
      </c>
      <c r="D86" s="231" t="s">
        <v>241</v>
      </c>
      <c r="E86" s="432">
        <f>SUM(E87)</f>
        <v>4168100</v>
      </c>
      <c r="F86" s="440">
        <f t="shared" si="2"/>
        <v>281955</v>
      </c>
      <c r="G86" s="447">
        <v>4450055</v>
      </c>
    </row>
    <row r="87" spans="1:7" ht="15" customHeight="1">
      <c r="A87" s="264">
        <v>61</v>
      </c>
      <c r="B87" s="233"/>
      <c r="C87" s="232" t="s">
        <v>242</v>
      </c>
      <c r="D87" s="225"/>
      <c r="E87" s="433">
        <v>4168100</v>
      </c>
      <c r="F87" s="440">
        <f t="shared" si="2"/>
        <v>281955</v>
      </c>
      <c r="G87" s="447">
        <v>4450055</v>
      </c>
    </row>
    <row r="88" spans="1:7" ht="15.75" customHeight="1">
      <c r="A88" s="264">
        <v>62</v>
      </c>
      <c r="B88" s="233"/>
      <c r="C88" s="227" t="s">
        <v>642</v>
      </c>
      <c r="D88" s="231" t="s">
        <v>243</v>
      </c>
      <c r="E88" s="432">
        <f>SUM(E89:E90)</f>
        <v>804300</v>
      </c>
      <c r="F88" s="440">
        <f t="shared" si="2"/>
        <v>-189552</v>
      </c>
      <c r="G88" s="447">
        <f>G89+G90</f>
        <v>614748</v>
      </c>
    </row>
    <row r="89" spans="1:7" ht="15" customHeight="1">
      <c r="A89" s="264">
        <v>63</v>
      </c>
      <c r="B89" s="233"/>
      <c r="C89" s="232" t="s">
        <v>244</v>
      </c>
      <c r="D89" s="225"/>
      <c r="E89" s="433">
        <v>432630</v>
      </c>
      <c r="F89" s="440">
        <f t="shared" si="2"/>
        <v>-87230</v>
      </c>
      <c r="G89" s="447">
        <v>345400</v>
      </c>
    </row>
    <row r="90" spans="1:7" ht="15" customHeight="1">
      <c r="A90" s="264">
        <v>64</v>
      </c>
      <c r="B90" s="233"/>
      <c r="C90" s="232" t="s">
        <v>245</v>
      </c>
      <c r="D90" s="225"/>
      <c r="E90" s="433">
        <v>371670</v>
      </c>
      <c r="F90" s="440">
        <f t="shared" si="2"/>
        <v>-102322</v>
      </c>
      <c r="G90" s="447">
        <v>269348</v>
      </c>
    </row>
    <row r="91" spans="1:7" ht="15.75" customHeight="1">
      <c r="A91" s="264">
        <v>65</v>
      </c>
      <c r="B91" s="852" t="s">
        <v>643</v>
      </c>
      <c r="C91" s="853"/>
      <c r="D91" s="231" t="s">
        <v>247</v>
      </c>
      <c r="E91" s="432">
        <f>SUM(E81+E86+E88)</f>
        <v>17713000</v>
      </c>
      <c r="F91" s="440">
        <f t="shared" si="2"/>
        <v>-2740878</v>
      </c>
      <c r="G91" s="432">
        <f>SUM(G81+G86+G88)</f>
        <v>14972122</v>
      </c>
    </row>
    <row r="92" spans="1:7" s="99" customFormat="1" ht="30.75" customHeight="1">
      <c r="A92" s="264">
        <v>66</v>
      </c>
      <c r="B92" s="863" t="s">
        <v>644</v>
      </c>
      <c r="C92" s="864"/>
      <c r="D92" s="234" t="s">
        <v>248</v>
      </c>
      <c r="E92" s="434">
        <f>E80+E91</f>
        <v>22783400</v>
      </c>
      <c r="F92" s="434">
        <f>F80+F91</f>
        <v>-2036225</v>
      </c>
      <c r="G92" s="434">
        <f>G80+G91</f>
        <v>20747175</v>
      </c>
    </row>
    <row r="93" spans="1:7" ht="15.75" customHeight="1">
      <c r="A93" s="264">
        <v>67</v>
      </c>
      <c r="B93" s="233"/>
      <c r="C93" s="235" t="s">
        <v>249</v>
      </c>
      <c r="D93" s="231" t="s">
        <v>250</v>
      </c>
      <c r="E93" s="432">
        <v>1298000</v>
      </c>
      <c r="F93" s="440">
        <f>G93-E93</f>
        <v>-591900</v>
      </c>
      <c r="G93" s="447">
        <v>706100</v>
      </c>
    </row>
    <row r="94" spans="1:8" ht="15.75" customHeight="1">
      <c r="A94" s="264">
        <v>68</v>
      </c>
      <c r="B94" s="233"/>
      <c r="C94" s="235" t="s">
        <v>941</v>
      </c>
      <c r="D94" s="231" t="s">
        <v>251</v>
      </c>
      <c r="E94" s="432">
        <v>2223300</v>
      </c>
      <c r="F94" s="440">
        <f aca="true" t="shared" si="3" ref="F94:F99">G94-E94</f>
        <v>599431</v>
      </c>
      <c r="G94" s="447">
        <v>2822731</v>
      </c>
      <c r="H94" s="86" t="s">
        <v>1156</v>
      </c>
    </row>
    <row r="95" spans="1:7" ht="15.75" customHeight="1">
      <c r="A95" s="264">
        <v>69</v>
      </c>
      <c r="B95" s="233"/>
      <c r="C95" s="235" t="s">
        <v>252</v>
      </c>
      <c r="D95" s="231" t="s">
        <v>253</v>
      </c>
      <c r="E95" s="432">
        <v>4074500</v>
      </c>
      <c r="F95" s="440">
        <f t="shared" si="3"/>
        <v>-1926302</v>
      </c>
      <c r="G95" s="447">
        <v>2148198</v>
      </c>
    </row>
    <row r="96" spans="1:7" ht="15.75" customHeight="1">
      <c r="A96" s="264">
        <v>70</v>
      </c>
      <c r="B96" s="233"/>
      <c r="C96" s="235" t="s">
        <v>254</v>
      </c>
      <c r="D96" s="231" t="s">
        <v>255</v>
      </c>
      <c r="E96" s="432">
        <v>11337500</v>
      </c>
      <c r="F96" s="440">
        <f t="shared" si="3"/>
        <v>162855</v>
      </c>
      <c r="G96" s="447">
        <v>11500355</v>
      </c>
    </row>
    <row r="97" spans="1:7" ht="15.75" customHeight="1">
      <c r="A97" s="264">
        <v>71</v>
      </c>
      <c r="B97" s="233"/>
      <c r="C97" s="235" t="s">
        <v>256</v>
      </c>
      <c r="D97" s="231" t="s">
        <v>1251</v>
      </c>
      <c r="E97" s="432">
        <v>2125000</v>
      </c>
      <c r="F97" s="440">
        <f t="shared" si="3"/>
        <v>-212500</v>
      </c>
      <c r="G97" s="447">
        <v>1912500</v>
      </c>
    </row>
    <row r="98" spans="1:7" ht="15.75" customHeight="1">
      <c r="A98" s="264">
        <v>72</v>
      </c>
      <c r="B98" s="233"/>
      <c r="C98" s="588" t="s">
        <v>1231</v>
      </c>
      <c r="D98" s="231" t="s">
        <v>1251</v>
      </c>
      <c r="E98" s="432"/>
      <c r="F98" s="440">
        <f t="shared" si="3"/>
        <v>997</v>
      </c>
      <c r="G98" s="447">
        <v>997</v>
      </c>
    </row>
    <row r="99" spans="1:7" ht="15.75" customHeight="1">
      <c r="A99" s="264">
        <v>73</v>
      </c>
      <c r="B99" s="233"/>
      <c r="C99" s="588" t="s">
        <v>1232</v>
      </c>
      <c r="D99" s="231" t="s">
        <v>257</v>
      </c>
      <c r="E99" s="432"/>
      <c r="F99" s="440">
        <f t="shared" si="3"/>
        <v>128027</v>
      </c>
      <c r="G99" s="447">
        <v>128027</v>
      </c>
    </row>
    <row r="100" spans="1:7" ht="30.75" customHeight="1">
      <c r="A100" s="264">
        <v>74</v>
      </c>
      <c r="B100" s="854" t="s">
        <v>645</v>
      </c>
      <c r="C100" s="855"/>
      <c r="D100" s="231" t="s">
        <v>258</v>
      </c>
      <c r="E100" s="432">
        <f>SUM(E93:E97)</f>
        <v>21058300</v>
      </c>
      <c r="F100" s="474">
        <f>SUM(F93:F99)</f>
        <v>-1839392</v>
      </c>
      <c r="G100" s="447">
        <f>SUM(G93:G99)</f>
        <v>19218908</v>
      </c>
    </row>
    <row r="101" spans="1:7" ht="15.75" customHeight="1" hidden="1">
      <c r="A101" s="264">
        <v>75</v>
      </c>
      <c r="B101" s="233"/>
      <c r="C101" s="235" t="s">
        <v>259</v>
      </c>
      <c r="D101" s="225" t="s">
        <v>260</v>
      </c>
      <c r="E101" s="432"/>
      <c r="F101" s="440"/>
      <c r="G101" s="447">
        <f aca="true" t="shared" si="4" ref="G101:G114">SUM(E101:F101)</f>
        <v>0</v>
      </c>
    </row>
    <row r="102" spans="1:7" ht="15.75" customHeight="1" hidden="1">
      <c r="A102" s="264">
        <v>76</v>
      </c>
      <c r="B102" s="233"/>
      <c r="C102" s="235" t="s">
        <v>261</v>
      </c>
      <c r="D102" s="225" t="s">
        <v>262</v>
      </c>
      <c r="E102" s="432"/>
      <c r="F102" s="440"/>
      <c r="G102" s="447">
        <f t="shared" si="4"/>
        <v>0</v>
      </c>
    </row>
    <row r="103" spans="1:7" ht="15.75" customHeight="1" hidden="1">
      <c r="A103" s="264">
        <v>77</v>
      </c>
      <c r="B103" s="233"/>
      <c r="C103" s="235" t="s">
        <v>263</v>
      </c>
      <c r="D103" s="225" t="s">
        <v>264</v>
      </c>
      <c r="E103" s="432"/>
      <c r="F103" s="440"/>
      <c r="G103" s="447">
        <f t="shared" si="4"/>
        <v>0</v>
      </c>
    </row>
    <row r="104" spans="1:7" ht="15.75" customHeight="1" hidden="1">
      <c r="A104" s="264">
        <v>78</v>
      </c>
      <c r="B104" s="233"/>
      <c r="C104" s="235" t="s">
        <v>265</v>
      </c>
      <c r="D104" s="225" t="s">
        <v>266</v>
      </c>
      <c r="E104" s="432"/>
      <c r="F104" s="440"/>
      <c r="G104" s="447">
        <f t="shared" si="4"/>
        <v>0</v>
      </c>
    </row>
    <row r="105" spans="1:7" ht="15.75" customHeight="1" hidden="1">
      <c r="A105" s="264">
        <v>79</v>
      </c>
      <c r="B105" s="233"/>
      <c r="C105" s="235" t="s">
        <v>267</v>
      </c>
      <c r="D105" s="225" t="s">
        <v>268</v>
      </c>
      <c r="E105" s="432"/>
      <c r="F105" s="440"/>
      <c r="G105" s="447">
        <f t="shared" si="4"/>
        <v>0</v>
      </c>
    </row>
    <row r="106" spans="1:7" ht="15.75" customHeight="1" hidden="1">
      <c r="A106" s="264">
        <v>80</v>
      </c>
      <c r="B106" s="858" t="s">
        <v>269</v>
      </c>
      <c r="C106" s="859"/>
      <c r="D106" s="225" t="s">
        <v>270</v>
      </c>
      <c r="E106" s="432">
        <v>0</v>
      </c>
      <c r="F106" s="440"/>
      <c r="G106" s="447">
        <f t="shared" si="4"/>
        <v>0</v>
      </c>
    </row>
    <row r="107" spans="1:7" ht="15.75" customHeight="1" hidden="1">
      <c r="A107" s="264">
        <v>81</v>
      </c>
      <c r="B107" s="233"/>
      <c r="C107" s="235" t="s">
        <v>271</v>
      </c>
      <c r="D107" s="225" t="s">
        <v>272</v>
      </c>
      <c r="E107" s="432"/>
      <c r="F107" s="440"/>
      <c r="G107" s="447">
        <f t="shared" si="4"/>
        <v>0</v>
      </c>
    </row>
    <row r="108" spans="1:7" ht="15.75" customHeight="1" hidden="1">
      <c r="A108" s="264">
        <v>82</v>
      </c>
      <c r="B108" s="233"/>
      <c r="C108" s="227" t="s">
        <v>273</v>
      </c>
      <c r="D108" s="225" t="s">
        <v>274</v>
      </c>
      <c r="E108" s="432"/>
      <c r="F108" s="440"/>
      <c r="G108" s="447">
        <f t="shared" si="4"/>
        <v>0</v>
      </c>
    </row>
    <row r="109" spans="1:7" ht="15.75" customHeight="1" hidden="1">
      <c r="A109" s="264">
        <v>83</v>
      </c>
      <c r="B109" s="233"/>
      <c r="C109" s="235" t="s">
        <v>275</v>
      </c>
      <c r="D109" s="225" t="s">
        <v>276</v>
      </c>
      <c r="E109" s="432"/>
      <c r="F109" s="440"/>
      <c r="G109" s="447">
        <f t="shared" si="4"/>
        <v>0</v>
      </c>
    </row>
    <row r="110" spans="1:7" ht="15.75" customHeight="1" hidden="1">
      <c r="A110" s="264">
        <v>84</v>
      </c>
      <c r="B110" s="858" t="s">
        <v>277</v>
      </c>
      <c r="C110" s="859"/>
      <c r="D110" s="225" t="s">
        <v>278</v>
      </c>
      <c r="E110" s="432">
        <v>0</v>
      </c>
      <c r="F110" s="440"/>
      <c r="G110" s="447">
        <f t="shared" si="4"/>
        <v>0</v>
      </c>
    </row>
    <row r="111" spans="1:7" ht="15.75" customHeight="1" hidden="1">
      <c r="A111" s="264">
        <v>85</v>
      </c>
      <c r="B111" s="233"/>
      <c r="C111" s="235" t="s">
        <v>279</v>
      </c>
      <c r="D111" s="225" t="s">
        <v>280</v>
      </c>
      <c r="E111" s="432"/>
      <c r="F111" s="440"/>
      <c r="G111" s="447">
        <f t="shared" si="4"/>
        <v>0</v>
      </c>
    </row>
    <row r="112" spans="1:7" ht="15.75" customHeight="1" hidden="1">
      <c r="A112" s="264">
        <v>86</v>
      </c>
      <c r="B112" s="233"/>
      <c r="C112" s="227" t="s">
        <v>281</v>
      </c>
      <c r="D112" s="225" t="s">
        <v>282</v>
      </c>
      <c r="E112" s="432"/>
      <c r="F112" s="440"/>
      <c r="G112" s="447">
        <f t="shared" si="4"/>
        <v>0</v>
      </c>
    </row>
    <row r="113" spans="1:7" ht="15.75" customHeight="1" hidden="1">
      <c r="A113" s="264">
        <v>87</v>
      </c>
      <c r="B113" s="233"/>
      <c r="C113" s="235" t="s">
        <v>283</v>
      </c>
      <c r="D113" s="225" t="s">
        <v>284</v>
      </c>
      <c r="E113" s="432"/>
      <c r="F113" s="440"/>
      <c r="G113" s="447">
        <f t="shared" si="4"/>
        <v>0</v>
      </c>
    </row>
    <row r="114" spans="1:7" ht="15.75" customHeight="1" hidden="1">
      <c r="A114" s="264">
        <v>88</v>
      </c>
      <c r="B114" s="858" t="s">
        <v>285</v>
      </c>
      <c r="C114" s="859"/>
      <c r="D114" s="225" t="s">
        <v>286</v>
      </c>
      <c r="E114" s="432">
        <v>0</v>
      </c>
      <c r="F114" s="440"/>
      <c r="G114" s="447">
        <f t="shared" si="4"/>
        <v>0</v>
      </c>
    </row>
    <row r="115" spans="1:7" ht="15.75" customHeight="1">
      <c r="A115" s="264">
        <v>75</v>
      </c>
      <c r="B115" s="852" t="s">
        <v>1016</v>
      </c>
      <c r="C115" s="870"/>
      <c r="D115" s="231" t="s">
        <v>270</v>
      </c>
      <c r="E115" s="432">
        <v>609840</v>
      </c>
      <c r="F115" s="440">
        <f>G115-E115</f>
        <v>1333325</v>
      </c>
      <c r="G115" s="447">
        <v>1943165</v>
      </c>
    </row>
    <row r="116" spans="1:7" ht="15.75" customHeight="1">
      <c r="A116" s="264">
        <v>76</v>
      </c>
      <c r="B116" s="852" t="s">
        <v>1250</v>
      </c>
      <c r="C116" s="870"/>
      <c r="D116" s="231" t="s">
        <v>1233</v>
      </c>
      <c r="E116" s="432"/>
      <c r="F116" s="440">
        <f>G116-E116</f>
        <v>4998258</v>
      </c>
      <c r="G116" s="447">
        <v>4998258</v>
      </c>
    </row>
    <row r="117" spans="1:7" ht="30.75" customHeight="1">
      <c r="A117" s="264">
        <v>77</v>
      </c>
      <c r="B117" s="854" t="s">
        <v>646</v>
      </c>
      <c r="C117" s="855"/>
      <c r="D117" s="231" t="s">
        <v>287</v>
      </c>
      <c r="E117" s="432">
        <f>SUM(E63+E69+E92+E100+E106+E110+E115)</f>
        <v>189667280</v>
      </c>
      <c r="F117" s="441">
        <f>F63+F77+F92+F100+F115+F116</f>
        <v>177912801</v>
      </c>
      <c r="G117" s="441">
        <f>G63+G77+G92+G100+G115+G116</f>
        <v>367580081</v>
      </c>
    </row>
    <row r="118" spans="1:7" ht="15.75" customHeight="1">
      <c r="A118" s="264">
        <v>78</v>
      </c>
      <c r="B118" s="861" t="s">
        <v>288</v>
      </c>
      <c r="C118" s="869"/>
      <c r="D118" s="225" t="s">
        <v>289</v>
      </c>
      <c r="E118" s="432"/>
      <c r="F118" s="440">
        <v>34722256</v>
      </c>
      <c r="G118" s="447">
        <f>SUM(E118:F118)</f>
        <v>34722256</v>
      </c>
    </row>
    <row r="119" spans="1:7" ht="15">
      <c r="A119" s="264">
        <v>79</v>
      </c>
      <c r="B119" s="861" t="s">
        <v>1094</v>
      </c>
      <c r="C119" s="869"/>
      <c r="D119" s="225" t="s">
        <v>1095</v>
      </c>
      <c r="E119" s="432">
        <v>85000000</v>
      </c>
      <c r="F119" s="440"/>
      <c r="G119" s="447">
        <f>SUM(E119:F119)</f>
        <v>85000000</v>
      </c>
    </row>
    <row r="120" spans="1:7" ht="15">
      <c r="A120" s="264">
        <v>80</v>
      </c>
      <c r="B120" s="861" t="s">
        <v>1234</v>
      </c>
      <c r="C120" s="862"/>
      <c r="D120" s="411" t="s">
        <v>289</v>
      </c>
      <c r="E120" s="438"/>
      <c r="F120" s="440">
        <f>G120-E120</f>
        <v>6818926</v>
      </c>
      <c r="G120" s="447">
        <v>6818926</v>
      </c>
    </row>
    <row r="121" spans="1:7" ht="33.75" customHeight="1">
      <c r="A121" s="264">
        <v>81</v>
      </c>
      <c r="B121" s="854" t="s">
        <v>1097</v>
      </c>
      <c r="C121" s="860"/>
      <c r="D121" s="411" t="s">
        <v>290</v>
      </c>
      <c r="E121" s="438">
        <f>SUM(E118:E120)</f>
        <v>85000000</v>
      </c>
      <c r="F121" s="441">
        <f>SUM(F118:F120)</f>
        <v>41541182</v>
      </c>
      <c r="G121" s="447">
        <f>SUM(G118:G120)</f>
        <v>126541182</v>
      </c>
    </row>
    <row r="122" spans="1:7" ht="36" customHeight="1" thickBot="1">
      <c r="A122" s="264">
        <v>82</v>
      </c>
      <c r="B122" s="867" t="s">
        <v>647</v>
      </c>
      <c r="C122" s="868"/>
      <c r="D122" s="265" t="s">
        <v>136</v>
      </c>
      <c r="E122" s="439">
        <f>SUM(E117+E119)</f>
        <v>274667280</v>
      </c>
      <c r="F122" s="444">
        <f>F117+F121</f>
        <v>219453983</v>
      </c>
      <c r="G122" s="439">
        <f>SUM(G117+G121)</f>
        <v>494121263</v>
      </c>
    </row>
    <row r="125" spans="2:3" ht="15">
      <c r="B125" s="871"/>
      <c r="C125" s="871"/>
    </row>
    <row r="126" spans="2:3" ht="15">
      <c r="B126" s="871"/>
      <c r="C126" s="871"/>
    </row>
    <row r="127" spans="2:3" ht="15">
      <c r="B127" s="871"/>
      <c r="C127" s="871"/>
    </row>
    <row r="128" spans="2:3" ht="15" customHeight="1">
      <c r="B128" s="866"/>
      <c r="C128" s="866"/>
    </row>
    <row r="129" spans="2:3" ht="15">
      <c r="B129" s="866"/>
      <c r="C129" s="866"/>
    </row>
    <row r="130" spans="2:3" ht="15">
      <c r="B130" s="866"/>
      <c r="C130" s="866"/>
    </row>
  </sheetData>
  <sheetProtection/>
  <mergeCells count="41">
    <mergeCell ref="B60:C60"/>
    <mergeCell ref="B115:C115"/>
    <mergeCell ref="B49:C49"/>
    <mergeCell ref="B63:C63"/>
    <mergeCell ref="B106:C106"/>
    <mergeCell ref="H17:J19"/>
    <mergeCell ref="H24:L24"/>
    <mergeCell ref="B44:C44"/>
    <mergeCell ref="B43:C43"/>
    <mergeCell ref="B59:C59"/>
    <mergeCell ref="B48:C48"/>
    <mergeCell ref="B45:C45"/>
    <mergeCell ref="H39:Q39"/>
    <mergeCell ref="B46:C46"/>
    <mergeCell ref="B51:C51"/>
    <mergeCell ref="B128:C130"/>
    <mergeCell ref="B122:C122"/>
    <mergeCell ref="B119:C119"/>
    <mergeCell ref="B118:C118"/>
    <mergeCell ref="B114:C114"/>
    <mergeCell ref="B61:C61"/>
    <mergeCell ref="B69:C69"/>
    <mergeCell ref="B100:C100"/>
    <mergeCell ref="B116:C116"/>
    <mergeCell ref="B125:C127"/>
    <mergeCell ref="B121:C121"/>
    <mergeCell ref="B120:C120"/>
    <mergeCell ref="B92:C92"/>
    <mergeCell ref="B77:C77"/>
    <mergeCell ref="B91:C91"/>
    <mergeCell ref="B80:C80"/>
    <mergeCell ref="A1:D1"/>
    <mergeCell ref="B2:C2"/>
    <mergeCell ref="B3:C3"/>
    <mergeCell ref="B42:C42"/>
    <mergeCell ref="B41:C41"/>
    <mergeCell ref="B117:C117"/>
    <mergeCell ref="B50:C50"/>
    <mergeCell ref="B110:C110"/>
    <mergeCell ref="B53:C53"/>
    <mergeCell ref="B47:C4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&amp;LMAGYARPOLÁNY KÖZSÉG
ÖNKORMÁNYZATA&amp;C2017. ÉVI KÖLTSÉGVETÉS
BEVÉTELEK&amp;R2. melléklet Magyarpolány Község Önkormányat Képviselő-testületének
3/2018. (IV. 6.) önkormányzati rendeletéhez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Layout" workbookViewId="0" topLeftCell="A1">
      <selection activeCell="I33" sqref="I33"/>
    </sheetView>
  </sheetViews>
  <sheetFormatPr defaultColWidth="9.125" defaultRowHeight="16.5" customHeight="1"/>
  <cols>
    <col min="1" max="1" width="5.50390625" style="156" customWidth="1"/>
    <col min="2" max="2" width="13.625" style="161" bestFit="1" customWidth="1"/>
    <col min="3" max="3" width="56.375" style="156" bestFit="1" customWidth="1"/>
    <col min="4" max="4" width="15.00390625" style="156" customWidth="1"/>
    <col min="5" max="13" width="16.00390625" style="156" customWidth="1"/>
    <col min="14" max="14" width="13.375" style="156" customWidth="1"/>
    <col min="15" max="16384" width="9.125" style="156" customWidth="1"/>
  </cols>
  <sheetData>
    <row r="1" spans="11:13" ht="16.5" customHeight="1">
      <c r="K1" s="162"/>
      <c r="L1" s="162"/>
      <c r="M1" s="162"/>
    </row>
    <row r="2" spans="1:13" s="164" customFormat="1" ht="12.75">
      <c r="A2" s="163"/>
      <c r="B2" s="157" t="s">
        <v>3</v>
      </c>
      <c r="C2" s="157" t="s">
        <v>136</v>
      </c>
      <c r="D2" s="157" t="s">
        <v>5</v>
      </c>
      <c r="E2" s="157" t="s">
        <v>6</v>
      </c>
      <c r="F2" s="157" t="s">
        <v>7</v>
      </c>
      <c r="G2" s="157" t="s">
        <v>294</v>
      </c>
      <c r="H2" s="157" t="s">
        <v>655</v>
      </c>
      <c r="I2" s="157" t="s">
        <v>656</v>
      </c>
      <c r="J2" s="157" t="s">
        <v>657</v>
      </c>
      <c r="K2" s="157" t="s">
        <v>658</v>
      </c>
      <c r="L2" s="157"/>
      <c r="M2" s="157" t="s">
        <v>758</v>
      </c>
    </row>
    <row r="3" spans="1:13" ht="66">
      <c r="A3" s="158"/>
      <c r="B3" s="159" t="s">
        <v>708</v>
      </c>
      <c r="C3" s="159" t="s">
        <v>709</v>
      </c>
      <c r="D3" s="159" t="s">
        <v>710</v>
      </c>
      <c r="E3" s="159" t="s">
        <v>711</v>
      </c>
      <c r="F3" s="159" t="s">
        <v>712</v>
      </c>
      <c r="G3" s="159" t="s">
        <v>713</v>
      </c>
      <c r="H3" s="159" t="s">
        <v>714</v>
      </c>
      <c r="I3" s="159" t="s">
        <v>715</v>
      </c>
      <c r="J3" s="159" t="s">
        <v>716</v>
      </c>
      <c r="K3" s="159" t="s">
        <v>717</v>
      </c>
      <c r="L3" s="159" t="s">
        <v>541</v>
      </c>
      <c r="M3" s="159" t="s">
        <v>718</v>
      </c>
    </row>
    <row r="4" spans="1:13" s="166" customFormat="1" ht="12.75">
      <c r="A4" s="158">
        <v>1</v>
      </c>
      <c r="B4" s="165" t="s">
        <v>719</v>
      </c>
      <c r="C4" s="52" t="s">
        <v>720</v>
      </c>
      <c r="D4" s="14">
        <f aca="true" t="shared" si="0" ref="D4:D32">SUM(E4:M4)</f>
        <v>12256968</v>
      </c>
      <c r="E4" s="14">
        <v>5632517</v>
      </c>
      <c r="F4" s="14">
        <v>1118491</v>
      </c>
      <c r="G4" s="14">
        <f>'4.b.m.'!H44</f>
        <v>5145960</v>
      </c>
      <c r="H4" s="14"/>
      <c r="I4" s="14">
        <v>160000</v>
      </c>
      <c r="J4" s="14"/>
      <c r="K4" s="14">
        <v>200000</v>
      </c>
      <c r="L4" s="14"/>
      <c r="M4" s="14"/>
    </row>
    <row r="5" spans="1:13" s="166" customFormat="1" ht="12.75">
      <c r="A5" s="158">
        <v>2</v>
      </c>
      <c r="B5" s="165" t="s">
        <v>721</v>
      </c>
      <c r="C5" s="52" t="s">
        <v>722</v>
      </c>
      <c r="D5" s="14">
        <f t="shared" si="0"/>
        <v>501650</v>
      </c>
      <c r="E5" s="14"/>
      <c r="F5" s="14"/>
      <c r="G5" s="14">
        <v>501650</v>
      </c>
      <c r="H5" s="14"/>
      <c r="I5" s="14"/>
      <c r="J5" s="14"/>
      <c r="K5" s="14"/>
      <c r="L5" s="14"/>
      <c r="M5" s="14"/>
    </row>
    <row r="6" spans="1:13" s="166" customFormat="1" ht="12.75">
      <c r="A6" s="158">
        <v>3</v>
      </c>
      <c r="B6" s="165" t="s">
        <v>902</v>
      </c>
      <c r="C6" s="52" t="s">
        <v>903</v>
      </c>
      <c r="D6" s="14">
        <f>SUM(E6:M6)</f>
        <v>1501140</v>
      </c>
      <c r="E6" s="14"/>
      <c r="F6" s="14"/>
      <c r="G6" s="14"/>
      <c r="H6" s="14"/>
      <c r="I6" s="14"/>
      <c r="J6" s="14">
        <v>1501140</v>
      </c>
      <c r="K6" s="14"/>
      <c r="L6" s="14"/>
      <c r="M6" s="14"/>
    </row>
    <row r="7" spans="1:13" s="166" customFormat="1" ht="12.75">
      <c r="A7" s="158">
        <v>4</v>
      </c>
      <c r="B7" s="165" t="s">
        <v>1252</v>
      </c>
      <c r="C7" s="52" t="s">
        <v>1253</v>
      </c>
      <c r="D7" s="14">
        <f>SUM(E7:M7)</f>
        <v>4888122</v>
      </c>
      <c r="E7" s="14"/>
      <c r="F7" s="14"/>
      <c r="G7" s="14"/>
      <c r="H7" s="14"/>
      <c r="I7" s="14"/>
      <c r="J7" s="14"/>
      <c r="K7" s="14"/>
      <c r="L7" s="14"/>
      <c r="M7" s="14">
        <v>4888122</v>
      </c>
    </row>
    <row r="8" spans="1:13" s="166" customFormat="1" ht="12.75">
      <c r="A8" s="158">
        <v>5</v>
      </c>
      <c r="B8" s="165" t="s">
        <v>723</v>
      </c>
      <c r="C8" s="52" t="s">
        <v>724</v>
      </c>
      <c r="D8" s="14">
        <f t="shared" si="0"/>
        <v>84151241</v>
      </c>
      <c r="E8" s="14"/>
      <c r="F8" s="14"/>
      <c r="G8" s="14"/>
      <c r="H8" s="14"/>
      <c r="I8" s="14"/>
      <c r="J8" s="14"/>
      <c r="K8" s="14"/>
      <c r="L8" s="14"/>
      <c r="M8" s="14">
        <v>84151241</v>
      </c>
    </row>
    <row r="9" spans="1:13" s="166" customFormat="1" ht="12.75">
      <c r="A9" s="158">
        <v>6</v>
      </c>
      <c r="B9" s="165" t="s">
        <v>725</v>
      </c>
      <c r="C9" s="52" t="s">
        <v>726</v>
      </c>
      <c r="D9" s="14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58">
        <v>7</v>
      </c>
      <c r="B10" s="165" t="s">
        <v>727</v>
      </c>
      <c r="C10" s="52" t="s">
        <v>728</v>
      </c>
      <c r="D10" s="14">
        <f t="shared" si="0"/>
        <v>6511933</v>
      </c>
      <c r="E10" s="14">
        <v>5855910</v>
      </c>
      <c r="F10" s="14">
        <v>656023</v>
      </c>
      <c r="G10" s="14"/>
      <c r="H10" s="14"/>
      <c r="I10" s="14"/>
      <c r="J10" s="14"/>
      <c r="K10" s="14"/>
      <c r="L10" s="14"/>
      <c r="M10" s="14"/>
    </row>
    <row r="11" spans="1:13" ht="12.75">
      <c r="A11" s="158">
        <v>8</v>
      </c>
      <c r="B11" s="165" t="s">
        <v>729</v>
      </c>
      <c r="C11" s="167" t="s">
        <v>730</v>
      </c>
      <c r="D11" s="14">
        <f t="shared" si="0"/>
        <v>2349500</v>
      </c>
      <c r="E11" s="14"/>
      <c r="F11" s="14"/>
      <c r="G11" s="14">
        <v>2349500</v>
      </c>
      <c r="H11" s="159"/>
      <c r="I11" s="159"/>
      <c r="J11" s="159"/>
      <c r="K11" s="168"/>
      <c r="L11" s="168"/>
      <c r="M11" s="168"/>
    </row>
    <row r="12" spans="1:13" ht="12.75">
      <c r="A12" s="158">
        <v>9</v>
      </c>
      <c r="B12" s="165" t="s">
        <v>731</v>
      </c>
      <c r="C12" s="52" t="s">
        <v>732</v>
      </c>
      <c r="D12" s="14">
        <f t="shared" si="0"/>
        <v>3873500</v>
      </c>
      <c r="E12" s="14"/>
      <c r="F12" s="14"/>
      <c r="G12" s="14">
        <v>3873500</v>
      </c>
      <c r="H12" s="14"/>
      <c r="I12" s="14"/>
      <c r="J12" s="14"/>
      <c r="K12" s="14"/>
      <c r="L12" s="14"/>
      <c r="M12" s="14"/>
    </row>
    <row r="13" spans="1:13" ht="12.75">
      <c r="A13" s="158">
        <v>10</v>
      </c>
      <c r="B13" s="165" t="s">
        <v>733</v>
      </c>
      <c r="C13" s="52" t="s">
        <v>341</v>
      </c>
      <c r="D13" s="14">
        <f t="shared" si="0"/>
        <v>2578100</v>
      </c>
      <c r="E13" s="14"/>
      <c r="F13" s="14"/>
      <c r="G13" s="14">
        <v>2578100</v>
      </c>
      <c r="H13" s="14"/>
      <c r="I13" s="14"/>
      <c r="J13" s="14"/>
      <c r="K13" s="14"/>
      <c r="L13" s="14"/>
      <c r="M13" s="14"/>
    </row>
    <row r="14" spans="1:13" ht="12.75">
      <c r="A14" s="158">
        <v>11</v>
      </c>
      <c r="B14" s="165" t="s">
        <v>1051</v>
      </c>
      <c r="C14" s="52" t="s">
        <v>944</v>
      </c>
      <c r="D14" s="14">
        <f>SUM(E14:M14)</f>
        <v>3869928</v>
      </c>
      <c r="E14" s="14">
        <v>2259400</v>
      </c>
      <c r="F14" s="14">
        <v>516828</v>
      </c>
      <c r="G14" s="14">
        <v>1093700</v>
      </c>
      <c r="H14" s="14"/>
      <c r="I14" s="14"/>
      <c r="J14" s="14"/>
      <c r="K14" s="14"/>
      <c r="L14" s="14"/>
      <c r="M14" s="14"/>
    </row>
    <row r="15" spans="1:13" ht="12.75">
      <c r="A15" s="158">
        <v>12</v>
      </c>
      <c r="B15" s="165" t="s">
        <v>734</v>
      </c>
      <c r="C15" s="52" t="s">
        <v>735</v>
      </c>
      <c r="D15" s="14">
        <f t="shared" si="0"/>
        <v>3048610</v>
      </c>
      <c r="E15" s="14"/>
      <c r="F15" s="14"/>
      <c r="G15" s="14">
        <v>3048610</v>
      </c>
      <c r="H15" s="14"/>
      <c r="I15" s="14"/>
      <c r="J15" s="14"/>
      <c r="K15" s="14"/>
      <c r="L15" s="14"/>
      <c r="M15" s="14"/>
    </row>
    <row r="16" spans="1:13" ht="12.75">
      <c r="A16" s="158">
        <v>13</v>
      </c>
      <c r="B16" s="165" t="s">
        <v>736</v>
      </c>
      <c r="C16" s="52" t="s">
        <v>64</v>
      </c>
      <c r="D16" s="14">
        <f t="shared" si="0"/>
        <v>321750</v>
      </c>
      <c r="E16" s="14"/>
      <c r="F16" s="14"/>
      <c r="G16" s="14">
        <v>321750</v>
      </c>
      <c r="H16" s="14"/>
      <c r="I16" s="14"/>
      <c r="J16" s="14"/>
      <c r="K16" s="14"/>
      <c r="L16" s="14"/>
      <c r="M16" s="14"/>
    </row>
    <row r="17" spans="1:13" ht="12.75">
      <c r="A17" s="158">
        <v>14</v>
      </c>
      <c r="B17" s="165" t="s">
        <v>737</v>
      </c>
      <c r="C17" s="52" t="s">
        <v>67</v>
      </c>
      <c r="D17" s="14">
        <f t="shared" si="0"/>
        <v>200000</v>
      </c>
      <c r="E17" s="14"/>
      <c r="F17" s="14"/>
      <c r="G17" s="14">
        <v>200000</v>
      </c>
      <c r="H17" s="14"/>
      <c r="I17" s="14"/>
      <c r="J17" s="14"/>
      <c r="K17" s="14"/>
      <c r="L17" s="14"/>
      <c r="M17" s="14"/>
    </row>
    <row r="18" spans="1:13" s="170" customFormat="1" ht="12.75">
      <c r="A18" s="158">
        <v>15</v>
      </c>
      <c r="B18" s="165" t="s">
        <v>738</v>
      </c>
      <c r="C18" s="169" t="s">
        <v>739</v>
      </c>
      <c r="D18" s="14">
        <f t="shared" si="0"/>
        <v>5201147</v>
      </c>
      <c r="E18" s="14">
        <v>3233052</v>
      </c>
      <c r="F18" s="14">
        <v>720955</v>
      </c>
      <c r="G18" s="14">
        <v>411140</v>
      </c>
      <c r="H18" s="14"/>
      <c r="I18" s="14">
        <v>836000</v>
      </c>
      <c r="J18" s="14"/>
      <c r="K18" s="14"/>
      <c r="L18" s="14"/>
      <c r="M18" s="14"/>
    </row>
    <row r="19" spans="1:13" ht="12.75">
      <c r="A19" s="158">
        <v>16</v>
      </c>
      <c r="B19" s="165" t="s">
        <v>740</v>
      </c>
      <c r="C19" s="52" t="s">
        <v>741</v>
      </c>
      <c r="D19" s="14">
        <f t="shared" si="0"/>
        <v>756478</v>
      </c>
      <c r="E19" s="14">
        <v>489750</v>
      </c>
      <c r="F19" s="14">
        <v>109408</v>
      </c>
      <c r="G19" s="14">
        <v>157320</v>
      </c>
      <c r="H19" s="14"/>
      <c r="I19" s="14"/>
      <c r="J19" s="14"/>
      <c r="K19" s="14"/>
      <c r="L19" s="14"/>
      <c r="M19" s="14"/>
    </row>
    <row r="20" spans="1:13" ht="12.75">
      <c r="A20" s="158">
        <v>17</v>
      </c>
      <c r="B20" s="165" t="s">
        <v>742</v>
      </c>
      <c r="C20" s="52" t="s">
        <v>743</v>
      </c>
      <c r="D20" s="14">
        <f t="shared" si="0"/>
        <v>4209680</v>
      </c>
      <c r="E20" s="14"/>
      <c r="F20" s="14"/>
      <c r="G20" s="14">
        <v>4209680</v>
      </c>
      <c r="H20" s="14"/>
      <c r="I20" s="14"/>
      <c r="J20" s="14"/>
      <c r="K20" s="14"/>
      <c r="L20" s="14"/>
      <c r="M20" s="14"/>
    </row>
    <row r="21" spans="1:13" ht="12.75">
      <c r="A21" s="158">
        <v>18</v>
      </c>
      <c r="B21" s="165" t="s">
        <v>744</v>
      </c>
      <c r="C21" s="52" t="s">
        <v>745</v>
      </c>
      <c r="D21" s="14">
        <f t="shared" si="0"/>
        <v>3387000</v>
      </c>
      <c r="E21" s="14"/>
      <c r="F21" s="14"/>
      <c r="G21" s="14"/>
      <c r="H21" s="14"/>
      <c r="I21" s="14">
        <v>3387000</v>
      </c>
      <c r="J21" s="14"/>
      <c r="K21" s="14"/>
      <c r="L21" s="14"/>
      <c r="M21" s="14"/>
    </row>
    <row r="22" spans="1:13" ht="12.75">
      <c r="A22" s="158">
        <v>19</v>
      </c>
      <c r="B22" s="165" t="s">
        <v>746</v>
      </c>
      <c r="C22" s="52" t="s">
        <v>747</v>
      </c>
      <c r="D22" s="14">
        <f t="shared" si="0"/>
        <v>50000</v>
      </c>
      <c r="E22" s="14"/>
      <c r="F22" s="14"/>
      <c r="G22" s="14"/>
      <c r="H22" s="14"/>
      <c r="I22" s="14">
        <v>50000</v>
      </c>
      <c r="J22" s="14"/>
      <c r="K22" s="14"/>
      <c r="L22" s="14"/>
      <c r="M22" s="14"/>
    </row>
    <row r="23" spans="1:13" ht="12.75">
      <c r="A23" s="158">
        <v>20</v>
      </c>
      <c r="B23" s="165" t="s">
        <v>857</v>
      </c>
      <c r="C23" s="52" t="s">
        <v>942</v>
      </c>
      <c r="D23" s="14">
        <f t="shared" si="0"/>
        <v>20202311</v>
      </c>
      <c r="E23" s="14">
        <v>2594250</v>
      </c>
      <c r="F23" s="14">
        <v>559545</v>
      </c>
      <c r="G23" s="14">
        <v>17048516</v>
      </c>
      <c r="H23" s="14"/>
      <c r="I23" s="14"/>
      <c r="J23" s="14"/>
      <c r="K23" s="14"/>
      <c r="L23" s="14"/>
      <c r="M23" s="14"/>
    </row>
    <row r="24" spans="1:13" ht="12.75">
      <c r="A24" s="158">
        <v>21</v>
      </c>
      <c r="B24" s="157">
        <v>103010</v>
      </c>
      <c r="C24" s="52" t="s">
        <v>748</v>
      </c>
      <c r="D24" s="14">
        <f t="shared" si="0"/>
        <v>0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58">
        <v>22</v>
      </c>
      <c r="B25" s="157">
        <v>104042</v>
      </c>
      <c r="C25" s="52" t="s">
        <v>749</v>
      </c>
      <c r="D25" s="14">
        <f t="shared" si="0"/>
        <v>525884</v>
      </c>
      <c r="E25" s="14"/>
      <c r="F25" s="14"/>
      <c r="G25" s="14"/>
      <c r="H25" s="14"/>
      <c r="I25" s="14">
        <v>525884</v>
      </c>
      <c r="J25" s="14"/>
      <c r="K25" s="14"/>
      <c r="L25" s="14"/>
      <c r="M25" s="14"/>
    </row>
    <row r="26" spans="1:13" s="166" customFormat="1" ht="12.75">
      <c r="A26" s="158">
        <v>23</v>
      </c>
      <c r="B26" s="157">
        <v>104051</v>
      </c>
      <c r="C26" s="52" t="s">
        <v>750</v>
      </c>
      <c r="D26" s="14">
        <f t="shared" si="0"/>
        <v>276120</v>
      </c>
      <c r="E26" s="14"/>
      <c r="F26" s="14"/>
      <c r="G26" s="14"/>
      <c r="H26" s="14">
        <v>276120</v>
      </c>
      <c r="I26" s="14"/>
      <c r="J26" s="14"/>
      <c r="K26" s="14"/>
      <c r="L26" s="14"/>
      <c r="M26" s="14"/>
    </row>
    <row r="27" spans="1:13" s="166" customFormat="1" ht="12.75">
      <c r="A27" s="158">
        <v>24</v>
      </c>
      <c r="B27" s="157">
        <v>105010</v>
      </c>
      <c r="C27" s="52" t="s">
        <v>751</v>
      </c>
      <c r="D27" s="14">
        <f t="shared" si="0"/>
        <v>0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66" customFormat="1" ht="12.75">
      <c r="A28" s="158">
        <v>25</v>
      </c>
      <c r="B28" s="157">
        <v>107051</v>
      </c>
      <c r="C28" s="52" t="s">
        <v>752</v>
      </c>
      <c r="D28" s="14">
        <f t="shared" si="0"/>
        <v>5997588</v>
      </c>
      <c r="E28" s="14"/>
      <c r="F28" s="14"/>
      <c r="G28" s="14">
        <v>5997588</v>
      </c>
      <c r="H28" s="14"/>
      <c r="I28" s="14"/>
      <c r="J28" s="14"/>
      <c r="K28" s="14"/>
      <c r="L28" s="14"/>
      <c r="M28" s="14"/>
    </row>
    <row r="29" spans="1:13" s="166" customFormat="1" ht="12.75">
      <c r="A29" s="158">
        <v>26</v>
      </c>
      <c r="B29" s="157">
        <v>107052</v>
      </c>
      <c r="C29" s="52" t="s">
        <v>753</v>
      </c>
      <c r="D29" s="14">
        <f t="shared" si="0"/>
        <v>3303395</v>
      </c>
      <c r="E29" s="14">
        <v>2719976</v>
      </c>
      <c r="F29" s="14">
        <v>561719</v>
      </c>
      <c r="G29" s="14">
        <v>21700</v>
      </c>
      <c r="H29" s="14"/>
      <c r="I29" s="14"/>
      <c r="J29" s="14"/>
      <c r="K29" s="14"/>
      <c r="L29" s="14"/>
      <c r="M29" s="14"/>
    </row>
    <row r="30" spans="1:13" s="166" customFormat="1" ht="12.75">
      <c r="A30" s="158">
        <v>27</v>
      </c>
      <c r="B30" s="157">
        <v>107054</v>
      </c>
      <c r="C30" s="52" t="s">
        <v>754</v>
      </c>
      <c r="D30" s="14">
        <f t="shared" si="0"/>
        <v>0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66" customFormat="1" ht="12.75">
      <c r="A31" s="158">
        <v>28</v>
      </c>
      <c r="B31" s="157">
        <v>107060</v>
      </c>
      <c r="C31" s="52" t="s">
        <v>755</v>
      </c>
      <c r="D31" s="14">
        <f t="shared" si="0"/>
        <v>3339764</v>
      </c>
      <c r="E31" s="14"/>
      <c r="F31" s="14"/>
      <c r="G31" s="14"/>
      <c r="H31" s="14">
        <v>3339764</v>
      </c>
      <c r="I31" s="14"/>
      <c r="J31" s="14"/>
      <c r="K31" s="14"/>
      <c r="L31" s="14"/>
      <c r="M31" s="14"/>
    </row>
    <row r="32" spans="1:13" s="166" customFormat="1" ht="12.75">
      <c r="A32" s="158">
        <v>29</v>
      </c>
      <c r="B32" s="157">
        <v>900070</v>
      </c>
      <c r="C32" s="52" t="s">
        <v>756</v>
      </c>
      <c r="D32" s="14">
        <f t="shared" si="0"/>
        <v>101365471</v>
      </c>
      <c r="E32" s="14"/>
      <c r="F32" s="14"/>
      <c r="G32" s="14"/>
      <c r="H32" s="14"/>
      <c r="I32" s="14">
        <v>101365471</v>
      </c>
      <c r="J32" s="14"/>
      <c r="K32" s="14"/>
      <c r="L32" s="14"/>
      <c r="M32" s="171"/>
    </row>
    <row r="33" spans="1:14" s="166" customFormat="1" ht="16.5" customHeight="1">
      <c r="A33" s="158">
        <v>30</v>
      </c>
      <c r="B33" s="875" t="s">
        <v>757</v>
      </c>
      <c r="C33" s="875"/>
      <c r="D33" s="49">
        <f>SUM(D4:D32)</f>
        <v>274667280</v>
      </c>
      <c r="E33" s="49">
        <f>SUM(E4:E32)</f>
        <v>22784855</v>
      </c>
      <c r="F33" s="49">
        <f>SUM(F4:F32)</f>
        <v>4242969</v>
      </c>
      <c r="G33" s="49">
        <f aca="true" t="shared" si="1" ref="G33:M33">SUM(G4:G32)</f>
        <v>46958714</v>
      </c>
      <c r="H33" s="49">
        <f t="shared" si="1"/>
        <v>3615884</v>
      </c>
      <c r="I33" s="49">
        <f>SUM(I4:I32)</f>
        <v>106324355</v>
      </c>
      <c r="J33" s="49">
        <f t="shared" si="1"/>
        <v>1501140</v>
      </c>
      <c r="K33" s="49">
        <f t="shared" si="1"/>
        <v>200000</v>
      </c>
      <c r="L33" s="49"/>
      <c r="M33" s="49">
        <f t="shared" si="1"/>
        <v>89039363</v>
      </c>
      <c r="N33" s="661"/>
    </row>
    <row r="34" spans="1:13" s="651" customFormat="1" ht="16.5" customHeight="1">
      <c r="A34" s="158">
        <v>31</v>
      </c>
      <c r="B34" s="876" t="s">
        <v>1278</v>
      </c>
      <c r="C34" s="876"/>
      <c r="D34" s="652">
        <f>E34+F34+G34+H34+I34+J34+K34+M34+L34</f>
        <v>219453983</v>
      </c>
      <c r="E34" s="653">
        <f>'4.a.m'!AH28</f>
        <v>-94331</v>
      </c>
      <c r="F34" s="653">
        <f>'4.a.m'!AH29</f>
        <v>192151</v>
      </c>
      <c r="G34" s="653">
        <f>'4.a.m'!AH58</f>
        <v>994594</v>
      </c>
      <c r="H34" s="653">
        <f>'4.a.m'!AH67</f>
        <v>1464870</v>
      </c>
      <c r="I34" s="653">
        <f>'4.a.m'!AH83</f>
        <v>140891337</v>
      </c>
      <c r="J34" s="653">
        <f>'4.a.m'!AH92</f>
        <v>9150631</v>
      </c>
      <c r="K34" s="653">
        <f>'4.a.m'!AH98</f>
        <v>2841900</v>
      </c>
      <c r="L34" s="653">
        <f>'4.a.m'!AH108</f>
        <v>700000</v>
      </c>
      <c r="M34" s="653">
        <f>'4.a.m'!AH113</f>
        <v>63312831</v>
      </c>
    </row>
    <row r="35" spans="1:13" s="166" customFormat="1" ht="16.5" customHeight="1">
      <c r="A35" s="158">
        <v>32</v>
      </c>
      <c r="B35" s="877" t="s">
        <v>1280</v>
      </c>
      <c r="C35" s="878"/>
      <c r="D35" s="654">
        <f>E35+F35+G35+H35+I35+J35+K35+M35+L35</f>
        <v>494121263</v>
      </c>
      <c r="E35" s="655">
        <f>SUM(E33:E34)</f>
        <v>22690524</v>
      </c>
      <c r="F35" s="655">
        <f aca="true" t="shared" si="2" ref="F35:M35">SUM(F33:F34)</f>
        <v>4435120</v>
      </c>
      <c r="G35" s="655">
        <f t="shared" si="2"/>
        <v>47953308</v>
      </c>
      <c r="H35" s="655">
        <f t="shared" si="2"/>
        <v>5080754</v>
      </c>
      <c r="I35" s="655">
        <f t="shared" si="2"/>
        <v>247215692</v>
      </c>
      <c r="J35" s="655">
        <f t="shared" si="2"/>
        <v>10651771</v>
      </c>
      <c r="K35" s="655">
        <f t="shared" si="2"/>
        <v>3041900</v>
      </c>
      <c r="L35" s="655">
        <f t="shared" si="2"/>
        <v>700000</v>
      </c>
      <c r="M35" s="655">
        <f t="shared" si="2"/>
        <v>152352194</v>
      </c>
    </row>
    <row r="36" spans="2:13" ht="16.5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16.5" customHeight="1">
      <c r="B37" s="17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</row>
  </sheetData>
  <sheetProtection/>
  <mergeCells count="3">
    <mergeCell ref="B33:C33"/>
    <mergeCell ref="B34:C34"/>
    <mergeCell ref="B35:C35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&amp;LMAGYARPOLÁNY KÖZSÉG 
ÖNKORMÁNYZATA&amp;C2017. ÉVI KÖLTSÉGVETÉS
KIADÁSOK 
&amp;R3. melléklet Magyarpolány Község Önkormányat Képviselő-testületének
3/2018. (IV. 6.)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0"/>
  <sheetViews>
    <sheetView view="pageLayout" zoomScaleNormal="98" zoomScaleSheetLayoutView="32" workbookViewId="0" topLeftCell="R1">
      <selection activeCell="AH113" sqref="AH113"/>
    </sheetView>
  </sheetViews>
  <sheetFormatPr defaultColWidth="9.125" defaultRowHeight="12.75"/>
  <cols>
    <col min="1" max="1" width="4.625" style="97" customWidth="1"/>
    <col min="2" max="2" width="58.375" style="93" bestFit="1" customWidth="1"/>
    <col min="3" max="3" width="6.375" style="93" bestFit="1" customWidth="1"/>
    <col min="4" max="4" width="12.875" style="93" bestFit="1" customWidth="1"/>
    <col min="5" max="5" width="10.875" style="93" bestFit="1" customWidth="1"/>
    <col min="6" max="6" width="13.00390625" style="93" bestFit="1" customWidth="1"/>
    <col min="7" max="7" width="13.125" style="93" bestFit="1" customWidth="1"/>
    <col min="8" max="8" width="11.00390625" style="93" bestFit="1" customWidth="1"/>
    <col min="9" max="9" width="11.625" style="93" bestFit="1" customWidth="1"/>
    <col min="10" max="10" width="11.50390625" style="93" bestFit="1" customWidth="1"/>
    <col min="11" max="11" width="12.875" style="93" bestFit="1" customWidth="1"/>
    <col min="12" max="12" width="11.50390625" style="93" bestFit="1" customWidth="1"/>
    <col min="13" max="13" width="11.50390625" style="93" customWidth="1"/>
    <col min="14" max="14" width="11.50390625" style="93" bestFit="1" customWidth="1"/>
    <col min="15" max="16" width="9.50390625" style="93" bestFit="1" customWidth="1"/>
    <col min="17" max="17" width="11.625" style="94" bestFit="1" customWidth="1"/>
    <col min="18" max="18" width="9.50390625" style="93" bestFit="1" customWidth="1"/>
    <col min="19" max="19" width="11.50390625" style="93" bestFit="1" customWidth="1"/>
    <col min="20" max="20" width="13.00390625" style="93" bestFit="1" customWidth="1"/>
    <col min="21" max="21" width="10.875" style="93" bestFit="1" customWidth="1"/>
    <col min="22" max="22" width="12.625" style="93" bestFit="1" customWidth="1"/>
    <col min="23" max="23" width="10.00390625" style="93" bestFit="1" customWidth="1"/>
    <col min="24" max="25" width="9.50390625" style="93" bestFit="1" customWidth="1"/>
    <col min="26" max="26" width="8.50390625" style="93" bestFit="1" customWidth="1"/>
    <col min="27" max="27" width="11.50390625" style="93" bestFit="1" customWidth="1"/>
    <col min="28" max="28" width="11.50390625" style="93" customWidth="1"/>
    <col min="29" max="29" width="7.00390625" style="93" bestFit="1" customWidth="1"/>
    <col min="30" max="30" width="11.50390625" style="93" bestFit="1" customWidth="1"/>
    <col min="31" max="31" width="14.50390625" style="93" bestFit="1" customWidth="1"/>
    <col min="32" max="32" width="7.50390625" style="93" bestFit="1" customWidth="1"/>
    <col min="33" max="33" width="14.125" style="93" bestFit="1" customWidth="1"/>
    <col min="34" max="34" width="17.875" style="645" customWidth="1"/>
    <col min="35" max="35" width="23.50390625" style="645" bestFit="1" customWidth="1"/>
    <col min="36" max="37" width="2.625" style="94" customWidth="1"/>
    <col min="38" max="38" width="16.50390625" style="93" customWidth="1"/>
    <col min="39" max="16384" width="9.125" style="93" customWidth="1"/>
  </cols>
  <sheetData>
    <row r="1" spans="1:37" ht="25.5" customHeight="1">
      <c r="A1" s="884" t="s">
        <v>632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</row>
    <row r="2" spans="1:37" ht="15.75" customHeight="1">
      <c r="A2" s="883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</row>
    <row r="3" spans="1:37" ht="15.75" customHeight="1">
      <c r="A3" s="267"/>
      <c r="B3" s="244" t="s">
        <v>3</v>
      </c>
      <c r="C3" s="244" t="s">
        <v>136</v>
      </c>
      <c r="D3" s="245" t="s">
        <v>5</v>
      </c>
      <c r="E3" s="245" t="s">
        <v>6</v>
      </c>
      <c r="F3" s="238" t="s">
        <v>654</v>
      </c>
      <c r="G3" s="238" t="s">
        <v>654</v>
      </c>
      <c r="H3" s="245" t="s">
        <v>294</v>
      </c>
      <c r="I3" s="245" t="s">
        <v>655</v>
      </c>
      <c r="J3" s="245" t="s">
        <v>656</v>
      </c>
      <c r="K3" s="245" t="s">
        <v>657</v>
      </c>
      <c r="L3" s="245" t="s">
        <v>658</v>
      </c>
      <c r="M3" s="245" t="s">
        <v>11</v>
      </c>
      <c r="N3" s="245" t="s">
        <v>659</v>
      </c>
      <c r="O3" s="245" t="s">
        <v>660</v>
      </c>
      <c r="P3" s="279" t="s">
        <v>661</v>
      </c>
      <c r="Q3" s="245" t="s">
        <v>662</v>
      </c>
      <c r="R3" s="245" t="s">
        <v>663</v>
      </c>
      <c r="S3" s="245" t="s">
        <v>664</v>
      </c>
      <c r="T3" s="245" t="s">
        <v>665</v>
      </c>
      <c r="U3" s="245" t="s">
        <v>666</v>
      </c>
      <c r="V3" s="245" t="s">
        <v>667</v>
      </c>
      <c r="W3" s="245" t="s">
        <v>668</v>
      </c>
      <c r="X3" s="245" t="s">
        <v>669</v>
      </c>
      <c r="Y3" s="245" t="s">
        <v>670</v>
      </c>
      <c r="Z3" s="245" t="s">
        <v>671</v>
      </c>
      <c r="AA3" s="245" t="s">
        <v>672</v>
      </c>
      <c r="AB3" s="245" t="s">
        <v>673</v>
      </c>
      <c r="AC3" s="245" t="s">
        <v>674</v>
      </c>
      <c r="AD3" s="245" t="s">
        <v>675</v>
      </c>
      <c r="AE3" s="245" t="s">
        <v>676</v>
      </c>
      <c r="AF3" s="245" t="s">
        <v>677</v>
      </c>
      <c r="AG3" s="267" t="s">
        <v>678</v>
      </c>
      <c r="AH3" s="642" t="s">
        <v>1182</v>
      </c>
      <c r="AI3" s="643" t="s">
        <v>1183</v>
      </c>
      <c r="AJ3" s="93"/>
      <c r="AK3" s="93"/>
    </row>
    <row r="4" spans="1:37" ht="12.75" customHeight="1">
      <c r="A4" s="879" t="s">
        <v>314</v>
      </c>
      <c r="B4" s="240" t="s">
        <v>9</v>
      </c>
      <c r="C4" s="239" t="s">
        <v>137</v>
      </c>
      <c r="D4" s="239" t="s">
        <v>315</v>
      </c>
      <c r="E4" s="243" t="s">
        <v>315</v>
      </c>
      <c r="F4" s="239" t="s">
        <v>315</v>
      </c>
      <c r="G4" s="239" t="s">
        <v>315</v>
      </c>
      <c r="H4" s="239" t="s">
        <v>315</v>
      </c>
      <c r="I4" s="239" t="s">
        <v>315</v>
      </c>
      <c r="J4" s="239" t="s">
        <v>315</v>
      </c>
      <c r="K4" s="239" t="s">
        <v>315</v>
      </c>
      <c r="L4" s="239" t="s">
        <v>315</v>
      </c>
      <c r="M4" s="239" t="s">
        <v>315</v>
      </c>
      <c r="N4" s="239" t="s">
        <v>315</v>
      </c>
      <c r="O4" s="239" t="s">
        <v>315</v>
      </c>
      <c r="P4" s="239" t="s">
        <v>315</v>
      </c>
      <c r="Q4" s="239" t="s">
        <v>315</v>
      </c>
      <c r="R4" s="239" t="s">
        <v>315</v>
      </c>
      <c r="S4" s="239" t="s">
        <v>315</v>
      </c>
      <c r="T4" s="239" t="s">
        <v>315</v>
      </c>
      <c r="U4" s="239" t="s">
        <v>315</v>
      </c>
      <c r="V4" s="239" t="s">
        <v>315</v>
      </c>
      <c r="W4" s="239" t="s">
        <v>315</v>
      </c>
      <c r="X4" s="239" t="s">
        <v>315</v>
      </c>
      <c r="Y4" s="239" t="s">
        <v>315</v>
      </c>
      <c r="Z4" s="243" t="s">
        <v>315</v>
      </c>
      <c r="AA4" s="239" t="s">
        <v>315</v>
      </c>
      <c r="AB4" s="239" t="s">
        <v>315</v>
      </c>
      <c r="AC4" s="239" t="s">
        <v>315</v>
      </c>
      <c r="AD4" s="239" t="s">
        <v>315</v>
      </c>
      <c r="AE4" s="243" t="s">
        <v>315</v>
      </c>
      <c r="AF4" s="239" t="s">
        <v>315</v>
      </c>
      <c r="AG4" s="239" t="s">
        <v>315</v>
      </c>
      <c r="AH4" s="885" t="s">
        <v>1112</v>
      </c>
      <c r="AI4" s="885" t="s">
        <v>1113</v>
      </c>
      <c r="AJ4" s="93"/>
      <c r="AK4" s="93"/>
    </row>
    <row r="5" spans="1:37" ht="12.75">
      <c r="A5" s="880"/>
      <c r="B5" s="241" t="s">
        <v>316</v>
      </c>
      <c r="C5" s="241"/>
      <c r="D5" s="241" t="s">
        <v>317</v>
      </c>
      <c r="E5" s="241" t="s">
        <v>318</v>
      </c>
      <c r="F5" s="241" t="s">
        <v>900</v>
      </c>
      <c r="G5" s="241" t="s">
        <v>319</v>
      </c>
      <c r="H5" s="241" t="s">
        <v>320</v>
      </c>
      <c r="I5" s="241" t="s">
        <v>321</v>
      </c>
      <c r="J5" s="241" t="s">
        <v>322</v>
      </c>
      <c r="K5" s="241" t="s">
        <v>323</v>
      </c>
      <c r="L5" s="241" t="s">
        <v>324</v>
      </c>
      <c r="M5" s="241" t="s">
        <v>330</v>
      </c>
      <c r="N5" s="241" t="s">
        <v>325</v>
      </c>
      <c r="O5" s="241">
        <v>72112</v>
      </c>
      <c r="P5" s="280">
        <v>72312</v>
      </c>
      <c r="Q5" s="241" t="s">
        <v>326</v>
      </c>
      <c r="R5" s="241" t="s">
        <v>327</v>
      </c>
      <c r="S5" s="241" t="s">
        <v>625</v>
      </c>
      <c r="T5" s="241" t="s">
        <v>328</v>
      </c>
      <c r="U5" s="241" t="s">
        <v>329</v>
      </c>
      <c r="V5" s="278" t="s">
        <v>857</v>
      </c>
      <c r="W5" s="241">
        <v>103010</v>
      </c>
      <c r="X5" s="241">
        <v>104042</v>
      </c>
      <c r="Y5" s="241">
        <v>104051</v>
      </c>
      <c r="Z5" s="241">
        <v>105010</v>
      </c>
      <c r="AA5" s="241">
        <v>107051</v>
      </c>
      <c r="AB5" s="241">
        <v>107052</v>
      </c>
      <c r="AC5" s="241">
        <v>107052</v>
      </c>
      <c r="AD5" s="241">
        <v>107060</v>
      </c>
      <c r="AE5" s="241">
        <v>900070</v>
      </c>
      <c r="AF5" s="241" t="s">
        <v>331</v>
      </c>
      <c r="AG5" s="882" t="s">
        <v>332</v>
      </c>
      <c r="AH5" s="885"/>
      <c r="AI5" s="885"/>
      <c r="AJ5" s="93"/>
      <c r="AK5" s="93"/>
    </row>
    <row r="6" spans="1:37" ht="12.75">
      <c r="A6" s="880"/>
      <c r="B6" s="241" t="s">
        <v>333</v>
      </c>
      <c r="C6" s="241"/>
      <c r="D6" s="241">
        <v>841112</v>
      </c>
      <c r="E6" s="241">
        <v>960302</v>
      </c>
      <c r="F6" s="241">
        <v>841913</v>
      </c>
      <c r="G6" s="241">
        <v>841913</v>
      </c>
      <c r="H6" s="241">
        <v>890444</v>
      </c>
      <c r="I6" s="241">
        <v>890442</v>
      </c>
      <c r="J6" s="241">
        <v>493909</v>
      </c>
      <c r="K6" s="241">
        <v>522001</v>
      </c>
      <c r="L6" s="241">
        <v>841402</v>
      </c>
      <c r="M6" s="241"/>
      <c r="N6" s="241">
        <v>841403</v>
      </c>
      <c r="O6" s="241"/>
      <c r="P6" s="280"/>
      <c r="Q6" s="241"/>
      <c r="R6" s="241">
        <v>910123</v>
      </c>
      <c r="S6" s="241">
        <v>910502</v>
      </c>
      <c r="T6" s="241">
        <v>890301</v>
      </c>
      <c r="U6" s="241"/>
      <c r="V6" s="241">
        <v>562913</v>
      </c>
      <c r="W6" s="241">
        <v>882123</v>
      </c>
      <c r="X6" s="241"/>
      <c r="Y6" s="241"/>
      <c r="Z6" s="241">
        <v>882111</v>
      </c>
      <c r="AA6" s="241"/>
      <c r="AB6" s="241"/>
      <c r="AC6" s="241"/>
      <c r="AD6" s="241">
        <v>882122</v>
      </c>
      <c r="AE6" s="241">
        <v>841908</v>
      </c>
      <c r="AF6" s="241">
        <v>890441</v>
      </c>
      <c r="AG6" s="882"/>
      <c r="AH6" s="885"/>
      <c r="AI6" s="885"/>
      <c r="AJ6" s="93"/>
      <c r="AK6" s="93"/>
    </row>
    <row r="7" spans="1:37" ht="59.25" customHeight="1">
      <c r="A7" s="881"/>
      <c r="B7" s="241" t="s">
        <v>653</v>
      </c>
      <c r="C7" s="241"/>
      <c r="D7" s="242" t="s">
        <v>334</v>
      </c>
      <c r="E7" s="242" t="s">
        <v>335</v>
      </c>
      <c r="F7" s="242" t="s">
        <v>901</v>
      </c>
      <c r="G7" s="242" t="s">
        <v>336</v>
      </c>
      <c r="H7" s="241" t="s">
        <v>337</v>
      </c>
      <c r="I7" s="242" t="s">
        <v>338</v>
      </c>
      <c r="J7" s="242" t="s">
        <v>339</v>
      </c>
      <c r="K7" s="242" t="s">
        <v>340</v>
      </c>
      <c r="L7" s="241" t="s">
        <v>341</v>
      </c>
      <c r="M7" s="242" t="s">
        <v>347</v>
      </c>
      <c r="N7" s="242" t="s">
        <v>342</v>
      </c>
      <c r="O7" s="242" t="s">
        <v>64</v>
      </c>
      <c r="P7" s="242" t="s">
        <v>67</v>
      </c>
      <c r="Q7" s="242" t="s">
        <v>343</v>
      </c>
      <c r="R7" s="242" t="s">
        <v>344</v>
      </c>
      <c r="S7" s="242" t="s">
        <v>626</v>
      </c>
      <c r="T7" s="242" t="s">
        <v>345</v>
      </c>
      <c r="U7" s="242" t="s">
        <v>346</v>
      </c>
      <c r="V7" s="242" t="s">
        <v>943</v>
      </c>
      <c r="W7" s="242" t="s">
        <v>348</v>
      </c>
      <c r="X7" s="242" t="s">
        <v>349</v>
      </c>
      <c r="Y7" s="242" t="s">
        <v>350</v>
      </c>
      <c r="Z7" s="242" t="s">
        <v>351</v>
      </c>
      <c r="AA7" s="242" t="s">
        <v>352</v>
      </c>
      <c r="AB7" s="242" t="s">
        <v>928</v>
      </c>
      <c r="AC7" s="242" t="s">
        <v>353</v>
      </c>
      <c r="AD7" s="242" t="s">
        <v>354</v>
      </c>
      <c r="AE7" s="242" t="s">
        <v>355</v>
      </c>
      <c r="AF7" s="242" t="s">
        <v>356</v>
      </c>
      <c r="AG7" s="882"/>
      <c r="AH7" s="885"/>
      <c r="AI7" s="885"/>
      <c r="AJ7" s="93"/>
      <c r="AK7" s="93"/>
    </row>
    <row r="8" spans="1:38" ht="15">
      <c r="A8" s="266" t="s">
        <v>357</v>
      </c>
      <c r="B8" s="246" t="s">
        <v>358</v>
      </c>
      <c r="C8" s="247" t="s">
        <v>359</v>
      </c>
      <c r="D8" s="237"/>
      <c r="E8" s="237"/>
      <c r="F8" s="237"/>
      <c r="G8" s="237"/>
      <c r="H8" s="237"/>
      <c r="I8" s="237">
        <v>5855910</v>
      </c>
      <c r="J8" s="237"/>
      <c r="K8" s="237"/>
      <c r="L8" s="237"/>
      <c r="M8" s="237">
        <v>1909400</v>
      </c>
      <c r="N8" s="237"/>
      <c r="O8" s="237"/>
      <c r="P8" s="236"/>
      <c r="Q8" s="237">
        <v>2797532</v>
      </c>
      <c r="R8" s="237"/>
      <c r="S8" s="237"/>
      <c r="T8" s="237"/>
      <c r="U8" s="237"/>
      <c r="V8" s="237">
        <v>2270250</v>
      </c>
      <c r="W8" s="237"/>
      <c r="X8" s="237"/>
      <c r="Y8" s="237"/>
      <c r="Z8" s="237"/>
      <c r="AA8" s="237"/>
      <c r="AB8" s="237">
        <v>2357976</v>
      </c>
      <c r="AC8" s="237"/>
      <c r="AD8" s="237"/>
      <c r="AE8" s="237"/>
      <c r="AF8" s="237"/>
      <c r="AG8" s="299">
        <v>15309868</v>
      </c>
      <c r="AH8" s="638">
        <f>AI8-AG8</f>
        <v>-727593</v>
      </c>
      <c r="AI8" s="638">
        <v>14582275</v>
      </c>
      <c r="AJ8" s="93"/>
      <c r="AK8" s="93"/>
      <c r="AL8" s="298">
        <f>AI8-AG8</f>
        <v>-727593</v>
      </c>
    </row>
    <row r="9" spans="1:37" ht="19.5" customHeight="1" hidden="1">
      <c r="A9" s="266" t="s">
        <v>360</v>
      </c>
      <c r="B9" s="246" t="s">
        <v>361</v>
      </c>
      <c r="C9" s="248" t="s">
        <v>362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6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99">
        <f aca="true" t="shared" si="0" ref="AG9:AG14">SUM(D9:AF9)</f>
        <v>0</v>
      </c>
      <c r="AH9" s="638"/>
      <c r="AI9" s="638"/>
      <c r="AJ9" s="93"/>
      <c r="AK9" s="93"/>
    </row>
    <row r="10" spans="1:37" ht="19.5" customHeight="1" hidden="1">
      <c r="A10" s="266" t="s">
        <v>363</v>
      </c>
      <c r="B10" s="246" t="s">
        <v>364</v>
      </c>
      <c r="C10" s="248" t="s">
        <v>365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6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99">
        <f t="shared" si="0"/>
        <v>0</v>
      </c>
      <c r="AH10" s="638"/>
      <c r="AI10" s="638"/>
      <c r="AJ10" s="93"/>
      <c r="AK10" s="93"/>
    </row>
    <row r="11" spans="1:37" ht="19.5" customHeight="1" hidden="1">
      <c r="A11" s="266" t="s">
        <v>366</v>
      </c>
      <c r="B11" s="249" t="s">
        <v>367</v>
      </c>
      <c r="C11" s="248" t="s">
        <v>368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6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99">
        <f t="shared" si="0"/>
        <v>0</v>
      </c>
      <c r="AH11" s="638"/>
      <c r="AI11" s="638"/>
      <c r="AJ11" s="93"/>
      <c r="AK11" s="93"/>
    </row>
    <row r="12" spans="1:37" ht="19.5" customHeight="1" hidden="1">
      <c r="A12" s="266" t="s">
        <v>369</v>
      </c>
      <c r="B12" s="249" t="s">
        <v>370</v>
      </c>
      <c r="C12" s="248" t="s">
        <v>371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99">
        <f t="shared" si="0"/>
        <v>0</v>
      </c>
      <c r="AH12" s="638"/>
      <c r="AI12" s="638"/>
      <c r="AJ12" s="93"/>
      <c r="AK12" s="93"/>
    </row>
    <row r="13" spans="1:37" ht="19.5" customHeight="1" hidden="1">
      <c r="A13" s="266" t="s">
        <v>372</v>
      </c>
      <c r="B13" s="249" t="s">
        <v>373</v>
      </c>
      <c r="C13" s="248" t="s">
        <v>374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99">
        <f t="shared" si="0"/>
        <v>0</v>
      </c>
      <c r="AH13" s="638"/>
      <c r="AI13" s="638"/>
      <c r="AJ13" s="93"/>
      <c r="AK13" s="93"/>
    </row>
    <row r="14" spans="1:38" ht="19.5" customHeight="1">
      <c r="A14" s="266">
        <v>2</v>
      </c>
      <c r="B14" s="249" t="s">
        <v>992</v>
      </c>
      <c r="C14" s="248"/>
      <c r="D14" s="237"/>
      <c r="E14" s="237"/>
      <c r="F14" s="237"/>
      <c r="G14" s="237"/>
      <c r="H14" s="237"/>
      <c r="I14" s="237"/>
      <c r="J14" s="237"/>
      <c r="K14" s="237"/>
      <c r="L14" s="237"/>
      <c r="M14" s="237">
        <v>250000</v>
      </c>
      <c r="N14" s="237"/>
      <c r="O14" s="237"/>
      <c r="P14" s="236"/>
      <c r="Q14" s="237">
        <v>150000</v>
      </c>
      <c r="R14" s="237"/>
      <c r="S14" s="237"/>
      <c r="T14" s="237"/>
      <c r="U14" s="237"/>
      <c r="V14" s="237">
        <v>150000</v>
      </c>
      <c r="W14" s="237"/>
      <c r="X14" s="237"/>
      <c r="Y14" s="237" t="s">
        <v>1006</v>
      </c>
      <c r="Z14" s="237"/>
      <c r="AA14" s="237"/>
      <c r="AB14" s="237">
        <v>250000</v>
      </c>
      <c r="AC14" s="237"/>
      <c r="AD14" s="237"/>
      <c r="AE14" s="237"/>
      <c r="AF14" s="237"/>
      <c r="AG14" s="299">
        <f t="shared" si="0"/>
        <v>800000</v>
      </c>
      <c r="AH14" s="638">
        <f aca="true" t="shared" si="1" ref="AH14:AH77">AI14-AG14</f>
        <v>0</v>
      </c>
      <c r="AI14" s="638">
        <v>800000</v>
      </c>
      <c r="AJ14" s="93"/>
      <c r="AK14" s="93"/>
      <c r="AL14" s="298">
        <f aca="true" t="shared" si="2" ref="AL14:AL77">AI14-AG14</f>
        <v>0</v>
      </c>
    </row>
    <row r="15" spans="1:38" ht="19.5" customHeight="1">
      <c r="A15" s="266">
        <v>3</v>
      </c>
      <c r="B15" s="249" t="s">
        <v>375</v>
      </c>
      <c r="C15" s="248" t="s">
        <v>376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>
        <v>100000</v>
      </c>
      <c r="N15" s="237"/>
      <c r="O15" s="237"/>
      <c r="P15" s="236"/>
      <c r="Q15" s="237">
        <v>100000</v>
      </c>
      <c r="R15" s="237"/>
      <c r="S15" s="237"/>
      <c r="T15" s="237"/>
      <c r="U15" s="237"/>
      <c r="V15" s="237">
        <v>150000</v>
      </c>
      <c r="W15" s="237"/>
      <c r="X15" s="237"/>
      <c r="Y15" s="237"/>
      <c r="Z15" s="237"/>
      <c r="AA15" s="237"/>
      <c r="AB15" s="237">
        <v>100000</v>
      </c>
      <c r="AC15" s="237"/>
      <c r="AD15" s="237"/>
      <c r="AE15" s="237"/>
      <c r="AF15" s="237"/>
      <c r="AG15" s="299">
        <f aca="true" t="shared" si="3" ref="AG15:AG40">SUM(D15:AF15)</f>
        <v>450000</v>
      </c>
      <c r="AH15" s="638">
        <f t="shared" si="1"/>
        <v>87666</v>
      </c>
      <c r="AI15" s="638">
        <v>537666</v>
      </c>
      <c r="AJ15" s="93"/>
      <c r="AK15" s="93"/>
      <c r="AL15" s="298">
        <f t="shared" si="2"/>
        <v>87666</v>
      </c>
    </row>
    <row r="16" spans="1:38" ht="19.5" customHeight="1" hidden="1">
      <c r="A16" s="266" t="s">
        <v>377</v>
      </c>
      <c r="B16" s="249" t="s">
        <v>378</v>
      </c>
      <c r="C16" s="250" t="s">
        <v>379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6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99">
        <f t="shared" si="3"/>
        <v>0</v>
      </c>
      <c r="AH16" s="638">
        <f t="shared" si="1"/>
        <v>-727593</v>
      </c>
      <c r="AI16" s="638">
        <f>SUM(AG16:AH16)</f>
        <v>0</v>
      </c>
      <c r="AJ16" s="93"/>
      <c r="AK16" s="93"/>
      <c r="AL16" s="298">
        <f t="shared" si="2"/>
        <v>-727593</v>
      </c>
    </row>
    <row r="17" spans="1:38" ht="19.5" customHeight="1">
      <c r="A17" s="266">
        <v>4</v>
      </c>
      <c r="B17" s="251" t="s">
        <v>380</v>
      </c>
      <c r="C17" s="248" t="s">
        <v>381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6"/>
      <c r="Q17" s="237">
        <v>54720</v>
      </c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99">
        <f t="shared" si="3"/>
        <v>54720</v>
      </c>
      <c r="AH17" s="638">
        <f t="shared" si="1"/>
        <v>-19194</v>
      </c>
      <c r="AI17" s="638">
        <v>35526</v>
      </c>
      <c r="AJ17" s="93"/>
      <c r="AK17" s="93"/>
      <c r="AL17" s="298">
        <f t="shared" si="2"/>
        <v>-19194</v>
      </c>
    </row>
    <row r="18" spans="1:38" ht="19.5" customHeight="1">
      <c r="A18" s="266">
        <v>5</v>
      </c>
      <c r="B18" s="251" t="s">
        <v>382</v>
      </c>
      <c r="C18" s="248" t="s">
        <v>383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6"/>
      <c r="Q18" s="237">
        <v>12000</v>
      </c>
      <c r="R18" s="237"/>
      <c r="S18" s="237"/>
      <c r="T18" s="237"/>
      <c r="U18" s="237"/>
      <c r="V18" s="237">
        <v>24000</v>
      </c>
      <c r="W18" s="237"/>
      <c r="X18" s="237"/>
      <c r="Y18" s="237"/>
      <c r="Z18" s="237"/>
      <c r="AA18" s="237"/>
      <c r="AB18" s="237">
        <v>12000</v>
      </c>
      <c r="AC18" s="237"/>
      <c r="AD18" s="237"/>
      <c r="AE18" s="237"/>
      <c r="AF18" s="237"/>
      <c r="AG18" s="299">
        <f t="shared" si="3"/>
        <v>48000</v>
      </c>
      <c r="AH18" s="638">
        <f t="shared" si="1"/>
        <v>73000</v>
      </c>
      <c r="AI18" s="638">
        <v>121000</v>
      </c>
      <c r="AJ18" s="93"/>
      <c r="AK18" s="93"/>
      <c r="AL18" s="298">
        <f t="shared" si="2"/>
        <v>73000</v>
      </c>
    </row>
    <row r="19" spans="1:38" ht="19.5" customHeight="1" hidden="1">
      <c r="A19" s="266" t="s">
        <v>384</v>
      </c>
      <c r="B19" s="251" t="s">
        <v>385</v>
      </c>
      <c r="C19" s="248" t="s">
        <v>386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99">
        <f t="shared" si="3"/>
        <v>0</v>
      </c>
      <c r="AH19" s="638">
        <f t="shared" si="1"/>
        <v>-727593</v>
      </c>
      <c r="AI19" s="638">
        <f>SUM(AG19:AH19)</f>
        <v>0</v>
      </c>
      <c r="AJ19" s="93"/>
      <c r="AK19" s="93"/>
      <c r="AL19" s="298">
        <f t="shared" si="2"/>
        <v>-727593</v>
      </c>
    </row>
    <row r="20" spans="1:38" s="95" customFormat="1" ht="19.5" customHeight="1" hidden="1">
      <c r="A20" s="266" t="s">
        <v>387</v>
      </c>
      <c r="B20" s="251" t="s">
        <v>388</v>
      </c>
      <c r="C20" s="248" t="s">
        <v>389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99">
        <f t="shared" si="3"/>
        <v>0</v>
      </c>
      <c r="AH20" s="638">
        <f t="shared" si="1"/>
        <v>-727593</v>
      </c>
      <c r="AI20" s="638">
        <f>SUM(AG20:AH20)</f>
        <v>0</v>
      </c>
      <c r="AL20" s="298">
        <f t="shared" si="2"/>
        <v>-727593</v>
      </c>
    </row>
    <row r="21" spans="1:38" s="95" customFormat="1" ht="19.5" customHeight="1" hidden="1">
      <c r="A21" s="266">
        <v>3</v>
      </c>
      <c r="B21" s="251" t="s">
        <v>390</v>
      </c>
      <c r="C21" s="248" t="s">
        <v>391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6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99">
        <f t="shared" si="3"/>
        <v>0</v>
      </c>
      <c r="AH21" s="638">
        <f t="shared" si="1"/>
        <v>-727593</v>
      </c>
      <c r="AI21" s="638">
        <f>SUM(AG21:AH21)</f>
        <v>0</v>
      </c>
      <c r="AL21" s="298">
        <f t="shared" si="2"/>
        <v>-727593</v>
      </c>
    </row>
    <row r="22" spans="1:38" s="95" customFormat="1" ht="19.5" customHeight="1">
      <c r="A22" s="266">
        <v>6</v>
      </c>
      <c r="B22" s="251" t="s">
        <v>390</v>
      </c>
      <c r="C22" s="248" t="s">
        <v>391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6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99"/>
      <c r="AH22" s="638">
        <f t="shared" si="1"/>
        <v>88808</v>
      </c>
      <c r="AI22" s="638">
        <v>88808</v>
      </c>
      <c r="AL22" s="298">
        <f t="shared" si="2"/>
        <v>88808</v>
      </c>
    </row>
    <row r="23" spans="1:38" s="95" customFormat="1" ht="19.5" customHeight="1">
      <c r="A23" s="266">
        <v>7</v>
      </c>
      <c r="B23" s="252" t="s">
        <v>392</v>
      </c>
      <c r="C23" s="253" t="s">
        <v>393</v>
      </c>
      <c r="D23" s="236">
        <f aca="true" t="shared" si="4" ref="D23:J23">SUM(D8:D21)</f>
        <v>0</v>
      </c>
      <c r="E23" s="236">
        <f t="shared" si="4"/>
        <v>0</v>
      </c>
      <c r="F23" s="236">
        <f t="shared" si="4"/>
        <v>0</v>
      </c>
      <c r="G23" s="236">
        <f t="shared" si="4"/>
        <v>0</v>
      </c>
      <c r="H23" s="236">
        <f t="shared" si="4"/>
        <v>0</v>
      </c>
      <c r="I23" s="236">
        <f t="shared" si="4"/>
        <v>5855910</v>
      </c>
      <c r="J23" s="236">
        <f t="shared" si="4"/>
        <v>0</v>
      </c>
      <c r="K23" s="236">
        <f aca="true" t="shared" si="5" ref="K23:P23">SUM(K8:K21)</f>
        <v>0</v>
      </c>
      <c r="L23" s="236">
        <f t="shared" si="5"/>
        <v>0</v>
      </c>
      <c r="M23" s="236">
        <f t="shared" si="5"/>
        <v>2259400</v>
      </c>
      <c r="N23" s="236">
        <f t="shared" si="5"/>
        <v>0</v>
      </c>
      <c r="O23" s="236">
        <f t="shared" si="5"/>
        <v>0</v>
      </c>
      <c r="P23" s="236">
        <f t="shared" si="5"/>
        <v>0</v>
      </c>
      <c r="Q23" s="236">
        <f aca="true" t="shared" si="6" ref="Q23:W23">SUM(Q8:Q21)</f>
        <v>3114252</v>
      </c>
      <c r="R23" s="236">
        <f t="shared" si="6"/>
        <v>0</v>
      </c>
      <c r="S23" s="236">
        <f t="shared" si="6"/>
        <v>0</v>
      </c>
      <c r="T23" s="236">
        <f t="shared" si="6"/>
        <v>0</v>
      </c>
      <c r="U23" s="236">
        <f t="shared" si="6"/>
        <v>0</v>
      </c>
      <c r="V23" s="236">
        <f t="shared" si="6"/>
        <v>2594250</v>
      </c>
      <c r="W23" s="236">
        <f t="shared" si="6"/>
        <v>0</v>
      </c>
      <c r="X23" s="236">
        <f aca="true" t="shared" si="7" ref="X23:AF23">SUM(X8:X21)</f>
        <v>0</v>
      </c>
      <c r="Y23" s="236">
        <f t="shared" si="7"/>
        <v>0</v>
      </c>
      <c r="Z23" s="236">
        <f t="shared" si="7"/>
        <v>0</v>
      </c>
      <c r="AA23" s="236">
        <f t="shared" si="7"/>
        <v>0</v>
      </c>
      <c r="AB23" s="236">
        <f t="shared" si="7"/>
        <v>2719976</v>
      </c>
      <c r="AC23" s="236">
        <f t="shared" si="7"/>
        <v>0</v>
      </c>
      <c r="AD23" s="236">
        <f t="shared" si="7"/>
        <v>0</v>
      </c>
      <c r="AE23" s="236">
        <f t="shared" si="7"/>
        <v>0</v>
      </c>
      <c r="AF23" s="236">
        <f t="shared" si="7"/>
        <v>0</v>
      </c>
      <c r="AG23" s="299">
        <f>SUM(AG8:AG22)</f>
        <v>16662588</v>
      </c>
      <c r="AH23" s="556">
        <f>AH8+AH14+AH15+AH17+AH18+AH22</f>
        <v>-497313</v>
      </c>
      <c r="AI23" s="236">
        <f>AI8+AI14+AI15+AI17+AI18+AI22</f>
        <v>16165275</v>
      </c>
      <c r="AL23" s="298">
        <f t="shared" si="2"/>
        <v>-497313</v>
      </c>
    </row>
    <row r="24" spans="1:38" ht="19.5" customHeight="1">
      <c r="A24" s="266">
        <v>8</v>
      </c>
      <c r="B24" s="251" t="s">
        <v>394</v>
      </c>
      <c r="C24" s="248" t="s">
        <v>395</v>
      </c>
      <c r="D24" s="237">
        <v>5632517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6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99">
        <f t="shared" si="3"/>
        <v>5632517</v>
      </c>
      <c r="AH24" s="556">
        <f t="shared" si="1"/>
        <v>148982</v>
      </c>
      <c r="AI24" s="556">
        <v>5781499</v>
      </c>
      <c r="AJ24" s="93"/>
      <c r="AK24" s="93"/>
      <c r="AL24" s="298">
        <f t="shared" si="2"/>
        <v>148982</v>
      </c>
    </row>
    <row r="25" spans="1:38" ht="29.25" customHeight="1">
      <c r="A25" s="266">
        <v>9</v>
      </c>
      <c r="B25" s="251" t="s">
        <v>396</v>
      </c>
      <c r="C25" s="248" t="s">
        <v>397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6"/>
      <c r="Q25" s="237"/>
      <c r="R25" s="237">
        <v>489750</v>
      </c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99">
        <f t="shared" si="3"/>
        <v>489750</v>
      </c>
      <c r="AH25" s="638">
        <f t="shared" si="1"/>
        <v>254000</v>
      </c>
      <c r="AI25" s="638">
        <v>743750</v>
      </c>
      <c r="AJ25" s="93"/>
      <c r="AK25" s="93"/>
      <c r="AL25" s="298">
        <f t="shared" si="2"/>
        <v>254000</v>
      </c>
    </row>
    <row r="26" spans="1:38" ht="19.5" customHeight="1" hidden="1">
      <c r="A26" s="266" t="s">
        <v>1007</v>
      </c>
      <c r="B26" s="254" t="s">
        <v>398</v>
      </c>
      <c r="C26" s="248" t="s">
        <v>399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6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99">
        <f t="shared" si="3"/>
        <v>0</v>
      </c>
      <c r="AH26" s="638">
        <f t="shared" si="1"/>
        <v>-727593</v>
      </c>
      <c r="AI26" s="638">
        <f>SUM(AG26:AH26)</f>
        <v>0</v>
      </c>
      <c r="AJ26" s="93"/>
      <c r="AK26" s="93"/>
      <c r="AL26" s="298">
        <f t="shared" si="2"/>
        <v>-727593</v>
      </c>
    </row>
    <row r="27" spans="1:38" ht="19.5" customHeight="1">
      <c r="A27" s="266">
        <v>10</v>
      </c>
      <c r="B27" s="255" t="s">
        <v>400</v>
      </c>
      <c r="C27" s="253" t="s">
        <v>401</v>
      </c>
      <c r="D27" s="236">
        <f aca="true" t="shared" si="8" ref="D27:J27">SUM(D24:D26)</f>
        <v>5632517</v>
      </c>
      <c r="E27" s="236">
        <f t="shared" si="8"/>
        <v>0</v>
      </c>
      <c r="F27" s="236">
        <f t="shared" si="8"/>
        <v>0</v>
      </c>
      <c r="G27" s="236">
        <f t="shared" si="8"/>
        <v>0</v>
      </c>
      <c r="H27" s="236">
        <f t="shared" si="8"/>
        <v>0</v>
      </c>
      <c r="I27" s="236">
        <f t="shared" si="8"/>
        <v>0</v>
      </c>
      <c r="J27" s="236">
        <f t="shared" si="8"/>
        <v>0</v>
      </c>
      <c r="K27" s="236">
        <f aca="true" t="shared" si="9" ref="K27:R27">SUM(K24:K26)</f>
        <v>0</v>
      </c>
      <c r="L27" s="236">
        <f t="shared" si="9"/>
        <v>0</v>
      </c>
      <c r="M27" s="236">
        <f t="shared" si="9"/>
        <v>0</v>
      </c>
      <c r="N27" s="236">
        <f t="shared" si="9"/>
        <v>0</v>
      </c>
      <c r="O27" s="236">
        <f t="shared" si="9"/>
        <v>0</v>
      </c>
      <c r="P27" s="236">
        <f t="shared" si="9"/>
        <v>0</v>
      </c>
      <c r="Q27" s="236">
        <f t="shared" si="9"/>
        <v>0</v>
      </c>
      <c r="R27" s="236">
        <f t="shared" si="9"/>
        <v>489750</v>
      </c>
      <c r="S27" s="236">
        <f>SUM(S25:S26)</f>
        <v>0</v>
      </c>
      <c r="T27" s="236">
        <f aca="true" t="shared" si="10" ref="T27:AF27">SUM(T24:T26)</f>
        <v>0</v>
      </c>
      <c r="U27" s="236">
        <f t="shared" si="10"/>
        <v>0</v>
      </c>
      <c r="V27" s="236">
        <f t="shared" si="10"/>
        <v>0</v>
      </c>
      <c r="W27" s="236">
        <f t="shared" si="10"/>
        <v>0</v>
      </c>
      <c r="X27" s="236">
        <f t="shared" si="10"/>
        <v>0</v>
      </c>
      <c r="Y27" s="236">
        <f t="shared" si="10"/>
        <v>0</v>
      </c>
      <c r="Z27" s="236">
        <f t="shared" si="10"/>
        <v>0</v>
      </c>
      <c r="AA27" s="236">
        <f t="shared" si="10"/>
        <v>0</v>
      </c>
      <c r="AB27" s="236">
        <f t="shared" si="10"/>
        <v>0</v>
      </c>
      <c r="AC27" s="236">
        <f t="shared" si="10"/>
        <v>0</v>
      </c>
      <c r="AD27" s="236">
        <f t="shared" si="10"/>
        <v>0</v>
      </c>
      <c r="AE27" s="236">
        <f t="shared" si="10"/>
        <v>0</v>
      </c>
      <c r="AF27" s="236">
        <f t="shared" si="10"/>
        <v>0</v>
      </c>
      <c r="AG27" s="299">
        <f t="shared" si="3"/>
        <v>6122267</v>
      </c>
      <c r="AH27" s="556">
        <f t="shared" si="1"/>
        <v>402982</v>
      </c>
      <c r="AI27" s="299">
        <f>AI24+AI25</f>
        <v>6525249</v>
      </c>
      <c r="AJ27" s="93"/>
      <c r="AK27" s="93"/>
      <c r="AL27" s="298">
        <f t="shared" si="2"/>
        <v>402982</v>
      </c>
    </row>
    <row r="28" spans="1:38" ht="19.5" customHeight="1">
      <c r="A28" s="266">
        <v>11</v>
      </c>
      <c r="B28" s="252" t="s">
        <v>402</v>
      </c>
      <c r="C28" s="253" t="s">
        <v>300</v>
      </c>
      <c r="D28" s="236">
        <f aca="true" t="shared" si="11" ref="D28:K28">SUM(D23+D27)</f>
        <v>5632517</v>
      </c>
      <c r="E28" s="236">
        <f t="shared" si="11"/>
        <v>0</v>
      </c>
      <c r="F28" s="236">
        <f t="shared" si="11"/>
        <v>0</v>
      </c>
      <c r="G28" s="236">
        <f t="shared" si="11"/>
        <v>0</v>
      </c>
      <c r="H28" s="236">
        <f t="shared" si="11"/>
        <v>0</v>
      </c>
      <c r="I28" s="236">
        <f t="shared" si="11"/>
        <v>5855910</v>
      </c>
      <c r="J28" s="236">
        <f t="shared" si="11"/>
        <v>0</v>
      </c>
      <c r="K28" s="236">
        <f t="shared" si="11"/>
        <v>0</v>
      </c>
      <c r="L28" s="236">
        <f>SUM(L23+L27)</f>
        <v>0</v>
      </c>
      <c r="M28" s="236">
        <f>SUM(M23+M27)</f>
        <v>2259400</v>
      </c>
      <c r="N28" s="236">
        <f>SUM(N23+N27)</f>
        <v>0</v>
      </c>
      <c r="O28" s="236">
        <f>SUM(O23+O27)</f>
        <v>0</v>
      </c>
      <c r="P28" s="236">
        <f>SUM(P23+P27)</f>
        <v>0</v>
      </c>
      <c r="Q28" s="236">
        <f aca="true" t="shared" si="12" ref="Q28:X28">SUM(Q23+Q27)</f>
        <v>3114252</v>
      </c>
      <c r="R28" s="236">
        <f t="shared" si="12"/>
        <v>489750</v>
      </c>
      <c r="S28" s="236">
        <f t="shared" si="12"/>
        <v>0</v>
      </c>
      <c r="T28" s="236">
        <f t="shared" si="12"/>
        <v>0</v>
      </c>
      <c r="U28" s="236">
        <f t="shared" si="12"/>
        <v>0</v>
      </c>
      <c r="V28" s="236">
        <f t="shared" si="12"/>
        <v>2594250</v>
      </c>
      <c r="W28" s="236">
        <f t="shared" si="12"/>
        <v>0</v>
      </c>
      <c r="X28" s="236">
        <f t="shared" si="12"/>
        <v>0</v>
      </c>
      <c r="Y28" s="236">
        <f aca="true" t="shared" si="13" ref="Y28:AF28">SUM(Y23+Y27)</f>
        <v>0</v>
      </c>
      <c r="Z28" s="236">
        <f t="shared" si="13"/>
        <v>0</v>
      </c>
      <c r="AA28" s="236">
        <f t="shared" si="13"/>
        <v>0</v>
      </c>
      <c r="AB28" s="236">
        <f t="shared" si="13"/>
        <v>2719976</v>
      </c>
      <c r="AC28" s="236">
        <f t="shared" si="13"/>
        <v>0</v>
      </c>
      <c r="AD28" s="236">
        <f t="shared" si="13"/>
        <v>0</v>
      </c>
      <c r="AE28" s="236">
        <f t="shared" si="13"/>
        <v>0</v>
      </c>
      <c r="AF28" s="236">
        <f t="shared" si="13"/>
        <v>0</v>
      </c>
      <c r="AG28" s="299">
        <f>AG23+AG27</f>
        <v>22784855</v>
      </c>
      <c r="AH28" s="556">
        <f>AH23+AH27</f>
        <v>-94331</v>
      </c>
      <c r="AI28" s="556">
        <f>SUM(AG28:AH28)</f>
        <v>22690524</v>
      </c>
      <c r="AJ28" s="93"/>
      <c r="AK28" s="93"/>
      <c r="AL28" s="298">
        <f t="shared" si="2"/>
        <v>-94331</v>
      </c>
    </row>
    <row r="29" spans="1:38" s="94" customFormat="1" ht="19.5" customHeight="1">
      <c r="A29" s="266">
        <v>12</v>
      </c>
      <c r="B29" s="255" t="s">
        <v>403</v>
      </c>
      <c r="C29" s="253" t="s">
        <v>302</v>
      </c>
      <c r="D29" s="236">
        <v>1118491</v>
      </c>
      <c r="E29" s="236"/>
      <c r="F29" s="236"/>
      <c r="G29" s="236"/>
      <c r="H29" s="236"/>
      <c r="I29" s="236">
        <v>656023</v>
      </c>
      <c r="J29" s="236"/>
      <c r="K29" s="236"/>
      <c r="L29" s="236"/>
      <c r="M29" s="236">
        <v>516828</v>
      </c>
      <c r="N29" s="236"/>
      <c r="O29" s="236"/>
      <c r="P29" s="236"/>
      <c r="Q29" s="236">
        <v>720955</v>
      </c>
      <c r="R29" s="236">
        <v>109408</v>
      </c>
      <c r="S29" s="236"/>
      <c r="T29" s="236"/>
      <c r="U29" s="236"/>
      <c r="V29" s="236">
        <v>559545</v>
      </c>
      <c r="W29" s="236"/>
      <c r="X29" s="236"/>
      <c r="Y29" s="236"/>
      <c r="Z29" s="236"/>
      <c r="AA29" s="236"/>
      <c r="AB29" s="236">
        <v>561719</v>
      </c>
      <c r="AC29" s="236"/>
      <c r="AD29" s="236"/>
      <c r="AE29" s="236"/>
      <c r="AF29" s="236"/>
      <c r="AG29" s="299">
        <f t="shared" si="3"/>
        <v>4242969</v>
      </c>
      <c r="AH29" s="556">
        <f t="shared" si="1"/>
        <v>192151</v>
      </c>
      <c r="AI29" s="556">
        <v>4435120</v>
      </c>
      <c r="AL29" s="298">
        <f t="shared" si="2"/>
        <v>192151</v>
      </c>
    </row>
    <row r="30" spans="1:38" ht="19.5" customHeight="1">
      <c r="A30" s="266">
        <v>13</v>
      </c>
      <c r="B30" s="251" t="s">
        <v>404</v>
      </c>
      <c r="C30" s="248" t="s">
        <v>405</v>
      </c>
      <c r="D30" s="237">
        <v>50000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6"/>
      <c r="Q30" s="237">
        <v>15000</v>
      </c>
      <c r="R30" s="237"/>
      <c r="S30" s="237">
        <v>180000</v>
      </c>
      <c r="T30" s="237"/>
      <c r="U30" s="237"/>
      <c r="V30" s="237">
        <v>130000</v>
      </c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99">
        <f t="shared" si="3"/>
        <v>375000</v>
      </c>
      <c r="AH30" s="638">
        <f t="shared" si="1"/>
        <v>-333334</v>
      </c>
      <c r="AI30" s="638">
        <v>41666</v>
      </c>
      <c r="AJ30" s="93"/>
      <c r="AK30" s="93"/>
      <c r="AL30" s="298">
        <f t="shared" si="2"/>
        <v>-333334</v>
      </c>
    </row>
    <row r="31" spans="1:38" ht="19.5" customHeight="1">
      <c r="A31" s="266">
        <v>14</v>
      </c>
      <c r="B31" s="251" t="s">
        <v>406</v>
      </c>
      <c r="C31" s="248" t="s">
        <v>407</v>
      </c>
      <c r="D31" s="237">
        <v>300000</v>
      </c>
      <c r="E31" s="237">
        <v>120000</v>
      </c>
      <c r="F31" s="237"/>
      <c r="G31" s="237"/>
      <c r="H31" s="237"/>
      <c r="I31" s="237"/>
      <c r="J31" s="237"/>
      <c r="K31" s="237">
        <v>50000</v>
      </c>
      <c r="L31" s="237"/>
      <c r="M31" s="237">
        <v>685748</v>
      </c>
      <c r="N31" s="237">
        <v>400000</v>
      </c>
      <c r="O31" s="237"/>
      <c r="P31" s="236"/>
      <c r="Q31" s="237">
        <v>125000</v>
      </c>
      <c r="R31" s="237"/>
      <c r="S31" s="237">
        <v>700000</v>
      </c>
      <c r="T31" s="237"/>
      <c r="U31" s="237"/>
      <c r="V31" s="237">
        <v>296622</v>
      </c>
      <c r="W31" s="237"/>
      <c r="X31" s="237"/>
      <c r="Y31" s="237"/>
      <c r="Z31" s="237"/>
      <c r="AA31" s="237"/>
      <c r="AB31" s="237">
        <v>15748</v>
      </c>
      <c r="AC31" s="237"/>
      <c r="AD31" s="237"/>
      <c r="AE31" s="237"/>
      <c r="AF31" s="237"/>
      <c r="AG31" s="299">
        <f t="shared" si="3"/>
        <v>2693118</v>
      </c>
      <c r="AH31" s="638">
        <f t="shared" si="1"/>
        <v>287120</v>
      </c>
      <c r="AI31" s="638">
        <v>2980238</v>
      </c>
      <c r="AJ31" s="93"/>
      <c r="AK31" s="93"/>
      <c r="AL31" s="298">
        <f t="shared" si="2"/>
        <v>287120</v>
      </c>
    </row>
    <row r="32" spans="1:38" ht="19.5" customHeight="1" hidden="1">
      <c r="A32" s="266">
        <v>15</v>
      </c>
      <c r="B32" s="251" t="s">
        <v>408</v>
      </c>
      <c r="C32" s="248" t="s">
        <v>409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6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99">
        <f t="shared" si="3"/>
        <v>0</v>
      </c>
      <c r="AH32" s="638">
        <f t="shared" si="1"/>
        <v>-727593</v>
      </c>
      <c r="AI32" s="638">
        <f>SUM(AG32:AH32)</f>
        <v>0</v>
      </c>
      <c r="AJ32" s="93"/>
      <c r="AK32" s="93"/>
      <c r="AL32" s="298">
        <f t="shared" si="2"/>
        <v>-727593</v>
      </c>
    </row>
    <row r="33" spans="1:38" ht="19.5" customHeight="1">
      <c r="A33" s="266">
        <v>16</v>
      </c>
      <c r="B33" s="255" t="s">
        <v>410</v>
      </c>
      <c r="C33" s="253" t="s">
        <v>411</v>
      </c>
      <c r="D33" s="236">
        <f aca="true" t="shared" si="14" ref="D33:J33">SUM(D30:D32)</f>
        <v>350000</v>
      </c>
      <c r="E33" s="236">
        <f t="shared" si="14"/>
        <v>120000</v>
      </c>
      <c r="F33" s="236">
        <f t="shared" si="14"/>
        <v>0</v>
      </c>
      <c r="G33" s="236">
        <f t="shared" si="14"/>
        <v>0</v>
      </c>
      <c r="H33" s="236">
        <f t="shared" si="14"/>
        <v>0</v>
      </c>
      <c r="I33" s="236">
        <f t="shared" si="14"/>
        <v>0</v>
      </c>
      <c r="J33" s="236">
        <f t="shared" si="14"/>
        <v>0</v>
      </c>
      <c r="K33" s="236">
        <f aca="true" t="shared" si="15" ref="K33:P33">SUM(K30:K32)</f>
        <v>50000</v>
      </c>
      <c r="L33" s="236">
        <f t="shared" si="15"/>
        <v>0</v>
      </c>
      <c r="M33" s="236">
        <f t="shared" si="15"/>
        <v>685748</v>
      </c>
      <c r="N33" s="236">
        <f t="shared" si="15"/>
        <v>400000</v>
      </c>
      <c r="O33" s="236">
        <f t="shared" si="15"/>
        <v>0</v>
      </c>
      <c r="P33" s="236">
        <f t="shared" si="15"/>
        <v>0</v>
      </c>
      <c r="Q33" s="236">
        <f aca="true" t="shared" si="16" ref="Q33:W33">SUM(Q30:Q32)</f>
        <v>140000</v>
      </c>
      <c r="R33" s="236">
        <f t="shared" si="16"/>
        <v>0</v>
      </c>
      <c r="S33" s="236">
        <f t="shared" si="16"/>
        <v>880000</v>
      </c>
      <c r="T33" s="236">
        <f t="shared" si="16"/>
        <v>0</v>
      </c>
      <c r="U33" s="236">
        <f t="shared" si="16"/>
        <v>0</v>
      </c>
      <c r="V33" s="236">
        <f t="shared" si="16"/>
        <v>426622</v>
      </c>
      <c r="W33" s="236">
        <f t="shared" si="16"/>
        <v>0</v>
      </c>
      <c r="X33" s="236">
        <f aca="true" t="shared" si="17" ref="X33:AF33">SUM(X30:X32)</f>
        <v>0</v>
      </c>
      <c r="Y33" s="236">
        <f t="shared" si="17"/>
        <v>0</v>
      </c>
      <c r="Z33" s="236">
        <f t="shared" si="17"/>
        <v>0</v>
      </c>
      <c r="AA33" s="236">
        <f t="shared" si="17"/>
        <v>0</v>
      </c>
      <c r="AB33" s="236">
        <f t="shared" si="17"/>
        <v>15748</v>
      </c>
      <c r="AC33" s="236">
        <f t="shared" si="17"/>
        <v>0</v>
      </c>
      <c r="AD33" s="236">
        <f t="shared" si="17"/>
        <v>0</v>
      </c>
      <c r="AE33" s="236">
        <f t="shared" si="17"/>
        <v>0</v>
      </c>
      <c r="AF33" s="236">
        <f t="shared" si="17"/>
        <v>0</v>
      </c>
      <c r="AG33" s="299">
        <f t="shared" si="3"/>
        <v>3068118</v>
      </c>
      <c r="AH33" s="556">
        <f t="shared" si="1"/>
        <v>-46214</v>
      </c>
      <c r="AI33" s="556">
        <f>AI30+AI31</f>
        <v>3021904</v>
      </c>
      <c r="AJ33" s="93"/>
      <c r="AK33" s="93"/>
      <c r="AL33" s="298">
        <f t="shared" si="2"/>
        <v>-46214</v>
      </c>
    </row>
    <row r="34" spans="1:38" ht="19.5" customHeight="1">
      <c r="A34" s="266">
        <v>17</v>
      </c>
      <c r="B34" s="251" t="s">
        <v>412</v>
      </c>
      <c r="C34" s="248" t="s">
        <v>413</v>
      </c>
      <c r="D34" s="237">
        <v>12000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6"/>
      <c r="Q34" s="237">
        <v>78000</v>
      </c>
      <c r="R34" s="237">
        <v>116000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99">
        <f t="shared" si="3"/>
        <v>206000</v>
      </c>
      <c r="AH34" s="638">
        <f t="shared" si="1"/>
        <v>40365</v>
      </c>
      <c r="AI34" s="638">
        <v>246365</v>
      </c>
      <c r="AJ34" s="93"/>
      <c r="AK34" s="93"/>
      <c r="AL34" s="298">
        <f t="shared" si="2"/>
        <v>40365</v>
      </c>
    </row>
    <row r="35" spans="1:38" ht="19.5" customHeight="1">
      <c r="A35" s="266">
        <v>18</v>
      </c>
      <c r="B35" s="251" t="s">
        <v>414</v>
      </c>
      <c r="C35" s="248" t="s">
        <v>415</v>
      </c>
      <c r="D35" s="237">
        <v>15000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6"/>
      <c r="Q35" s="237">
        <v>35000</v>
      </c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99">
        <f t="shared" si="3"/>
        <v>50000</v>
      </c>
      <c r="AH35" s="638">
        <f t="shared" si="1"/>
        <v>-7986</v>
      </c>
      <c r="AI35" s="638">
        <v>42014</v>
      </c>
      <c r="AJ35" s="93"/>
      <c r="AK35" s="93"/>
      <c r="AL35" s="298">
        <f t="shared" si="2"/>
        <v>-7986</v>
      </c>
    </row>
    <row r="36" spans="1:38" ht="19.5" customHeight="1">
      <c r="A36" s="266">
        <v>19</v>
      </c>
      <c r="B36" s="255" t="s">
        <v>416</v>
      </c>
      <c r="C36" s="253" t="s">
        <v>417</v>
      </c>
      <c r="D36" s="236">
        <f aca="true" t="shared" si="18" ref="D36:J36">SUM(D34:D35)</f>
        <v>27000</v>
      </c>
      <c r="E36" s="236">
        <f t="shared" si="18"/>
        <v>0</v>
      </c>
      <c r="F36" s="236">
        <f t="shared" si="18"/>
        <v>0</v>
      </c>
      <c r="G36" s="236">
        <f t="shared" si="18"/>
        <v>0</v>
      </c>
      <c r="H36" s="236">
        <f t="shared" si="18"/>
        <v>0</v>
      </c>
      <c r="I36" s="236">
        <f t="shared" si="18"/>
        <v>0</v>
      </c>
      <c r="J36" s="236">
        <f t="shared" si="18"/>
        <v>0</v>
      </c>
      <c r="K36" s="236">
        <f aca="true" t="shared" si="19" ref="K36:P36">SUM(K34:K35)</f>
        <v>0</v>
      </c>
      <c r="L36" s="236">
        <f t="shared" si="19"/>
        <v>0</v>
      </c>
      <c r="M36" s="236">
        <f t="shared" si="19"/>
        <v>0</v>
      </c>
      <c r="N36" s="236">
        <f t="shared" si="19"/>
        <v>0</v>
      </c>
      <c r="O36" s="236">
        <f t="shared" si="19"/>
        <v>0</v>
      </c>
      <c r="P36" s="236">
        <f t="shared" si="19"/>
        <v>0</v>
      </c>
      <c r="Q36" s="236">
        <f aca="true" t="shared" si="20" ref="Q36:W36">SUM(Q34:Q35)</f>
        <v>113000</v>
      </c>
      <c r="R36" s="236">
        <f t="shared" si="20"/>
        <v>116000</v>
      </c>
      <c r="S36" s="236">
        <f t="shared" si="20"/>
        <v>0</v>
      </c>
      <c r="T36" s="236">
        <f t="shared" si="20"/>
        <v>0</v>
      </c>
      <c r="U36" s="236">
        <f t="shared" si="20"/>
        <v>0</v>
      </c>
      <c r="V36" s="236">
        <f t="shared" si="20"/>
        <v>0</v>
      </c>
      <c r="W36" s="236">
        <f t="shared" si="20"/>
        <v>0</v>
      </c>
      <c r="X36" s="236">
        <f aca="true" t="shared" si="21" ref="X36:AF36">SUM(X34:X35)</f>
        <v>0</v>
      </c>
      <c r="Y36" s="236">
        <f t="shared" si="21"/>
        <v>0</v>
      </c>
      <c r="Z36" s="236">
        <f t="shared" si="21"/>
        <v>0</v>
      </c>
      <c r="AA36" s="236">
        <f t="shared" si="21"/>
        <v>0</v>
      </c>
      <c r="AB36" s="236">
        <f t="shared" si="21"/>
        <v>0</v>
      </c>
      <c r="AC36" s="236">
        <f t="shared" si="21"/>
        <v>0</v>
      </c>
      <c r="AD36" s="236">
        <f t="shared" si="21"/>
        <v>0</v>
      </c>
      <c r="AE36" s="236">
        <f t="shared" si="21"/>
        <v>0</v>
      </c>
      <c r="AF36" s="236">
        <f t="shared" si="21"/>
        <v>0</v>
      </c>
      <c r="AG36" s="299">
        <f t="shared" si="3"/>
        <v>256000</v>
      </c>
      <c r="AH36" s="556">
        <f t="shared" si="1"/>
        <v>32379</v>
      </c>
      <c r="AI36" s="556">
        <f>AI34+AI35</f>
        <v>288379</v>
      </c>
      <c r="AJ36" s="93"/>
      <c r="AK36" s="93"/>
      <c r="AL36" s="298">
        <f t="shared" si="2"/>
        <v>32379</v>
      </c>
    </row>
    <row r="37" spans="1:38" ht="19.5" customHeight="1">
      <c r="A37" s="266">
        <v>20</v>
      </c>
      <c r="B37" s="251" t="s">
        <v>418</v>
      </c>
      <c r="C37" s="248" t="s">
        <v>419</v>
      </c>
      <c r="D37" s="237"/>
      <c r="E37" s="237">
        <v>25000</v>
      </c>
      <c r="F37" s="237"/>
      <c r="G37" s="237"/>
      <c r="H37" s="237"/>
      <c r="I37" s="237"/>
      <c r="J37" s="237"/>
      <c r="K37" s="237"/>
      <c r="L37" s="237">
        <v>1800000</v>
      </c>
      <c r="M37" s="237"/>
      <c r="N37" s="237">
        <v>275000</v>
      </c>
      <c r="O37" s="237"/>
      <c r="P37" s="236"/>
      <c r="Q37" s="237"/>
      <c r="R37" s="237"/>
      <c r="S37" s="237">
        <v>1095000</v>
      </c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99">
        <f t="shared" si="3"/>
        <v>3195000</v>
      </c>
      <c r="AH37" s="638">
        <f t="shared" si="1"/>
        <v>-1074865</v>
      </c>
      <c r="AI37" s="638">
        <v>2120135</v>
      </c>
      <c r="AJ37" s="93"/>
      <c r="AK37" s="93"/>
      <c r="AL37" s="298">
        <f t="shared" si="2"/>
        <v>-1074865</v>
      </c>
    </row>
    <row r="38" spans="1:38" ht="15.75" customHeight="1">
      <c r="A38" s="266">
        <v>21</v>
      </c>
      <c r="B38" s="251" t="s">
        <v>420</v>
      </c>
      <c r="C38" s="248" t="s">
        <v>421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6"/>
      <c r="Q38" s="237"/>
      <c r="R38" s="237"/>
      <c r="S38" s="237"/>
      <c r="T38" s="237"/>
      <c r="U38" s="237"/>
      <c r="V38" s="237">
        <v>12847406</v>
      </c>
      <c r="W38" s="237"/>
      <c r="X38" s="237"/>
      <c r="Y38" s="237"/>
      <c r="Z38" s="237"/>
      <c r="AA38" s="237">
        <v>4722510</v>
      </c>
      <c r="AB38" s="237"/>
      <c r="AC38" s="237"/>
      <c r="AD38" s="237"/>
      <c r="AE38" s="237"/>
      <c r="AF38" s="237"/>
      <c r="AG38" s="299">
        <f t="shared" si="3"/>
        <v>17569916</v>
      </c>
      <c r="AH38" s="638">
        <f t="shared" si="1"/>
        <v>975418</v>
      </c>
      <c r="AI38" s="638">
        <v>18545334</v>
      </c>
      <c r="AJ38" s="93"/>
      <c r="AK38" s="93"/>
      <c r="AL38" s="298">
        <f t="shared" si="2"/>
        <v>975418</v>
      </c>
    </row>
    <row r="39" spans="1:38" ht="15.75" customHeight="1" hidden="1">
      <c r="A39" s="266" t="s">
        <v>1008</v>
      </c>
      <c r="B39" s="251" t="s">
        <v>423</v>
      </c>
      <c r="C39" s="248" t="s">
        <v>424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6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99">
        <f t="shared" si="3"/>
        <v>0</v>
      </c>
      <c r="AH39" s="638">
        <f t="shared" si="1"/>
        <v>-727593</v>
      </c>
      <c r="AI39" s="638">
        <f>SUM(AG39:AH39)</f>
        <v>0</v>
      </c>
      <c r="AJ39" s="93"/>
      <c r="AK39" s="93"/>
      <c r="AL39" s="298">
        <f t="shared" si="2"/>
        <v>-727593</v>
      </c>
    </row>
    <row r="40" spans="1:38" ht="15.75" customHeight="1">
      <c r="A40" s="266">
        <v>22</v>
      </c>
      <c r="B40" s="251" t="s">
        <v>963</v>
      </c>
      <c r="C40" s="248" t="s">
        <v>424</v>
      </c>
      <c r="D40" s="237">
        <v>8000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6"/>
      <c r="Q40" s="237"/>
      <c r="R40" s="237"/>
      <c r="S40" s="237">
        <v>28000</v>
      </c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99">
        <f t="shared" si="3"/>
        <v>36000</v>
      </c>
      <c r="AH40" s="638">
        <f t="shared" si="1"/>
        <v>2500</v>
      </c>
      <c r="AI40" s="638">
        <v>38500</v>
      </c>
      <c r="AJ40" s="93"/>
      <c r="AK40" s="93"/>
      <c r="AL40" s="298">
        <f t="shared" si="2"/>
        <v>2500</v>
      </c>
    </row>
    <row r="41" spans="1:38" ht="15.75" customHeight="1">
      <c r="A41" s="266">
        <v>23</v>
      </c>
      <c r="B41" s="251" t="s">
        <v>425</v>
      </c>
      <c r="C41" s="248" t="s">
        <v>426</v>
      </c>
      <c r="D41" s="237">
        <v>20000</v>
      </c>
      <c r="E41" s="237">
        <v>100000</v>
      </c>
      <c r="F41" s="237"/>
      <c r="G41" s="237"/>
      <c r="H41" s="237"/>
      <c r="I41" s="237"/>
      <c r="J41" s="237"/>
      <c r="K41" s="237"/>
      <c r="L41" s="237">
        <v>230000</v>
      </c>
      <c r="M41" s="237">
        <v>100000</v>
      </c>
      <c r="N41" s="237">
        <v>1000000</v>
      </c>
      <c r="O41" s="237"/>
      <c r="P41" s="236"/>
      <c r="Q41" s="237"/>
      <c r="R41" s="237">
        <v>10000</v>
      </c>
      <c r="S41" s="237">
        <v>100000</v>
      </c>
      <c r="T41" s="237"/>
      <c r="U41" s="237"/>
      <c r="V41" s="237">
        <v>90000</v>
      </c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99">
        <f>SUM(D41:AF41)</f>
        <v>1650000</v>
      </c>
      <c r="AH41" s="638">
        <f t="shared" si="1"/>
        <v>-506186</v>
      </c>
      <c r="AI41" s="638">
        <v>1143814</v>
      </c>
      <c r="AJ41" s="93"/>
      <c r="AK41" s="93"/>
      <c r="AL41" s="298">
        <f t="shared" si="2"/>
        <v>-506186</v>
      </c>
    </row>
    <row r="42" spans="1:38" ht="19.5" customHeight="1" hidden="1">
      <c r="A42" s="266" t="s">
        <v>422</v>
      </c>
      <c r="B42" s="251" t="s">
        <v>427</v>
      </c>
      <c r="C42" s="248" t="s">
        <v>428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6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99">
        <f>SUM(D42:AF42)</f>
        <v>0</v>
      </c>
      <c r="AH42" s="638">
        <f t="shared" si="1"/>
        <v>-727593</v>
      </c>
      <c r="AI42" s="638">
        <f>SUM(AG42:AH42)</f>
        <v>0</v>
      </c>
      <c r="AJ42" s="93"/>
      <c r="AK42" s="93"/>
      <c r="AL42" s="298">
        <f t="shared" si="2"/>
        <v>-727593</v>
      </c>
    </row>
    <row r="43" spans="1:38" ht="19.5" customHeight="1">
      <c r="A43" s="266">
        <v>24</v>
      </c>
      <c r="B43" s="251" t="s">
        <v>427</v>
      </c>
      <c r="C43" s="248" t="s">
        <v>428</v>
      </c>
      <c r="D43" s="237">
        <v>1320000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6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99">
        <f>SUM(D43:AF43)</f>
        <v>1320000</v>
      </c>
      <c r="AH43" s="638">
        <f t="shared" si="1"/>
        <v>1086535</v>
      </c>
      <c r="AI43" s="638">
        <v>2406535</v>
      </c>
      <c r="AJ43" s="93"/>
      <c r="AK43" s="93"/>
      <c r="AL43" s="298">
        <f t="shared" si="2"/>
        <v>1086535</v>
      </c>
    </row>
    <row r="44" spans="1:38" ht="19.5" customHeight="1">
      <c r="A44" s="266">
        <v>25</v>
      </c>
      <c r="B44" s="254" t="s">
        <v>429</v>
      </c>
      <c r="C44" s="248" t="s">
        <v>430</v>
      </c>
      <c r="D44" s="237">
        <v>350000</v>
      </c>
      <c r="E44" s="237"/>
      <c r="F44" s="237"/>
      <c r="G44" s="237"/>
      <c r="H44" s="237"/>
      <c r="I44" s="237"/>
      <c r="J44" s="237">
        <v>1850000</v>
      </c>
      <c r="K44" s="237"/>
      <c r="L44" s="237"/>
      <c r="M44" s="237"/>
      <c r="N44" s="237"/>
      <c r="O44" s="237">
        <v>321750</v>
      </c>
      <c r="P44" s="236"/>
      <c r="Q44" s="237">
        <v>50000</v>
      </c>
      <c r="R44" s="237"/>
      <c r="S44" s="237">
        <v>300000</v>
      </c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99">
        <f aca="true" t="shared" si="22" ref="AG44:AG80">SUM(D44:AF44)</f>
        <v>2871750</v>
      </c>
      <c r="AH44" s="638">
        <f t="shared" si="1"/>
        <v>1610304</v>
      </c>
      <c r="AI44" s="638">
        <v>4482054</v>
      </c>
      <c r="AJ44" s="93"/>
      <c r="AK44" s="93"/>
      <c r="AL44" s="298">
        <f t="shared" si="2"/>
        <v>1610304</v>
      </c>
    </row>
    <row r="45" spans="1:38" ht="19.5" customHeight="1">
      <c r="A45" s="266">
        <v>26</v>
      </c>
      <c r="B45" s="251" t="s">
        <v>431</v>
      </c>
      <c r="C45" s="248" t="s">
        <v>432</v>
      </c>
      <c r="D45" s="237">
        <v>1010000</v>
      </c>
      <c r="E45" s="237">
        <v>150000</v>
      </c>
      <c r="F45" s="237"/>
      <c r="G45" s="237"/>
      <c r="H45" s="237"/>
      <c r="I45" s="237"/>
      <c r="J45" s="237"/>
      <c r="K45" s="237">
        <v>3000000</v>
      </c>
      <c r="L45" s="237"/>
      <c r="M45" s="237">
        <v>85000</v>
      </c>
      <c r="N45" s="237">
        <v>672000</v>
      </c>
      <c r="O45" s="237"/>
      <c r="P45" s="237">
        <v>200000</v>
      </c>
      <c r="Q45" s="237">
        <v>11330</v>
      </c>
      <c r="R45" s="237"/>
      <c r="S45" s="237">
        <v>385000</v>
      </c>
      <c r="T45" s="237"/>
      <c r="U45" s="237"/>
      <c r="V45" s="237">
        <v>60000</v>
      </c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99">
        <f t="shared" si="22"/>
        <v>5573330</v>
      </c>
      <c r="AH45" s="638">
        <f t="shared" si="1"/>
        <v>39976</v>
      </c>
      <c r="AI45" s="638">
        <v>5613306</v>
      </c>
      <c r="AJ45" s="93"/>
      <c r="AK45" s="93"/>
      <c r="AL45" s="298">
        <f t="shared" si="2"/>
        <v>39976</v>
      </c>
    </row>
    <row r="46" spans="1:38" ht="19.5" customHeight="1">
      <c r="A46" s="266">
        <v>27</v>
      </c>
      <c r="B46" s="255" t="s">
        <v>433</v>
      </c>
      <c r="C46" s="253" t="s">
        <v>434</v>
      </c>
      <c r="D46" s="236">
        <f aca="true" t="shared" si="23" ref="D46:I46">SUM(D37:D45)</f>
        <v>2708000</v>
      </c>
      <c r="E46" s="236">
        <f t="shared" si="23"/>
        <v>275000</v>
      </c>
      <c r="F46" s="236">
        <f t="shared" si="23"/>
        <v>0</v>
      </c>
      <c r="G46" s="236">
        <f t="shared" si="23"/>
        <v>0</v>
      </c>
      <c r="H46" s="236">
        <f t="shared" si="23"/>
        <v>0</v>
      </c>
      <c r="I46" s="236">
        <f t="shared" si="23"/>
        <v>0</v>
      </c>
      <c r="J46" s="236">
        <f aca="true" t="shared" si="24" ref="J46:S46">SUM(J37:J45)</f>
        <v>1850000</v>
      </c>
      <c r="K46" s="236">
        <f t="shared" si="24"/>
        <v>3000000</v>
      </c>
      <c r="L46" s="236">
        <f t="shared" si="24"/>
        <v>2030000</v>
      </c>
      <c r="M46" s="236">
        <f t="shared" si="24"/>
        <v>185000</v>
      </c>
      <c r="N46" s="236">
        <f t="shared" si="24"/>
        <v>1947000</v>
      </c>
      <c r="O46" s="236">
        <f t="shared" si="24"/>
        <v>321750</v>
      </c>
      <c r="P46" s="236">
        <f t="shared" si="24"/>
        <v>200000</v>
      </c>
      <c r="Q46" s="236">
        <f t="shared" si="24"/>
        <v>61330</v>
      </c>
      <c r="R46" s="236">
        <f t="shared" si="24"/>
        <v>10000</v>
      </c>
      <c r="S46" s="236">
        <f t="shared" si="24"/>
        <v>1908000</v>
      </c>
      <c r="T46" s="236">
        <f aca="true" t="shared" si="25" ref="T46:Z46">SUM(T37:T45)</f>
        <v>0</v>
      </c>
      <c r="U46" s="236">
        <f t="shared" si="25"/>
        <v>0</v>
      </c>
      <c r="V46" s="236">
        <f t="shared" si="25"/>
        <v>12997406</v>
      </c>
      <c r="W46" s="236">
        <f t="shared" si="25"/>
        <v>0</v>
      </c>
      <c r="X46" s="236">
        <f t="shared" si="25"/>
        <v>0</v>
      </c>
      <c r="Y46" s="236">
        <f t="shared" si="25"/>
        <v>0</v>
      </c>
      <c r="Z46" s="236">
        <f t="shared" si="25"/>
        <v>0</v>
      </c>
      <c r="AA46" s="236">
        <v>4722510</v>
      </c>
      <c r="AB46" s="236">
        <f>SUM(AB37:AB45)</f>
        <v>0</v>
      </c>
      <c r="AC46" s="236">
        <f>SUM(AC37:AC45)</f>
        <v>0</v>
      </c>
      <c r="AD46" s="236">
        <f>SUM(AD37:AD45)</f>
        <v>0</v>
      </c>
      <c r="AE46" s="236">
        <f>SUM(AE37:AE45)</f>
        <v>0</v>
      </c>
      <c r="AF46" s="236">
        <f>SUM(AF37:AF45)</f>
        <v>0</v>
      </c>
      <c r="AG46" s="299">
        <f>SUM(D46:AF46)</f>
        <v>32215996</v>
      </c>
      <c r="AH46" s="556">
        <f>AH37+AH38+AH40+AH41+AH43+AH44+AH45</f>
        <v>2133682</v>
      </c>
      <c r="AI46" s="556">
        <f>AI37+AI38+AI40+AI41+AI43+AI44+AI45</f>
        <v>34349678</v>
      </c>
      <c r="AJ46" s="93"/>
      <c r="AK46" s="93"/>
      <c r="AL46" s="298">
        <f t="shared" si="2"/>
        <v>2133682</v>
      </c>
    </row>
    <row r="47" spans="1:38" ht="19.5" customHeight="1">
      <c r="A47" s="266" t="s">
        <v>1274</v>
      </c>
      <c r="B47" s="251" t="s">
        <v>435</v>
      </c>
      <c r="C47" s="248" t="s">
        <v>436</v>
      </c>
      <c r="D47" s="237">
        <v>0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6"/>
      <c r="Q47" s="237">
        <v>15000</v>
      </c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99">
        <f t="shared" si="22"/>
        <v>15000</v>
      </c>
      <c r="AH47" s="638">
        <f t="shared" si="1"/>
        <v>69846</v>
      </c>
      <c r="AI47" s="638">
        <v>84846</v>
      </c>
      <c r="AJ47" s="93"/>
      <c r="AK47" s="93"/>
      <c r="AL47" s="298">
        <f t="shared" si="2"/>
        <v>69846</v>
      </c>
    </row>
    <row r="48" spans="1:38" ht="19.5" customHeight="1">
      <c r="A48" s="266">
        <v>29</v>
      </c>
      <c r="B48" s="251" t="s">
        <v>437</v>
      </c>
      <c r="C48" s="248" t="s">
        <v>438</v>
      </c>
      <c r="D48" s="237">
        <v>400000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6"/>
      <c r="Q48" s="237"/>
      <c r="R48" s="237"/>
      <c r="S48" s="237">
        <v>250000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99">
        <f t="shared" si="22"/>
        <v>650000</v>
      </c>
      <c r="AH48" s="638">
        <f t="shared" si="1"/>
        <v>60687</v>
      </c>
      <c r="AI48" s="638">
        <v>710687</v>
      </c>
      <c r="AJ48" s="93"/>
      <c r="AK48" s="93"/>
      <c r="AL48" s="298">
        <f t="shared" si="2"/>
        <v>60687</v>
      </c>
    </row>
    <row r="49" spans="1:38" ht="19.5" customHeight="1">
      <c r="A49" s="266">
        <v>30</v>
      </c>
      <c r="B49" s="255" t="s">
        <v>439</v>
      </c>
      <c r="C49" s="253" t="s">
        <v>440</v>
      </c>
      <c r="D49" s="236">
        <f aca="true" t="shared" si="26" ref="D49:J49">SUM(D47:D48)</f>
        <v>400000</v>
      </c>
      <c r="E49" s="236">
        <f t="shared" si="26"/>
        <v>0</v>
      </c>
      <c r="F49" s="236">
        <f t="shared" si="26"/>
        <v>0</v>
      </c>
      <c r="G49" s="236">
        <f t="shared" si="26"/>
        <v>0</v>
      </c>
      <c r="H49" s="236">
        <f t="shared" si="26"/>
        <v>0</v>
      </c>
      <c r="I49" s="236">
        <f t="shared" si="26"/>
        <v>0</v>
      </c>
      <c r="J49" s="236">
        <f t="shared" si="26"/>
        <v>0</v>
      </c>
      <c r="K49" s="236">
        <f aca="true" t="shared" si="27" ref="K49:P49">SUM(K47:K48)</f>
        <v>0</v>
      </c>
      <c r="L49" s="236">
        <f t="shared" si="27"/>
        <v>0</v>
      </c>
      <c r="M49" s="236">
        <f t="shared" si="27"/>
        <v>0</v>
      </c>
      <c r="N49" s="236">
        <f t="shared" si="27"/>
        <v>0</v>
      </c>
      <c r="O49" s="236">
        <f t="shared" si="27"/>
        <v>0</v>
      </c>
      <c r="P49" s="236">
        <f t="shared" si="27"/>
        <v>0</v>
      </c>
      <c r="Q49" s="236">
        <f aca="true" t="shared" si="28" ref="Q49:W49">SUM(Q47:Q48)</f>
        <v>15000</v>
      </c>
      <c r="R49" s="236">
        <f t="shared" si="28"/>
        <v>0</v>
      </c>
      <c r="S49" s="236">
        <f t="shared" si="28"/>
        <v>250000</v>
      </c>
      <c r="T49" s="236">
        <f t="shared" si="28"/>
        <v>0</v>
      </c>
      <c r="U49" s="236">
        <f t="shared" si="28"/>
        <v>0</v>
      </c>
      <c r="V49" s="236">
        <f t="shared" si="28"/>
        <v>0</v>
      </c>
      <c r="W49" s="236">
        <f t="shared" si="28"/>
        <v>0</v>
      </c>
      <c r="X49" s="236">
        <f aca="true" t="shared" si="29" ref="X49:AF49">SUM(X47:X48)</f>
        <v>0</v>
      </c>
      <c r="Y49" s="236">
        <f t="shared" si="29"/>
        <v>0</v>
      </c>
      <c r="Z49" s="236">
        <f t="shared" si="29"/>
        <v>0</v>
      </c>
      <c r="AA49" s="236">
        <f t="shared" si="29"/>
        <v>0</v>
      </c>
      <c r="AB49" s="236">
        <f t="shared" si="29"/>
        <v>0</v>
      </c>
      <c r="AC49" s="236">
        <f t="shared" si="29"/>
        <v>0</v>
      </c>
      <c r="AD49" s="236">
        <f t="shared" si="29"/>
        <v>0</v>
      </c>
      <c r="AE49" s="236">
        <f t="shared" si="29"/>
        <v>0</v>
      </c>
      <c r="AF49" s="236">
        <f t="shared" si="29"/>
        <v>0</v>
      </c>
      <c r="AG49" s="299">
        <f t="shared" si="22"/>
        <v>665000</v>
      </c>
      <c r="AH49" s="556">
        <f>SUM(AH47:AH48)</f>
        <v>130533</v>
      </c>
      <c r="AI49" s="556">
        <f>AI47+AI48</f>
        <v>795533</v>
      </c>
      <c r="AJ49" s="93"/>
      <c r="AK49" s="93"/>
      <c r="AL49" s="298">
        <f t="shared" si="2"/>
        <v>130533</v>
      </c>
    </row>
    <row r="50" spans="1:38" ht="19.5" customHeight="1">
      <c r="A50" s="266">
        <v>31</v>
      </c>
      <c r="B50" s="251" t="s">
        <v>441</v>
      </c>
      <c r="C50" s="248" t="s">
        <v>442</v>
      </c>
      <c r="D50" s="237">
        <v>660960</v>
      </c>
      <c r="E50" s="237">
        <v>106650</v>
      </c>
      <c r="F50" s="237"/>
      <c r="G50" s="237"/>
      <c r="H50" s="237"/>
      <c r="I50" s="237"/>
      <c r="J50" s="237">
        <v>499500</v>
      </c>
      <c r="K50" s="237">
        <v>823500</v>
      </c>
      <c r="L50" s="237">
        <v>548100</v>
      </c>
      <c r="M50" s="237">
        <v>222952</v>
      </c>
      <c r="N50" s="237">
        <v>551610</v>
      </c>
      <c r="O50" s="237"/>
      <c r="P50" s="236"/>
      <c r="Q50" s="237">
        <v>81810</v>
      </c>
      <c r="R50" s="237">
        <v>31320</v>
      </c>
      <c r="S50" s="237">
        <v>1021680</v>
      </c>
      <c r="T50" s="237"/>
      <c r="U50" s="237"/>
      <c r="V50" s="237">
        <v>3624488</v>
      </c>
      <c r="W50" s="237"/>
      <c r="X50" s="237"/>
      <c r="Y50" s="237"/>
      <c r="Z50" s="237"/>
      <c r="AA50" s="237">
        <v>1275078</v>
      </c>
      <c r="AB50" s="237">
        <v>4252</v>
      </c>
      <c r="AC50" s="237"/>
      <c r="AD50" s="237"/>
      <c r="AE50" s="237"/>
      <c r="AF50" s="237"/>
      <c r="AG50" s="299">
        <f t="shared" si="22"/>
        <v>9451900</v>
      </c>
      <c r="AH50" s="638">
        <f t="shared" si="1"/>
        <v>-170141</v>
      </c>
      <c r="AI50" s="638">
        <v>9281759</v>
      </c>
      <c r="AJ50" s="93"/>
      <c r="AK50" s="93"/>
      <c r="AL50" s="298">
        <f t="shared" si="2"/>
        <v>-170141</v>
      </c>
    </row>
    <row r="51" spans="1:38" ht="19.5" customHeight="1" hidden="1">
      <c r="A51" s="266" t="s">
        <v>1009</v>
      </c>
      <c r="B51" s="251" t="s">
        <v>443</v>
      </c>
      <c r="C51" s="248" t="s">
        <v>444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6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99">
        <f t="shared" si="22"/>
        <v>0</v>
      </c>
      <c r="AH51" s="638">
        <f t="shared" si="1"/>
        <v>-727593</v>
      </c>
      <c r="AI51" s="638">
        <f>SUM(AG51:AH51)</f>
        <v>0</v>
      </c>
      <c r="AJ51" s="93"/>
      <c r="AK51" s="93"/>
      <c r="AL51" s="298">
        <f t="shared" si="2"/>
        <v>-727593</v>
      </c>
    </row>
    <row r="52" spans="1:38" ht="19.5" customHeight="1" hidden="1">
      <c r="A52" s="266">
        <v>27</v>
      </c>
      <c r="B52" s="251" t="s">
        <v>446</v>
      </c>
      <c r="C52" s="248" t="s">
        <v>447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6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99">
        <f t="shared" si="22"/>
        <v>0</v>
      </c>
      <c r="AH52" s="638">
        <f t="shared" si="1"/>
        <v>-727593</v>
      </c>
      <c r="AI52" s="638">
        <f>SUM(AG52:AH52)</f>
        <v>0</v>
      </c>
      <c r="AJ52" s="93"/>
      <c r="AK52" s="93"/>
      <c r="AL52" s="298">
        <f t="shared" si="2"/>
        <v>-727593</v>
      </c>
    </row>
    <row r="53" spans="1:38" ht="19.5" customHeight="1" hidden="1">
      <c r="A53" s="266">
        <v>27</v>
      </c>
      <c r="B53" s="251" t="s">
        <v>448</v>
      </c>
      <c r="C53" s="248" t="s">
        <v>449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6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99">
        <f t="shared" si="22"/>
        <v>0</v>
      </c>
      <c r="AH53" s="638">
        <f t="shared" si="1"/>
        <v>-727593</v>
      </c>
      <c r="AI53" s="638">
        <f>SUM(AG53:AH53)</f>
        <v>0</v>
      </c>
      <c r="AJ53" s="93"/>
      <c r="AK53" s="93"/>
      <c r="AL53" s="298">
        <f t="shared" si="2"/>
        <v>-727593</v>
      </c>
    </row>
    <row r="54" spans="1:38" ht="19.5" customHeight="1" hidden="1">
      <c r="A54" s="266" t="s">
        <v>1010</v>
      </c>
      <c r="B54" s="251" t="s">
        <v>450</v>
      </c>
      <c r="C54" s="248" t="s">
        <v>451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6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99">
        <f t="shared" si="22"/>
        <v>0</v>
      </c>
      <c r="AH54" s="638">
        <f t="shared" si="1"/>
        <v>-727593</v>
      </c>
      <c r="AI54" s="638">
        <f>SUM(AG54:AH54)</f>
        <v>0</v>
      </c>
      <c r="AJ54" s="93"/>
      <c r="AK54" s="93"/>
      <c r="AL54" s="298">
        <f t="shared" si="2"/>
        <v>-727593</v>
      </c>
    </row>
    <row r="55" spans="1:38" ht="19.5" customHeight="1">
      <c r="A55" s="266">
        <v>32</v>
      </c>
      <c r="B55" s="251" t="s">
        <v>448</v>
      </c>
      <c r="C55" s="248" t="s">
        <v>449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6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99"/>
      <c r="AH55" s="638">
        <f t="shared" si="1"/>
        <v>1047</v>
      </c>
      <c r="AI55" s="638">
        <v>1047</v>
      </c>
      <c r="AJ55" s="93"/>
      <c r="AK55" s="93"/>
      <c r="AL55" s="298">
        <f t="shared" si="2"/>
        <v>1047</v>
      </c>
    </row>
    <row r="56" spans="1:38" ht="19.5" customHeight="1">
      <c r="A56" s="266">
        <v>33</v>
      </c>
      <c r="B56" s="251" t="s">
        <v>926</v>
      </c>
      <c r="C56" s="248" t="s">
        <v>451</v>
      </c>
      <c r="D56" s="237">
        <v>1000000</v>
      </c>
      <c r="E56" s="237"/>
      <c r="F56" s="237"/>
      <c r="G56" s="237"/>
      <c r="H56" s="237"/>
      <c r="I56" s="237"/>
      <c r="J56" s="237"/>
      <c r="K56" s="277"/>
      <c r="L56" s="277"/>
      <c r="M56" s="237"/>
      <c r="N56" s="277">
        <v>150000</v>
      </c>
      <c r="O56" s="277"/>
      <c r="P56" s="277"/>
      <c r="Q56" s="277"/>
      <c r="R56" s="237"/>
      <c r="S56" s="237">
        <v>150000</v>
      </c>
      <c r="T56" s="237"/>
      <c r="U56" s="237"/>
      <c r="V56" s="237"/>
      <c r="W56" s="237"/>
      <c r="X56" s="237"/>
      <c r="Y56" s="237"/>
      <c r="Z56" s="237"/>
      <c r="AA56" s="237"/>
      <c r="AB56" s="237">
        <v>1700</v>
      </c>
      <c r="AC56" s="237"/>
      <c r="AD56" s="237"/>
      <c r="AE56" s="237"/>
      <c r="AF56" s="237"/>
      <c r="AG56" s="299">
        <f t="shared" si="22"/>
        <v>1301700</v>
      </c>
      <c r="AH56" s="638">
        <f t="shared" si="1"/>
        <v>-1086692</v>
      </c>
      <c r="AI56" s="638">
        <v>215008</v>
      </c>
      <c r="AJ56" s="93"/>
      <c r="AK56" s="93"/>
      <c r="AL56" s="298">
        <f t="shared" si="2"/>
        <v>-1086692</v>
      </c>
    </row>
    <row r="57" spans="1:38" ht="19.5" customHeight="1">
      <c r="A57" s="266">
        <v>34</v>
      </c>
      <c r="B57" s="255" t="s">
        <v>452</v>
      </c>
      <c r="C57" s="253" t="s">
        <v>453</v>
      </c>
      <c r="D57" s="236">
        <f>SUM(D50:D56)</f>
        <v>1660960</v>
      </c>
      <c r="E57" s="236">
        <f aca="true" t="shared" si="30" ref="E57:J57">SUM(E50:E54)</f>
        <v>106650</v>
      </c>
      <c r="F57" s="236">
        <f t="shared" si="30"/>
        <v>0</v>
      </c>
      <c r="G57" s="236">
        <f t="shared" si="30"/>
        <v>0</v>
      </c>
      <c r="H57" s="236">
        <f t="shared" si="30"/>
        <v>0</v>
      </c>
      <c r="I57" s="236">
        <f t="shared" si="30"/>
        <v>0</v>
      </c>
      <c r="J57" s="236">
        <f t="shared" si="30"/>
        <v>499500</v>
      </c>
      <c r="K57" s="236">
        <f aca="true" t="shared" si="31" ref="K57:P57">SUM(K50:K54)</f>
        <v>823500</v>
      </c>
      <c r="L57" s="236">
        <f t="shared" si="31"/>
        <v>548100</v>
      </c>
      <c r="M57" s="236">
        <f t="shared" si="31"/>
        <v>222952</v>
      </c>
      <c r="N57" s="236">
        <f>SUM(N50:N56)</f>
        <v>701610</v>
      </c>
      <c r="O57" s="236">
        <f t="shared" si="31"/>
        <v>0</v>
      </c>
      <c r="P57" s="236">
        <f t="shared" si="31"/>
        <v>0</v>
      </c>
      <c r="Q57" s="236">
        <f aca="true" t="shared" si="32" ref="Q57:W57">SUM(Q50:Q54)</f>
        <v>81810</v>
      </c>
      <c r="R57" s="236">
        <f t="shared" si="32"/>
        <v>31320</v>
      </c>
      <c r="S57" s="236">
        <f>SUM(S50:S56)</f>
        <v>1171680</v>
      </c>
      <c r="T57" s="236">
        <f t="shared" si="32"/>
        <v>0</v>
      </c>
      <c r="U57" s="236">
        <f t="shared" si="32"/>
        <v>0</v>
      </c>
      <c r="V57" s="236">
        <f t="shared" si="32"/>
        <v>3624488</v>
      </c>
      <c r="W57" s="236">
        <f t="shared" si="32"/>
        <v>0</v>
      </c>
      <c r="X57" s="236">
        <f aca="true" t="shared" si="33" ref="X57:AF57">SUM(X50:X54)</f>
        <v>0</v>
      </c>
      <c r="Y57" s="236">
        <f t="shared" si="33"/>
        <v>0</v>
      </c>
      <c r="Z57" s="236">
        <f t="shared" si="33"/>
        <v>0</v>
      </c>
      <c r="AA57" s="236">
        <f t="shared" si="33"/>
        <v>1275078</v>
      </c>
      <c r="AB57" s="236">
        <f>SUM(AB50:AB56)</f>
        <v>5952</v>
      </c>
      <c r="AC57" s="236">
        <f t="shared" si="33"/>
        <v>0</v>
      </c>
      <c r="AD57" s="236">
        <f t="shared" si="33"/>
        <v>0</v>
      </c>
      <c r="AE57" s="236">
        <f t="shared" si="33"/>
        <v>0</v>
      </c>
      <c r="AF57" s="236">
        <f t="shared" si="33"/>
        <v>0</v>
      </c>
      <c r="AG57" s="299">
        <f t="shared" si="22"/>
        <v>10753600</v>
      </c>
      <c r="AH57" s="556">
        <f t="shared" si="1"/>
        <v>-1255786</v>
      </c>
      <c r="AI57" s="556">
        <f>AI50+AI55+AI56</f>
        <v>9497814</v>
      </c>
      <c r="AJ57" s="93"/>
      <c r="AK57" s="93"/>
      <c r="AL57" s="298">
        <f t="shared" si="2"/>
        <v>-1255786</v>
      </c>
    </row>
    <row r="58" spans="1:38" ht="19.5" customHeight="1">
      <c r="A58" s="266">
        <v>35</v>
      </c>
      <c r="B58" s="255" t="s">
        <v>454</v>
      </c>
      <c r="C58" s="253" t="s">
        <v>304</v>
      </c>
      <c r="D58" s="236">
        <f>SUM(D33+D36+D46+D49+D57)</f>
        <v>5145960</v>
      </c>
      <c r="E58" s="236">
        <f aca="true" t="shared" si="34" ref="E58:K58">SUM(E33+E36+E46+E49+E57)</f>
        <v>501650</v>
      </c>
      <c r="F58" s="236">
        <f t="shared" si="34"/>
        <v>0</v>
      </c>
      <c r="G58" s="236">
        <f t="shared" si="34"/>
        <v>0</v>
      </c>
      <c r="H58" s="236">
        <f t="shared" si="34"/>
        <v>0</v>
      </c>
      <c r="I58" s="236">
        <f t="shared" si="34"/>
        <v>0</v>
      </c>
      <c r="J58" s="236">
        <f t="shared" si="34"/>
        <v>2349500</v>
      </c>
      <c r="K58" s="236">
        <f t="shared" si="34"/>
        <v>3873500</v>
      </c>
      <c r="L58" s="236">
        <f aca="true" t="shared" si="35" ref="L58:R58">SUM(L33+L36+L46+L49+L57)</f>
        <v>2578100</v>
      </c>
      <c r="M58" s="236">
        <f t="shared" si="35"/>
        <v>1093700</v>
      </c>
      <c r="N58" s="236">
        <f t="shared" si="35"/>
        <v>3048610</v>
      </c>
      <c r="O58" s="236">
        <f t="shared" si="35"/>
        <v>321750</v>
      </c>
      <c r="P58" s="236">
        <f t="shared" si="35"/>
        <v>200000</v>
      </c>
      <c r="Q58" s="236">
        <f t="shared" si="35"/>
        <v>411140</v>
      </c>
      <c r="R58" s="236">
        <f t="shared" si="35"/>
        <v>157320</v>
      </c>
      <c r="S58" s="236">
        <f>S57+S49+S46+S33</f>
        <v>4209680</v>
      </c>
      <c r="T58" s="236">
        <f>SUM(T33+T36+T46+T49+T57)</f>
        <v>0</v>
      </c>
      <c r="U58" s="236">
        <f>SUM(U33+U36+U46+U49+U57)</f>
        <v>0</v>
      </c>
      <c r="V58" s="236">
        <f>SUM(V33+V36+V46+V49+V57)</f>
        <v>17048516</v>
      </c>
      <c r="W58" s="236">
        <f>SUM(W33+W36+W46+W49+W57)</f>
        <v>0</v>
      </c>
      <c r="X58" s="236">
        <f>SUM(X33+X36+X46+X49+X57)</f>
        <v>0</v>
      </c>
      <c r="Y58" s="236">
        <f aca="true" t="shared" si="36" ref="Y58:AF58">SUM(Y33+Y36+Y46+Y49+Y57)</f>
        <v>0</v>
      </c>
      <c r="Z58" s="236">
        <f t="shared" si="36"/>
        <v>0</v>
      </c>
      <c r="AA58" s="236">
        <f t="shared" si="36"/>
        <v>5997588</v>
      </c>
      <c r="AB58" s="236">
        <f t="shared" si="36"/>
        <v>21700</v>
      </c>
      <c r="AC58" s="236">
        <f t="shared" si="36"/>
        <v>0</v>
      </c>
      <c r="AD58" s="236">
        <f t="shared" si="36"/>
        <v>0</v>
      </c>
      <c r="AE58" s="236">
        <f t="shared" si="36"/>
        <v>0</v>
      </c>
      <c r="AF58" s="236">
        <f t="shared" si="36"/>
        <v>0</v>
      </c>
      <c r="AG58" s="299">
        <f t="shared" si="22"/>
        <v>46958714</v>
      </c>
      <c r="AH58" s="236">
        <f>SUM(AH33+AH36+AH46+AH49+AH57)</f>
        <v>994594</v>
      </c>
      <c r="AI58" s="236">
        <f>SUM(AI33+AI36+AI46+AI49+AI57)</f>
        <v>47953308</v>
      </c>
      <c r="AJ58" s="93"/>
      <c r="AK58" s="93"/>
      <c r="AL58" s="298">
        <f t="shared" si="2"/>
        <v>994594</v>
      </c>
    </row>
    <row r="59" spans="1:38" ht="19.5" customHeight="1" hidden="1">
      <c r="A59" s="266">
        <v>29</v>
      </c>
      <c r="B59" s="251" t="s">
        <v>456</v>
      </c>
      <c r="C59" s="248" t="s">
        <v>457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6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99">
        <f t="shared" si="22"/>
        <v>0</v>
      </c>
      <c r="AH59" s="638">
        <f t="shared" si="1"/>
        <v>-727593</v>
      </c>
      <c r="AI59" s="638">
        <f>SUM(AG59:AH59)</f>
        <v>0</v>
      </c>
      <c r="AJ59" s="93"/>
      <c r="AK59" s="93"/>
      <c r="AL59" s="298">
        <f t="shared" si="2"/>
        <v>-727593</v>
      </c>
    </row>
    <row r="60" spans="1:38" ht="19.5" customHeight="1">
      <c r="A60" s="266">
        <v>36</v>
      </c>
      <c r="B60" s="251" t="s">
        <v>458</v>
      </c>
      <c r="C60" s="248" t="s">
        <v>459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6"/>
      <c r="Q60" s="237"/>
      <c r="R60" s="237"/>
      <c r="S60" s="237"/>
      <c r="T60" s="237"/>
      <c r="U60" s="237"/>
      <c r="V60" s="237"/>
      <c r="W60" s="237"/>
      <c r="X60" s="237"/>
      <c r="Y60" s="237">
        <v>276120</v>
      </c>
      <c r="Z60" s="237"/>
      <c r="AA60" s="237"/>
      <c r="AB60" s="237"/>
      <c r="AC60" s="237"/>
      <c r="AD60" s="237"/>
      <c r="AE60" s="237"/>
      <c r="AF60" s="237"/>
      <c r="AG60" s="299">
        <f t="shared" si="22"/>
        <v>276120</v>
      </c>
      <c r="AH60" s="638">
        <f t="shared" si="1"/>
        <v>49800</v>
      </c>
      <c r="AI60" s="638">
        <v>325920</v>
      </c>
      <c r="AJ60" s="93"/>
      <c r="AK60" s="93"/>
      <c r="AL60" s="298">
        <f t="shared" si="2"/>
        <v>49800</v>
      </c>
    </row>
    <row r="61" spans="1:38" ht="19.5" customHeight="1" hidden="1">
      <c r="A61" s="266">
        <v>30</v>
      </c>
      <c r="B61" s="251" t="s">
        <v>461</v>
      </c>
      <c r="C61" s="248" t="s">
        <v>462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6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99">
        <f t="shared" si="22"/>
        <v>0</v>
      </c>
      <c r="AH61" s="638">
        <f t="shared" si="1"/>
        <v>-727593</v>
      </c>
      <c r="AI61" s="638">
        <f>SUM(AG61:AH61)</f>
        <v>0</v>
      </c>
      <c r="AJ61" s="93"/>
      <c r="AK61" s="93"/>
      <c r="AL61" s="298">
        <f t="shared" si="2"/>
        <v>-727593</v>
      </c>
    </row>
    <row r="62" spans="1:38" ht="19.5" customHeight="1" hidden="1">
      <c r="A62" s="266">
        <v>30</v>
      </c>
      <c r="B62" s="251" t="s">
        <v>464</v>
      </c>
      <c r="C62" s="248" t="s">
        <v>465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6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99">
        <f t="shared" si="22"/>
        <v>0</v>
      </c>
      <c r="AH62" s="638">
        <f t="shared" si="1"/>
        <v>-727593</v>
      </c>
      <c r="AI62" s="638">
        <f>SUM(AG62:AH62)</f>
        <v>0</v>
      </c>
      <c r="AJ62" s="93"/>
      <c r="AK62" s="93"/>
      <c r="AL62" s="298">
        <f t="shared" si="2"/>
        <v>-727593</v>
      </c>
    </row>
    <row r="63" spans="1:38" ht="19.5" customHeight="1">
      <c r="A63" s="266">
        <v>37</v>
      </c>
      <c r="B63" s="251" t="s">
        <v>466</v>
      </c>
      <c r="C63" s="248" t="s">
        <v>467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6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99">
        <f t="shared" si="22"/>
        <v>0</v>
      </c>
      <c r="AH63" s="638">
        <f t="shared" si="1"/>
        <v>0</v>
      </c>
      <c r="AI63" s="638"/>
      <c r="AJ63" s="93"/>
      <c r="AK63" s="93"/>
      <c r="AL63" s="298">
        <f t="shared" si="2"/>
        <v>0</v>
      </c>
    </row>
    <row r="64" spans="1:38" ht="19.5" customHeight="1" hidden="1">
      <c r="A64" s="266" t="s">
        <v>1011</v>
      </c>
      <c r="B64" s="251" t="s">
        <v>468</v>
      </c>
      <c r="C64" s="248" t="s">
        <v>469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6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99">
        <f t="shared" si="22"/>
        <v>0</v>
      </c>
      <c r="AH64" s="638">
        <f t="shared" si="1"/>
        <v>-727593</v>
      </c>
      <c r="AI64" s="638">
        <f>SUM(AG64:AH64)</f>
        <v>0</v>
      </c>
      <c r="AJ64" s="93"/>
      <c r="AK64" s="93"/>
      <c r="AL64" s="298">
        <f t="shared" si="2"/>
        <v>-727593</v>
      </c>
    </row>
    <row r="65" spans="1:38" ht="19.5" customHeight="1" hidden="1">
      <c r="A65" s="266">
        <v>29</v>
      </c>
      <c r="B65" s="251" t="s">
        <v>470</v>
      </c>
      <c r="C65" s="248" t="s">
        <v>471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6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99">
        <f t="shared" si="22"/>
        <v>0</v>
      </c>
      <c r="AH65" s="638">
        <f t="shared" si="1"/>
        <v>-727593</v>
      </c>
      <c r="AI65" s="638">
        <f>SUM(AG65:AH65)</f>
        <v>0</v>
      </c>
      <c r="AJ65" s="93"/>
      <c r="AK65" s="93"/>
      <c r="AL65" s="298">
        <f t="shared" si="2"/>
        <v>-727593</v>
      </c>
    </row>
    <row r="66" spans="1:38" ht="19.5" customHeight="1">
      <c r="A66" s="266">
        <v>38</v>
      </c>
      <c r="B66" s="251" t="s">
        <v>472</v>
      </c>
      <c r="C66" s="248" t="s">
        <v>473</v>
      </c>
      <c r="D66" s="237"/>
      <c r="E66" s="237"/>
      <c r="F66" s="237"/>
      <c r="G66" s="237"/>
      <c r="H66" s="236">
        <f>SUM(H59:H65)</f>
        <v>0</v>
      </c>
      <c r="I66" s="237"/>
      <c r="J66" s="237"/>
      <c r="K66" s="237"/>
      <c r="L66" s="237"/>
      <c r="M66" s="237"/>
      <c r="N66" s="237"/>
      <c r="O66" s="237"/>
      <c r="P66" s="236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>
        <v>3339764</v>
      </c>
      <c r="AE66" s="237"/>
      <c r="AF66" s="237"/>
      <c r="AG66" s="299">
        <f t="shared" si="22"/>
        <v>3339764</v>
      </c>
      <c r="AH66" s="638">
        <f t="shared" si="1"/>
        <v>1415070</v>
      </c>
      <c r="AI66" s="638">
        <v>4754834</v>
      </c>
      <c r="AJ66" s="93"/>
      <c r="AK66" s="93"/>
      <c r="AL66" s="298">
        <f t="shared" si="2"/>
        <v>1415070</v>
      </c>
    </row>
    <row r="67" spans="1:38" ht="19.5" customHeight="1">
      <c r="A67" s="266">
        <v>39</v>
      </c>
      <c r="B67" s="255" t="s">
        <v>474</v>
      </c>
      <c r="C67" s="253" t="s">
        <v>305</v>
      </c>
      <c r="D67" s="236">
        <f>SUM(D59:D66)</f>
        <v>0</v>
      </c>
      <c r="E67" s="236">
        <f>SUM(E59:E66)</f>
        <v>0</v>
      </c>
      <c r="F67" s="236">
        <f>SUM(F59:F66)</f>
        <v>0</v>
      </c>
      <c r="G67" s="236">
        <f>SUM(G59:G66)</f>
        <v>0</v>
      </c>
      <c r="H67" s="237"/>
      <c r="I67" s="236">
        <f aca="true" t="shared" si="37" ref="I67:P67">SUM(I59:I66)</f>
        <v>0</v>
      </c>
      <c r="J67" s="236">
        <f t="shared" si="37"/>
        <v>0</v>
      </c>
      <c r="K67" s="236">
        <f t="shared" si="37"/>
        <v>0</v>
      </c>
      <c r="L67" s="236">
        <f t="shared" si="37"/>
        <v>0</v>
      </c>
      <c r="M67" s="236">
        <f t="shared" si="37"/>
        <v>0</v>
      </c>
      <c r="N67" s="236">
        <f t="shared" si="37"/>
        <v>0</v>
      </c>
      <c r="O67" s="236">
        <f t="shared" si="37"/>
        <v>0</v>
      </c>
      <c r="P67" s="236">
        <f t="shared" si="37"/>
        <v>0</v>
      </c>
      <c r="Q67" s="236">
        <f aca="true" t="shared" si="38" ref="Q67:W67">SUM(Q59:Q66)</f>
        <v>0</v>
      </c>
      <c r="R67" s="236">
        <f t="shared" si="38"/>
        <v>0</v>
      </c>
      <c r="S67" s="236">
        <f t="shared" si="38"/>
        <v>0</v>
      </c>
      <c r="T67" s="236">
        <f t="shared" si="38"/>
        <v>0</v>
      </c>
      <c r="U67" s="236">
        <f t="shared" si="38"/>
        <v>0</v>
      </c>
      <c r="V67" s="236">
        <f t="shared" si="38"/>
        <v>0</v>
      </c>
      <c r="W67" s="236">
        <f t="shared" si="38"/>
        <v>0</v>
      </c>
      <c r="X67" s="236">
        <f aca="true" t="shared" si="39" ref="X67:AF67">SUM(X59:X66)</f>
        <v>0</v>
      </c>
      <c r="Y67" s="236">
        <f t="shared" si="39"/>
        <v>276120</v>
      </c>
      <c r="Z67" s="236">
        <f t="shared" si="39"/>
        <v>0</v>
      </c>
      <c r="AA67" s="236">
        <f t="shared" si="39"/>
        <v>0</v>
      </c>
      <c r="AB67" s="236">
        <f t="shared" si="39"/>
        <v>0</v>
      </c>
      <c r="AC67" s="236">
        <f t="shared" si="39"/>
        <v>0</v>
      </c>
      <c r="AD67" s="236">
        <f t="shared" si="39"/>
        <v>3339764</v>
      </c>
      <c r="AE67" s="236">
        <f t="shared" si="39"/>
        <v>0</v>
      </c>
      <c r="AF67" s="236">
        <f t="shared" si="39"/>
        <v>0</v>
      </c>
      <c r="AG67" s="299">
        <f t="shared" si="22"/>
        <v>3615884</v>
      </c>
      <c r="AH67" s="236">
        <f>AH60+AH63+AH66</f>
        <v>1464870</v>
      </c>
      <c r="AI67" s="556">
        <f>AI60+AI63+AI66</f>
        <v>5080754</v>
      </c>
      <c r="AJ67" s="93"/>
      <c r="AK67" s="93"/>
      <c r="AL67" s="298">
        <f t="shared" si="2"/>
        <v>1464870</v>
      </c>
    </row>
    <row r="68" spans="1:38" ht="19.5" customHeight="1" hidden="1">
      <c r="A68" s="266">
        <v>30</v>
      </c>
      <c r="B68" s="249" t="s">
        <v>475</v>
      </c>
      <c r="C68" s="248" t="s">
        <v>476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6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99">
        <f t="shared" si="22"/>
        <v>0</v>
      </c>
      <c r="AH68" s="638">
        <f t="shared" si="1"/>
        <v>-727593</v>
      </c>
      <c r="AI68" s="638">
        <f>SUM(AG68:AH68)</f>
        <v>0</v>
      </c>
      <c r="AJ68" s="93"/>
      <c r="AK68" s="93"/>
      <c r="AL68" s="298">
        <f t="shared" si="2"/>
        <v>-727593</v>
      </c>
    </row>
    <row r="69" spans="1:38" ht="19.5" customHeight="1" hidden="1">
      <c r="A69" s="266">
        <v>30</v>
      </c>
      <c r="B69" s="249" t="s">
        <v>477</v>
      </c>
      <c r="C69" s="248" t="s">
        <v>478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6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99">
        <f t="shared" si="22"/>
        <v>0</v>
      </c>
      <c r="AH69" s="638">
        <f t="shared" si="1"/>
        <v>-727593</v>
      </c>
      <c r="AI69" s="638">
        <f>SUM(AG69:AH69)</f>
        <v>0</v>
      </c>
      <c r="AJ69" s="93"/>
      <c r="AK69" s="93"/>
      <c r="AL69" s="298">
        <f t="shared" si="2"/>
        <v>-727593</v>
      </c>
    </row>
    <row r="70" spans="1:38" ht="29.25" customHeight="1" hidden="1">
      <c r="A70" s="266" t="s">
        <v>1012</v>
      </c>
      <c r="B70" s="249" t="s">
        <v>479</v>
      </c>
      <c r="C70" s="248" t="s">
        <v>480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6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99">
        <f t="shared" si="22"/>
        <v>0</v>
      </c>
      <c r="AH70" s="638">
        <f t="shared" si="1"/>
        <v>-727593</v>
      </c>
      <c r="AI70" s="638">
        <f>SUM(AG70:AH70)</f>
        <v>0</v>
      </c>
      <c r="AJ70" s="93"/>
      <c r="AK70" s="93"/>
      <c r="AL70" s="298">
        <f t="shared" si="2"/>
        <v>-727593</v>
      </c>
    </row>
    <row r="71" spans="1:38" ht="29.25" customHeight="1" hidden="1">
      <c r="A71" s="266">
        <v>31</v>
      </c>
      <c r="B71" s="249" t="s">
        <v>481</v>
      </c>
      <c r="C71" s="248" t="s">
        <v>482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6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99">
        <f t="shared" si="22"/>
        <v>0</v>
      </c>
      <c r="AH71" s="638">
        <f t="shared" si="1"/>
        <v>-727593</v>
      </c>
      <c r="AI71" s="638">
        <f>SUM(AG71:AH71)</f>
        <v>0</v>
      </c>
      <c r="AJ71" s="93"/>
      <c r="AK71" s="93"/>
      <c r="AL71" s="298">
        <f t="shared" si="2"/>
        <v>-727593</v>
      </c>
    </row>
    <row r="72" spans="1:38" ht="29.25" customHeight="1" hidden="1">
      <c r="A72" s="266">
        <v>31</v>
      </c>
      <c r="B72" s="249" t="s">
        <v>483</v>
      </c>
      <c r="C72" s="248" t="s">
        <v>484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6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99">
        <f t="shared" si="22"/>
        <v>0</v>
      </c>
      <c r="AH72" s="638">
        <f t="shared" si="1"/>
        <v>-727593</v>
      </c>
      <c r="AI72" s="638">
        <f>SUM(AG72:AH72)</f>
        <v>0</v>
      </c>
      <c r="AJ72" s="93"/>
      <c r="AK72" s="93"/>
      <c r="AL72" s="298">
        <f t="shared" si="2"/>
        <v>-727593</v>
      </c>
    </row>
    <row r="73" spans="1:38" s="94" customFormat="1" ht="29.25" customHeight="1">
      <c r="A73" s="615">
        <v>40</v>
      </c>
      <c r="B73" s="249" t="s">
        <v>1271</v>
      </c>
      <c r="C73" s="253" t="s">
        <v>478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99">
        <f t="shared" si="22"/>
        <v>0</v>
      </c>
      <c r="AH73" s="638">
        <f t="shared" si="1"/>
        <v>1807876</v>
      </c>
      <c r="AI73" s="556">
        <v>1807876</v>
      </c>
      <c r="AL73" s="298">
        <f t="shared" si="2"/>
        <v>1807876</v>
      </c>
    </row>
    <row r="74" spans="1:38" s="94" customFormat="1" ht="29.25" customHeight="1">
      <c r="A74" s="615">
        <v>41</v>
      </c>
      <c r="B74" s="249" t="s">
        <v>1246</v>
      </c>
      <c r="C74" s="253" t="s">
        <v>482</v>
      </c>
      <c r="D74" s="237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99">
        <f t="shared" si="22"/>
        <v>0</v>
      </c>
      <c r="AH74" s="638">
        <f t="shared" si="1"/>
        <v>9175742</v>
      </c>
      <c r="AI74" s="556">
        <v>9175742</v>
      </c>
      <c r="AL74" s="298">
        <f t="shared" si="2"/>
        <v>9175742</v>
      </c>
    </row>
    <row r="75" spans="1:38" ht="19.5" customHeight="1">
      <c r="A75" s="266">
        <v>42</v>
      </c>
      <c r="B75" s="249" t="s">
        <v>485</v>
      </c>
      <c r="C75" s="248" t="s">
        <v>486</v>
      </c>
      <c r="D75" s="237">
        <v>160000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6"/>
      <c r="Q75" s="237"/>
      <c r="R75" s="237"/>
      <c r="S75" s="237"/>
      <c r="T75" s="237"/>
      <c r="U75" s="237"/>
      <c r="V75" s="237"/>
      <c r="W75" s="237"/>
      <c r="X75" s="237">
        <v>525884</v>
      </c>
      <c r="Y75" s="237"/>
      <c r="Z75" s="237"/>
      <c r="AA75" s="237"/>
      <c r="AB75" s="237"/>
      <c r="AC75" s="237"/>
      <c r="AD75" s="237"/>
      <c r="AE75" s="237"/>
      <c r="AF75" s="237"/>
      <c r="AG75" s="299">
        <f t="shared" si="22"/>
        <v>685884</v>
      </c>
      <c r="AH75" s="638">
        <f t="shared" si="1"/>
        <v>30364504</v>
      </c>
      <c r="AI75" s="638">
        <v>31050388</v>
      </c>
      <c r="AJ75" s="93"/>
      <c r="AK75" s="93"/>
      <c r="AL75" s="298">
        <f t="shared" si="2"/>
        <v>30364504</v>
      </c>
    </row>
    <row r="76" spans="1:38" ht="29.25" customHeight="1" hidden="1">
      <c r="A76" s="266">
        <v>32</v>
      </c>
      <c r="B76" s="249" t="s">
        <v>487</v>
      </c>
      <c r="C76" s="248" t="s">
        <v>488</v>
      </c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6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99">
        <f t="shared" si="22"/>
        <v>0</v>
      </c>
      <c r="AH76" s="638">
        <f t="shared" si="1"/>
        <v>-727593</v>
      </c>
      <c r="AI76" s="638">
        <f>SUM(AG76:AH76)</f>
        <v>0</v>
      </c>
      <c r="AJ76" s="93"/>
      <c r="AK76" s="93"/>
      <c r="AL76" s="298">
        <f t="shared" si="2"/>
        <v>-727593</v>
      </c>
    </row>
    <row r="77" spans="1:38" ht="29.25" customHeight="1" hidden="1">
      <c r="A77" s="266">
        <v>32</v>
      </c>
      <c r="B77" s="249" t="s">
        <v>489</v>
      </c>
      <c r="C77" s="248" t="s">
        <v>490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6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99">
        <f t="shared" si="22"/>
        <v>0</v>
      </c>
      <c r="AH77" s="638">
        <f t="shared" si="1"/>
        <v>-727593</v>
      </c>
      <c r="AI77" s="638">
        <f>SUM(AG77:AH77)</f>
        <v>0</v>
      </c>
      <c r="AJ77" s="93"/>
      <c r="AK77" s="93"/>
      <c r="AL77" s="298">
        <f t="shared" si="2"/>
        <v>-727593</v>
      </c>
    </row>
    <row r="78" spans="1:38" ht="19.5" customHeight="1" hidden="1">
      <c r="A78" s="266" t="s">
        <v>445</v>
      </c>
      <c r="B78" s="249" t="s">
        <v>491</v>
      </c>
      <c r="C78" s="248" t="s">
        <v>492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6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99">
        <f t="shared" si="22"/>
        <v>0</v>
      </c>
      <c r="AH78" s="638">
        <f aca="true" t="shared" si="40" ref="AH78:AH114">AI78-AG78</f>
        <v>-727593</v>
      </c>
      <c r="AI78" s="638">
        <f>SUM(AG78:AH78)</f>
        <v>0</v>
      </c>
      <c r="AJ78" s="93"/>
      <c r="AK78" s="93"/>
      <c r="AL78" s="298">
        <f aca="true" t="shared" si="41" ref="AL78:AL114">AI78-AG78</f>
        <v>-727593</v>
      </c>
    </row>
    <row r="79" spans="1:38" ht="19.5" customHeight="1" hidden="1">
      <c r="A79" s="266">
        <v>33</v>
      </c>
      <c r="B79" s="246" t="s">
        <v>493</v>
      </c>
      <c r="C79" s="248" t="s">
        <v>494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6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99">
        <f aca="true" t="shared" si="42" ref="AG79:AG113">SUM(D79:AF79)</f>
        <v>0</v>
      </c>
      <c r="AH79" s="638">
        <f t="shared" si="40"/>
        <v>-727593</v>
      </c>
      <c r="AI79" s="638">
        <f>SUM(AG79:AH79)</f>
        <v>0</v>
      </c>
      <c r="AJ79" s="93"/>
      <c r="AK79" s="93"/>
      <c r="AL79" s="298">
        <f t="shared" si="41"/>
        <v>-727593</v>
      </c>
    </row>
    <row r="80" spans="1:38" ht="19.5" customHeight="1">
      <c r="A80" s="266">
        <v>43</v>
      </c>
      <c r="B80" s="249" t="s">
        <v>1245</v>
      </c>
      <c r="C80" s="248" t="s">
        <v>490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6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99">
        <f t="shared" si="22"/>
        <v>0</v>
      </c>
      <c r="AH80" s="638">
        <f t="shared" si="40"/>
        <v>1500000</v>
      </c>
      <c r="AI80" s="638">
        <v>1500000</v>
      </c>
      <c r="AJ80" s="93"/>
      <c r="AK80" s="93"/>
      <c r="AL80" s="298">
        <f t="shared" si="41"/>
        <v>1500000</v>
      </c>
    </row>
    <row r="81" spans="1:38" ht="19.5" customHeight="1">
      <c r="A81" s="266">
        <v>44</v>
      </c>
      <c r="B81" s="249" t="s">
        <v>495</v>
      </c>
      <c r="C81" s="248" t="s">
        <v>497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6"/>
      <c r="Q81" s="237">
        <v>836000</v>
      </c>
      <c r="R81" s="237"/>
      <c r="S81" s="237"/>
      <c r="T81" s="237">
        <v>3387000</v>
      </c>
      <c r="U81" s="237">
        <v>50000</v>
      </c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99">
        <f t="shared" si="42"/>
        <v>4273000</v>
      </c>
      <c r="AH81" s="638">
        <f t="shared" si="40"/>
        <v>2992251</v>
      </c>
      <c r="AI81" s="638">
        <v>7265251</v>
      </c>
      <c r="AJ81" s="93"/>
      <c r="AK81" s="93"/>
      <c r="AL81" s="298">
        <f t="shared" si="41"/>
        <v>2992251</v>
      </c>
    </row>
    <row r="82" spans="1:38" ht="19.5" customHeight="1">
      <c r="A82" s="266">
        <v>45</v>
      </c>
      <c r="B82" s="246" t="s">
        <v>496</v>
      </c>
      <c r="C82" s="248" t="s">
        <v>1247</v>
      </c>
      <c r="D82" s="237"/>
      <c r="E82" s="237"/>
      <c r="F82" s="237"/>
      <c r="G82" s="237"/>
      <c r="H82" s="236">
        <f>SUM(H67:H81)</f>
        <v>0</v>
      </c>
      <c r="I82" s="237"/>
      <c r="J82" s="237"/>
      <c r="K82" s="237"/>
      <c r="L82" s="237"/>
      <c r="M82" s="237"/>
      <c r="N82" s="237"/>
      <c r="O82" s="237"/>
      <c r="P82" s="236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>
        <v>101365471</v>
      </c>
      <c r="AF82" s="237"/>
      <c r="AG82" s="299">
        <f t="shared" si="42"/>
        <v>101365471</v>
      </c>
      <c r="AH82" s="638">
        <f>AI82-AG82</f>
        <v>95050964</v>
      </c>
      <c r="AI82" s="638">
        <v>196416435</v>
      </c>
      <c r="AJ82" s="93"/>
      <c r="AK82" s="93"/>
      <c r="AL82" s="298">
        <f t="shared" si="41"/>
        <v>95050964</v>
      </c>
    </row>
    <row r="83" spans="1:38" ht="19.5" customHeight="1">
      <c r="A83" s="266">
        <v>46</v>
      </c>
      <c r="B83" s="255" t="s">
        <v>498</v>
      </c>
      <c r="C83" s="253" t="s">
        <v>306</v>
      </c>
      <c r="D83" s="236">
        <f>SUM(D68:D82)</f>
        <v>160000</v>
      </c>
      <c r="E83" s="236">
        <f aca="true" t="shared" si="43" ref="E83:AF83">SUM(E68:E82)</f>
        <v>0</v>
      </c>
      <c r="F83" s="236">
        <f t="shared" si="43"/>
        <v>0</v>
      </c>
      <c r="G83" s="236">
        <f t="shared" si="43"/>
        <v>0</v>
      </c>
      <c r="H83" s="236">
        <f t="shared" si="43"/>
        <v>0</v>
      </c>
      <c r="I83" s="236">
        <f t="shared" si="43"/>
        <v>0</v>
      </c>
      <c r="J83" s="236">
        <f t="shared" si="43"/>
        <v>0</v>
      </c>
      <c r="K83" s="236">
        <f t="shared" si="43"/>
        <v>0</v>
      </c>
      <c r="L83" s="236">
        <f t="shared" si="43"/>
        <v>0</v>
      </c>
      <c r="M83" s="236">
        <f t="shared" si="43"/>
        <v>0</v>
      </c>
      <c r="N83" s="236">
        <f t="shared" si="43"/>
        <v>0</v>
      </c>
      <c r="O83" s="236">
        <f t="shared" si="43"/>
        <v>0</v>
      </c>
      <c r="P83" s="236">
        <f t="shared" si="43"/>
        <v>0</v>
      </c>
      <c r="Q83" s="236">
        <f t="shared" si="43"/>
        <v>836000</v>
      </c>
      <c r="R83" s="236">
        <f t="shared" si="43"/>
        <v>0</v>
      </c>
      <c r="S83" s="236">
        <f t="shared" si="43"/>
        <v>0</v>
      </c>
      <c r="T83" s="236">
        <f t="shared" si="43"/>
        <v>3387000</v>
      </c>
      <c r="U83" s="236">
        <f t="shared" si="43"/>
        <v>50000</v>
      </c>
      <c r="V83" s="236">
        <f t="shared" si="43"/>
        <v>0</v>
      </c>
      <c r="W83" s="236">
        <f t="shared" si="43"/>
        <v>0</v>
      </c>
      <c r="X83" s="236">
        <f t="shared" si="43"/>
        <v>525884</v>
      </c>
      <c r="Y83" s="236">
        <f t="shared" si="43"/>
        <v>0</v>
      </c>
      <c r="Z83" s="236">
        <f t="shared" si="43"/>
        <v>0</v>
      </c>
      <c r="AA83" s="236">
        <f t="shared" si="43"/>
        <v>0</v>
      </c>
      <c r="AB83" s="236">
        <f t="shared" si="43"/>
        <v>0</v>
      </c>
      <c r="AC83" s="236">
        <f t="shared" si="43"/>
        <v>0</v>
      </c>
      <c r="AD83" s="236">
        <f t="shared" si="43"/>
        <v>0</v>
      </c>
      <c r="AE83" s="236">
        <f t="shared" si="43"/>
        <v>101365471</v>
      </c>
      <c r="AF83" s="236">
        <f t="shared" si="43"/>
        <v>0</v>
      </c>
      <c r="AG83" s="236">
        <f>SUM(AG68:AG82)</f>
        <v>106324355</v>
      </c>
      <c r="AH83" s="556">
        <f>AI83-AG83</f>
        <v>140891337</v>
      </c>
      <c r="AI83" s="556">
        <f>AI73+AI74+AI75+AI80+AI81+AI82</f>
        <v>247215692</v>
      </c>
      <c r="AJ83" s="93"/>
      <c r="AK83" s="93"/>
      <c r="AL83" s="298">
        <f t="shared" si="41"/>
        <v>140891337</v>
      </c>
    </row>
    <row r="84" spans="1:38" ht="15">
      <c r="A84" s="266">
        <v>47</v>
      </c>
      <c r="B84" s="256" t="s">
        <v>499</v>
      </c>
      <c r="C84" s="248" t="s">
        <v>500</v>
      </c>
      <c r="D84" s="237"/>
      <c r="E84" s="237"/>
      <c r="F84" s="237">
        <v>1182000</v>
      </c>
      <c r="G84" s="237"/>
      <c r="H84" s="237"/>
      <c r="I84" s="237"/>
      <c r="J84" s="237"/>
      <c r="K84" s="237"/>
      <c r="L84" s="237"/>
      <c r="M84" s="237"/>
      <c r="N84" s="237"/>
      <c r="O84" s="237"/>
      <c r="P84" s="236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99">
        <f t="shared" si="42"/>
        <v>1182000</v>
      </c>
      <c r="AH84" s="638">
        <f t="shared" si="40"/>
        <v>-997630</v>
      </c>
      <c r="AI84" s="638">
        <v>184370</v>
      </c>
      <c r="AJ84" s="93"/>
      <c r="AK84" s="93"/>
      <c r="AL84" s="298">
        <f t="shared" si="41"/>
        <v>-997630</v>
      </c>
    </row>
    <row r="85" spans="1:38" ht="15">
      <c r="A85" s="266">
        <v>48</v>
      </c>
      <c r="B85" s="256" t="s">
        <v>501</v>
      </c>
      <c r="C85" s="250" t="s">
        <v>502</v>
      </c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6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99">
        <f t="shared" si="42"/>
        <v>0</v>
      </c>
      <c r="AH85" s="638">
        <f t="shared" si="40"/>
        <v>5852400</v>
      </c>
      <c r="AI85" s="638">
        <v>5852400</v>
      </c>
      <c r="AJ85" s="93"/>
      <c r="AK85" s="93"/>
      <c r="AL85" s="298">
        <f t="shared" si="41"/>
        <v>5852400</v>
      </c>
    </row>
    <row r="86" spans="1:38" ht="15.75" customHeight="1" hidden="1">
      <c r="A86" s="266">
        <v>35</v>
      </c>
      <c r="B86" s="256" t="s">
        <v>503</v>
      </c>
      <c r="C86" s="250" t="s">
        <v>504</v>
      </c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6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99">
        <f t="shared" si="42"/>
        <v>0</v>
      </c>
      <c r="AH86" s="638">
        <f t="shared" si="40"/>
        <v>-727593</v>
      </c>
      <c r="AI86" s="638">
        <f aca="true" t="shared" si="44" ref="AI86:AI107">SUM(AG86:AH86)</f>
        <v>0</v>
      </c>
      <c r="AJ86" s="93"/>
      <c r="AK86" s="93"/>
      <c r="AL86" s="298">
        <f t="shared" si="41"/>
        <v>-727593</v>
      </c>
    </row>
    <row r="87" spans="1:38" ht="15.75" customHeight="1">
      <c r="A87" s="266">
        <v>49</v>
      </c>
      <c r="B87" s="256" t="s">
        <v>503</v>
      </c>
      <c r="C87" s="250" t="s">
        <v>504</v>
      </c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6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99"/>
      <c r="AH87" s="638">
        <v>2632511</v>
      </c>
      <c r="AI87" s="638">
        <v>2632511</v>
      </c>
      <c r="AJ87" s="93"/>
      <c r="AK87" s="93"/>
      <c r="AL87" s="298">
        <f t="shared" si="41"/>
        <v>2632511</v>
      </c>
    </row>
    <row r="88" spans="1:38" ht="15">
      <c r="A88" s="266">
        <v>50</v>
      </c>
      <c r="B88" s="256" t="s">
        <v>505</v>
      </c>
      <c r="C88" s="248" t="s">
        <v>506</v>
      </c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6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99">
        <f t="shared" si="42"/>
        <v>0</v>
      </c>
      <c r="AH88" s="638">
        <v>680206</v>
      </c>
      <c r="AI88" s="638">
        <v>680206</v>
      </c>
      <c r="AJ88" s="93"/>
      <c r="AK88" s="93"/>
      <c r="AL88" s="298">
        <f t="shared" si="41"/>
        <v>680206</v>
      </c>
    </row>
    <row r="89" spans="1:38" ht="15.75" customHeight="1" hidden="1">
      <c r="A89" s="266" t="s">
        <v>1013</v>
      </c>
      <c r="B89" s="254" t="s">
        <v>507</v>
      </c>
      <c r="C89" s="248" t="s">
        <v>508</v>
      </c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6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99">
        <f t="shared" si="42"/>
        <v>0</v>
      </c>
      <c r="AH89" s="638">
        <f t="shared" si="40"/>
        <v>-727593</v>
      </c>
      <c r="AI89" s="638">
        <f t="shared" si="44"/>
        <v>0</v>
      </c>
      <c r="AJ89" s="93"/>
      <c r="AK89" s="93"/>
      <c r="AL89" s="298">
        <f t="shared" si="41"/>
        <v>-727593</v>
      </c>
    </row>
    <row r="90" spans="1:38" ht="15.75" customHeight="1" hidden="1">
      <c r="A90" s="266">
        <v>36</v>
      </c>
      <c r="B90" s="254" t="s">
        <v>509</v>
      </c>
      <c r="C90" s="248" t="s">
        <v>510</v>
      </c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6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99">
        <f t="shared" si="42"/>
        <v>0</v>
      </c>
      <c r="AH90" s="638">
        <f t="shared" si="40"/>
        <v>-727593</v>
      </c>
      <c r="AI90" s="638">
        <f t="shared" si="44"/>
        <v>0</v>
      </c>
      <c r="AJ90" s="93"/>
      <c r="AK90" s="93"/>
      <c r="AL90" s="298">
        <f t="shared" si="41"/>
        <v>-727593</v>
      </c>
    </row>
    <row r="91" spans="1:38" ht="15">
      <c r="A91" s="266">
        <v>51</v>
      </c>
      <c r="B91" s="254" t="s">
        <v>511</v>
      </c>
      <c r="C91" s="248" t="s">
        <v>512</v>
      </c>
      <c r="D91" s="237"/>
      <c r="E91" s="237"/>
      <c r="F91" s="237">
        <v>319140</v>
      </c>
      <c r="G91" s="237"/>
      <c r="H91" s="236">
        <f>SUM(H83:H90)</f>
        <v>0</v>
      </c>
      <c r="I91" s="237"/>
      <c r="J91" s="237"/>
      <c r="K91" s="237"/>
      <c r="L91" s="237"/>
      <c r="M91" s="237"/>
      <c r="N91" s="237"/>
      <c r="O91" s="237"/>
      <c r="P91" s="236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99">
        <f t="shared" si="42"/>
        <v>319140</v>
      </c>
      <c r="AH91" s="638">
        <f t="shared" si="40"/>
        <v>983144</v>
      </c>
      <c r="AI91" s="638">
        <v>1302284</v>
      </c>
      <c r="AJ91" s="93"/>
      <c r="AK91" s="93"/>
      <c r="AL91" s="298">
        <f t="shared" si="41"/>
        <v>983144</v>
      </c>
    </row>
    <row r="92" spans="1:38" s="94" customFormat="1" ht="19.5" customHeight="1">
      <c r="A92" s="266">
        <v>52</v>
      </c>
      <c r="B92" s="257" t="s">
        <v>513</v>
      </c>
      <c r="C92" s="253" t="s">
        <v>514</v>
      </c>
      <c r="D92" s="236">
        <f>SUM(D84:D91)</f>
        <v>0</v>
      </c>
      <c r="E92" s="236">
        <f>SUM(E84:E91)</f>
        <v>0</v>
      </c>
      <c r="F92" s="236">
        <f>SUM(F84:F91)</f>
        <v>1501140</v>
      </c>
      <c r="G92" s="236">
        <f>SUM(G84:G91)</f>
        <v>0</v>
      </c>
      <c r="H92" s="237"/>
      <c r="I92" s="236">
        <f aca="true" t="shared" si="45" ref="I92:P92">SUM(I84:I91)</f>
        <v>0</v>
      </c>
      <c r="J92" s="236">
        <f t="shared" si="45"/>
        <v>0</v>
      </c>
      <c r="K92" s="236">
        <f t="shared" si="45"/>
        <v>0</v>
      </c>
      <c r="L92" s="236">
        <f t="shared" si="45"/>
        <v>0</v>
      </c>
      <c r="M92" s="236">
        <f t="shared" si="45"/>
        <v>0</v>
      </c>
      <c r="N92" s="236">
        <f t="shared" si="45"/>
        <v>0</v>
      </c>
      <c r="O92" s="236">
        <f t="shared" si="45"/>
        <v>0</v>
      </c>
      <c r="P92" s="236">
        <f t="shared" si="45"/>
        <v>0</v>
      </c>
      <c r="Q92" s="236"/>
      <c r="R92" s="236">
        <f aca="true" t="shared" si="46" ref="R92:W92">SUM(R84:R91)</f>
        <v>0</v>
      </c>
      <c r="S92" s="236">
        <f t="shared" si="46"/>
        <v>0</v>
      </c>
      <c r="T92" s="236">
        <f t="shared" si="46"/>
        <v>0</v>
      </c>
      <c r="U92" s="236">
        <f t="shared" si="46"/>
        <v>0</v>
      </c>
      <c r="V92" s="236">
        <f t="shared" si="46"/>
        <v>0</v>
      </c>
      <c r="W92" s="236">
        <f t="shared" si="46"/>
        <v>0</v>
      </c>
      <c r="X92" s="236">
        <f aca="true" t="shared" si="47" ref="X92:AF92">SUM(X84:X91)</f>
        <v>0</v>
      </c>
      <c r="Y92" s="236">
        <f t="shared" si="47"/>
        <v>0</v>
      </c>
      <c r="Z92" s="236">
        <f t="shared" si="47"/>
        <v>0</v>
      </c>
      <c r="AA92" s="236">
        <f t="shared" si="47"/>
        <v>0</v>
      </c>
      <c r="AB92" s="236">
        <f t="shared" si="47"/>
        <v>0</v>
      </c>
      <c r="AC92" s="236">
        <f t="shared" si="47"/>
        <v>0</v>
      </c>
      <c r="AD92" s="236">
        <f t="shared" si="47"/>
        <v>0</v>
      </c>
      <c r="AE92" s="236">
        <f t="shared" si="47"/>
        <v>0</v>
      </c>
      <c r="AF92" s="236">
        <f t="shared" si="47"/>
        <v>0</v>
      </c>
      <c r="AG92" s="299">
        <f t="shared" si="42"/>
        <v>1501140</v>
      </c>
      <c r="AH92" s="556">
        <f t="shared" si="40"/>
        <v>9150631</v>
      </c>
      <c r="AI92" s="236">
        <f>AI84+AI85+AI87+AI88+AI91</f>
        <v>10651771</v>
      </c>
      <c r="AL92" s="298">
        <f t="shared" si="41"/>
        <v>9150631</v>
      </c>
    </row>
    <row r="93" spans="1:39" ht="19.5" customHeight="1">
      <c r="A93" s="266">
        <v>53</v>
      </c>
      <c r="B93" s="251" t="s">
        <v>515</v>
      </c>
      <c r="C93" s="248" t="s">
        <v>516</v>
      </c>
      <c r="D93" s="237">
        <v>200000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6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99">
        <f t="shared" si="42"/>
        <v>200000</v>
      </c>
      <c r="AH93" s="638">
        <f t="shared" si="40"/>
        <v>2103150</v>
      </c>
      <c r="AI93" s="644">
        <v>2303150</v>
      </c>
      <c r="AJ93" s="93"/>
      <c r="AK93" s="93"/>
      <c r="AL93" s="298">
        <f t="shared" si="41"/>
        <v>2103150</v>
      </c>
      <c r="AM93" s="96"/>
    </row>
    <row r="94" spans="1:38" ht="19.5" customHeight="1" hidden="1">
      <c r="A94" s="266">
        <v>37</v>
      </c>
      <c r="B94" s="251" t="s">
        <v>517</v>
      </c>
      <c r="C94" s="248" t="s">
        <v>518</v>
      </c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6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99">
        <f t="shared" si="42"/>
        <v>0</v>
      </c>
      <c r="AH94" s="638">
        <f t="shared" si="40"/>
        <v>-727593</v>
      </c>
      <c r="AI94" s="638">
        <f t="shared" si="44"/>
        <v>0</v>
      </c>
      <c r="AJ94" s="93"/>
      <c r="AK94" s="93"/>
      <c r="AL94" s="298">
        <f t="shared" si="41"/>
        <v>-727593</v>
      </c>
    </row>
    <row r="95" spans="1:38" ht="19.5" customHeight="1" hidden="1">
      <c r="A95" s="266" t="s">
        <v>455</v>
      </c>
      <c r="B95" s="251" t="s">
        <v>519</v>
      </c>
      <c r="C95" s="248" t="s">
        <v>520</v>
      </c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6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99">
        <f t="shared" si="42"/>
        <v>0</v>
      </c>
      <c r="AH95" s="638">
        <f t="shared" si="40"/>
        <v>-727593</v>
      </c>
      <c r="AI95" s="638">
        <f t="shared" si="44"/>
        <v>0</v>
      </c>
      <c r="AJ95" s="93"/>
      <c r="AK95" s="93"/>
      <c r="AL95" s="298">
        <f t="shared" si="41"/>
        <v>-727593</v>
      </c>
    </row>
    <row r="96" spans="1:38" ht="19.5" customHeight="1">
      <c r="A96" s="266">
        <v>54</v>
      </c>
      <c r="B96" s="251" t="s">
        <v>1191</v>
      </c>
      <c r="C96" s="248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6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99"/>
      <c r="AH96" s="638">
        <f t="shared" si="40"/>
        <v>92047</v>
      </c>
      <c r="AI96" s="638">
        <v>92047</v>
      </c>
      <c r="AJ96" s="93"/>
      <c r="AK96" s="93"/>
      <c r="AL96" s="298">
        <f t="shared" si="41"/>
        <v>92047</v>
      </c>
    </row>
    <row r="97" spans="1:38" ht="19.5" customHeight="1">
      <c r="A97" s="266">
        <v>55</v>
      </c>
      <c r="B97" s="251" t="s">
        <v>521</v>
      </c>
      <c r="C97" s="248" t="s">
        <v>522</v>
      </c>
      <c r="D97" s="237"/>
      <c r="E97" s="237"/>
      <c r="F97" s="237"/>
      <c r="G97" s="237"/>
      <c r="H97" s="236">
        <f>SUM(H92:H95)</f>
        <v>0</v>
      </c>
      <c r="I97" s="237"/>
      <c r="J97" s="237"/>
      <c r="K97" s="237"/>
      <c r="L97" s="237"/>
      <c r="M97" s="237"/>
      <c r="N97" s="237"/>
      <c r="O97" s="237"/>
      <c r="P97" s="236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99">
        <f t="shared" si="42"/>
        <v>0</v>
      </c>
      <c r="AH97" s="638">
        <f t="shared" si="40"/>
        <v>646703</v>
      </c>
      <c r="AI97" s="638">
        <v>646703</v>
      </c>
      <c r="AJ97" s="93"/>
      <c r="AK97" s="93"/>
      <c r="AL97" s="298">
        <f t="shared" si="41"/>
        <v>646703</v>
      </c>
    </row>
    <row r="98" spans="1:38" s="94" customFormat="1" ht="19.5" customHeight="1">
      <c r="A98" s="266">
        <v>56</v>
      </c>
      <c r="B98" s="255" t="s">
        <v>523</v>
      </c>
      <c r="C98" s="253" t="s">
        <v>307</v>
      </c>
      <c r="D98" s="236">
        <f>SUM(D93:D97)</f>
        <v>200000</v>
      </c>
      <c r="E98" s="236">
        <f>SUM(E93:E97)</f>
        <v>0</v>
      </c>
      <c r="F98" s="236">
        <f>SUM(F93:F97)</f>
        <v>0</v>
      </c>
      <c r="G98" s="236">
        <f>SUM(G93:G97)</f>
        <v>0</v>
      </c>
      <c r="H98" s="237"/>
      <c r="I98" s="236">
        <f aca="true" t="shared" si="48" ref="I98:P98">SUM(I93:I97)</f>
        <v>0</v>
      </c>
      <c r="J98" s="236">
        <f t="shared" si="48"/>
        <v>0</v>
      </c>
      <c r="K98" s="236">
        <f t="shared" si="48"/>
        <v>0</v>
      </c>
      <c r="L98" s="236">
        <f t="shared" si="48"/>
        <v>0</v>
      </c>
      <c r="M98" s="236">
        <f t="shared" si="48"/>
        <v>0</v>
      </c>
      <c r="N98" s="236">
        <f t="shared" si="48"/>
        <v>0</v>
      </c>
      <c r="O98" s="236">
        <f t="shared" si="48"/>
        <v>0</v>
      </c>
      <c r="P98" s="236">
        <f t="shared" si="48"/>
        <v>0</v>
      </c>
      <c r="Q98" s="236">
        <f aca="true" t="shared" si="49" ref="Q98:W98">SUM(Q93:Q97)</f>
        <v>0</v>
      </c>
      <c r="R98" s="236">
        <f t="shared" si="49"/>
        <v>0</v>
      </c>
      <c r="S98" s="236">
        <f t="shared" si="49"/>
        <v>0</v>
      </c>
      <c r="T98" s="236">
        <f t="shared" si="49"/>
        <v>0</v>
      </c>
      <c r="U98" s="236">
        <f t="shared" si="49"/>
        <v>0</v>
      </c>
      <c r="V98" s="236">
        <f t="shared" si="49"/>
        <v>0</v>
      </c>
      <c r="W98" s="236">
        <f t="shared" si="49"/>
        <v>0</v>
      </c>
      <c r="X98" s="236">
        <f aca="true" t="shared" si="50" ref="X98:AF98">SUM(X93:X97)</f>
        <v>0</v>
      </c>
      <c r="Y98" s="236">
        <f t="shared" si="50"/>
        <v>0</v>
      </c>
      <c r="Z98" s="236">
        <f t="shared" si="50"/>
        <v>0</v>
      </c>
      <c r="AA98" s="236">
        <f t="shared" si="50"/>
        <v>0</v>
      </c>
      <c r="AB98" s="236">
        <f t="shared" si="50"/>
        <v>0</v>
      </c>
      <c r="AC98" s="236">
        <f t="shared" si="50"/>
        <v>0</v>
      </c>
      <c r="AD98" s="236">
        <f t="shared" si="50"/>
        <v>0</v>
      </c>
      <c r="AE98" s="236">
        <f t="shared" si="50"/>
        <v>0</v>
      </c>
      <c r="AF98" s="236">
        <f t="shared" si="50"/>
        <v>0</v>
      </c>
      <c r="AG98" s="299">
        <f t="shared" si="42"/>
        <v>200000</v>
      </c>
      <c r="AH98" s="556">
        <f>AH93+AH96+AH97</f>
        <v>2841900</v>
      </c>
      <c r="AI98" s="556">
        <f t="shared" si="44"/>
        <v>3041900</v>
      </c>
      <c r="AL98" s="298">
        <f t="shared" si="41"/>
        <v>2841900</v>
      </c>
    </row>
    <row r="99" spans="1:38" ht="29.25" customHeight="1" hidden="1">
      <c r="A99" s="266" t="s">
        <v>1014</v>
      </c>
      <c r="B99" s="251" t="s">
        <v>524</v>
      </c>
      <c r="C99" s="248" t="s">
        <v>525</v>
      </c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6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99">
        <f t="shared" si="42"/>
        <v>0</v>
      </c>
      <c r="AH99" s="638">
        <f t="shared" si="40"/>
        <v>-727593</v>
      </c>
      <c r="AI99" s="638">
        <f t="shared" si="44"/>
        <v>0</v>
      </c>
      <c r="AJ99" s="93"/>
      <c r="AK99" s="93"/>
      <c r="AL99" s="298">
        <f t="shared" si="41"/>
        <v>-727593</v>
      </c>
    </row>
    <row r="100" spans="1:38" ht="29.25" customHeight="1" hidden="1">
      <c r="A100" s="266">
        <v>39</v>
      </c>
      <c r="B100" s="251" t="s">
        <v>526</v>
      </c>
      <c r="C100" s="248" t="s">
        <v>527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6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99">
        <f t="shared" si="42"/>
        <v>0</v>
      </c>
      <c r="AH100" s="638">
        <f t="shared" si="40"/>
        <v>-727593</v>
      </c>
      <c r="AI100" s="638">
        <f t="shared" si="44"/>
        <v>0</v>
      </c>
      <c r="AJ100" s="93"/>
      <c r="AK100" s="93"/>
      <c r="AL100" s="298">
        <f t="shared" si="41"/>
        <v>-727593</v>
      </c>
    </row>
    <row r="101" spans="1:38" ht="29.25" customHeight="1" hidden="1">
      <c r="A101" s="266">
        <v>39</v>
      </c>
      <c r="B101" s="251" t="s">
        <v>528</v>
      </c>
      <c r="C101" s="248" t="s">
        <v>529</v>
      </c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6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99">
        <f t="shared" si="42"/>
        <v>0</v>
      </c>
      <c r="AH101" s="638">
        <f t="shared" si="40"/>
        <v>-727593</v>
      </c>
      <c r="AI101" s="638">
        <f t="shared" si="44"/>
        <v>0</v>
      </c>
      <c r="AJ101" s="93"/>
      <c r="AK101" s="93"/>
      <c r="AL101" s="298">
        <f t="shared" si="41"/>
        <v>-727593</v>
      </c>
    </row>
    <row r="102" spans="1:38" ht="19.5" customHeight="1" hidden="1">
      <c r="A102" s="266" t="s">
        <v>460</v>
      </c>
      <c r="B102" s="251" t="s">
        <v>530</v>
      </c>
      <c r="C102" s="248" t="s">
        <v>531</v>
      </c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6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99">
        <f t="shared" si="42"/>
        <v>0</v>
      </c>
      <c r="AH102" s="638">
        <f t="shared" si="40"/>
        <v>-727593</v>
      </c>
      <c r="AI102" s="638">
        <f t="shared" si="44"/>
        <v>0</v>
      </c>
      <c r="AJ102" s="93"/>
      <c r="AK102" s="93"/>
      <c r="AL102" s="298">
        <f t="shared" si="41"/>
        <v>-727593</v>
      </c>
    </row>
    <row r="103" spans="1:38" ht="29.25" customHeight="1" hidden="1">
      <c r="A103" s="266">
        <v>40</v>
      </c>
      <c r="B103" s="251" t="s">
        <v>532</v>
      </c>
      <c r="C103" s="248" t="s">
        <v>533</v>
      </c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6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99">
        <f t="shared" si="42"/>
        <v>0</v>
      </c>
      <c r="AH103" s="638">
        <f t="shared" si="40"/>
        <v>-727593</v>
      </c>
      <c r="AI103" s="638">
        <f t="shared" si="44"/>
        <v>0</v>
      </c>
      <c r="AJ103" s="93"/>
      <c r="AK103" s="93"/>
      <c r="AL103" s="298">
        <f t="shared" si="41"/>
        <v>-727593</v>
      </c>
    </row>
    <row r="104" spans="1:38" ht="29.25" customHeight="1" hidden="1">
      <c r="A104" s="266">
        <v>40</v>
      </c>
      <c r="B104" s="251" t="s">
        <v>534</v>
      </c>
      <c r="C104" s="248" t="s">
        <v>535</v>
      </c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6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99">
        <f t="shared" si="42"/>
        <v>0</v>
      </c>
      <c r="AH104" s="638">
        <f t="shared" si="40"/>
        <v>-727593</v>
      </c>
      <c r="AI104" s="638">
        <f t="shared" si="44"/>
        <v>0</v>
      </c>
      <c r="AJ104" s="93"/>
      <c r="AK104" s="93"/>
      <c r="AL104" s="298">
        <f t="shared" si="41"/>
        <v>-727593</v>
      </c>
    </row>
    <row r="105" spans="1:38" ht="19.5" customHeight="1" hidden="1">
      <c r="A105" s="266" t="s">
        <v>463</v>
      </c>
      <c r="B105" s="251" t="s">
        <v>536</v>
      </c>
      <c r="C105" s="248" t="s">
        <v>537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6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99">
        <f t="shared" si="42"/>
        <v>0</v>
      </c>
      <c r="AH105" s="638">
        <f t="shared" si="40"/>
        <v>-727593</v>
      </c>
      <c r="AI105" s="638">
        <f t="shared" si="44"/>
        <v>0</v>
      </c>
      <c r="AJ105" s="93"/>
      <c r="AK105" s="93"/>
      <c r="AL105" s="298">
        <f t="shared" si="41"/>
        <v>-727593</v>
      </c>
    </row>
    <row r="106" spans="1:38" ht="19.5" customHeight="1" hidden="1">
      <c r="A106" s="266">
        <v>41</v>
      </c>
      <c r="B106" s="251" t="s">
        <v>538</v>
      </c>
      <c r="C106" s="248" t="s">
        <v>539</v>
      </c>
      <c r="D106" s="237"/>
      <c r="E106" s="237"/>
      <c r="F106" s="237"/>
      <c r="G106" s="237"/>
      <c r="H106" s="236">
        <f>SUM(H98:H105)</f>
        <v>0</v>
      </c>
      <c r="I106" s="237"/>
      <c r="J106" s="237"/>
      <c r="K106" s="237"/>
      <c r="L106" s="237"/>
      <c r="M106" s="237"/>
      <c r="N106" s="237"/>
      <c r="O106" s="237"/>
      <c r="P106" s="236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99">
        <f t="shared" si="42"/>
        <v>0</v>
      </c>
      <c r="AH106" s="638">
        <f t="shared" si="40"/>
        <v>-727593</v>
      </c>
      <c r="AI106" s="638">
        <f t="shared" si="44"/>
        <v>0</v>
      </c>
      <c r="AJ106" s="93"/>
      <c r="AK106" s="93"/>
      <c r="AL106" s="298">
        <f t="shared" si="41"/>
        <v>-727593</v>
      </c>
    </row>
    <row r="107" spans="1:38" ht="19.5" customHeight="1" hidden="1">
      <c r="A107" s="266">
        <v>41</v>
      </c>
      <c r="B107" s="255" t="s">
        <v>540</v>
      </c>
      <c r="C107" s="253" t="s">
        <v>541</v>
      </c>
      <c r="D107" s="236">
        <f>SUM(D99:D106)</f>
        <v>0</v>
      </c>
      <c r="E107" s="236">
        <f>SUM(E99:E106)</f>
        <v>0</v>
      </c>
      <c r="F107" s="236">
        <f>SUM(F99:F106)</f>
        <v>0</v>
      </c>
      <c r="G107" s="236">
        <f>SUM(G99:G106)</f>
        <v>0</v>
      </c>
      <c r="H107" s="236">
        <f>SUM(H28+H29+H58+H66+H82+H91+H97+H106)</f>
        <v>0</v>
      </c>
      <c r="I107" s="236">
        <f aca="true" t="shared" si="51" ref="I107:P107">SUM(I99:I106)</f>
        <v>0</v>
      </c>
      <c r="J107" s="236">
        <f t="shared" si="51"/>
        <v>0</v>
      </c>
      <c r="K107" s="236">
        <f t="shared" si="51"/>
        <v>0</v>
      </c>
      <c r="L107" s="236">
        <f t="shared" si="51"/>
        <v>0</v>
      </c>
      <c r="M107" s="236">
        <f t="shared" si="51"/>
        <v>0</v>
      </c>
      <c r="N107" s="236">
        <f t="shared" si="51"/>
        <v>0</v>
      </c>
      <c r="O107" s="236">
        <f t="shared" si="51"/>
        <v>0</v>
      </c>
      <c r="P107" s="236">
        <f t="shared" si="51"/>
        <v>0</v>
      </c>
      <c r="Q107" s="236">
        <f aca="true" t="shared" si="52" ref="Q107:W107">SUM(Q99:Q106)</f>
        <v>0</v>
      </c>
      <c r="R107" s="236">
        <f t="shared" si="52"/>
        <v>0</v>
      </c>
      <c r="S107" s="236">
        <f t="shared" si="52"/>
        <v>0</v>
      </c>
      <c r="T107" s="236">
        <f t="shared" si="52"/>
        <v>0</v>
      </c>
      <c r="U107" s="236">
        <f t="shared" si="52"/>
        <v>0</v>
      </c>
      <c r="V107" s="236">
        <f t="shared" si="52"/>
        <v>0</v>
      </c>
      <c r="W107" s="236">
        <f t="shared" si="52"/>
        <v>0</v>
      </c>
      <c r="X107" s="236">
        <f aca="true" t="shared" si="53" ref="X107:AF107">SUM(X99:X106)</f>
        <v>0</v>
      </c>
      <c r="Y107" s="236">
        <f t="shared" si="53"/>
        <v>0</v>
      </c>
      <c r="Z107" s="236">
        <f t="shared" si="53"/>
        <v>0</v>
      </c>
      <c r="AA107" s="236">
        <f t="shared" si="53"/>
        <v>0</v>
      </c>
      <c r="AB107" s="236">
        <f t="shared" si="53"/>
        <v>0</v>
      </c>
      <c r="AC107" s="236">
        <f t="shared" si="53"/>
        <v>0</v>
      </c>
      <c r="AD107" s="236">
        <f t="shared" si="53"/>
        <v>0</v>
      </c>
      <c r="AE107" s="236">
        <f t="shared" si="53"/>
        <v>0</v>
      </c>
      <c r="AF107" s="236">
        <f t="shared" si="53"/>
        <v>0</v>
      </c>
      <c r="AG107" s="299">
        <f t="shared" si="42"/>
        <v>0</v>
      </c>
      <c r="AH107" s="638">
        <f t="shared" si="40"/>
        <v>-727593</v>
      </c>
      <c r="AI107" s="638">
        <f t="shared" si="44"/>
        <v>0</v>
      </c>
      <c r="AJ107" s="93"/>
      <c r="AK107" s="93"/>
      <c r="AL107" s="298">
        <f t="shared" si="41"/>
        <v>-727593</v>
      </c>
    </row>
    <row r="108" spans="1:38" ht="19.5" customHeight="1">
      <c r="A108" s="266">
        <v>57</v>
      </c>
      <c r="B108" s="255" t="s">
        <v>1248</v>
      </c>
      <c r="C108" s="258" t="s">
        <v>1249</v>
      </c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99"/>
      <c r="AH108" s="638">
        <f t="shared" si="40"/>
        <v>700000</v>
      </c>
      <c r="AI108" s="638">
        <v>700000</v>
      </c>
      <c r="AJ108" s="93"/>
      <c r="AK108" s="93"/>
      <c r="AL108" s="298">
        <f t="shared" si="41"/>
        <v>700000</v>
      </c>
    </row>
    <row r="109" spans="1:38" s="94" customFormat="1" ht="19.5" customHeight="1">
      <c r="A109" s="266">
        <v>58</v>
      </c>
      <c r="B109" s="257" t="s">
        <v>542</v>
      </c>
      <c r="C109" s="258" t="s">
        <v>543</v>
      </c>
      <c r="D109" s="236">
        <f>SUM(D28+D29+D58+D67+D83+D92+D98+D107)</f>
        <v>12256968</v>
      </c>
      <c r="E109" s="236">
        <f>SUM(E28+E29+E58+E67+E83+E92+E98+E107)</f>
        <v>501650</v>
      </c>
      <c r="F109" s="236" t="s">
        <v>1346</v>
      </c>
      <c r="G109" s="236">
        <f>SUM(G28+G29+G58+G67+G83+G92+G98+G107)</f>
        <v>0</v>
      </c>
      <c r="H109" s="236"/>
      <c r="I109" s="236">
        <f aca="true" t="shared" si="54" ref="I109:R109">SUM(I28+I29+I58+I67+I83+I92+I98+I107)</f>
        <v>6511933</v>
      </c>
      <c r="J109" s="236">
        <f t="shared" si="54"/>
        <v>2349500</v>
      </c>
      <c r="K109" s="236">
        <f t="shared" si="54"/>
        <v>3873500</v>
      </c>
      <c r="L109" s="236">
        <f t="shared" si="54"/>
        <v>2578100</v>
      </c>
      <c r="M109" s="236">
        <f t="shared" si="54"/>
        <v>3869928</v>
      </c>
      <c r="N109" s="236">
        <f t="shared" si="54"/>
        <v>3048610</v>
      </c>
      <c r="O109" s="236">
        <f t="shared" si="54"/>
        <v>321750</v>
      </c>
      <c r="P109" s="236">
        <f t="shared" si="54"/>
        <v>200000</v>
      </c>
      <c r="Q109" s="236">
        <f t="shared" si="54"/>
        <v>5082347</v>
      </c>
      <c r="R109" s="236">
        <f t="shared" si="54"/>
        <v>756478</v>
      </c>
      <c r="S109" s="236">
        <f>S58+S28+S29</f>
        <v>4209680</v>
      </c>
      <c r="T109" s="236">
        <f aca="true" t="shared" si="55" ref="T109:AF109">SUM(T28+T29+T58+T67+T83+T92+T98+T107)</f>
        <v>3387000</v>
      </c>
      <c r="U109" s="236">
        <f t="shared" si="55"/>
        <v>50000</v>
      </c>
      <c r="V109" s="236">
        <f t="shared" si="55"/>
        <v>20202311</v>
      </c>
      <c r="W109" s="236">
        <f t="shared" si="55"/>
        <v>0</v>
      </c>
      <c r="X109" s="236">
        <f t="shared" si="55"/>
        <v>525884</v>
      </c>
      <c r="Y109" s="236">
        <f t="shared" si="55"/>
        <v>276120</v>
      </c>
      <c r="Z109" s="236">
        <f t="shared" si="55"/>
        <v>0</v>
      </c>
      <c r="AA109" s="236">
        <f t="shared" si="55"/>
        <v>5997588</v>
      </c>
      <c r="AB109" s="236">
        <f t="shared" si="55"/>
        <v>3303395</v>
      </c>
      <c r="AC109" s="236">
        <f t="shared" si="55"/>
        <v>0</v>
      </c>
      <c r="AD109" s="236">
        <f t="shared" si="55"/>
        <v>3339764</v>
      </c>
      <c r="AE109" s="236">
        <f t="shared" si="55"/>
        <v>101365471</v>
      </c>
      <c r="AF109" s="236">
        <f t="shared" si="55"/>
        <v>0</v>
      </c>
      <c r="AG109" s="236">
        <v>185627917</v>
      </c>
      <c r="AH109" s="556">
        <f t="shared" si="40"/>
        <v>156141152</v>
      </c>
      <c r="AI109" s="236">
        <f>AI28+AI29+AI58+AI67+AI83+AI92+AI98+AI108</f>
        <v>341769069</v>
      </c>
      <c r="AL109" s="298">
        <f t="shared" si="41"/>
        <v>156141152</v>
      </c>
    </row>
    <row r="110" spans="1:38" s="94" customFormat="1" ht="19.5" customHeight="1">
      <c r="A110" s="266">
        <v>59</v>
      </c>
      <c r="B110" s="257" t="s">
        <v>1189</v>
      </c>
      <c r="C110" s="258" t="s">
        <v>544</v>
      </c>
      <c r="D110" s="236"/>
      <c r="E110" s="236"/>
      <c r="F110" s="236"/>
      <c r="G110" s="299">
        <v>84151241</v>
      </c>
      <c r="H110" s="236">
        <f>SUM(H107:H109)</f>
        <v>0</v>
      </c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99">
        <v>84151241</v>
      </c>
      <c r="AH110" s="638">
        <f t="shared" si="40"/>
        <v>-39011690</v>
      </c>
      <c r="AI110" s="638">
        <v>45139551</v>
      </c>
      <c r="AL110" s="298">
        <f t="shared" si="41"/>
        <v>-39011690</v>
      </c>
    </row>
    <row r="111" spans="1:38" s="94" customFormat="1" ht="19.5" customHeight="1">
      <c r="A111" s="266">
        <v>60</v>
      </c>
      <c r="B111" s="257" t="s">
        <v>1188</v>
      </c>
      <c r="C111" s="258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99"/>
      <c r="AH111" s="638">
        <f t="shared" si="40"/>
        <v>100000000</v>
      </c>
      <c r="AI111" s="638">
        <v>100000000</v>
      </c>
      <c r="AL111" s="298">
        <f t="shared" si="41"/>
        <v>100000000</v>
      </c>
    </row>
    <row r="112" spans="1:38" s="94" customFormat="1" ht="19.5" customHeight="1">
      <c r="A112" s="266">
        <v>61</v>
      </c>
      <c r="B112" s="257" t="s">
        <v>1190</v>
      </c>
      <c r="C112" s="258"/>
      <c r="D112" s="236"/>
      <c r="E112" s="236"/>
      <c r="F112" s="236"/>
      <c r="G112" s="236">
        <v>4888122</v>
      </c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99">
        <v>4888122</v>
      </c>
      <c r="AH112" s="638">
        <f t="shared" si="40"/>
        <v>2324521</v>
      </c>
      <c r="AI112" s="638">
        <v>7212643</v>
      </c>
      <c r="AL112" s="298">
        <f t="shared" si="41"/>
        <v>2324521</v>
      </c>
    </row>
    <row r="113" spans="1:38" s="94" customFormat="1" ht="19.5" customHeight="1">
      <c r="A113" s="266">
        <v>62</v>
      </c>
      <c r="B113" s="257" t="s">
        <v>1192</v>
      </c>
      <c r="C113" s="258"/>
      <c r="D113" s="236"/>
      <c r="E113" s="236"/>
      <c r="F113" s="236"/>
      <c r="G113" s="236">
        <f>SUM(G110:G112)</f>
        <v>89039363</v>
      </c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99">
        <f t="shared" si="42"/>
        <v>89039363</v>
      </c>
      <c r="AH113" s="556">
        <f>AH110+AH111+AH112</f>
        <v>63312831</v>
      </c>
      <c r="AI113" s="556">
        <f>SUM(AI110:AI112)</f>
        <v>152352194</v>
      </c>
      <c r="AL113" s="298">
        <f t="shared" si="41"/>
        <v>63312831</v>
      </c>
    </row>
    <row r="114" spans="1:38" s="94" customFormat="1" ht="19.5" customHeight="1">
      <c r="A114" s="266">
        <v>63</v>
      </c>
      <c r="B114" s="257" t="s">
        <v>545</v>
      </c>
      <c r="C114" s="258" t="s">
        <v>11</v>
      </c>
      <c r="D114" s="236">
        <f>SUM(D109:D110)</f>
        <v>12256968</v>
      </c>
      <c r="E114" s="236">
        <f>SUM(E109:E110)</f>
        <v>501650</v>
      </c>
      <c r="F114" s="236">
        <f>SUM(F109:F110)</f>
        <v>0</v>
      </c>
      <c r="G114" s="236">
        <f>G109+G113</f>
        <v>89039363</v>
      </c>
      <c r="H114" s="236"/>
      <c r="I114" s="236">
        <f aca="true" t="shared" si="56" ref="I114:P114">SUM(I109:I110)</f>
        <v>6511933</v>
      </c>
      <c r="J114" s="236">
        <f t="shared" si="56"/>
        <v>2349500</v>
      </c>
      <c r="K114" s="236">
        <f t="shared" si="56"/>
        <v>3873500</v>
      </c>
      <c r="L114" s="236">
        <f t="shared" si="56"/>
        <v>2578100</v>
      </c>
      <c r="M114" s="236">
        <f t="shared" si="56"/>
        <v>3869928</v>
      </c>
      <c r="N114" s="236">
        <f t="shared" si="56"/>
        <v>3048610</v>
      </c>
      <c r="O114" s="236">
        <f t="shared" si="56"/>
        <v>321750</v>
      </c>
      <c r="P114" s="236">
        <f t="shared" si="56"/>
        <v>200000</v>
      </c>
      <c r="Q114" s="236">
        <f aca="true" t="shared" si="57" ref="Q114:W114">SUM(Q109:Q110)</f>
        <v>5082347</v>
      </c>
      <c r="R114" s="236">
        <f t="shared" si="57"/>
        <v>756478</v>
      </c>
      <c r="S114" s="236">
        <f t="shared" si="57"/>
        <v>4209680</v>
      </c>
      <c r="T114" s="236">
        <f t="shared" si="57"/>
        <v>3387000</v>
      </c>
      <c r="U114" s="236">
        <f>SUM(U109:U110)</f>
        <v>50000</v>
      </c>
      <c r="V114" s="236">
        <f t="shared" si="57"/>
        <v>20202311</v>
      </c>
      <c r="W114" s="236">
        <f t="shared" si="57"/>
        <v>0</v>
      </c>
      <c r="X114" s="236">
        <f aca="true" t="shared" si="58" ref="X114:AE114">SUM(X109:X110)</f>
        <v>525884</v>
      </c>
      <c r="Y114" s="236">
        <f t="shared" si="58"/>
        <v>276120</v>
      </c>
      <c r="Z114" s="236">
        <f t="shared" si="58"/>
        <v>0</v>
      </c>
      <c r="AA114" s="236">
        <f t="shared" si="58"/>
        <v>5997588</v>
      </c>
      <c r="AB114" s="236">
        <f t="shared" si="58"/>
        <v>3303395</v>
      </c>
      <c r="AC114" s="236">
        <f t="shared" si="58"/>
        <v>0</v>
      </c>
      <c r="AD114" s="236">
        <f t="shared" si="58"/>
        <v>3339764</v>
      </c>
      <c r="AE114" s="236">
        <f t="shared" si="58"/>
        <v>101365471</v>
      </c>
      <c r="AF114" s="236"/>
      <c r="AG114" s="299">
        <f>AG109+AG113</f>
        <v>274667280</v>
      </c>
      <c r="AH114" s="556">
        <f t="shared" si="40"/>
        <v>219453983</v>
      </c>
      <c r="AI114" s="299">
        <f>AI109+AI113</f>
        <v>494121263</v>
      </c>
      <c r="AL114" s="298">
        <f t="shared" si="41"/>
        <v>219453983</v>
      </c>
    </row>
    <row r="115" spans="2:21" ht="15">
      <c r="B115" s="98"/>
      <c r="C115" s="98"/>
      <c r="U115" s="298"/>
    </row>
    <row r="116" spans="2:3" ht="15">
      <c r="B116" s="98"/>
      <c r="C116" s="98"/>
    </row>
    <row r="117" spans="2:3" ht="15">
      <c r="B117" s="98"/>
      <c r="C117" s="98"/>
    </row>
    <row r="118" spans="2:3" ht="15">
      <c r="B118" s="98"/>
      <c r="C118" s="98"/>
    </row>
    <row r="119" ht="15">
      <c r="C119" s="98"/>
    </row>
    <row r="120" ht="15">
      <c r="C120" s="98"/>
    </row>
  </sheetData>
  <sheetProtection/>
  <mergeCells count="6">
    <mergeCell ref="A4:A7"/>
    <mergeCell ref="AG5:AG7"/>
    <mergeCell ref="A2:AK2"/>
    <mergeCell ref="A1:AK1"/>
    <mergeCell ref="AH4:AH7"/>
    <mergeCell ref="AI4:AI7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600" verticalDpi="600" orientation="landscape" paperSize="8" scale="46" r:id="rId1"/>
  <headerFooter alignWithMargins="0">
    <oddHeader>&amp;LMAGYARPOLÁNY KÖZSÉG 
ÖNKORMÁNYZATA
&amp;C2017. ÉVI KÖLTSÉGVETÉS&amp;R4.a. melléklet Magyarpolány Község Önkormányat Képviselő-testületének
3/2018. (IV. 6.)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5"/>
  <sheetViews>
    <sheetView view="pageLayout" zoomScaleNormal="90" zoomScaleSheetLayoutView="100" workbookViewId="0" topLeftCell="B1">
      <selection activeCell="L642" sqref="L642"/>
    </sheetView>
  </sheetViews>
  <sheetFormatPr defaultColWidth="9.00390625" defaultRowHeight="12.75"/>
  <cols>
    <col min="1" max="1" width="8.125" style="268" bestFit="1" customWidth="1"/>
    <col min="2" max="2" width="2.375" style="2" bestFit="1" customWidth="1"/>
    <col min="3" max="3" width="10.125" style="1" bestFit="1" customWidth="1"/>
    <col min="4" max="4" width="65.50390625" style="0" customWidth="1"/>
    <col min="5" max="5" width="16.375" style="67" hidden="1" customWidth="1"/>
    <col min="6" max="6" width="12.625" style="1" hidden="1" customWidth="1"/>
    <col min="7" max="7" width="31.125" style="0" hidden="1" customWidth="1"/>
    <col min="8" max="8" width="24.50390625" style="351" bestFit="1" customWidth="1"/>
    <col min="9" max="9" width="22.375" style="420" bestFit="1" customWidth="1"/>
    <col min="10" max="10" width="24.375" style="420" customWidth="1"/>
    <col min="11" max="11" width="24.50390625" style="547" customWidth="1"/>
    <col min="12" max="12" width="23.50390625" style="547" customWidth="1"/>
    <col min="13" max="13" width="16.50390625" style="0" customWidth="1"/>
  </cols>
  <sheetData>
    <row r="1" spans="4:8" ht="17.25">
      <c r="D1" s="3" t="s">
        <v>0</v>
      </c>
      <c r="E1" s="4"/>
      <c r="H1" s="325"/>
    </row>
    <row r="2" spans="4:8" ht="27" customHeight="1">
      <c r="D2" s="5" t="s">
        <v>1</v>
      </c>
      <c r="E2" s="4"/>
      <c r="H2" s="325"/>
    </row>
    <row r="3" spans="1:12" s="1" customFormat="1" ht="17.25">
      <c r="A3" s="268"/>
      <c r="B3" s="2"/>
      <c r="D3" s="3"/>
      <c r="E3" s="6"/>
      <c r="H3" s="326"/>
      <c r="I3" s="421"/>
      <c r="J3" s="421"/>
      <c r="K3" s="590"/>
      <c r="L3" s="590"/>
    </row>
    <row r="4" spans="1:11" ht="17.25">
      <c r="A4" s="924" t="s">
        <v>293</v>
      </c>
      <c r="B4" s="916" t="s">
        <v>3</v>
      </c>
      <c r="C4" s="916"/>
      <c r="D4" s="8" t="s">
        <v>4</v>
      </c>
      <c r="E4" s="9" t="s">
        <v>5</v>
      </c>
      <c r="F4" s="1">
        <v>511112</v>
      </c>
      <c r="H4" s="327" t="s">
        <v>5</v>
      </c>
      <c r="I4" s="425" t="s">
        <v>6</v>
      </c>
      <c r="J4" s="425" t="s">
        <v>7</v>
      </c>
      <c r="K4" s="425" t="s">
        <v>294</v>
      </c>
    </row>
    <row r="5" spans="1:11" ht="17.25">
      <c r="A5" s="925"/>
      <c r="B5" s="916" t="s">
        <v>8</v>
      </c>
      <c r="C5" s="916"/>
      <c r="D5" s="8" t="s">
        <v>9</v>
      </c>
      <c r="E5" s="9" t="s">
        <v>10</v>
      </c>
      <c r="H5" s="327" t="s">
        <v>998</v>
      </c>
      <c r="I5" s="425" t="s">
        <v>1091</v>
      </c>
      <c r="J5" s="459" t="s">
        <v>1092</v>
      </c>
      <c r="K5" s="591"/>
    </row>
    <row r="6" spans="1:10" ht="17.25">
      <c r="A6" s="269">
        <v>1</v>
      </c>
      <c r="B6" s="11" t="s">
        <v>11</v>
      </c>
      <c r="C6" s="10">
        <v>121</v>
      </c>
      <c r="D6" s="12" t="s">
        <v>952</v>
      </c>
      <c r="E6" s="13">
        <v>4464000</v>
      </c>
      <c r="F6" s="1">
        <v>514192</v>
      </c>
      <c r="H6" s="328">
        <v>4687100</v>
      </c>
      <c r="I6" s="426">
        <f aca="true" t="shared" si="0" ref="I6:I11">J6-H6</f>
        <v>1094399</v>
      </c>
      <c r="J6" s="886">
        <f>5843499-62000</f>
        <v>5781499</v>
      </c>
    </row>
    <row r="7" spans="1:10" ht="17.25">
      <c r="A7" s="269">
        <v>2</v>
      </c>
      <c r="B7" s="11" t="s">
        <v>11</v>
      </c>
      <c r="C7" s="10">
        <v>121</v>
      </c>
      <c r="D7" s="12" t="s">
        <v>953</v>
      </c>
      <c r="E7" s="13">
        <v>1250000</v>
      </c>
      <c r="H7" s="328">
        <f>1*44880+11*59835</f>
        <v>703065</v>
      </c>
      <c r="I7" s="426">
        <f t="shared" si="0"/>
        <v>-703065</v>
      </c>
      <c r="J7" s="887"/>
    </row>
    <row r="8" spans="1:10" ht="17.25">
      <c r="A8" s="269">
        <v>3</v>
      </c>
      <c r="B8" s="11" t="s">
        <v>11</v>
      </c>
      <c r="C8" s="10">
        <v>121</v>
      </c>
      <c r="D8" s="12" t="s">
        <v>131</v>
      </c>
      <c r="E8" s="13">
        <v>12000</v>
      </c>
      <c r="F8" s="1">
        <v>514122</v>
      </c>
      <c r="G8" s="1"/>
      <c r="H8" s="328">
        <v>242352</v>
      </c>
      <c r="I8" s="426">
        <f t="shared" si="0"/>
        <v>-242352</v>
      </c>
      <c r="J8" s="887"/>
    </row>
    <row r="9" spans="1:10" ht="17.25">
      <c r="A9" s="269">
        <v>4</v>
      </c>
      <c r="B9" s="11" t="s">
        <v>11</v>
      </c>
      <c r="C9" s="10">
        <v>121</v>
      </c>
      <c r="D9" s="306" t="s">
        <v>375</v>
      </c>
      <c r="E9" s="307"/>
      <c r="G9" s="1"/>
      <c r="H9" s="448">
        <v>149009</v>
      </c>
      <c r="I9" s="426">
        <f t="shared" si="0"/>
        <v>-149009</v>
      </c>
      <c r="J9" s="887"/>
    </row>
    <row r="10" spans="1:11" ht="17.25">
      <c r="A10" s="269">
        <v>5</v>
      </c>
      <c r="B10" s="11"/>
      <c r="C10" s="10">
        <v>121</v>
      </c>
      <c r="D10" s="306" t="s">
        <v>1164</v>
      </c>
      <c r="E10" s="307"/>
      <c r="G10" s="1"/>
      <c r="H10" s="448"/>
      <c r="I10" s="426">
        <f t="shared" si="0"/>
        <v>62000</v>
      </c>
      <c r="J10" s="604">
        <v>62000</v>
      </c>
      <c r="K10" s="547" t="s">
        <v>1171</v>
      </c>
    </row>
    <row r="11" spans="1:11" ht="17.25">
      <c r="A11" s="269">
        <v>6</v>
      </c>
      <c r="B11" s="11" t="s">
        <v>11</v>
      </c>
      <c r="C11" s="15">
        <v>12</v>
      </c>
      <c r="D11" s="16" t="s">
        <v>549</v>
      </c>
      <c r="E11" s="17">
        <f>SUM(E6:E8)</f>
        <v>5726000</v>
      </c>
      <c r="F11" s="1">
        <v>53111</v>
      </c>
      <c r="H11" s="329">
        <f>SUM(H6:H8)</f>
        <v>5632517</v>
      </c>
      <c r="I11" s="460">
        <f t="shared" si="0"/>
        <v>210982</v>
      </c>
      <c r="J11" s="460">
        <f>SUM(J6:J10)</f>
        <v>5843499</v>
      </c>
      <c r="K11" s="547" t="s">
        <v>1155</v>
      </c>
    </row>
    <row r="12" spans="1:10" ht="17.25">
      <c r="A12" s="269">
        <v>7</v>
      </c>
      <c r="B12" s="11" t="s">
        <v>11</v>
      </c>
      <c r="C12" s="10">
        <v>21</v>
      </c>
      <c r="D12" s="18" t="s">
        <v>546</v>
      </c>
      <c r="E12" s="13">
        <f>SUM(E6+E7/2)*0.27</f>
        <v>1374030</v>
      </c>
      <c r="H12" s="328">
        <v>1046122</v>
      </c>
      <c r="I12" s="426">
        <f aca="true" t="shared" si="1" ref="I12:I42">J12-H12</f>
        <v>24552</v>
      </c>
      <c r="J12" s="426">
        <v>1070674</v>
      </c>
    </row>
    <row r="13" spans="1:10" ht="17.25">
      <c r="A13" s="269">
        <v>8</v>
      </c>
      <c r="B13" s="11" t="s">
        <v>11</v>
      </c>
      <c r="C13" s="10">
        <v>23</v>
      </c>
      <c r="D13" s="18" t="s">
        <v>954</v>
      </c>
      <c r="E13" s="13"/>
      <c r="H13" s="328">
        <v>34937</v>
      </c>
      <c r="I13" s="426">
        <f t="shared" si="1"/>
        <v>0</v>
      </c>
      <c r="J13" s="426">
        <v>34937</v>
      </c>
    </row>
    <row r="14" spans="1:10" ht="17.25">
      <c r="A14" s="269">
        <v>9</v>
      </c>
      <c r="B14" s="11" t="s">
        <v>11</v>
      </c>
      <c r="C14" s="10">
        <v>27</v>
      </c>
      <c r="D14" s="18" t="s">
        <v>955</v>
      </c>
      <c r="E14" s="13"/>
      <c r="H14" s="328">
        <v>37432</v>
      </c>
      <c r="I14" s="426">
        <f t="shared" si="1"/>
        <v>2</v>
      </c>
      <c r="J14" s="426">
        <v>37434</v>
      </c>
    </row>
    <row r="15" spans="1:10" ht="17.25">
      <c r="A15" s="269">
        <v>10</v>
      </c>
      <c r="B15" s="11" t="s">
        <v>11</v>
      </c>
      <c r="C15" s="15">
        <v>2</v>
      </c>
      <c r="D15" s="19" t="s">
        <v>548</v>
      </c>
      <c r="E15" s="20">
        <f>SUM(E12:E12)</f>
        <v>1374030</v>
      </c>
      <c r="H15" s="330">
        <f>SUM(H12:H14)</f>
        <v>1118491</v>
      </c>
      <c r="I15" s="449">
        <f>SUM(I12:I14)</f>
        <v>24554</v>
      </c>
      <c r="J15" s="460">
        <f>SUM(H15:I15)</f>
        <v>1143045</v>
      </c>
    </row>
    <row r="16" spans="1:11" ht="17.25">
      <c r="A16" s="269">
        <v>11</v>
      </c>
      <c r="B16" s="11" t="s">
        <v>11</v>
      </c>
      <c r="C16" s="10">
        <v>312</v>
      </c>
      <c r="D16" s="18" t="s">
        <v>13</v>
      </c>
      <c r="E16" s="21">
        <v>100000</v>
      </c>
      <c r="F16" s="1">
        <v>55111</v>
      </c>
      <c r="H16" s="331">
        <v>20000</v>
      </c>
      <c r="I16" s="426">
        <f t="shared" si="1"/>
        <v>-20000</v>
      </c>
      <c r="J16" s="426">
        <v>0</v>
      </c>
      <c r="K16" s="547" t="s">
        <v>1172</v>
      </c>
    </row>
    <row r="17" spans="1:10" ht="17.25">
      <c r="A17" s="269">
        <v>12</v>
      </c>
      <c r="B17" s="11" t="s">
        <v>11</v>
      </c>
      <c r="C17" s="10">
        <v>311</v>
      </c>
      <c r="D17" s="18" t="s">
        <v>874</v>
      </c>
      <c r="E17" s="22">
        <v>50000</v>
      </c>
      <c r="H17" s="331"/>
      <c r="I17" s="426">
        <f t="shared" si="1"/>
        <v>0</v>
      </c>
      <c r="J17" s="426">
        <v>0</v>
      </c>
    </row>
    <row r="18" spans="1:10" ht="17.25">
      <c r="A18" s="269">
        <v>13</v>
      </c>
      <c r="B18" s="11" t="s">
        <v>11</v>
      </c>
      <c r="C18" s="10">
        <v>311</v>
      </c>
      <c r="D18" s="18" t="s">
        <v>14</v>
      </c>
      <c r="E18" s="22"/>
      <c r="H18" s="331">
        <v>30000</v>
      </c>
      <c r="I18" s="426">
        <f t="shared" si="1"/>
        <v>-30000</v>
      </c>
      <c r="J18" s="426">
        <v>0</v>
      </c>
    </row>
    <row r="19" spans="1:11" ht="17.25">
      <c r="A19" s="269">
        <v>14</v>
      </c>
      <c r="B19" s="11" t="s">
        <v>11</v>
      </c>
      <c r="C19" s="15">
        <v>31</v>
      </c>
      <c r="D19" s="19" t="s">
        <v>958</v>
      </c>
      <c r="E19" s="24">
        <f>SUM(E16:E18)</f>
        <v>150000</v>
      </c>
      <c r="F19" s="1">
        <v>55111</v>
      </c>
      <c r="H19" s="332">
        <f>SUM(H16:H18)</f>
        <v>50000</v>
      </c>
      <c r="I19" s="460">
        <f>SUM(I16:I18)</f>
        <v>-50000</v>
      </c>
      <c r="J19" s="460">
        <f>SUM(H19:I19)</f>
        <v>0</v>
      </c>
      <c r="K19" s="592"/>
    </row>
    <row r="20" spans="1:11" ht="17.25">
      <c r="A20" s="269">
        <v>15</v>
      </c>
      <c r="B20" s="11" t="s">
        <v>11</v>
      </c>
      <c r="C20" s="308">
        <v>312</v>
      </c>
      <c r="D20" s="403" t="s">
        <v>1062</v>
      </c>
      <c r="E20" s="309"/>
      <c r="F20" s="310"/>
      <c r="G20" s="311"/>
      <c r="H20" s="333">
        <v>150000</v>
      </c>
      <c r="I20" s="426">
        <f t="shared" si="1"/>
        <v>10650</v>
      </c>
      <c r="J20" s="426">
        <v>160650</v>
      </c>
      <c r="K20" s="547" t="s">
        <v>1184</v>
      </c>
    </row>
    <row r="21" spans="1:11" ht="17.25">
      <c r="A21" s="269">
        <v>16</v>
      </c>
      <c r="B21" s="11" t="s">
        <v>11</v>
      </c>
      <c r="C21" s="308">
        <v>312</v>
      </c>
      <c r="D21" s="312" t="s">
        <v>956</v>
      </c>
      <c r="E21" s="313"/>
      <c r="F21" s="314"/>
      <c r="G21" s="315"/>
      <c r="H21" s="333"/>
      <c r="I21" s="426">
        <f t="shared" si="1"/>
        <v>296152</v>
      </c>
      <c r="J21" s="426">
        <v>296152</v>
      </c>
      <c r="K21" s="547" t="s">
        <v>1157</v>
      </c>
    </row>
    <row r="22" spans="1:10" ht="17.25">
      <c r="A22" s="269">
        <v>17</v>
      </c>
      <c r="B22" s="11" t="s">
        <v>11</v>
      </c>
      <c r="C22" s="308">
        <v>312</v>
      </c>
      <c r="D22" s="312" t="s">
        <v>957</v>
      </c>
      <c r="E22" s="313"/>
      <c r="F22" s="314"/>
      <c r="G22" s="315"/>
      <c r="H22" s="333">
        <v>150000</v>
      </c>
      <c r="I22" s="426">
        <f t="shared" si="1"/>
        <v>-61954</v>
      </c>
      <c r="J22" s="426">
        <v>88046</v>
      </c>
    </row>
    <row r="23" spans="1:10" ht="17.25">
      <c r="A23" s="269">
        <v>18</v>
      </c>
      <c r="B23" s="11" t="s">
        <v>11</v>
      </c>
      <c r="C23" s="15">
        <v>312</v>
      </c>
      <c r="D23" s="19" t="s">
        <v>959</v>
      </c>
      <c r="E23" s="24"/>
      <c r="H23" s="332">
        <f>SUM(H20:H22)</f>
        <v>300000</v>
      </c>
      <c r="I23" s="460">
        <f>SUM(I20:I22)</f>
        <v>244848</v>
      </c>
      <c r="J23" s="460">
        <f>SUM(H23:I23)</f>
        <v>544848</v>
      </c>
    </row>
    <row r="24" spans="1:10" ht="17.25">
      <c r="A24" s="269">
        <v>19</v>
      </c>
      <c r="B24" s="11" t="s">
        <v>11</v>
      </c>
      <c r="C24" s="308">
        <v>321</v>
      </c>
      <c r="D24" s="403" t="s">
        <v>1063</v>
      </c>
      <c r="E24" s="313"/>
      <c r="F24" s="314"/>
      <c r="G24" s="315"/>
      <c r="H24" s="333">
        <v>12000</v>
      </c>
      <c r="I24" s="426">
        <f t="shared" si="1"/>
        <v>3500</v>
      </c>
      <c r="J24" s="426">
        <v>15500</v>
      </c>
    </row>
    <row r="25" spans="1:10" ht="17.25">
      <c r="A25" s="269">
        <v>20</v>
      </c>
      <c r="B25" s="11" t="s">
        <v>11</v>
      </c>
      <c r="C25" s="308">
        <v>321</v>
      </c>
      <c r="D25" s="312" t="s">
        <v>960</v>
      </c>
      <c r="E25" s="313"/>
      <c r="F25" s="314"/>
      <c r="G25" s="315"/>
      <c r="H25" s="333">
        <v>15000</v>
      </c>
      <c r="I25" s="426">
        <f t="shared" si="1"/>
        <v>-15000</v>
      </c>
      <c r="J25" s="426">
        <v>0</v>
      </c>
    </row>
    <row r="26" spans="1:10" ht="17.25">
      <c r="A26" s="269">
        <v>21</v>
      </c>
      <c r="B26" s="11" t="s">
        <v>11</v>
      </c>
      <c r="C26" s="15">
        <v>321</v>
      </c>
      <c r="D26" s="19" t="s">
        <v>961</v>
      </c>
      <c r="E26" s="24"/>
      <c r="H26" s="332">
        <f>SUM(H24:H25)</f>
        <v>27000</v>
      </c>
      <c r="I26" s="460">
        <f>SUM(I24:I25)</f>
        <v>-11500</v>
      </c>
      <c r="J26" s="460">
        <f>SUM(H26:I26)</f>
        <v>15500</v>
      </c>
    </row>
    <row r="27" spans="1:11" ht="17.25">
      <c r="A27" s="269">
        <v>22</v>
      </c>
      <c r="B27" s="11" t="s">
        <v>11</v>
      </c>
      <c r="C27" s="47">
        <v>332</v>
      </c>
      <c r="D27" s="48" t="s">
        <v>420</v>
      </c>
      <c r="E27" s="532"/>
      <c r="F27" s="37"/>
      <c r="G27" s="38"/>
      <c r="H27" s="533">
        <v>0</v>
      </c>
      <c r="I27" s="426">
        <f t="shared" si="1"/>
        <v>448517</v>
      </c>
      <c r="J27" s="475">
        <v>448517</v>
      </c>
      <c r="K27" s="547" t="s">
        <v>1158</v>
      </c>
    </row>
    <row r="28" spans="1:10" ht="17.25">
      <c r="A28" s="269">
        <v>23</v>
      </c>
      <c r="B28" s="11" t="s">
        <v>11</v>
      </c>
      <c r="C28" s="316">
        <v>334</v>
      </c>
      <c r="D28" s="312" t="s">
        <v>962</v>
      </c>
      <c r="E28" s="313"/>
      <c r="F28" s="314"/>
      <c r="G28" s="315"/>
      <c r="H28" s="333">
        <v>20000</v>
      </c>
      <c r="I28" s="426">
        <f t="shared" si="1"/>
        <v>20000</v>
      </c>
      <c r="J28" s="426">
        <v>40000</v>
      </c>
    </row>
    <row r="29" spans="1:10" ht="17.25">
      <c r="A29" s="269">
        <v>24</v>
      </c>
      <c r="B29" s="11" t="s">
        <v>11</v>
      </c>
      <c r="C29" s="316">
        <v>333</v>
      </c>
      <c r="D29" s="403" t="s">
        <v>1064</v>
      </c>
      <c r="E29" s="313"/>
      <c r="F29" s="314"/>
      <c r="G29" s="315"/>
      <c r="H29" s="333">
        <v>8000</v>
      </c>
      <c r="I29" s="426">
        <f t="shared" si="1"/>
        <v>-8000</v>
      </c>
      <c r="J29" s="426">
        <v>0</v>
      </c>
    </row>
    <row r="30" spans="1:11" ht="17.25">
      <c r="A30" s="269">
        <v>25</v>
      </c>
      <c r="B30" s="11" t="s">
        <v>11</v>
      </c>
      <c r="C30" s="316">
        <v>335</v>
      </c>
      <c r="D30" s="312" t="s">
        <v>964</v>
      </c>
      <c r="E30" s="313"/>
      <c r="F30" s="314"/>
      <c r="G30" s="315"/>
      <c r="H30" s="333">
        <v>1320000</v>
      </c>
      <c r="I30" s="426">
        <f t="shared" si="1"/>
        <v>886645</v>
      </c>
      <c r="J30" s="426">
        <v>2206645</v>
      </c>
      <c r="K30" s="547" t="s">
        <v>1254</v>
      </c>
    </row>
    <row r="31" spans="1:11" ht="17.25">
      <c r="A31" s="269">
        <v>26</v>
      </c>
      <c r="B31" s="11" t="s">
        <v>11</v>
      </c>
      <c r="C31" s="316">
        <v>336</v>
      </c>
      <c r="D31" s="403" t="s">
        <v>1065</v>
      </c>
      <c r="E31" s="313"/>
      <c r="F31" s="314"/>
      <c r="G31" s="315"/>
      <c r="H31" s="333">
        <v>350000</v>
      </c>
      <c r="I31" s="426">
        <f t="shared" si="1"/>
        <v>258427</v>
      </c>
      <c r="J31" s="426">
        <v>608427</v>
      </c>
      <c r="K31" s="547" t="s">
        <v>1159</v>
      </c>
    </row>
    <row r="32" spans="1:10" ht="17.25">
      <c r="A32" s="269">
        <v>27</v>
      </c>
      <c r="B32" s="11" t="s">
        <v>11</v>
      </c>
      <c r="C32" s="10">
        <v>337</v>
      </c>
      <c r="D32" s="18" t="s">
        <v>965</v>
      </c>
      <c r="E32" s="13">
        <v>20000</v>
      </c>
      <c r="H32" s="328">
        <v>1010000</v>
      </c>
      <c r="I32" s="426">
        <f t="shared" si="1"/>
        <v>129957</v>
      </c>
      <c r="J32" s="426">
        <v>1139957</v>
      </c>
    </row>
    <row r="33" spans="1:11" ht="17.25">
      <c r="A33" s="269">
        <v>28</v>
      </c>
      <c r="B33" s="11" t="s">
        <v>11</v>
      </c>
      <c r="C33" s="10">
        <v>337</v>
      </c>
      <c r="D33" s="18" t="s">
        <v>1161</v>
      </c>
      <c r="E33" s="13">
        <v>5000</v>
      </c>
      <c r="H33" s="328"/>
      <c r="I33" s="426">
        <f t="shared" si="1"/>
        <v>185000</v>
      </c>
      <c r="J33" s="426">
        <v>185000</v>
      </c>
      <c r="K33" s="547" t="s">
        <v>1160</v>
      </c>
    </row>
    <row r="34" spans="1:10" ht="17.25">
      <c r="A34" s="269">
        <v>29</v>
      </c>
      <c r="B34" s="11" t="s">
        <v>11</v>
      </c>
      <c r="C34" s="10">
        <v>337</v>
      </c>
      <c r="D34" s="18" t="s">
        <v>966</v>
      </c>
      <c r="E34" s="13"/>
      <c r="H34" s="328"/>
      <c r="I34" s="426">
        <f t="shared" si="1"/>
        <v>298600</v>
      </c>
      <c r="J34" s="426">
        <v>298600</v>
      </c>
    </row>
    <row r="35" spans="1:12" s="622" customFormat="1" ht="18">
      <c r="A35" s="269">
        <v>30</v>
      </c>
      <c r="B35" s="617" t="s">
        <v>11</v>
      </c>
      <c r="C35" s="618">
        <v>337</v>
      </c>
      <c r="D35" s="619" t="s">
        <v>971</v>
      </c>
      <c r="E35" s="620">
        <v>860000</v>
      </c>
      <c r="F35" s="621"/>
      <c r="H35" s="360">
        <f>SUM(H32:H34)</f>
        <v>1010000</v>
      </c>
      <c r="I35" s="426">
        <f t="shared" si="1"/>
        <v>613557</v>
      </c>
      <c r="J35" s="589">
        <f>SUM(J32:J34)</f>
        <v>1623557</v>
      </c>
      <c r="K35" s="623"/>
      <c r="L35" s="623"/>
    </row>
    <row r="36" spans="1:10" ht="17.25">
      <c r="A36" s="269">
        <v>31</v>
      </c>
      <c r="B36" s="11" t="s">
        <v>11</v>
      </c>
      <c r="C36" s="15">
        <v>33</v>
      </c>
      <c r="D36" s="19" t="s">
        <v>550</v>
      </c>
      <c r="E36" s="24">
        <f>SUM(E32:G35)</f>
        <v>885000</v>
      </c>
      <c r="F36" s="1">
        <v>56213</v>
      </c>
      <c r="H36" s="332">
        <f>H28+H29+H30+H31+H35</f>
        <v>2708000</v>
      </c>
      <c r="I36" s="460">
        <f>I27+I28+I29+I30+I31+I35</f>
        <v>2219146</v>
      </c>
      <c r="J36" s="460">
        <f>J27+J28+J29+J30+J31+J35</f>
        <v>4927146</v>
      </c>
    </row>
    <row r="37" spans="1:11" ht="17.25">
      <c r="A37" s="269">
        <v>32</v>
      </c>
      <c r="B37" s="11" t="s">
        <v>11</v>
      </c>
      <c r="C37" s="10">
        <v>342</v>
      </c>
      <c r="D37" s="18" t="s">
        <v>17</v>
      </c>
      <c r="E37" s="13">
        <v>150000</v>
      </c>
      <c r="H37" s="328">
        <v>400000</v>
      </c>
      <c r="I37" s="426">
        <f t="shared" si="1"/>
        <v>-349221</v>
      </c>
      <c r="J37" s="426">
        <v>50779</v>
      </c>
      <c r="K37" s="547" t="s">
        <v>1154</v>
      </c>
    </row>
    <row r="38" spans="1:10" ht="17.25">
      <c r="A38" s="269">
        <v>33</v>
      </c>
      <c r="B38" s="11" t="s">
        <v>11</v>
      </c>
      <c r="C38" s="10">
        <v>342</v>
      </c>
      <c r="D38" s="18" t="s">
        <v>292</v>
      </c>
      <c r="E38" s="13"/>
      <c r="H38" s="328"/>
      <c r="I38" s="426">
        <f t="shared" si="1"/>
        <v>46560</v>
      </c>
      <c r="J38" s="426">
        <v>46560</v>
      </c>
    </row>
    <row r="39" spans="1:10" ht="17.25">
      <c r="A39" s="269">
        <v>34</v>
      </c>
      <c r="B39" s="11" t="s">
        <v>11</v>
      </c>
      <c r="C39" s="26">
        <v>34</v>
      </c>
      <c r="D39" s="27" t="s">
        <v>551</v>
      </c>
      <c r="E39" s="24">
        <f>SUM(E37)</f>
        <v>150000</v>
      </c>
      <c r="H39" s="332">
        <f>SUM(H37:H38)</f>
        <v>400000</v>
      </c>
      <c r="I39" s="460">
        <f>SUM(I37:I38)</f>
        <v>-302661</v>
      </c>
      <c r="J39" s="460">
        <f>SUM(H39:I39)</f>
        <v>97339</v>
      </c>
    </row>
    <row r="40" spans="1:10" ht="17.25">
      <c r="A40" s="269">
        <v>35</v>
      </c>
      <c r="B40" s="11" t="s">
        <v>11</v>
      </c>
      <c r="C40" s="10">
        <v>351</v>
      </c>
      <c r="D40" s="18" t="s">
        <v>18</v>
      </c>
      <c r="E40" s="13" t="e">
        <f>SUM(E16+#REF!+E17+E32+E37)*0.27</f>
        <v>#REF!</v>
      </c>
      <c r="F40" s="1">
        <v>561111</v>
      </c>
      <c r="H40" s="328">
        <v>660960</v>
      </c>
      <c r="I40" s="426">
        <f t="shared" si="1"/>
        <v>317725</v>
      </c>
      <c r="J40" s="426">
        <v>978685</v>
      </c>
    </row>
    <row r="41" spans="1:11" ht="17.25">
      <c r="A41" s="269">
        <v>36</v>
      </c>
      <c r="B41" s="11" t="s">
        <v>11</v>
      </c>
      <c r="C41" s="10">
        <v>354</v>
      </c>
      <c r="D41" s="18" t="s">
        <v>1109</v>
      </c>
      <c r="E41" s="13"/>
      <c r="H41" s="328"/>
      <c r="I41" s="426">
        <f t="shared" si="1"/>
        <v>223</v>
      </c>
      <c r="J41" s="426">
        <v>223</v>
      </c>
      <c r="K41" s="547" t="s">
        <v>1110</v>
      </c>
    </row>
    <row r="42" spans="1:10" ht="17.25">
      <c r="A42" s="269">
        <v>37</v>
      </c>
      <c r="B42" s="11" t="s">
        <v>11</v>
      </c>
      <c r="C42" s="10">
        <v>351</v>
      </c>
      <c r="D42" s="18" t="s">
        <v>1066</v>
      </c>
      <c r="E42" s="13"/>
      <c r="H42" s="328">
        <v>1000000</v>
      </c>
      <c r="I42" s="426">
        <f t="shared" si="1"/>
        <v>-900244</v>
      </c>
      <c r="J42" s="426">
        <v>99756</v>
      </c>
    </row>
    <row r="43" spans="1:10" ht="17.25">
      <c r="A43" s="269">
        <v>38</v>
      </c>
      <c r="B43" s="11" t="s">
        <v>11</v>
      </c>
      <c r="C43" s="15">
        <v>35</v>
      </c>
      <c r="D43" s="19" t="s">
        <v>552</v>
      </c>
      <c r="E43" s="24" t="e">
        <f>SUM(E40)</f>
        <v>#REF!</v>
      </c>
      <c r="H43" s="332">
        <f>SUM(H40:H42)</f>
        <v>1660960</v>
      </c>
      <c r="I43" s="460">
        <f>SUM(I40:I42)</f>
        <v>-582296</v>
      </c>
      <c r="J43" s="460">
        <f>SUM(J40:J42)</f>
        <v>1078664</v>
      </c>
    </row>
    <row r="44" spans="1:10" ht="17.25">
      <c r="A44" s="269">
        <v>39</v>
      </c>
      <c r="B44" s="11" t="s">
        <v>11</v>
      </c>
      <c r="C44" s="15">
        <v>3</v>
      </c>
      <c r="D44" s="19" t="s">
        <v>553</v>
      </c>
      <c r="E44" s="24" t="e">
        <f>SUM(E36+E39+E19+E43)</f>
        <v>#REF!</v>
      </c>
      <c r="H44" s="332">
        <f>H19+H23+H26+H36+H39+H43</f>
        <v>5145960</v>
      </c>
      <c r="I44" s="332">
        <f>I19+I23+I26+I36+I39+I43</f>
        <v>1517537</v>
      </c>
      <c r="J44" s="332">
        <f>J19+J23+J26+J36+J39+J43</f>
        <v>6663497</v>
      </c>
    </row>
    <row r="45" spans="1:10" ht="17.25">
      <c r="A45" s="269">
        <v>40</v>
      </c>
      <c r="B45" s="11" t="s">
        <v>11</v>
      </c>
      <c r="C45" s="308">
        <v>506</v>
      </c>
      <c r="D45" s="413" t="s">
        <v>1255</v>
      </c>
      <c r="E45" s="309"/>
      <c r="F45" s="310"/>
      <c r="G45" s="311"/>
      <c r="H45" s="582"/>
      <c r="I45" s="426">
        <f>J45-H45</f>
        <v>9175742</v>
      </c>
      <c r="J45" s="468">
        <v>9175742</v>
      </c>
    </row>
    <row r="46" spans="1:10" ht="17.25">
      <c r="A46" s="269">
        <v>41</v>
      </c>
      <c r="B46" s="11" t="s">
        <v>11</v>
      </c>
      <c r="C46" s="308">
        <v>508</v>
      </c>
      <c r="D46" s="413" t="s">
        <v>1256</v>
      </c>
      <c r="E46" s="309"/>
      <c r="F46" s="310"/>
      <c r="G46" s="311"/>
      <c r="H46" s="582"/>
      <c r="I46" s="426">
        <f>J46-H46</f>
        <v>1500000</v>
      </c>
      <c r="J46" s="468">
        <v>1500000</v>
      </c>
    </row>
    <row r="47" spans="1:10" ht="17.25">
      <c r="A47" s="269">
        <v>42</v>
      </c>
      <c r="B47" s="11" t="s">
        <v>11</v>
      </c>
      <c r="C47" s="10">
        <v>506</v>
      </c>
      <c r="D47" s="18" t="s">
        <v>21</v>
      </c>
      <c r="E47" s="13">
        <v>200000</v>
      </c>
      <c r="H47" s="328">
        <v>160000</v>
      </c>
      <c r="I47" s="426">
        <f>J47-H47</f>
        <v>-160000</v>
      </c>
      <c r="J47" s="426">
        <v>0</v>
      </c>
    </row>
    <row r="48" spans="1:10" ht="17.25">
      <c r="A48" s="269">
        <v>43</v>
      </c>
      <c r="B48" s="11" t="s">
        <v>11</v>
      </c>
      <c r="C48" s="15">
        <v>5</v>
      </c>
      <c r="D48" s="451" t="s">
        <v>554</v>
      </c>
      <c r="E48" s="24">
        <f>SUM(E47)</f>
        <v>200000</v>
      </c>
      <c r="F48" s="1">
        <v>56213</v>
      </c>
      <c r="H48" s="332">
        <f>SUM(H47)</f>
        <v>160000</v>
      </c>
      <c r="I48" s="460">
        <f>SUM(I45:I47)</f>
        <v>10515742</v>
      </c>
      <c r="J48" s="460">
        <f>SUM(H48:I48)</f>
        <v>10675742</v>
      </c>
    </row>
    <row r="49" spans="1:10" ht="17.25">
      <c r="A49" s="269">
        <v>44</v>
      </c>
      <c r="B49" s="11" t="s">
        <v>11</v>
      </c>
      <c r="C49" s="11">
        <v>61</v>
      </c>
      <c r="D49" s="541" t="s">
        <v>1257</v>
      </c>
      <c r="E49" s="380"/>
      <c r="F49" s="310"/>
      <c r="G49" s="311"/>
      <c r="H49" s="381"/>
      <c r="I49" s="426">
        <f>J49-H49</f>
        <v>39370</v>
      </c>
      <c r="J49" s="468">
        <v>39370</v>
      </c>
    </row>
    <row r="50" spans="1:10" ht="17.25">
      <c r="A50" s="269">
        <v>45</v>
      </c>
      <c r="B50" s="11" t="s">
        <v>11</v>
      </c>
      <c r="C50" s="11">
        <v>633</v>
      </c>
      <c r="D50" s="541" t="s">
        <v>1258</v>
      </c>
      <c r="E50" s="380"/>
      <c r="F50" s="310"/>
      <c r="G50" s="311"/>
      <c r="H50" s="381"/>
      <c r="I50" s="426">
        <f>J50-H50</f>
        <v>2620700</v>
      </c>
      <c r="J50" s="468">
        <v>2620700</v>
      </c>
    </row>
    <row r="51" spans="1:10" ht="17.25">
      <c r="A51" s="269">
        <v>46</v>
      </c>
      <c r="B51" s="11" t="s">
        <v>11</v>
      </c>
      <c r="C51" s="11">
        <v>67</v>
      </c>
      <c r="D51" s="541" t="s">
        <v>925</v>
      </c>
      <c r="E51" s="380"/>
      <c r="F51" s="310"/>
      <c r="G51" s="311"/>
      <c r="H51" s="381"/>
      <c r="I51" s="426">
        <f>J51-H51</f>
        <v>718219</v>
      </c>
      <c r="J51" s="468">
        <v>718219</v>
      </c>
    </row>
    <row r="52" spans="1:10" ht="17.25">
      <c r="A52" s="269">
        <v>47</v>
      </c>
      <c r="B52" s="11" t="s">
        <v>11</v>
      </c>
      <c r="C52" s="499">
        <v>6</v>
      </c>
      <c r="D52" s="625" t="s">
        <v>990</v>
      </c>
      <c r="E52" s="626"/>
      <c r="F52" s="627"/>
      <c r="G52" s="628"/>
      <c r="H52" s="629"/>
      <c r="I52" s="498">
        <f>SUM(I49:I51)</f>
        <v>3378289</v>
      </c>
      <c r="J52" s="498">
        <f>SUM(J49:J51)</f>
        <v>3378289</v>
      </c>
    </row>
    <row r="53" spans="1:10" ht="17.25">
      <c r="A53" s="269">
        <v>48</v>
      </c>
      <c r="B53" s="11" t="s">
        <v>11</v>
      </c>
      <c r="C53" s="624">
        <v>7</v>
      </c>
      <c r="D53" s="379" t="s">
        <v>1017</v>
      </c>
      <c r="E53" s="380"/>
      <c r="F53" s="310"/>
      <c r="G53" s="311"/>
      <c r="H53" s="381">
        <v>200000</v>
      </c>
      <c r="I53" s="426">
        <f>J53-H53</f>
        <v>-200000</v>
      </c>
      <c r="J53" s="426">
        <v>0</v>
      </c>
    </row>
    <row r="54" spans="1:10" ht="17.25">
      <c r="A54" s="269">
        <v>49</v>
      </c>
      <c r="B54" s="11" t="s">
        <v>11</v>
      </c>
      <c r="C54" s="375">
        <v>7</v>
      </c>
      <c r="D54" s="452" t="s">
        <v>308</v>
      </c>
      <c r="E54" s="376"/>
      <c r="H54" s="377">
        <f>SUM(H53)</f>
        <v>200000</v>
      </c>
      <c r="I54" s="460">
        <f>SUM(I53)</f>
        <v>-200000</v>
      </c>
      <c r="J54" s="460">
        <f>SUM(J53)</f>
        <v>0</v>
      </c>
    </row>
    <row r="55" spans="1:12" s="311" customFormat="1" ht="17.25">
      <c r="A55" s="269">
        <v>50</v>
      </c>
      <c r="B55" s="486" t="s">
        <v>11</v>
      </c>
      <c r="C55" s="407">
        <v>912</v>
      </c>
      <c r="D55" s="541" t="s">
        <v>1185</v>
      </c>
      <c r="E55" s="380"/>
      <c r="F55" s="310"/>
      <c r="H55" s="381"/>
      <c r="I55" s="426">
        <f>J55-H55</f>
        <v>100000000</v>
      </c>
      <c r="J55" s="468">
        <v>100000000</v>
      </c>
      <c r="K55" s="592"/>
      <c r="L55" s="592"/>
    </row>
    <row r="56" spans="1:10" ht="12.75" customHeight="1">
      <c r="A56" s="924">
        <v>51</v>
      </c>
      <c r="B56" s="926" t="s">
        <v>23</v>
      </c>
      <c r="C56" s="927"/>
      <c r="D56" s="928"/>
      <c r="E56" s="910" t="e">
        <f>SUM(E11+E15+E44+E48)</f>
        <v>#REF!</v>
      </c>
      <c r="H56" s="896">
        <f>H11+H15+H44+H48+H54+H52</f>
        <v>12256968</v>
      </c>
      <c r="I56" s="896">
        <f>I11+I15+I44+I48+I54+I52+I55</f>
        <v>115447104</v>
      </c>
      <c r="J56" s="896">
        <f>J11+J15+J44+J48+J54+J52+J55</f>
        <v>127704072</v>
      </c>
    </row>
    <row r="57" spans="1:12" ht="12.75" customHeight="1">
      <c r="A57" s="925"/>
      <c r="B57" s="929"/>
      <c r="C57" s="930"/>
      <c r="D57" s="931"/>
      <c r="E57" s="911"/>
      <c r="H57" s="897"/>
      <c r="I57" s="897"/>
      <c r="J57" s="897"/>
      <c r="L57" s="547">
        <f>H56+I56</f>
        <v>127704072</v>
      </c>
    </row>
    <row r="58" spans="3:8" ht="17.25">
      <c r="C58" s="29"/>
      <c r="D58" s="30"/>
      <c r="E58" s="31"/>
      <c r="H58" s="334"/>
    </row>
    <row r="59" spans="4:8" ht="17.25">
      <c r="D59" s="3" t="s">
        <v>24</v>
      </c>
      <c r="E59" s="4"/>
      <c r="H59" s="325"/>
    </row>
    <row r="60" spans="1:12" s="1" customFormat="1" ht="17.25">
      <c r="A60" s="268"/>
      <c r="B60" s="2"/>
      <c r="D60" s="3" t="s">
        <v>25</v>
      </c>
      <c r="E60" s="4"/>
      <c r="H60" s="325"/>
      <c r="I60" s="421"/>
      <c r="J60" s="421"/>
      <c r="K60" s="590"/>
      <c r="L60" s="590"/>
    </row>
    <row r="61" spans="4:8" ht="17.25">
      <c r="D61" s="3"/>
      <c r="E61" s="6"/>
      <c r="F61" s="1">
        <v>12543</v>
      </c>
      <c r="H61" s="335"/>
    </row>
    <row r="62" spans="4:8" ht="17.25">
      <c r="D62" s="3"/>
      <c r="E62" s="6"/>
      <c r="G62" s="1"/>
      <c r="H62" s="326"/>
    </row>
    <row r="63" spans="1:10" ht="17.25">
      <c r="A63" s="924" t="s">
        <v>293</v>
      </c>
      <c r="B63" s="916" t="s">
        <v>3</v>
      </c>
      <c r="C63" s="916"/>
      <c r="D63" s="8" t="s">
        <v>4</v>
      </c>
      <c r="E63" s="9" t="s">
        <v>5</v>
      </c>
      <c r="F63" s="1">
        <v>511112</v>
      </c>
      <c r="H63" s="327" t="s">
        <v>5</v>
      </c>
      <c r="I63" s="425" t="s">
        <v>6</v>
      </c>
      <c r="J63" s="425" t="s">
        <v>7</v>
      </c>
    </row>
    <row r="64" spans="1:10" ht="17.25">
      <c r="A64" s="925"/>
      <c r="B64" s="916" t="s">
        <v>8</v>
      </c>
      <c r="C64" s="916"/>
      <c r="D64" s="8" t="s">
        <v>9</v>
      </c>
      <c r="E64" s="9" t="s">
        <v>10</v>
      </c>
      <c r="H64" s="327" t="s">
        <v>998</v>
      </c>
      <c r="I64" s="425" t="s">
        <v>1091</v>
      </c>
      <c r="J64" s="459" t="s">
        <v>1092</v>
      </c>
    </row>
    <row r="65" spans="1:10" ht="17.25">
      <c r="A65" s="269">
        <v>1</v>
      </c>
      <c r="B65" s="11" t="s">
        <v>11</v>
      </c>
      <c r="C65" s="10">
        <v>312</v>
      </c>
      <c r="D65" s="23" t="s">
        <v>26</v>
      </c>
      <c r="E65" s="13">
        <v>250000</v>
      </c>
      <c r="H65" s="336">
        <v>65000</v>
      </c>
      <c r="I65" s="426">
        <f>J65-H65</f>
        <v>8124</v>
      </c>
      <c r="J65" s="426">
        <v>73124</v>
      </c>
    </row>
    <row r="66" spans="1:12" s="32" customFormat="1" ht="17.25">
      <c r="A66" s="269">
        <v>2</v>
      </c>
      <c r="B66" s="11" t="s">
        <v>11</v>
      </c>
      <c r="C66" s="10">
        <v>312</v>
      </c>
      <c r="D66" s="23" t="s">
        <v>27</v>
      </c>
      <c r="E66" s="13">
        <v>200000</v>
      </c>
      <c r="F66" s="1">
        <v>55215</v>
      </c>
      <c r="G66"/>
      <c r="H66" s="336">
        <v>55000</v>
      </c>
      <c r="I66" s="426">
        <f aca="true" t="shared" si="2" ref="I66:I73">J66-H66</f>
        <v>-55000</v>
      </c>
      <c r="J66" s="426">
        <v>0</v>
      </c>
      <c r="K66" s="593"/>
      <c r="L66" s="593"/>
    </row>
    <row r="67" spans="1:12" s="32" customFormat="1" ht="17.25">
      <c r="A67" s="269">
        <v>3</v>
      </c>
      <c r="B67" s="11" t="s">
        <v>11</v>
      </c>
      <c r="C67" s="15">
        <v>31</v>
      </c>
      <c r="D67" s="19" t="s">
        <v>555</v>
      </c>
      <c r="E67" s="20">
        <f>SUM(E65:E66)</f>
        <v>450000</v>
      </c>
      <c r="F67" s="1">
        <v>55217</v>
      </c>
      <c r="G67"/>
      <c r="H67" s="330">
        <f>SUM(H65:H66)</f>
        <v>120000</v>
      </c>
      <c r="I67" s="460">
        <f>SUM(I65:I66)</f>
        <v>-46876</v>
      </c>
      <c r="J67" s="460">
        <f>SUM(J65:J66)</f>
        <v>73124</v>
      </c>
      <c r="K67" s="593"/>
      <c r="L67" s="593"/>
    </row>
    <row r="68" spans="1:12" s="32" customFormat="1" ht="17.25">
      <c r="A68" s="269">
        <v>4</v>
      </c>
      <c r="B68" s="11" t="s">
        <v>11</v>
      </c>
      <c r="C68" s="10">
        <v>331</v>
      </c>
      <c r="D68" s="33" t="s">
        <v>1067</v>
      </c>
      <c r="E68" s="13">
        <v>10000</v>
      </c>
      <c r="F68" s="1">
        <v>552192</v>
      </c>
      <c r="G68"/>
      <c r="H68" s="336">
        <v>5000</v>
      </c>
      <c r="I68" s="426">
        <f t="shared" si="2"/>
        <v>-3517</v>
      </c>
      <c r="J68" s="426">
        <v>1483</v>
      </c>
      <c r="K68" s="593"/>
      <c r="L68" s="593"/>
    </row>
    <row r="69" spans="1:12" s="32" customFormat="1" ht="17.25">
      <c r="A69" s="269">
        <v>5</v>
      </c>
      <c r="B69" s="11" t="s">
        <v>11</v>
      </c>
      <c r="C69" s="10">
        <v>331</v>
      </c>
      <c r="D69" s="33" t="s">
        <v>28</v>
      </c>
      <c r="E69" s="13">
        <v>30000</v>
      </c>
      <c r="F69" s="1"/>
      <c r="G69"/>
      <c r="H69" s="336">
        <v>20000</v>
      </c>
      <c r="I69" s="426">
        <f t="shared" si="2"/>
        <v>-7342</v>
      </c>
      <c r="J69" s="426">
        <v>12658</v>
      </c>
      <c r="K69" s="593"/>
      <c r="L69" s="593"/>
    </row>
    <row r="70" spans="1:12" s="32" customFormat="1" ht="17.25">
      <c r="A70" s="269">
        <v>6</v>
      </c>
      <c r="B70" s="11" t="s">
        <v>11</v>
      </c>
      <c r="C70" s="10">
        <v>334</v>
      </c>
      <c r="D70" s="33" t="s">
        <v>29</v>
      </c>
      <c r="E70" s="13"/>
      <c r="F70" s="1"/>
      <c r="G70"/>
      <c r="H70" s="336">
        <v>100000</v>
      </c>
      <c r="I70" s="426">
        <f t="shared" si="2"/>
        <v>-100000</v>
      </c>
      <c r="J70" s="426">
        <v>0</v>
      </c>
      <c r="K70" s="593"/>
      <c r="L70" s="593"/>
    </row>
    <row r="71" spans="1:12" s="32" customFormat="1" ht="17.25">
      <c r="A71" s="269">
        <v>7</v>
      </c>
      <c r="B71" s="11" t="s">
        <v>11</v>
      </c>
      <c r="C71" s="10">
        <v>337</v>
      </c>
      <c r="D71" s="18" t="s">
        <v>30</v>
      </c>
      <c r="E71" s="13">
        <v>250000</v>
      </c>
      <c r="F71" s="1">
        <v>561111</v>
      </c>
      <c r="G71"/>
      <c r="H71" s="336">
        <v>150000</v>
      </c>
      <c r="I71" s="426">
        <f t="shared" si="2"/>
        <v>211996</v>
      </c>
      <c r="J71" s="426">
        <v>361996</v>
      </c>
      <c r="K71" s="593"/>
      <c r="L71" s="593"/>
    </row>
    <row r="72" spans="1:12" s="32" customFormat="1" ht="17.25">
      <c r="A72" s="269">
        <v>8</v>
      </c>
      <c r="B72" s="11" t="s">
        <v>11</v>
      </c>
      <c r="C72" s="15">
        <v>33</v>
      </c>
      <c r="D72" s="19" t="s">
        <v>556</v>
      </c>
      <c r="E72" s="20">
        <f>SUM(E68:E71)</f>
        <v>290000</v>
      </c>
      <c r="F72" s="1"/>
      <c r="G72"/>
      <c r="H72" s="330">
        <f>SUM(H68:H71)</f>
        <v>275000</v>
      </c>
      <c r="I72" s="460">
        <f>SUM(I68:I71)</f>
        <v>101137</v>
      </c>
      <c r="J72" s="460">
        <f>SUM(J68:J71)</f>
        <v>376137</v>
      </c>
      <c r="K72" s="593"/>
      <c r="L72" s="593"/>
    </row>
    <row r="73" spans="1:12" s="32" customFormat="1" ht="17.25">
      <c r="A73" s="269">
        <v>9</v>
      </c>
      <c r="B73" s="11" t="s">
        <v>11</v>
      </c>
      <c r="C73" s="10">
        <v>351</v>
      </c>
      <c r="D73" s="18" t="s">
        <v>18</v>
      </c>
      <c r="E73" s="13">
        <f>SUM(E72,E67)*0.27</f>
        <v>199800</v>
      </c>
      <c r="F73" s="1"/>
      <c r="G73"/>
      <c r="H73" s="336">
        <v>106650</v>
      </c>
      <c r="I73" s="426">
        <f t="shared" si="2"/>
        <v>14352</v>
      </c>
      <c r="J73" s="426">
        <v>121002</v>
      </c>
      <c r="K73" s="593"/>
      <c r="L73" s="593"/>
    </row>
    <row r="74" spans="1:12" s="32" customFormat="1" ht="17.25">
      <c r="A74" s="269">
        <v>10</v>
      </c>
      <c r="B74" s="11" t="s">
        <v>11</v>
      </c>
      <c r="C74" s="15">
        <v>35</v>
      </c>
      <c r="D74" s="19" t="s">
        <v>19</v>
      </c>
      <c r="E74" s="24">
        <f>SUM(E73:E73)</f>
        <v>199800</v>
      </c>
      <c r="F74" s="1"/>
      <c r="G74"/>
      <c r="H74" s="332">
        <f>SUM(H73:H73)</f>
        <v>106650</v>
      </c>
      <c r="I74" s="332">
        <f>SUM(I73:I73)</f>
        <v>14352</v>
      </c>
      <c r="J74" s="460">
        <f aca="true" t="shared" si="3" ref="J74:J79">SUM(H74:I74)</f>
        <v>121002</v>
      </c>
      <c r="K74" s="593"/>
      <c r="L74" s="593"/>
    </row>
    <row r="75" spans="1:12" s="34" customFormat="1" ht="17.25">
      <c r="A75" s="269">
        <v>11</v>
      </c>
      <c r="B75" s="11" t="s">
        <v>11</v>
      </c>
      <c r="C75" s="15">
        <v>3</v>
      </c>
      <c r="D75" s="19" t="s">
        <v>20</v>
      </c>
      <c r="E75" s="20">
        <f>SUM(E67+E72+E74)</f>
        <v>939800</v>
      </c>
      <c r="F75" s="1"/>
      <c r="G75"/>
      <c r="H75" s="330">
        <f>SUM(H67+H72+H74)</f>
        <v>501650</v>
      </c>
      <c r="I75" s="330">
        <f>SUM(I67+I72+I74)</f>
        <v>68613</v>
      </c>
      <c r="J75" s="460">
        <f t="shared" si="3"/>
        <v>570263</v>
      </c>
      <c r="K75" s="594"/>
      <c r="L75" s="594"/>
    </row>
    <row r="76" spans="1:12" s="34" customFormat="1" ht="17.25">
      <c r="A76" s="269">
        <v>12</v>
      </c>
      <c r="B76" s="55" t="s">
        <v>11</v>
      </c>
      <c r="C76" s="83">
        <v>61</v>
      </c>
      <c r="D76" s="84"/>
      <c r="E76" s="55"/>
      <c r="F76" s="55"/>
      <c r="G76" s="55"/>
      <c r="H76" s="336"/>
      <c r="I76" s="426"/>
      <c r="J76" s="426">
        <f t="shared" si="3"/>
        <v>0</v>
      </c>
      <c r="K76" s="594"/>
      <c r="L76" s="594"/>
    </row>
    <row r="77" spans="1:12" s="34" customFormat="1" ht="17.25">
      <c r="A77" s="269">
        <v>13</v>
      </c>
      <c r="B77" s="55" t="s">
        <v>11</v>
      </c>
      <c r="C77" s="83">
        <v>67</v>
      </c>
      <c r="D77" s="84"/>
      <c r="E77" s="55"/>
      <c r="F77" s="55"/>
      <c r="G77" s="55"/>
      <c r="H77" s="336"/>
      <c r="I77" s="426"/>
      <c r="J77" s="426">
        <f t="shared" si="3"/>
        <v>0</v>
      </c>
      <c r="K77" s="594"/>
      <c r="L77" s="594"/>
    </row>
    <row r="78" spans="1:12" s="34" customFormat="1" ht="17.25">
      <c r="A78" s="269">
        <v>14</v>
      </c>
      <c r="B78" s="11" t="s">
        <v>11</v>
      </c>
      <c r="C78" s="15">
        <v>6</v>
      </c>
      <c r="D78" s="19" t="s">
        <v>133</v>
      </c>
      <c r="E78" s="20"/>
      <c r="F78" s="1"/>
      <c r="G78"/>
      <c r="H78" s="330">
        <f>SUM(H76:H77)</f>
        <v>0</v>
      </c>
      <c r="I78" s="460"/>
      <c r="J78" s="460">
        <f t="shared" si="3"/>
        <v>0</v>
      </c>
      <c r="K78" s="594"/>
      <c r="L78" s="594"/>
    </row>
    <row r="79" spans="1:10" ht="18" customHeight="1">
      <c r="A79" s="924">
        <v>15</v>
      </c>
      <c r="B79" s="926" t="s">
        <v>23</v>
      </c>
      <c r="C79" s="927"/>
      <c r="D79" s="928"/>
      <c r="E79" s="912">
        <f>SUM(E75)</f>
        <v>939800</v>
      </c>
      <c r="H79" s="895">
        <f>SUM(H75+H78)</f>
        <v>501650</v>
      </c>
      <c r="I79" s="895">
        <f>SUM(I75+I78)</f>
        <v>68613</v>
      </c>
      <c r="J79" s="914">
        <f t="shared" si="3"/>
        <v>570263</v>
      </c>
    </row>
    <row r="80" spans="1:12" ht="18" customHeight="1">
      <c r="A80" s="925"/>
      <c r="B80" s="929"/>
      <c r="C80" s="930"/>
      <c r="D80" s="931"/>
      <c r="E80" s="912"/>
      <c r="H80" s="895"/>
      <c r="I80" s="895"/>
      <c r="J80" s="915"/>
      <c r="L80" s="547">
        <f>H79+I79</f>
        <v>570263</v>
      </c>
    </row>
    <row r="81" spans="1:8" ht="17.25">
      <c r="A81" s="270"/>
      <c r="C81" s="35"/>
      <c r="D81" s="30"/>
      <c r="E81" s="36"/>
      <c r="F81" s="37"/>
      <c r="G81" s="38"/>
      <c r="H81" s="337"/>
    </row>
    <row r="82" spans="4:8" ht="17.25">
      <c r="D82" s="3" t="s">
        <v>896</v>
      </c>
      <c r="E82" s="4"/>
      <c r="F82" s="1" t="s">
        <v>31</v>
      </c>
      <c r="H82" s="325"/>
    </row>
    <row r="83" spans="4:8" ht="17.25">
      <c r="D83" s="3" t="s">
        <v>897</v>
      </c>
      <c r="E83" s="4"/>
      <c r="H83" s="325"/>
    </row>
    <row r="84" spans="4:8" ht="17.25">
      <c r="D84" s="3"/>
      <c r="E84" s="4"/>
      <c r="H84" s="325"/>
    </row>
    <row r="85" spans="1:10" ht="17.25">
      <c r="A85" s="924" t="s">
        <v>293</v>
      </c>
      <c r="B85" s="916" t="s">
        <v>3</v>
      </c>
      <c r="C85" s="916"/>
      <c r="D85" s="8" t="s">
        <v>4</v>
      </c>
      <c r="E85" s="9" t="s">
        <v>5</v>
      </c>
      <c r="F85" s="1">
        <v>511112</v>
      </c>
      <c r="H85" s="454" t="s">
        <v>5</v>
      </c>
      <c r="I85" s="425" t="s">
        <v>6</v>
      </c>
      <c r="J85" s="425" t="s">
        <v>7</v>
      </c>
    </row>
    <row r="86" spans="1:10" ht="17.25">
      <c r="A86" s="925"/>
      <c r="B86" s="916" t="s">
        <v>8</v>
      </c>
      <c r="C86" s="916"/>
      <c r="D86" s="8" t="s">
        <v>9</v>
      </c>
      <c r="E86" s="9" t="s">
        <v>10</v>
      </c>
      <c r="H86" s="454" t="s">
        <v>998</v>
      </c>
      <c r="I86" s="425" t="s">
        <v>1091</v>
      </c>
      <c r="J86" s="459" t="s">
        <v>1092</v>
      </c>
    </row>
    <row r="87" spans="1:11" ht="17.25">
      <c r="A87" s="259">
        <v>1</v>
      </c>
      <c r="B87" s="83" t="s">
        <v>11</v>
      </c>
      <c r="C87" s="83">
        <v>33</v>
      </c>
      <c r="D87" s="630" t="s">
        <v>1259</v>
      </c>
      <c r="E87" s="535"/>
      <c r="H87" s="454"/>
      <c r="I87" s="426">
        <f aca="true" t="shared" si="4" ref="I87:I95">J87-H87</f>
        <v>326600</v>
      </c>
      <c r="J87" s="459">
        <v>326600</v>
      </c>
      <c r="K87" s="547" t="s">
        <v>1260</v>
      </c>
    </row>
    <row r="88" spans="1:10" ht="17.25">
      <c r="A88" s="259">
        <v>2</v>
      </c>
      <c r="B88" s="55" t="s">
        <v>11</v>
      </c>
      <c r="C88" s="83">
        <v>355</v>
      </c>
      <c r="D88" s="536" t="s">
        <v>1261</v>
      </c>
      <c r="E88" s="535"/>
      <c r="H88" s="454"/>
      <c r="I88" s="426">
        <f t="shared" si="4"/>
        <v>78732</v>
      </c>
      <c r="J88" s="459">
        <v>78732</v>
      </c>
    </row>
    <row r="89" spans="1:10" ht="17.25">
      <c r="A89" s="259">
        <v>3</v>
      </c>
      <c r="B89" s="55" t="s">
        <v>11</v>
      </c>
      <c r="C89" s="83">
        <v>535</v>
      </c>
      <c r="D89" s="536" t="s">
        <v>1262</v>
      </c>
      <c r="E89" s="535"/>
      <c r="H89" s="454"/>
      <c r="I89" s="426">
        <f t="shared" si="4"/>
        <v>46500</v>
      </c>
      <c r="J89" s="459">
        <v>46500</v>
      </c>
    </row>
    <row r="90" spans="1:10" ht="17.25">
      <c r="A90" s="259">
        <v>4</v>
      </c>
      <c r="B90" s="55"/>
      <c r="C90" s="295"/>
      <c r="D90" s="631" t="s">
        <v>20</v>
      </c>
      <c r="E90" s="632"/>
      <c r="F90" s="545"/>
      <c r="G90" s="450"/>
      <c r="H90" s="633"/>
      <c r="I90" s="460">
        <f t="shared" si="4"/>
        <v>451832</v>
      </c>
      <c r="J90" s="616">
        <f>SUM(J87:J89)</f>
        <v>451832</v>
      </c>
    </row>
    <row r="91" spans="1:11" ht="17.25">
      <c r="A91" s="259">
        <v>5</v>
      </c>
      <c r="B91" s="55" t="s">
        <v>11</v>
      </c>
      <c r="C91" s="83">
        <v>61</v>
      </c>
      <c r="D91" s="536" t="s">
        <v>1263</v>
      </c>
      <c r="E91" s="535"/>
      <c r="H91" s="454"/>
      <c r="I91" s="426">
        <f t="shared" si="4"/>
        <v>145000</v>
      </c>
      <c r="J91" s="459">
        <v>145000</v>
      </c>
      <c r="K91" s="547" t="s">
        <v>1264</v>
      </c>
    </row>
    <row r="92" spans="1:11" ht="17.25">
      <c r="A92" s="259">
        <v>6</v>
      </c>
      <c r="B92" s="55" t="s">
        <v>11</v>
      </c>
      <c r="C92" s="83">
        <v>62</v>
      </c>
      <c r="D92" s="84" t="s">
        <v>1265</v>
      </c>
      <c r="E92" s="55"/>
      <c r="F92" s="55"/>
      <c r="G92" s="55"/>
      <c r="H92" s="455">
        <v>1182000</v>
      </c>
      <c r="I92" s="426">
        <f t="shared" si="4"/>
        <v>2268000</v>
      </c>
      <c r="J92" s="426">
        <v>3450000</v>
      </c>
      <c r="K92" s="547" t="s">
        <v>1266</v>
      </c>
    </row>
    <row r="93" spans="1:10" ht="17.25">
      <c r="A93" s="259">
        <v>7</v>
      </c>
      <c r="B93" s="55" t="s">
        <v>11</v>
      </c>
      <c r="C93" s="83">
        <v>62</v>
      </c>
      <c r="D93" s="84" t="s">
        <v>967</v>
      </c>
      <c r="E93" s="55"/>
      <c r="F93" s="55"/>
      <c r="G93" s="55"/>
      <c r="H93" s="455"/>
      <c r="I93" s="426">
        <f t="shared" si="4"/>
        <v>0</v>
      </c>
      <c r="J93" s="426"/>
    </row>
    <row r="94" spans="1:10" ht="17.25">
      <c r="A94" s="259">
        <v>8</v>
      </c>
      <c r="B94" s="55" t="s">
        <v>11</v>
      </c>
      <c r="C94" s="83">
        <v>62</v>
      </c>
      <c r="D94" s="84" t="s">
        <v>1139</v>
      </c>
      <c r="E94" s="55"/>
      <c r="F94" s="55"/>
      <c r="G94" s="55"/>
      <c r="H94" s="455"/>
      <c r="I94" s="426">
        <f t="shared" si="4"/>
        <v>0</v>
      </c>
      <c r="J94" s="426">
        <v>0</v>
      </c>
    </row>
    <row r="95" spans="1:10" ht="17.25">
      <c r="A95" s="259">
        <v>9</v>
      </c>
      <c r="B95" s="55" t="s">
        <v>11</v>
      </c>
      <c r="C95" s="83">
        <v>67</v>
      </c>
      <c r="D95" s="84" t="s">
        <v>132</v>
      </c>
      <c r="E95" s="55"/>
      <c r="F95" s="55"/>
      <c r="G95" s="55"/>
      <c r="H95" s="455">
        <v>319140</v>
      </c>
      <c r="I95" s="426">
        <f t="shared" si="4"/>
        <v>-319140</v>
      </c>
      <c r="J95" s="426">
        <v>0</v>
      </c>
    </row>
    <row r="96" spans="1:10" ht="17.25">
      <c r="A96" s="259">
        <v>10</v>
      </c>
      <c r="B96" s="294" t="s">
        <v>11</v>
      </c>
      <c r="C96" s="295">
        <v>6</v>
      </c>
      <c r="D96" s="296" t="s">
        <v>951</v>
      </c>
      <c r="E96" s="294"/>
      <c r="F96" s="294"/>
      <c r="G96" s="294"/>
      <c r="H96" s="456">
        <f>SUM(H92:H95)</f>
        <v>1501140</v>
      </c>
      <c r="I96" s="460">
        <f>SUM(I91:I95)</f>
        <v>2093860</v>
      </c>
      <c r="J96" s="460">
        <f>SUM(J91:J95)</f>
        <v>3595000</v>
      </c>
    </row>
    <row r="97" spans="1:12" s="34" customFormat="1" ht="18">
      <c r="A97" s="259">
        <v>11</v>
      </c>
      <c r="B97" s="55" t="s">
        <v>11</v>
      </c>
      <c r="C97" s="83">
        <v>72</v>
      </c>
      <c r="D97" s="84" t="s">
        <v>898</v>
      </c>
      <c r="E97" s="55"/>
      <c r="F97" s="55"/>
      <c r="G97" s="55"/>
      <c r="H97" s="405"/>
      <c r="I97" s="458">
        <v>2303150</v>
      </c>
      <c r="J97" s="426">
        <f>SUM(H97:I97)</f>
        <v>2303150</v>
      </c>
      <c r="K97" s="898" t="s">
        <v>1162</v>
      </c>
      <c r="L97" s="594"/>
    </row>
    <row r="98" spans="1:12" s="34" customFormat="1" ht="18">
      <c r="A98" s="259">
        <v>12</v>
      </c>
      <c r="B98" s="55" t="s">
        <v>11</v>
      </c>
      <c r="C98" s="83">
        <v>76</v>
      </c>
      <c r="D98" s="84" t="s">
        <v>899</v>
      </c>
      <c r="E98" s="55"/>
      <c r="F98" s="55"/>
      <c r="G98" s="55"/>
      <c r="H98" s="455"/>
      <c r="I98" s="458">
        <v>621850</v>
      </c>
      <c r="J98" s="426">
        <f>SUM(H98:I98)</f>
        <v>621850</v>
      </c>
      <c r="K98" s="898"/>
      <c r="L98" s="594"/>
    </row>
    <row r="99" spans="1:12" s="34" customFormat="1" ht="18">
      <c r="A99" s="259">
        <v>13</v>
      </c>
      <c r="B99" s="297" t="s">
        <v>11</v>
      </c>
      <c r="C99" s="15">
        <v>6</v>
      </c>
      <c r="D99" s="19" t="s">
        <v>950</v>
      </c>
      <c r="E99" s="20"/>
      <c r="F99" s="1"/>
      <c r="G99"/>
      <c r="H99" s="457">
        <f>SUM(H97:H98)</f>
        <v>0</v>
      </c>
      <c r="I99" s="469">
        <f>SUM(I97:I98)</f>
        <v>2925000</v>
      </c>
      <c r="J99" s="460">
        <f>SUM(J97:J98)</f>
        <v>2925000</v>
      </c>
      <c r="K99" s="594"/>
      <c r="L99" s="594"/>
    </row>
    <row r="100" spans="1:10" ht="18" customHeight="1">
      <c r="A100" s="924">
        <v>14</v>
      </c>
      <c r="B100" s="926" t="s">
        <v>23</v>
      </c>
      <c r="C100" s="927"/>
      <c r="D100" s="928"/>
      <c r="E100" s="912">
        <f>SUM(E83)</f>
        <v>0</v>
      </c>
      <c r="H100" s="899">
        <f>H96+H99</f>
        <v>1501140</v>
      </c>
      <c r="I100" s="899">
        <f>I96+I99+I90</f>
        <v>5470692</v>
      </c>
      <c r="J100" s="899">
        <f>J96+J99+J90</f>
        <v>6971832</v>
      </c>
    </row>
    <row r="101" spans="1:12" ht="18" customHeight="1">
      <c r="A101" s="925"/>
      <c r="B101" s="929"/>
      <c r="C101" s="930"/>
      <c r="D101" s="931"/>
      <c r="E101" s="912"/>
      <c r="H101" s="899"/>
      <c r="I101" s="899"/>
      <c r="J101" s="899"/>
      <c r="L101" s="547">
        <f>H100+I100</f>
        <v>6971832</v>
      </c>
    </row>
    <row r="102" spans="1:8" ht="17.25">
      <c r="A102" s="270"/>
      <c r="C102" s="35"/>
      <c r="D102" s="30"/>
      <c r="E102" s="36"/>
      <c r="F102" s="37"/>
      <c r="G102" s="38"/>
      <c r="H102" s="337"/>
    </row>
    <row r="103" spans="1:8" ht="17.25">
      <c r="A103" s="271"/>
      <c r="C103" s="43"/>
      <c r="D103" s="30"/>
      <c r="E103" s="31"/>
      <c r="F103" s="37"/>
      <c r="G103" s="38"/>
      <c r="H103" s="334"/>
    </row>
    <row r="104" spans="1:8" ht="17.25">
      <c r="A104" s="271"/>
      <c r="C104" s="43"/>
      <c r="D104" s="3" t="s">
        <v>1115</v>
      </c>
      <c r="E104" s="4"/>
      <c r="F104" s="1" t="s">
        <v>31</v>
      </c>
      <c r="H104" s="325"/>
    </row>
    <row r="105" spans="1:8" ht="17.25">
      <c r="A105" s="271"/>
      <c r="C105" s="43"/>
      <c r="D105" s="3" t="s">
        <v>1096</v>
      </c>
      <c r="E105" s="4"/>
      <c r="H105" s="325"/>
    </row>
    <row r="106" spans="1:10" ht="17.25">
      <c r="A106" s="951" t="s">
        <v>293</v>
      </c>
      <c r="B106" s="916" t="s">
        <v>3</v>
      </c>
      <c r="C106" s="916"/>
      <c r="D106" s="8" t="s">
        <v>4</v>
      </c>
      <c r="E106" s="9" t="s">
        <v>5</v>
      </c>
      <c r="F106" s="10">
        <v>511112</v>
      </c>
      <c r="G106" s="287"/>
      <c r="H106" s="327" t="s">
        <v>5</v>
      </c>
      <c r="I106" s="425" t="s">
        <v>1101</v>
      </c>
      <c r="J106" s="425" t="s">
        <v>7</v>
      </c>
    </row>
    <row r="107" spans="1:10" ht="17.25">
      <c r="A107" s="934"/>
      <c r="B107" s="916" t="s">
        <v>8</v>
      </c>
      <c r="C107" s="916"/>
      <c r="D107" s="8" t="s">
        <v>9</v>
      </c>
      <c r="E107" s="9" t="s">
        <v>10</v>
      </c>
      <c r="F107" s="10"/>
      <c r="G107" s="287"/>
      <c r="H107" s="327" t="s">
        <v>998</v>
      </c>
      <c r="I107" s="425" t="s">
        <v>1100</v>
      </c>
      <c r="J107" s="425" t="s">
        <v>1092</v>
      </c>
    </row>
    <row r="108" spans="1:11" ht="17.25">
      <c r="A108" s="453">
        <v>1</v>
      </c>
      <c r="B108" s="10" t="s">
        <v>11</v>
      </c>
      <c r="C108" s="10">
        <v>355</v>
      </c>
      <c r="D108" s="39" t="s">
        <v>1111</v>
      </c>
      <c r="E108" s="9"/>
      <c r="F108" s="10"/>
      <c r="G108" s="287"/>
      <c r="H108" s="327"/>
      <c r="I108" s="426">
        <v>5089</v>
      </c>
      <c r="J108" s="426">
        <v>5089</v>
      </c>
      <c r="K108" s="547" t="s">
        <v>1111</v>
      </c>
    </row>
    <row r="109" spans="1:11" ht="17.25">
      <c r="A109" s="453">
        <v>2</v>
      </c>
      <c r="B109" s="10" t="s">
        <v>11</v>
      </c>
      <c r="C109" s="10">
        <v>5021</v>
      </c>
      <c r="D109" s="39" t="s">
        <v>1116</v>
      </c>
      <c r="E109" s="9"/>
      <c r="F109" s="10"/>
      <c r="G109" s="287"/>
      <c r="H109" s="327"/>
      <c r="I109" s="426">
        <v>1807876</v>
      </c>
      <c r="J109" s="426">
        <f>SUM(H109:I109)</f>
        <v>1807876</v>
      </c>
      <c r="K109" s="547" t="s">
        <v>1117</v>
      </c>
    </row>
    <row r="110" spans="1:11" ht="17.25">
      <c r="A110" s="453">
        <v>3</v>
      </c>
      <c r="B110" s="11" t="s">
        <v>11</v>
      </c>
      <c r="C110" s="427">
        <v>9141</v>
      </c>
      <c r="D110" s="428" t="s">
        <v>1150</v>
      </c>
      <c r="E110" s="429"/>
      <c r="F110" s="47"/>
      <c r="G110" s="430"/>
      <c r="H110" s="431">
        <v>4888122</v>
      </c>
      <c r="I110" s="426"/>
      <c r="J110" s="426">
        <f>SUM(H110:I110)</f>
        <v>4888122</v>
      </c>
      <c r="K110" s="547" t="s">
        <v>1108</v>
      </c>
    </row>
    <row r="111" spans="1:10" ht="17.25">
      <c r="A111" s="453">
        <v>4</v>
      </c>
      <c r="B111" s="11" t="s">
        <v>11</v>
      </c>
      <c r="C111" s="427">
        <v>9141</v>
      </c>
      <c r="D111" s="428" t="s">
        <v>1267</v>
      </c>
      <c r="E111" s="429"/>
      <c r="F111" s="47"/>
      <c r="G111" s="430"/>
      <c r="H111" s="431"/>
      <c r="I111" s="426">
        <v>2324521</v>
      </c>
      <c r="J111" s="426">
        <v>2324521</v>
      </c>
    </row>
    <row r="112" spans="1:10" ht="18" customHeight="1">
      <c r="A112" s="950">
        <v>5</v>
      </c>
      <c r="B112" s="948" t="s">
        <v>23</v>
      </c>
      <c r="C112" s="948"/>
      <c r="D112" s="948"/>
      <c r="E112" s="429"/>
      <c r="F112" s="47"/>
      <c r="G112" s="430"/>
      <c r="H112" s="896">
        <f>H108+H109+H110+H111</f>
        <v>4888122</v>
      </c>
      <c r="I112" s="902">
        <f>I108+I109+I110+I111</f>
        <v>4137486</v>
      </c>
      <c r="J112" s="902">
        <f>J108+J109+J110+J111</f>
        <v>9025608</v>
      </c>
    </row>
    <row r="113" spans="1:12" ht="18" customHeight="1">
      <c r="A113" s="950"/>
      <c r="B113" s="948"/>
      <c r="C113" s="948"/>
      <c r="D113" s="948"/>
      <c r="E113" s="429"/>
      <c r="F113" s="47"/>
      <c r="G113" s="430"/>
      <c r="H113" s="897"/>
      <c r="I113" s="902"/>
      <c r="J113" s="902"/>
      <c r="L113" s="547">
        <f>H112+I112</f>
        <v>9025608</v>
      </c>
    </row>
    <row r="114" spans="1:8" ht="17.25">
      <c r="A114" s="271"/>
      <c r="C114" s="43"/>
      <c r="D114" s="30"/>
      <c r="E114" s="31"/>
      <c r="F114" s="37"/>
      <c r="G114" s="38"/>
      <c r="H114" s="334"/>
    </row>
    <row r="115" spans="1:8" ht="17.25">
      <c r="A115" s="271"/>
      <c r="D115" s="3" t="s">
        <v>33</v>
      </c>
      <c r="E115" s="4"/>
      <c r="H115" s="325"/>
    </row>
    <row r="116" spans="4:8" ht="17.25">
      <c r="D116" s="3" t="s">
        <v>34</v>
      </c>
      <c r="E116" s="4"/>
      <c r="H116" s="325"/>
    </row>
    <row r="117" spans="4:8" ht="17.25">
      <c r="D117" s="3"/>
      <c r="E117" s="6"/>
      <c r="F117" s="1">
        <v>583119</v>
      </c>
      <c r="H117" s="326"/>
    </row>
    <row r="118" spans="1:10" ht="17.25">
      <c r="A118" s="924" t="s">
        <v>293</v>
      </c>
      <c r="B118" s="916" t="s">
        <v>3</v>
      </c>
      <c r="C118" s="916"/>
      <c r="D118" s="8" t="s">
        <v>4</v>
      </c>
      <c r="E118" s="9" t="s">
        <v>5</v>
      </c>
      <c r="F118" s="1">
        <v>511112</v>
      </c>
      <c r="H118" s="327" t="s">
        <v>5</v>
      </c>
      <c r="I118" s="425" t="s">
        <v>6</v>
      </c>
      <c r="J118" s="425" t="s">
        <v>7</v>
      </c>
    </row>
    <row r="119" spans="1:10" ht="39" customHeight="1">
      <c r="A119" s="925"/>
      <c r="B119" s="916" t="s">
        <v>8</v>
      </c>
      <c r="C119" s="916"/>
      <c r="D119" s="8" t="s">
        <v>9</v>
      </c>
      <c r="E119" s="9" t="s">
        <v>10</v>
      </c>
      <c r="H119" s="327" t="s">
        <v>998</v>
      </c>
      <c r="I119" s="425" t="s">
        <v>1091</v>
      </c>
      <c r="J119" s="459" t="s">
        <v>1092</v>
      </c>
    </row>
    <row r="120" spans="1:11" ht="17.25">
      <c r="A120" s="269">
        <v>1</v>
      </c>
      <c r="B120" s="11" t="s">
        <v>11</v>
      </c>
      <c r="C120" s="10">
        <v>915</v>
      </c>
      <c r="D120" s="39" t="s">
        <v>35</v>
      </c>
      <c r="E120" s="44">
        <v>27398720</v>
      </c>
      <c r="H120" s="339">
        <v>43791441</v>
      </c>
      <c r="I120" s="426">
        <v>-43791441</v>
      </c>
      <c r="J120" s="426">
        <f>SUM(H120:I120)</f>
        <v>0</v>
      </c>
      <c r="K120" s="547" t="s">
        <v>1196</v>
      </c>
    </row>
    <row r="121" spans="1:14" s="464" customFormat="1" ht="18.75" customHeight="1">
      <c r="A121" s="269">
        <v>2</v>
      </c>
      <c r="B121" s="461" t="s">
        <v>11</v>
      </c>
      <c r="C121" s="269">
        <v>915</v>
      </c>
      <c r="D121" s="462" t="s">
        <v>1059</v>
      </c>
      <c r="E121" s="463">
        <v>19052800</v>
      </c>
      <c r="F121" s="268"/>
      <c r="H121" s="465">
        <v>40359800</v>
      </c>
      <c r="I121" s="466">
        <f>J121-H121</f>
        <v>4779751</v>
      </c>
      <c r="J121" s="467">
        <v>45139551</v>
      </c>
      <c r="K121" s="900" t="s">
        <v>1175</v>
      </c>
      <c r="L121" s="901"/>
      <c r="M121" s="901"/>
      <c r="N121" s="528"/>
    </row>
    <row r="122" spans="1:14" s="464" customFormat="1" ht="18.75" customHeight="1">
      <c r="A122" s="269">
        <v>3</v>
      </c>
      <c r="B122" s="461" t="s">
        <v>1272</v>
      </c>
      <c r="C122" s="269">
        <v>506</v>
      </c>
      <c r="D122" s="462" t="s">
        <v>1273</v>
      </c>
      <c r="E122" s="640"/>
      <c r="F122" s="268"/>
      <c r="H122" s="641"/>
      <c r="I122" s="466">
        <f>J122-H122</f>
        <v>30524504</v>
      </c>
      <c r="J122" s="467">
        <v>30524504</v>
      </c>
      <c r="K122" s="639"/>
      <c r="L122" s="639"/>
      <c r="M122" s="639"/>
      <c r="N122" s="528"/>
    </row>
    <row r="123" spans="1:10" ht="17.25">
      <c r="A123" s="269">
        <v>4</v>
      </c>
      <c r="B123" s="11" t="s">
        <v>11</v>
      </c>
      <c r="C123" s="15">
        <v>9</v>
      </c>
      <c r="D123" s="19" t="s">
        <v>557</v>
      </c>
      <c r="E123" s="45">
        <f>SUM(E120:E121)</f>
        <v>46451520</v>
      </c>
      <c r="H123" s="340">
        <f>SUM(H120:H121)</f>
        <v>84151241</v>
      </c>
      <c r="I123" s="460">
        <f>SUM(I120:I122)</f>
        <v>-8487186</v>
      </c>
      <c r="J123" s="460">
        <f>SUM(J121:J122)</f>
        <v>75664055</v>
      </c>
    </row>
    <row r="124" spans="1:10" ht="18" customHeight="1">
      <c r="A124" s="937">
        <v>5</v>
      </c>
      <c r="B124" s="926" t="s">
        <v>23</v>
      </c>
      <c r="C124" s="927"/>
      <c r="D124" s="928"/>
      <c r="E124" s="917">
        <f>SUM(E120:G121)</f>
        <v>46451520</v>
      </c>
      <c r="H124" s="888">
        <f>SUM(H123)</f>
        <v>84151241</v>
      </c>
      <c r="I124" s="902">
        <f>I123</f>
        <v>-8487186</v>
      </c>
      <c r="J124" s="902">
        <f>J123</f>
        <v>75664055</v>
      </c>
    </row>
    <row r="125" spans="1:12" ht="18" customHeight="1">
      <c r="A125" s="937"/>
      <c r="B125" s="929"/>
      <c r="C125" s="930"/>
      <c r="D125" s="931"/>
      <c r="E125" s="913"/>
      <c r="H125" s="889"/>
      <c r="I125" s="902"/>
      <c r="J125" s="902"/>
      <c r="L125" s="547">
        <f>H124+I124</f>
        <v>75664055</v>
      </c>
    </row>
    <row r="126" spans="3:8" ht="17.25">
      <c r="C126" s="35"/>
      <c r="D126" s="30"/>
      <c r="E126" s="36"/>
      <c r="F126" s="37"/>
      <c r="G126" s="38"/>
      <c r="H126" s="337"/>
    </row>
    <row r="127" spans="1:8" ht="17.25">
      <c r="A127" s="271"/>
      <c r="D127" s="3" t="s">
        <v>37</v>
      </c>
      <c r="E127" s="4"/>
      <c r="H127" s="325"/>
    </row>
    <row r="128" spans="1:12" s="38" customFormat="1" ht="17.25">
      <c r="A128" s="268"/>
      <c r="B128" s="2"/>
      <c r="C128" s="1"/>
      <c r="D128" s="3" t="s">
        <v>38</v>
      </c>
      <c r="E128" s="4"/>
      <c r="F128" s="1"/>
      <c r="G128"/>
      <c r="H128" s="325"/>
      <c r="I128" s="422"/>
      <c r="J128" s="422"/>
      <c r="K128" s="595"/>
      <c r="L128" s="595"/>
    </row>
    <row r="129" spans="4:8" ht="17.25">
      <c r="D129" s="3"/>
      <c r="E129" s="6"/>
      <c r="F129" s="1">
        <v>511116</v>
      </c>
      <c r="H129" s="326"/>
    </row>
    <row r="130" spans="1:12" s="46" customFormat="1" ht="19.5" customHeight="1">
      <c r="A130" s="924" t="s">
        <v>293</v>
      </c>
      <c r="B130" s="916" t="s">
        <v>3</v>
      </c>
      <c r="C130" s="916"/>
      <c r="D130" s="8" t="s">
        <v>4</v>
      </c>
      <c r="E130" s="9" t="s">
        <v>5</v>
      </c>
      <c r="F130" s="1">
        <v>511112</v>
      </c>
      <c r="G130"/>
      <c r="H130" s="327" t="s">
        <v>5</v>
      </c>
      <c r="I130" s="425" t="s">
        <v>6</v>
      </c>
      <c r="J130" s="425" t="s">
        <v>7</v>
      </c>
      <c r="K130" s="596"/>
      <c r="L130" s="596"/>
    </row>
    <row r="131" spans="1:10" ht="39.75" customHeight="1">
      <c r="A131" s="925"/>
      <c r="B131" s="916" t="s">
        <v>8</v>
      </c>
      <c r="C131" s="916"/>
      <c r="D131" s="8" t="s">
        <v>9</v>
      </c>
      <c r="E131" s="9" t="s">
        <v>10</v>
      </c>
      <c r="H131" s="327" t="s">
        <v>998</v>
      </c>
      <c r="I131" s="425" t="s">
        <v>1091</v>
      </c>
      <c r="J131" s="459" t="s">
        <v>1092</v>
      </c>
    </row>
    <row r="132" spans="1:10" ht="17.25">
      <c r="A132" s="269">
        <v>1</v>
      </c>
      <c r="B132" s="11" t="s">
        <v>11</v>
      </c>
      <c r="C132" s="10">
        <v>1101</v>
      </c>
      <c r="D132" s="12" t="s">
        <v>39</v>
      </c>
      <c r="E132" s="13">
        <v>1461000</v>
      </c>
      <c r="F132" s="1">
        <v>53111</v>
      </c>
      <c r="H132" s="336"/>
      <c r="I132" s="426"/>
      <c r="J132" s="426"/>
    </row>
    <row r="133" spans="1:12" s="46" customFormat="1" ht="17.25">
      <c r="A133" s="269">
        <v>2</v>
      </c>
      <c r="B133" s="11" t="s">
        <v>11</v>
      </c>
      <c r="C133" s="15">
        <v>11</v>
      </c>
      <c r="D133" s="19" t="s">
        <v>40</v>
      </c>
      <c r="E133" s="17">
        <f>SUM(E132)</f>
        <v>1461000</v>
      </c>
      <c r="F133" s="1"/>
      <c r="G133"/>
      <c r="H133" s="329">
        <f>SUM(H132)</f>
        <v>0</v>
      </c>
      <c r="I133" s="472"/>
      <c r="J133" s="472"/>
      <c r="K133" s="596"/>
      <c r="L133" s="596"/>
    </row>
    <row r="134" spans="1:12" s="46" customFormat="1" ht="17.25">
      <c r="A134" s="269">
        <v>3</v>
      </c>
      <c r="B134" s="11" t="s">
        <v>11</v>
      </c>
      <c r="C134" s="10">
        <v>2</v>
      </c>
      <c r="D134" s="18" t="s">
        <v>558</v>
      </c>
      <c r="E134" s="13">
        <f>SUM(E133*0.135)</f>
        <v>197235</v>
      </c>
      <c r="F134" s="1"/>
      <c r="G134"/>
      <c r="H134" s="336"/>
      <c r="I134" s="470"/>
      <c r="J134" s="470"/>
      <c r="K134" s="596"/>
      <c r="L134" s="596"/>
    </row>
    <row r="135" spans="1:10" ht="17.25">
      <c r="A135" s="269">
        <v>4</v>
      </c>
      <c r="B135" s="11" t="s">
        <v>11</v>
      </c>
      <c r="C135" s="15">
        <v>2</v>
      </c>
      <c r="D135" s="19" t="s">
        <v>559</v>
      </c>
      <c r="E135" s="20">
        <f>SUM(E134:E134)</f>
        <v>197235</v>
      </c>
      <c r="H135" s="330">
        <f>SUM(H134:H134)</f>
        <v>0</v>
      </c>
      <c r="I135" s="460"/>
      <c r="J135" s="460"/>
    </row>
    <row r="136" spans="1:10" ht="18" customHeight="1">
      <c r="A136" s="924">
        <v>5</v>
      </c>
      <c r="B136" s="926" t="s">
        <v>560</v>
      </c>
      <c r="C136" s="927"/>
      <c r="D136" s="928"/>
      <c r="E136" s="912" t="e">
        <f>SUM(#REF!,E135,E133)</f>
        <v>#REF!</v>
      </c>
      <c r="H136" s="895">
        <f>SUM(H135,H133)</f>
        <v>0</v>
      </c>
      <c r="I136" s="907"/>
      <c r="J136" s="907"/>
    </row>
    <row r="137" spans="1:10" ht="18" customHeight="1">
      <c r="A137" s="925"/>
      <c r="B137" s="929"/>
      <c r="C137" s="930"/>
      <c r="D137" s="931"/>
      <c r="E137" s="912"/>
      <c r="H137" s="895"/>
      <c r="I137" s="908"/>
      <c r="J137" s="908"/>
    </row>
    <row r="138" spans="1:8" ht="17.25">
      <c r="A138" s="272"/>
      <c r="C138" s="50"/>
      <c r="D138" s="30"/>
      <c r="E138" s="36"/>
      <c r="H138" s="337"/>
    </row>
    <row r="139" spans="1:12" s="46" customFormat="1" ht="17.25">
      <c r="A139" s="268"/>
      <c r="B139" s="2"/>
      <c r="C139" s="1"/>
      <c r="D139" s="3" t="s">
        <v>41</v>
      </c>
      <c r="E139" s="4"/>
      <c r="F139" s="1"/>
      <c r="G139"/>
      <c r="H139" s="325"/>
      <c r="I139" s="423"/>
      <c r="J139" s="423"/>
      <c r="K139" s="596"/>
      <c r="L139" s="596"/>
    </row>
    <row r="140" spans="4:8" ht="17.25">
      <c r="D140" s="3" t="s">
        <v>42</v>
      </c>
      <c r="E140" s="4"/>
      <c r="H140" s="325"/>
    </row>
    <row r="141" spans="4:8" ht="17.25">
      <c r="D141" s="3"/>
      <c r="E141" s="6"/>
      <c r="F141" s="1">
        <v>511116</v>
      </c>
      <c r="H141" s="326"/>
    </row>
    <row r="142" spans="1:10" ht="17.25">
      <c r="A142" s="924" t="s">
        <v>293</v>
      </c>
      <c r="B142" s="916" t="s">
        <v>3</v>
      </c>
      <c r="C142" s="916"/>
      <c r="D142" s="8" t="s">
        <v>4</v>
      </c>
      <c r="E142" s="9" t="s">
        <v>5</v>
      </c>
      <c r="F142" s="1">
        <v>511112</v>
      </c>
      <c r="H142" s="327" t="s">
        <v>5</v>
      </c>
      <c r="I142" s="425" t="s">
        <v>6</v>
      </c>
      <c r="J142" s="425" t="s">
        <v>7</v>
      </c>
    </row>
    <row r="143" spans="1:12" s="46" customFormat="1" ht="32.25" customHeight="1">
      <c r="A143" s="925"/>
      <c r="B143" s="916" t="s">
        <v>8</v>
      </c>
      <c r="C143" s="916"/>
      <c r="D143" s="8" t="s">
        <v>9</v>
      </c>
      <c r="E143" s="9" t="s">
        <v>10</v>
      </c>
      <c r="F143" s="1"/>
      <c r="G143"/>
      <c r="H143" s="327" t="s">
        <v>998</v>
      </c>
      <c r="I143" s="425" t="s">
        <v>1091</v>
      </c>
      <c r="J143" s="459" t="s">
        <v>1092</v>
      </c>
      <c r="K143" s="596"/>
      <c r="L143" s="596"/>
    </row>
    <row r="144" spans="1:12" s="51" customFormat="1" ht="17.25">
      <c r="A144" s="269">
        <v>1</v>
      </c>
      <c r="B144" s="11" t="s">
        <v>11</v>
      </c>
      <c r="C144" s="10">
        <v>1101</v>
      </c>
      <c r="D144" s="12" t="s">
        <v>39</v>
      </c>
      <c r="E144" s="13">
        <v>1300000</v>
      </c>
      <c r="F144" s="1">
        <v>53111</v>
      </c>
      <c r="G144"/>
      <c r="H144" s="336">
        <v>5855910</v>
      </c>
      <c r="I144" s="426">
        <f>J144-H144</f>
        <v>-796160</v>
      </c>
      <c r="J144" s="471">
        <v>5059750</v>
      </c>
      <c r="K144" s="597"/>
      <c r="L144" s="597"/>
    </row>
    <row r="145" spans="1:12" s="51" customFormat="1" ht="17.25">
      <c r="A145" s="269">
        <v>2</v>
      </c>
      <c r="B145" s="11"/>
      <c r="C145" s="10">
        <v>1107</v>
      </c>
      <c r="D145" s="12" t="s">
        <v>1198</v>
      </c>
      <c r="E145" s="307"/>
      <c r="F145" s="1"/>
      <c r="G145"/>
      <c r="H145" s="542"/>
      <c r="I145" s="426">
        <f>J145-H145</f>
        <v>96000</v>
      </c>
      <c r="J145" s="471">
        <v>96000</v>
      </c>
      <c r="K145" s="597" t="s">
        <v>1197</v>
      </c>
      <c r="L145" s="597"/>
    </row>
    <row r="146" spans="1:12" s="51" customFormat="1" ht="17.25">
      <c r="A146" s="269">
        <v>3</v>
      </c>
      <c r="B146" s="11"/>
      <c r="C146" s="10">
        <v>1113</v>
      </c>
      <c r="D146" s="12" t="s">
        <v>1125</v>
      </c>
      <c r="E146" s="307"/>
      <c r="F146" s="1"/>
      <c r="G146"/>
      <c r="H146" s="542"/>
      <c r="I146" s="426">
        <f>J146-H146</f>
        <v>20753</v>
      </c>
      <c r="J146" s="471">
        <v>20753</v>
      </c>
      <c r="K146" s="597"/>
      <c r="L146" s="597"/>
    </row>
    <row r="147" spans="1:10" ht="17.25">
      <c r="A147" s="269">
        <v>4</v>
      </c>
      <c r="B147" s="11" t="s">
        <v>11</v>
      </c>
      <c r="C147" s="26">
        <v>11</v>
      </c>
      <c r="D147" s="19" t="s">
        <v>40</v>
      </c>
      <c r="E147" s="17">
        <f>SUM(E144)</f>
        <v>1300000</v>
      </c>
      <c r="H147" s="329">
        <f>SUM(H144)</f>
        <v>5855910</v>
      </c>
      <c r="I147" s="460">
        <f>SUM(I144:I146)</f>
        <v>-679407</v>
      </c>
      <c r="J147" s="472">
        <f>SUM(J144:J146)</f>
        <v>5176503</v>
      </c>
    </row>
    <row r="148" spans="1:10" ht="17.25">
      <c r="A148" s="269">
        <v>5</v>
      </c>
      <c r="B148" s="11" t="s">
        <v>11</v>
      </c>
      <c r="C148" s="10">
        <v>2</v>
      </c>
      <c r="D148" s="18" t="s">
        <v>973</v>
      </c>
      <c r="E148" s="13">
        <f>SUM(E147*13.5%)</f>
        <v>175500</v>
      </c>
      <c r="H148" s="336">
        <v>656023</v>
      </c>
      <c r="I148" s="426">
        <f>J148-H148</f>
        <v>-87143</v>
      </c>
      <c r="J148" s="471">
        <v>568880</v>
      </c>
    </row>
    <row r="149" spans="1:10" ht="17.25">
      <c r="A149" s="269">
        <v>6</v>
      </c>
      <c r="B149" s="482" t="s">
        <v>11</v>
      </c>
      <c r="C149" s="529">
        <v>2</v>
      </c>
      <c r="D149" s="534" t="s">
        <v>1141</v>
      </c>
      <c r="E149" s="68"/>
      <c r="H149" s="358"/>
      <c r="I149" s="426">
        <f aca="true" t="shared" si="5" ref="I149:I157">J149-H149</f>
        <v>59397</v>
      </c>
      <c r="J149" s="537">
        <v>59397</v>
      </c>
    </row>
    <row r="150" spans="1:10" ht="17.25">
      <c r="A150" s="269">
        <v>7</v>
      </c>
      <c r="B150" s="482" t="s">
        <v>11</v>
      </c>
      <c r="C150" s="529">
        <v>2</v>
      </c>
      <c r="D150" s="534" t="s">
        <v>954</v>
      </c>
      <c r="E150" s="68"/>
      <c r="H150" s="358"/>
      <c r="I150" s="426">
        <f t="shared" si="5"/>
        <v>24924</v>
      </c>
      <c r="J150" s="537">
        <v>24924</v>
      </c>
    </row>
    <row r="151" spans="1:10" ht="17.25">
      <c r="A151" s="269">
        <v>8</v>
      </c>
      <c r="B151" s="482" t="s">
        <v>11</v>
      </c>
      <c r="C151" s="529">
        <v>2</v>
      </c>
      <c r="D151" s="534" t="s">
        <v>1163</v>
      </c>
      <c r="E151" s="68"/>
      <c r="H151" s="358"/>
      <c r="I151" s="426">
        <f t="shared" si="5"/>
        <v>16992</v>
      </c>
      <c r="J151" s="537">
        <v>16992</v>
      </c>
    </row>
    <row r="152" spans="1:10" ht="17.25">
      <c r="A152" s="269">
        <v>9</v>
      </c>
      <c r="B152" s="482" t="s">
        <v>11</v>
      </c>
      <c r="C152" s="491">
        <v>2</v>
      </c>
      <c r="D152" s="483" t="s">
        <v>547</v>
      </c>
      <c r="E152" s="412">
        <f>SUM(E148:E148)</f>
        <v>175500</v>
      </c>
      <c r="H152" s="340">
        <f>SUM(H148:H148)</f>
        <v>656023</v>
      </c>
      <c r="I152" s="476">
        <f>SUM(I148:I151)</f>
        <v>14170</v>
      </c>
      <c r="J152" s="477">
        <f>SUM(J148:J151)</f>
        <v>670193</v>
      </c>
    </row>
    <row r="153" spans="1:10" ht="17.25">
      <c r="A153" s="269">
        <v>10</v>
      </c>
      <c r="B153" s="486" t="s">
        <v>11</v>
      </c>
      <c r="C153" s="308">
        <v>311</v>
      </c>
      <c r="D153" s="312" t="s">
        <v>1118</v>
      </c>
      <c r="E153" s="478"/>
      <c r="F153" s="308"/>
      <c r="G153" s="487"/>
      <c r="H153" s="479"/>
      <c r="I153" s="634">
        <f t="shared" si="5"/>
        <v>31583</v>
      </c>
      <c r="J153" s="636">
        <v>31583</v>
      </c>
    </row>
    <row r="154" spans="1:10" ht="17.25">
      <c r="A154" s="269">
        <v>11</v>
      </c>
      <c r="B154" s="486" t="s">
        <v>11</v>
      </c>
      <c r="C154" s="308">
        <v>312</v>
      </c>
      <c r="D154" s="312" t="s">
        <v>1081</v>
      </c>
      <c r="E154" s="478"/>
      <c r="F154" s="308"/>
      <c r="G154" s="487"/>
      <c r="H154" s="479"/>
      <c r="I154" s="635">
        <f t="shared" si="5"/>
        <v>67324</v>
      </c>
      <c r="J154" s="637">
        <v>67324</v>
      </c>
    </row>
    <row r="155" spans="1:10" ht="17.25">
      <c r="A155" s="269">
        <v>12</v>
      </c>
      <c r="B155" s="486" t="s">
        <v>11</v>
      </c>
      <c r="C155" s="308">
        <v>334</v>
      </c>
      <c r="D155" s="312" t="s">
        <v>1119</v>
      </c>
      <c r="E155" s="478"/>
      <c r="F155" s="308"/>
      <c r="G155" s="487"/>
      <c r="H155" s="479"/>
      <c r="I155" s="426">
        <f t="shared" si="5"/>
        <v>62754</v>
      </c>
      <c r="J155" s="488">
        <v>62754</v>
      </c>
    </row>
    <row r="156" spans="1:10" ht="17.25">
      <c r="A156" s="269">
        <v>13</v>
      </c>
      <c r="B156" s="486"/>
      <c r="C156" s="308">
        <v>337</v>
      </c>
      <c r="D156" s="312" t="s">
        <v>431</v>
      </c>
      <c r="E156" s="478"/>
      <c r="F156" s="308"/>
      <c r="G156" s="487"/>
      <c r="H156" s="479"/>
      <c r="I156" s="426">
        <f t="shared" si="5"/>
        <v>3041</v>
      </c>
      <c r="J156" s="488">
        <v>3041</v>
      </c>
    </row>
    <row r="157" spans="1:10" ht="17.25">
      <c r="A157" s="269">
        <v>14</v>
      </c>
      <c r="B157" s="486" t="s">
        <v>11</v>
      </c>
      <c r="C157" s="308">
        <v>35</v>
      </c>
      <c r="D157" s="312" t="s">
        <v>1120</v>
      </c>
      <c r="E157" s="478"/>
      <c r="F157" s="308"/>
      <c r="G157" s="487"/>
      <c r="H157" s="479"/>
      <c r="I157" s="426">
        <f t="shared" si="5"/>
        <v>44469</v>
      </c>
      <c r="J157" s="488">
        <v>44469</v>
      </c>
    </row>
    <row r="158" spans="1:10" ht="17.25">
      <c r="A158" s="269">
        <v>15</v>
      </c>
      <c r="B158" s="489" t="s">
        <v>11</v>
      </c>
      <c r="C158" s="493">
        <v>3</v>
      </c>
      <c r="D158" s="494" t="s">
        <v>20</v>
      </c>
      <c r="E158" s="495"/>
      <c r="F158" s="496"/>
      <c r="G158" s="497"/>
      <c r="H158" s="449"/>
      <c r="I158" s="498">
        <f>SUM(I153:I157)</f>
        <v>209171</v>
      </c>
      <c r="J158" s="498">
        <f aca="true" t="shared" si="6" ref="J158:J164">SUM(H158:I158)</f>
        <v>209171</v>
      </c>
    </row>
    <row r="159" spans="1:10" ht="17.25">
      <c r="A159" s="269">
        <v>16</v>
      </c>
      <c r="B159" s="11" t="s">
        <v>11</v>
      </c>
      <c r="C159" s="308">
        <v>64</v>
      </c>
      <c r="D159" s="490" t="s">
        <v>1029</v>
      </c>
      <c r="E159" s="478"/>
      <c r="F159" s="308"/>
      <c r="G159" s="487"/>
      <c r="H159" s="479"/>
      <c r="I159" s="468">
        <v>54912</v>
      </c>
      <c r="J159" s="488">
        <f t="shared" si="6"/>
        <v>54912</v>
      </c>
    </row>
    <row r="160" spans="1:10" ht="17.25">
      <c r="A160" s="269">
        <v>17</v>
      </c>
      <c r="B160" s="11" t="s">
        <v>11</v>
      </c>
      <c r="C160" s="308">
        <v>67</v>
      </c>
      <c r="D160" s="490" t="s">
        <v>1121</v>
      </c>
      <c r="E160" s="478"/>
      <c r="F160" s="308"/>
      <c r="G160" s="487"/>
      <c r="H160" s="479"/>
      <c r="I160" s="468">
        <v>14826</v>
      </c>
      <c r="J160" s="488">
        <f t="shared" si="6"/>
        <v>14826</v>
      </c>
    </row>
    <row r="161" spans="1:10" ht="17.25">
      <c r="A161" s="269">
        <v>18</v>
      </c>
      <c r="B161" s="499" t="s">
        <v>11</v>
      </c>
      <c r="C161" s="493">
        <v>6</v>
      </c>
      <c r="D161" s="494" t="s">
        <v>630</v>
      </c>
      <c r="E161" s="500"/>
      <c r="F161" s="493"/>
      <c r="G161" s="501"/>
      <c r="H161" s="502"/>
      <c r="I161" s="498">
        <f>SUM(I159:I160)</f>
        <v>69738</v>
      </c>
      <c r="J161" s="498">
        <f t="shared" si="6"/>
        <v>69738</v>
      </c>
    </row>
    <row r="162" spans="1:10" ht="17.25">
      <c r="A162" s="269">
        <v>19</v>
      </c>
      <c r="B162" s="11" t="s">
        <v>11</v>
      </c>
      <c r="C162" s="308">
        <v>731</v>
      </c>
      <c r="D162" s="490" t="s">
        <v>1122</v>
      </c>
      <c r="E162" s="478"/>
      <c r="F162" s="308"/>
      <c r="G162" s="487"/>
      <c r="H162" s="479"/>
      <c r="I162" s="468">
        <v>92047</v>
      </c>
      <c r="J162" s="488">
        <f t="shared" si="6"/>
        <v>92047</v>
      </c>
    </row>
    <row r="163" spans="1:10" ht="17.25">
      <c r="A163" s="269">
        <v>20</v>
      </c>
      <c r="B163" s="11" t="s">
        <v>11</v>
      </c>
      <c r="C163" s="308">
        <v>733</v>
      </c>
      <c r="D163" s="490" t="s">
        <v>1123</v>
      </c>
      <c r="E163" s="478"/>
      <c r="F163" s="308"/>
      <c r="G163" s="487"/>
      <c r="H163" s="479"/>
      <c r="I163" s="468">
        <v>24853</v>
      </c>
      <c r="J163" s="488">
        <f t="shared" si="6"/>
        <v>24853</v>
      </c>
    </row>
    <row r="164" spans="1:10" ht="17.25">
      <c r="A164" s="269">
        <v>21</v>
      </c>
      <c r="B164" s="499" t="s">
        <v>11</v>
      </c>
      <c r="C164" s="493">
        <v>7</v>
      </c>
      <c r="D164" s="494" t="s">
        <v>308</v>
      </c>
      <c r="E164" s="500"/>
      <c r="F164" s="493"/>
      <c r="G164" s="501"/>
      <c r="H164" s="502"/>
      <c r="I164" s="498">
        <f>SUM(I162:I163)</f>
        <v>116900</v>
      </c>
      <c r="J164" s="498">
        <f t="shared" si="6"/>
        <v>116900</v>
      </c>
    </row>
    <row r="165" spans="1:10" ht="18" customHeight="1">
      <c r="A165" s="949">
        <v>22</v>
      </c>
      <c r="B165" s="484" t="s">
        <v>560</v>
      </c>
      <c r="C165" s="492"/>
      <c r="D165" s="485"/>
      <c r="E165" s="913" t="e">
        <f>SUM(#REF!,E152,E147)</f>
        <v>#REF!</v>
      </c>
      <c r="H165" s="889">
        <f>SUM(H152,H147+H158+H161+H164)</f>
        <v>6511933</v>
      </c>
      <c r="I165" s="889">
        <f>SUM(I152,I147+I158+I161+I164)</f>
        <v>-269428</v>
      </c>
      <c r="J165" s="889">
        <f>SUM(J152,J147+J158+J161+J164)</f>
        <v>6242505</v>
      </c>
    </row>
    <row r="166" spans="1:12" ht="18" customHeight="1">
      <c r="A166" s="949"/>
      <c r="B166" s="480"/>
      <c r="C166" s="284"/>
      <c r="D166" s="481"/>
      <c r="E166" s="912"/>
      <c r="H166" s="895"/>
      <c r="I166" s="895"/>
      <c r="J166" s="895"/>
      <c r="L166" s="547">
        <f>J165-H165</f>
        <v>-269428</v>
      </c>
    </row>
    <row r="167" spans="1:8" ht="17.25">
      <c r="A167" s="276"/>
      <c r="C167" s="35"/>
      <c r="D167" s="30"/>
      <c r="E167" s="36"/>
      <c r="F167" s="37"/>
      <c r="G167" s="38"/>
      <c r="H167" s="337"/>
    </row>
    <row r="168" spans="1:8" ht="17.25">
      <c r="A168" s="273"/>
      <c r="D168" s="3" t="s">
        <v>43</v>
      </c>
      <c r="E168" s="7"/>
      <c r="H168" s="326"/>
    </row>
    <row r="169" spans="4:8" ht="17.25">
      <c r="D169" s="3" t="s">
        <v>44</v>
      </c>
      <c r="E169" s="4"/>
      <c r="H169" s="325"/>
    </row>
    <row r="170" spans="4:8" ht="17.25">
      <c r="D170" s="46"/>
      <c r="E170" s="6"/>
      <c r="F170" s="1" t="s">
        <v>45</v>
      </c>
      <c r="H170" s="326"/>
    </row>
    <row r="171" spans="1:10" ht="17.25">
      <c r="A171" s="924" t="s">
        <v>293</v>
      </c>
      <c r="B171" s="916" t="s">
        <v>3</v>
      </c>
      <c r="C171" s="916"/>
      <c r="D171" s="8" t="s">
        <v>4</v>
      </c>
      <c r="E171" s="9" t="s">
        <v>5</v>
      </c>
      <c r="F171" s="1">
        <v>511112</v>
      </c>
      <c r="H171" s="327" t="s">
        <v>5</v>
      </c>
      <c r="I171" s="425" t="s">
        <v>6</v>
      </c>
      <c r="J171" s="425" t="s">
        <v>7</v>
      </c>
    </row>
    <row r="172" spans="1:10" ht="30.75" customHeight="1">
      <c r="A172" s="925"/>
      <c r="B172" s="916" t="s">
        <v>8</v>
      </c>
      <c r="C172" s="916"/>
      <c r="D172" s="8" t="s">
        <v>9</v>
      </c>
      <c r="E172" s="9" t="s">
        <v>10</v>
      </c>
      <c r="H172" s="327" t="s">
        <v>919</v>
      </c>
      <c r="I172" s="425" t="s">
        <v>1091</v>
      </c>
      <c r="J172" s="459" t="s">
        <v>1092</v>
      </c>
    </row>
    <row r="173" spans="1:10" ht="17.25">
      <c r="A173" s="269">
        <v>1</v>
      </c>
      <c r="B173" s="11" t="s">
        <v>11</v>
      </c>
      <c r="C173" s="10">
        <v>312</v>
      </c>
      <c r="D173" s="52" t="s">
        <v>26</v>
      </c>
      <c r="E173" s="14">
        <v>900000</v>
      </c>
      <c r="H173" s="328"/>
      <c r="I173" s="426"/>
      <c r="J173" s="426"/>
    </row>
    <row r="174" spans="1:10" ht="17.25">
      <c r="A174" s="269">
        <v>2</v>
      </c>
      <c r="B174" s="11" t="s">
        <v>11</v>
      </c>
      <c r="C174" s="10">
        <v>312</v>
      </c>
      <c r="D174" s="52" t="s">
        <v>47</v>
      </c>
      <c r="E174" s="14">
        <v>10000</v>
      </c>
      <c r="H174" s="328"/>
      <c r="I174" s="426"/>
      <c r="J174" s="426"/>
    </row>
    <row r="175" spans="1:12" s="38" customFormat="1" ht="17.25">
      <c r="A175" s="269">
        <v>3</v>
      </c>
      <c r="B175" s="11" t="s">
        <v>11</v>
      </c>
      <c r="C175" s="10">
        <v>312</v>
      </c>
      <c r="D175" s="52" t="s">
        <v>936</v>
      </c>
      <c r="E175" s="14">
        <v>40000</v>
      </c>
      <c r="F175" s="1"/>
      <c r="G175"/>
      <c r="H175" s="328"/>
      <c r="I175" s="475"/>
      <c r="J175" s="475"/>
      <c r="K175" s="595"/>
      <c r="L175" s="595"/>
    </row>
    <row r="176" spans="1:10" ht="17.25">
      <c r="A176" s="269">
        <v>4</v>
      </c>
      <c r="B176" s="11" t="s">
        <v>11</v>
      </c>
      <c r="C176" s="26">
        <v>31</v>
      </c>
      <c r="D176" s="19" t="s">
        <v>561</v>
      </c>
      <c r="E176" s="20">
        <f>SUM(E173:E175)</f>
        <v>950000</v>
      </c>
      <c r="H176" s="330">
        <f>SUM(H173:H175)</f>
        <v>0</v>
      </c>
      <c r="I176" s="460"/>
      <c r="J176" s="460"/>
    </row>
    <row r="177" spans="1:10" ht="17.25">
      <c r="A177" s="269">
        <v>5</v>
      </c>
      <c r="B177" s="11" t="s">
        <v>11</v>
      </c>
      <c r="C177" s="10">
        <v>334</v>
      </c>
      <c r="D177" s="18" t="s">
        <v>937</v>
      </c>
      <c r="E177" s="13">
        <v>200000</v>
      </c>
      <c r="F177" s="1">
        <v>55219</v>
      </c>
      <c r="H177" s="336"/>
      <c r="I177" s="426"/>
      <c r="J177" s="426"/>
    </row>
    <row r="178" spans="1:10" ht="17.25">
      <c r="A178" s="269">
        <v>6</v>
      </c>
      <c r="B178" s="11" t="s">
        <v>11</v>
      </c>
      <c r="C178" s="10">
        <v>336</v>
      </c>
      <c r="D178" s="41" t="s">
        <v>1004</v>
      </c>
      <c r="E178" s="13">
        <v>1500000</v>
      </c>
      <c r="H178" s="336">
        <v>1850000</v>
      </c>
      <c r="I178" s="426">
        <f>J178-H178</f>
        <v>56925</v>
      </c>
      <c r="J178" s="426">
        <v>1906925</v>
      </c>
    </row>
    <row r="179" spans="1:12" s="1" customFormat="1" ht="17.25">
      <c r="A179" s="269">
        <v>7</v>
      </c>
      <c r="B179" s="11" t="s">
        <v>11</v>
      </c>
      <c r="C179" s="10">
        <v>337</v>
      </c>
      <c r="D179" s="18" t="s">
        <v>48</v>
      </c>
      <c r="E179" s="13">
        <v>450000</v>
      </c>
      <c r="G179"/>
      <c r="H179" s="336"/>
      <c r="I179" s="459"/>
      <c r="J179" s="426">
        <f aca="true" t="shared" si="7" ref="J179:J185">SUM(H179:I179)</f>
        <v>0</v>
      </c>
      <c r="K179" s="590"/>
      <c r="L179" s="590"/>
    </row>
    <row r="180" spans="1:10" ht="17.25">
      <c r="A180" s="269">
        <v>8</v>
      </c>
      <c r="B180" s="11" t="s">
        <v>11</v>
      </c>
      <c r="C180" s="10">
        <v>337</v>
      </c>
      <c r="D180" s="18" t="s">
        <v>49</v>
      </c>
      <c r="E180" s="13">
        <v>50000</v>
      </c>
      <c r="H180" s="336"/>
      <c r="I180" s="426"/>
      <c r="J180" s="426">
        <f t="shared" si="7"/>
        <v>0</v>
      </c>
    </row>
    <row r="181" spans="1:10" ht="17.25">
      <c r="A181" s="269">
        <v>9</v>
      </c>
      <c r="B181" s="11" t="s">
        <v>11</v>
      </c>
      <c r="C181" s="15">
        <v>33</v>
      </c>
      <c r="D181" s="19" t="s">
        <v>562</v>
      </c>
      <c r="E181" s="20">
        <f>SUM(E177:E180)</f>
        <v>2200000</v>
      </c>
      <c r="H181" s="449">
        <f>SUM(H177:H180)</f>
        <v>1850000</v>
      </c>
      <c r="I181" s="460">
        <f>SUM(I177:I180)</f>
        <v>56925</v>
      </c>
      <c r="J181" s="460">
        <f t="shared" si="7"/>
        <v>1906925</v>
      </c>
    </row>
    <row r="182" spans="1:10" ht="17.25">
      <c r="A182" s="269">
        <v>10</v>
      </c>
      <c r="B182" s="11" t="s">
        <v>11</v>
      </c>
      <c r="C182" s="10">
        <v>351</v>
      </c>
      <c r="D182" s="18" t="s">
        <v>18</v>
      </c>
      <c r="E182" s="13">
        <f>SUM(E177+E180+E176)*0.27</f>
        <v>324000</v>
      </c>
      <c r="F182" s="1">
        <v>561111</v>
      </c>
      <c r="H182" s="336">
        <v>499500</v>
      </c>
      <c r="I182" s="426">
        <f>J182-H182</f>
        <v>15369</v>
      </c>
      <c r="J182" s="426">
        <v>514869</v>
      </c>
    </row>
    <row r="183" spans="1:10" ht="17.25">
      <c r="A183" s="269">
        <v>11</v>
      </c>
      <c r="B183" s="11" t="s">
        <v>11</v>
      </c>
      <c r="C183" s="15">
        <v>35</v>
      </c>
      <c r="D183" s="19" t="s">
        <v>563</v>
      </c>
      <c r="E183" s="20">
        <f>SUM(E182:E182)</f>
        <v>324000</v>
      </c>
      <c r="H183" s="449">
        <f>SUM(H182:H182)</f>
        <v>499500</v>
      </c>
      <c r="I183" s="460">
        <f>SUM(I182)</f>
        <v>15369</v>
      </c>
      <c r="J183" s="460">
        <f t="shared" si="7"/>
        <v>514869</v>
      </c>
    </row>
    <row r="184" spans="1:10" ht="17.25">
      <c r="A184" s="269">
        <v>12</v>
      </c>
      <c r="B184" s="11" t="s">
        <v>11</v>
      </c>
      <c r="C184" s="15">
        <v>3</v>
      </c>
      <c r="D184" s="19" t="s">
        <v>564</v>
      </c>
      <c r="E184" s="20">
        <f>SUM(E181+E183+E176)</f>
        <v>3474000</v>
      </c>
      <c r="H184" s="449">
        <f>SUM(H181+H183+H176)</f>
        <v>2349500</v>
      </c>
      <c r="I184" s="449">
        <f>SUM(I181+I183+I176)</f>
        <v>72294</v>
      </c>
      <c r="J184" s="460">
        <f t="shared" si="7"/>
        <v>2421794</v>
      </c>
    </row>
    <row r="185" spans="1:10" ht="18" customHeight="1">
      <c r="A185" s="924">
        <v>13</v>
      </c>
      <c r="B185" s="948" t="s">
        <v>565</v>
      </c>
      <c r="C185" s="948"/>
      <c r="D185" s="948"/>
      <c r="E185" s="910">
        <f>SUM(E184)</f>
        <v>3474000</v>
      </c>
      <c r="H185" s="896">
        <f>SUM(H184)</f>
        <v>2349500</v>
      </c>
      <c r="I185" s="896">
        <f>SUM(I184)</f>
        <v>72294</v>
      </c>
      <c r="J185" s="903">
        <f t="shared" si="7"/>
        <v>2421794</v>
      </c>
    </row>
    <row r="186" spans="1:12" ht="18" customHeight="1">
      <c r="A186" s="925"/>
      <c r="B186" s="948"/>
      <c r="C186" s="948"/>
      <c r="D186" s="948"/>
      <c r="E186" s="911"/>
      <c r="H186" s="897"/>
      <c r="I186" s="897"/>
      <c r="J186" s="904"/>
      <c r="L186" s="547">
        <f>J185-H185</f>
        <v>72294</v>
      </c>
    </row>
    <row r="187" spans="1:12" s="38" customFormat="1" ht="17.25">
      <c r="A187" s="268"/>
      <c r="B187" s="2"/>
      <c r="C187" s="35"/>
      <c r="D187" s="30"/>
      <c r="E187" s="31"/>
      <c r="F187" s="37"/>
      <c r="H187" s="334"/>
      <c r="I187" s="422"/>
      <c r="J187" s="422"/>
      <c r="K187" s="595"/>
      <c r="L187" s="595"/>
    </row>
    <row r="188" spans="1:8" ht="17.25">
      <c r="A188" s="271"/>
      <c r="D188" s="3" t="s">
        <v>50</v>
      </c>
      <c r="E188" s="7"/>
      <c r="H188" s="326"/>
    </row>
    <row r="189" spans="4:8" ht="17.25">
      <c r="D189" s="3" t="s">
        <v>51</v>
      </c>
      <c r="E189" s="4"/>
      <c r="H189" s="325"/>
    </row>
    <row r="190" spans="4:8" ht="17.25">
      <c r="D190" s="46"/>
      <c r="E190" s="6"/>
      <c r="F190" s="1" t="s">
        <v>45</v>
      </c>
      <c r="H190" s="326"/>
    </row>
    <row r="191" spans="1:10" ht="17.25">
      <c r="A191" s="924" t="s">
        <v>293</v>
      </c>
      <c r="B191" s="916" t="s">
        <v>3</v>
      </c>
      <c r="C191" s="916"/>
      <c r="D191" s="8" t="s">
        <v>4</v>
      </c>
      <c r="E191" s="9" t="s">
        <v>5</v>
      </c>
      <c r="F191" s="1">
        <v>511112</v>
      </c>
      <c r="H191" s="327" t="s">
        <v>5</v>
      </c>
      <c r="I191" s="425" t="s">
        <v>6</v>
      </c>
      <c r="J191" s="425" t="s">
        <v>7</v>
      </c>
    </row>
    <row r="192" spans="1:10" ht="27" customHeight="1">
      <c r="A192" s="925"/>
      <c r="B192" s="916" t="s">
        <v>8</v>
      </c>
      <c r="C192" s="916"/>
      <c r="D192" s="8" t="s">
        <v>9</v>
      </c>
      <c r="E192" s="9" t="s">
        <v>10</v>
      </c>
      <c r="H192" s="327" t="s">
        <v>998</v>
      </c>
      <c r="I192" s="425" t="s">
        <v>1091</v>
      </c>
      <c r="J192" s="459" t="s">
        <v>1092</v>
      </c>
    </row>
    <row r="193" spans="1:10" ht="17.25">
      <c r="A193" s="259">
        <v>1</v>
      </c>
      <c r="B193" s="53" t="s">
        <v>11</v>
      </c>
      <c r="C193" s="496">
        <v>312</v>
      </c>
      <c r="D193" s="578" t="s">
        <v>26</v>
      </c>
      <c r="E193" s="544"/>
      <c r="F193" s="545"/>
      <c r="G193" s="450"/>
      <c r="H193" s="579">
        <v>50000</v>
      </c>
      <c r="I193" s="460">
        <f>J193-H193</f>
        <v>2951</v>
      </c>
      <c r="J193" s="460">
        <v>52951</v>
      </c>
    </row>
    <row r="194" spans="1:10" ht="17.25">
      <c r="A194" s="259">
        <v>2</v>
      </c>
      <c r="B194" s="53" t="s">
        <v>11</v>
      </c>
      <c r="C194" s="10">
        <v>334</v>
      </c>
      <c r="D194" s="52" t="s">
        <v>968</v>
      </c>
      <c r="E194" s="9"/>
      <c r="H194" s="341"/>
      <c r="I194" s="426">
        <f>J194-H194</f>
        <v>1039800</v>
      </c>
      <c r="J194" s="426">
        <v>1039800</v>
      </c>
    </row>
    <row r="195" spans="1:10" ht="17.25">
      <c r="A195" s="259">
        <v>3</v>
      </c>
      <c r="B195" s="53" t="s">
        <v>11</v>
      </c>
      <c r="C195" s="10">
        <v>336</v>
      </c>
      <c r="D195" s="52" t="s">
        <v>1142</v>
      </c>
      <c r="E195" s="9"/>
      <c r="H195" s="341">
        <v>0</v>
      </c>
      <c r="I195" s="426">
        <f>J195-H195</f>
        <v>150000</v>
      </c>
      <c r="J195" s="426">
        <v>150000</v>
      </c>
    </row>
    <row r="196" spans="1:10" ht="17.25">
      <c r="A196" s="259">
        <v>4</v>
      </c>
      <c r="B196" s="54" t="s">
        <v>11</v>
      </c>
      <c r="C196" s="10">
        <v>337</v>
      </c>
      <c r="D196" s="18" t="s">
        <v>1143</v>
      </c>
      <c r="E196" s="13">
        <v>1000000</v>
      </c>
      <c r="F196" s="1">
        <v>55218</v>
      </c>
      <c r="H196" s="328">
        <v>3000000</v>
      </c>
      <c r="I196" s="426">
        <f>J196-H196</f>
        <v>-1335500</v>
      </c>
      <c r="J196" s="426">
        <v>1664500</v>
      </c>
    </row>
    <row r="197" spans="1:10" ht="17.25">
      <c r="A197" s="259">
        <v>5</v>
      </c>
      <c r="B197" s="54" t="s">
        <v>11</v>
      </c>
      <c r="C197" s="15">
        <v>3</v>
      </c>
      <c r="D197" s="19" t="s">
        <v>566</v>
      </c>
      <c r="E197" s="20">
        <f>SUM(E196:E196)</f>
        <v>1000000</v>
      </c>
      <c r="H197" s="449">
        <f>SUM(H193:H196)</f>
        <v>3050000</v>
      </c>
      <c r="I197" s="460">
        <f>SUM(I194:I196)</f>
        <v>-145700</v>
      </c>
      <c r="J197" s="460">
        <f>SUM(J194:J196)</f>
        <v>2854300</v>
      </c>
    </row>
    <row r="198" spans="1:10" ht="17.25">
      <c r="A198" s="259">
        <v>6</v>
      </c>
      <c r="B198" s="54" t="s">
        <v>11</v>
      </c>
      <c r="C198" s="10">
        <v>351</v>
      </c>
      <c r="D198" s="18" t="s">
        <v>567</v>
      </c>
      <c r="E198" s="13">
        <f>SUM(E197*27%)</f>
        <v>270000</v>
      </c>
      <c r="F198" s="1">
        <v>561111</v>
      </c>
      <c r="H198" s="336">
        <v>823500</v>
      </c>
      <c r="I198" s="426">
        <f>J198-H198</f>
        <v>-38542</v>
      </c>
      <c r="J198" s="426">
        <v>784958</v>
      </c>
    </row>
    <row r="199" spans="1:10" ht="17.25">
      <c r="A199" s="259">
        <v>7</v>
      </c>
      <c r="B199" s="54" t="s">
        <v>11</v>
      </c>
      <c r="C199" s="10">
        <v>355</v>
      </c>
      <c r="D199" s="18" t="s">
        <v>1140</v>
      </c>
      <c r="E199" s="13"/>
      <c r="H199" s="336">
        <v>0</v>
      </c>
      <c r="I199" s="426">
        <f>J199-H199</f>
        <v>2400</v>
      </c>
      <c r="J199" s="426">
        <v>2400</v>
      </c>
    </row>
    <row r="200" spans="1:10" ht="17.25">
      <c r="A200" s="259">
        <v>8</v>
      </c>
      <c r="B200" s="54" t="s">
        <v>11</v>
      </c>
      <c r="C200" s="15">
        <v>35</v>
      </c>
      <c r="D200" s="19" t="s">
        <v>568</v>
      </c>
      <c r="E200" s="20">
        <f>SUM(E198)</f>
        <v>270000</v>
      </c>
      <c r="H200" s="449">
        <f>SUM(H198:H199)</f>
        <v>823500</v>
      </c>
      <c r="I200" s="538">
        <f>SUM(I198:I199)</f>
        <v>-36142</v>
      </c>
      <c r="J200" s="539">
        <f>SUM(J198:J199)</f>
        <v>787358</v>
      </c>
    </row>
    <row r="201" spans="1:10" ht="17.25">
      <c r="A201" s="259">
        <v>9</v>
      </c>
      <c r="B201" s="54" t="s">
        <v>11</v>
      </c>
      <c r="C201" s="15">
        <v>3</v>
      </c>
      <c r="D201" s="19" t="s">
        <v>569</v>
      </c>
      <c r="E201" s="20">
        <f>SUM(E197+E200)</f>
        <v>1270000</v>
      </c>
      <c r="H201" s="449">
        <f>SUM(H197+H200)</f>
        <v>3873500</v>
      </c>
      <c r="I201" s="449">
        <f>SUM(I197+I200+I193)</f>
        <v>-178891</v>
      </c>
      <c r="J201" s="449">
        <f>SUM(J197+J200+J193)</f>
        <v>3694609</v>
      </c>
    </row>
    <row r="202" spans="1:11" ht="17.25">
      <c r="A202" s="259">
        <v>10</v>
      </c>
      <c r="B202" s="54" t="s">
        <v>11</v>
      </c>
      <c r="C202" s="308">
        <v>62</v>
      </c>
      <c r="D202" s="413" t="s">
        <v>1098</v>
      </c>
      <c r="E202" s="414"/>
      <c r="F202" s="310"/>
      <c r="G202" s="311"/>
      <c r="H202" s="415"/>
      <c r="I202" s="426">
        <f>J202-H202</f>
        <v>1952400</v>
      </c>
      <c r="J202" s="426">
        <v>1952400</v>
      </c>
      <c r="K202" s="547" t="s">
        <v>1199</v>
      </c>
    </row>
    <row r="203" spans="1:10" ht="17.25">
      <c r="A203" s="259">
        <v>11</v>
      </c>
      <c r="B203" s="54" t="s">
        <v>11</v>
      </c>
      <c r="C203" s="308">
        <v>67</v>
      </c>
      <c r="D203" s="413" t="s">
        <v>925</v>
      </c>
      <c r="E203" s="414"/>
      <c r="F203" s="310"/>
      <c r="G203" s="311"/>
      <c r="H203" s="415"/>
      <c r="I203" s="426">
        <f>J203-H203</f>
        <v>396900</v>
      </c>
      <c r="J203" s="426">
        <v>396900</v>
      </c>
    </row>
    <row r="204" spans="1:10" ht="17.25">
      <c r="A204" s="259">
        <v>12</v>
      </c>
      <c r="B204" s="54" t="s">
        <v>11</v>
      </c>
      <c r="C204" s="15">
        <v>6</v>
      </c>
      <c r="D204" s="19" t="s">
        <v>990</v>
      </c>
      <c r="E204" s="412"/>
      <c r="H204" s="340"/>
      <c r="I204" s="460">
        <f>SUM(I202:I203)</f>
        <v>2349300</v>
      </c>
      <c r="J204" s="460">
        <f>SUM(H204:I204)</f>
        <v>2349300</v>
      </c>
    </row>
    <row r="205" spans="1:12" s="38" customFormat="1" ht="12.75" customHeight="1">
      <c r="A205" s="924">
        <v>13</v>
      </c>
      <c r="B205" s="948" t="s">
        <v>570</v>
      </c>
      <c r="C205" s="948"/>
      <c r="D205" s="948"/>
      <c r="E205" s="910">
        <f>SUM(E201)</f>
        <v>1270000</v>
      </c>
      <c r="F205" s="1"/>
      <c r="G205"/>
      <c r="H205" s="896">
        <f>H201+H204</f>
        <v>3873500</v>
      </c>
      <c r="I205" s="896">
        <f>I201+I204</f>
        <v>2170409</v>
      </c>
      <c r="J205" s="896">
        <f>J201+J204</f>
        <v>6043909</v>
      </c>
      <c r="K205" s="595"/>
      <c r="L205" s="595"/>
    </row>
    <row r="206" spans="1:12" ht="12.75" customHeight="1">
      <c r="A206" s="925"/>
      <c r="B206" s="948"/>
      <c r="C206" s="948"/>
      <c r="D206" s="948"/>
      <c r="E206" s="911"/>
      <c r="H206" s="897"/>
      <c r="I206" s="897"/>
      <c r="J206" s="897"/>
      <c r="L206" s="547">
        <f>J205-H205</f>
        <v>2170409</v>
      </c>
    </row>
    <row r="207" spans="3:8" ht="17.25">
      <c r="C207" s="35"/>
      <c r="D207" s="30"/>
      <c r="E207" s="31"/>
      <c r="F207" s="37"/>
      <c r="G207" s="38"/>
      <c r="H207" s="334"/>
    </row>
    <row r="208" spans="1:8" ht="17.25">
      <c r="A208" s="271"/>
      <c r="D208" s="3" t="s">
        <v>52</v>
      </c>
      <c r="E208" s="4"/>
      <c r="H208" s="325"/>
    </row>
    <row r="209" spans="4:8" ht="17.25">
      <c r="D209" s="3" t="s">
        <v>53</v>
      </c>
      <c r="E209" s="4"/>
      <c r="H209" s="325"/>
    </row>
    <row r="210" spans="4:8" ht="17.25">
      <c r="D210" s="3"/>
      <c r="E210" s="6"/>
      <c r="H210" s="326"/>
    </row>
    <row r="211" spans="1:10" ht="17.25">
      <c r="A211" s="924" t="s">
        <v>293</v>
      </c>
      <c r="B211" s="916" t="s">
        <v>3</v>
      </c>
      <c r="C211" s="916"/>
      <c r="D211" s="8" t="s">
        <v>4</v>
      </c>
      <c r="E211" s="9" t="s">
        <v>5</v>
      </c>
      <c r="F211" s="1">
        <v>511112</v>
      </c>
      <c r="H211" s="327" t="s">
        <v>5</v>
      </c>
      <c r="I211" s="503" t="s">
        <v>6</v>
      </c>
      <c r="J211" s="503" t="s">
        <v>7</v>
      </c>
    </row>
    <row r="212" spans="1:10" ht="27.75" customHeight="1">
      <c r="A212" s="925"/>
      <c r="B212" s="916" t="s">
        <v>8</v>
      </c>
      <c r="C212" s="916"/>
      <c r="D212" s="8" t="s">
        <v>9</v>
      </c>
      <c r="E212" s="9" t="s">
        <v>10</v>
      </c>
      <c r="H212" s="327" t="s">
        <v>998</v>
      </c>
      <c r="I212" s="503" t="s">
        <v>1091</v>
      </c>
      <c r="J212" s="504" t="s">
        <v>1092</v>
      </c>
    </row>
    <row r="213" spans="1:10" ht="17.25">
      <c r="A213" s="269">
        <v>1</v>
      </c>
      <c r="B213" s="54" t="s">
        <v>11</v>
      </c>
      <c r="C213" s="10">
        <v>331</v>
      </c>
      <c r="D213" s="33" t="s">
        <v>571</v>
      </c>
      <c r="E213" s="13">
        <v>1150000</v>
      </c>
      <c r="F213" s="1">
        <v>55215</v>
      </c>
      <c r="H213" s="342">
        <v>1800000</v>
      </c>
      <c r="I213" s="468">
        <f>J213-H213</f>
        <v>-251747</v>
      </c>
      <c r="J213" s="468">
        <v>1548253</v>
      </c>
    </row>
    <row r="214" spans="1:10" ht="17.25">
      <c r="A214" s="269">
        <v>2</v>
      </c>
      <c r="B214" s="54" t="s">
        <v>11</v>
      </c>
      <c r="C214" s="10">
        <v>334</v>
      </c>
      <c r="D214" s="33" t="s">
        <v>968</v>
      </c>
      <c r="E214" s="13"/>
      <c r="H214" s="342">
        <v>230000</v>
      </c>
      <c r="I214" s="468">
        <f>J214-H214</f>
        <v>-230000</v>
      </c>
      <c r="J214" s="468">
        <v>0</v>
      </c>
    </row>
    <row r="215" spans="1:10" ht="17.25">
      <c r="A215" s="269">
        <v>3</v>
      </c>
      <c r="B215" s="54" t="s">
        <v>11</v>
      </c>
      <c r="C215" s="15">
        <v>33</v>
      </c>
      <c r="D215" s="19" t="s">
        <v>572</v>
      </c>
      <c r="E215" s="24">
        <f>SUM(E213:E213)</f>
        <v>1150000</v>
      </c>
      <c r="F215" s="1">
        <v>56213</v>
      </c>
      <c r="H215" s="332">
        <f>SUM(H213:H214)</f>
        <v>2030000</v>
      </c>
      <c r="I215" s="460">
        <f>SUM(I213:I214)</f>
        <v>-481747</v>
      </c>
      <c r="J215" s="460">
        <f>SUM(J213:J214)</f>
        <v>1548253</v>
      </c>
    </row>
    <row r="216" spans="1:10" ht="17.25">
      <c r="A216" s="269">
        <v>4</v>
      </c>
      <c r="B216" s="54" t="s">
        <v>11</v>
      </c>
      <c r="C216" s="10">
        <v>351</v>
      </c>
      <c r="D216" s="18" t="s">
        <v>18</v>
      </c>
      <c r="E216" s="13">
        <f>SUM(E213:E213)*0.27</f>
        <v>310500</v>
      </c>
      <c r="F216" s="1">
        <v>561111</v>
      </c>
      <c r="H216" s="336">
        <v>548100</v>
      </c>
      <c r="I216" s="468">
        <f>J216-H216</f>
        <v>-164374</v>
      </c>
      <c r="J216" s="468">
        <v>383726</v>
      </c>
    </row>
    <row r="217" spans="1:10" ht="17.25">
      <c r="A217" s="269">
        <v>5</v>
      </c>
      <c r="B217" s="54" t="s">
        <v>11</v>
      </c>
      <c r="C217" s="15">
        <v>35</v>
      </c>
      <c r="D217" s="19" t="s">
        <v>573</v>
      </c>
      <c r="E217" s="24">
        <f>SUM(E216)</f>
        <v>310500</v>
      </c>
      <c r="H217" s="332">
        <f>SUM(H216)</f>
        <v>548100</v>
      </c>
      <c r="I217" s="332">
        <f>SUM(I216)</f>
        <v>-164374</v>
      </c>
      <c r="J217" s="460">
        <f>SUM(J216)</f>
        <v>383726</v>
      </c>
    </row>
    <row r="218" spans="1:10" ht="17.25">
      <c r="A218" s="269">
        <v>6</v>
      </c>
      <c r="B218" s="54" t="s">
        <v>11</v>
      </c>
      <c r="C218" s="15">
        <v>3</v>
      </c>
      <c r="D218" s="19" t="s">
        <v>574</v>
      </c>
      <c r="E218" s="24">
        <f>SUM(E217,E215)</f>
        <v>1460500</v>
      </c>
      <c r="H218" s="332">
        <f>SUM(H217,H215)</f>
        <v>2578100</v>
      </c>
      <c r="I218" s="332">
        <f>SUM(I217,I215)</f>
        <v>-646121</v>
      </c>
      <c r="J218" s="460">
        <f>J215+J217</f>
        <v>1931979</v>
      </c>
    </row>
    <row r="219" spans="1:10" ht="12.75" customHeight="1">
      <c r="A219" s="924">
        <v>7</v>
      </c>
      <c r="B219" s="948" t="s">
        <v>575</v>
      </c>
      <c r="C219" s="948"/>
      <c r="D219" s="948"/>
      <c r="E219" s="910">
        <f>SUM(E218)</f>
        <v>1460500</v>
      </c>
      <c r="H219" s="896">
        <f>SUM(H218)</f>
        <v>2578100</v>
      </c>
      <c r="I219" s="896">
        <f>SUM(I218)</f>
        <v>-646121</v>
      </c>
      <c r="J219" s="903">
        <f>J218</f>
        <v>1931979</v>
      </c>
    </row>
    <row r="220" spans="1:12" ht="12.75" customHeight="1">
      <c r="A220" s="925"/>
      <c r="B220" s="948"/>
      <c r="C220" s="948"/>
      <c r="D220" s="948"/>
      <c r="E220" s="911"/>
      <c r="H220" s="897"/>
      <c r="I220" s="897"/>
      <c r="J220" s="904"/>
      <c r="L220" s="547">
        <f>J219-H219</f>
        <v>-646121</v>
      </c>
    </row>
    <row r="221" spans="3:8" ht="1.5" customHeight="1">
      <c r="C221" s="35"/>
      <c r="D221" s="30"/>
      <c r="E221" s="31"/>
      <c r="F221" s="37"/>
      <c r="G221" s="38"/>
      <c r="H221" s="334"/>
    </row>
    <row r="222" spans="3:8" ht="17.25" hidden="1">
      <c r="C222" s="35"/>
      <c r="D222" s="30"/>
      <c r="E222" s="31"/>
      <c r="F222" s="37"/>
      <c r="G222" s="38"/>
      <c r="H222" s="334"/>
    </row>
    <row r="223" spans="3:8" ht="17.25" hidden="1">
      <c r="C223" s="35"/>
      <c r="E223" s="31"/>
      <c r="F223" s="37"/>
      <c r="G223" s="38"/>
      <c r="H223" s="334"/>
    </row>
    <row r="224" spans="3:8" ht="17.25">
      <c r="C224" s="35"/>
      <c r="E224" s="31"/>
      <c r="F224" s="37"/>
      <c r="G224" s="38"/>
      <c r="H224" s="334"/>
    </row>
    <row r="225" spans="4:8" ht="17.25">
      <c r="D225" s="3" t="s">
        <v>104</v>
      </c>
      <c r="E225" s="7"/>
      <c r="H225" s="326"/>
    </row>
    <row r="226" spans="4:8" ht="17.25">
      <c r="D226" s="3" t="s">
        <v>1068</v>
      </c>
      <c r="E226" s="4"/>
      <c r="F226" s="1" t="s">
        <v>45</v>
      </c>
      <c r="H226" s="325"/>
    </row>
    <row r="227" spans="4:8" ht="17.25">
      <c r="D227" s="46"/>
      <c r="E227" s="6"/>
      <c r="G227" s="1"/>
      <c r="H227" s="326"/>
    </row>
    <row r="228" spans="1:10" ht="17.25">
      <c r="A228" s="924" t="s">
        <v>293</v>
      </c>
      <c r="B228" s="916" t="s">
        <v>3</v>
      </c>
      <c r="C228" s="916"/>
      <c r="D228" s="8" t="s">
        <v>4</v>
      </c>
      <c r="E228" s="9" t="s">
        <v>5</v>
      </c>
      <c r="F228" s="1">
        <v>511112</v>
      </c>
      <c r="H228" s="327" t="s">
        <v>5</v>
      </c>
      <c r="I228" s="425" t="s">
        <v>6</v>
      </c>
      <c r="J228" s="425" t="s">
        <v>7</v>
      </c>
    </row>
    <row r="229" spans="1:10" ht="31.5" customHeight="1">
      <c r="A229" s="925"/>
      <c r="B229" s="916" t="s">
        <v>8</v>
      </c>
      <c r="C229" s="916"/>
      <c r="D229" s="8" t="s">
        <v>9</v>
      </c>
      <c r="E229" s="9" t="s">
        <v>10</v>
      </c>
      <c r="H229" s="327" t="s">
        <v>998</v>
      </c>
      <c r="I229" s="425" t="s">
        <v>1091</v>
      </c>
      <c r="J229" s="459" t="s">
        <v>1092</v>
      </c>
    </row>
    <row r="230" spans="1:10" ht="17.25">
      <c r="A230" s="269">
        <v>1</v>
      </c>
      <c r="B230" s="11" t="s">
        <v>11</v>
      </c>
      <c r="C230" s="10">
        <v>1101</v>
      </c>
      <c r="D230" s="23" t="s">
        <v>922</v>
      </c>
      <c r="E230" s="70">
        <v>618000</v>
      </c>
      <c r="H230" s="343">
        <v>1909400</v>
      </c>
      <c r="I230" s="426"/>
      <c r="J230" s="426">
        <f>SUM(H230:I230)</f>
        <v>1909400</v>
      </c>
    </row>
    <row r="231" spans="1:10" ht="17.25">
      <c r="A231" s="269">
        <v>2</v>
      </c>
      <c r="B231" s="11" t="s">
        <v>11</v>
      </c>
      <c r="C231" s="10">
        <v>1107</v>
      </c>
      <c r="D231" s="23" t="s">
        <v>969</v>
      </c>
      <c r="E231" s="70">
        <v>30000</v>
      </c>
      <c r="H231" s="343">
        <v>100000</v>
      </c>
      <c r="I231" s="426"/>
      <c r="J231" s="426">
        <f>SUM(H231:I231)</f>
        <v>100000</v>
      </c>
    </row>
    <row r="232" spans="1:10" ht="17.25">
      <c r="A232" s="269">
        <v>3</v>
      </c>
      <c r="B232" s="11" t="s">
        <v>11</v>
      </c>
      <c r="C232" s="10">
        <v>1103</v>
      </c>
      <c r="D232" s="23" t="s">
        <v>970</v>
      </c>
      <c r="E232" s="70">
        <v>6000</v>
      </c>
      <c r="H232" s="343">
        <v>250000</v>
      </c>
      <c r="I232" s="426"/>
      <c r="J232" s="426">
        <f>SUM(H232:I232)</f>
        <v>250000</v>
      </c>
    </row>
    <row r="233" spans="1:10" ht="17.25">
      <c r="A233" s="269">
        <v>4</v>
      </c>
      <c r="B233" s="11"/>
      <c r="C233" s="10">
        <v>111</v>
      </c>
      <c r="D233" s="23" t="s">
        <v>382</v>
      </c>
      <c r="E233" s="70"/>
      <c r="H233" s="343"/>
      <c r="I233" s="426">
        <f>J233-H233</f>
        <v>12000</v>
      </c>
      <c r="J233" s="426">
        <v>12000</v>
      </c>
    </row>
    <row r="234" spans="1:10" ht="17.25">
      <c r="A234" s="269">
        <v>5</v>
      </c>
      <c r="B234" s="11" t="s">
        <v>11</v>
      </c>
      <c r="C234" s="15">
        <v>11</v>
      </c>
      <c r="D234" s="73" t="s">
        <v>610</v>
      </c>
      <c r="E234" s="71">
        <f>SUM(E230:E232)</f>
        <v>654000</v>
      </c>
      <c r="H234" s="344">
        <f>SUM(H230:H232)</f>
        <v>2259400</v>
      </c>
      <c r="I234" s="460">
        <f>SUM(I230:I233)</f>
        <v>12000</v>
      </c>
      <c r="J234" s="460">
        <f>SUM(H234:I234)</f>
        <v>2271400</v>
      </c>
    </row>
    <row r="235" spans="1:10" ht="17.25">
      <c r="A235" s="269">
        <v>6</v>
      </c>
      <c r="B235" s="11" t="s">
        <v>11</v>
      </c>
      <c r="C235" s="10">
        <v>2</v>
      </c>
      <c r="D235" s="23" t="s">
        <v>996</v>
      </c>
      <c r="E235" s="70">
        <f>SUM(E230*0.27)</f>
        <v>166860</v>
      </c>
      <c r="H235" s="343">
        <v>482318</v>
      </c>
      <c r="I235" s="426">
        <f aca="true" t="shared" si="8" ref="I235:I247">J235-H235</f>
        <v>0</v>
      </c>
      <c r="J235" s="426">
        <v>482318</v>
      </c>
    </row>
    <row r="236" spans="1:10" ht="17.25">
      <c r="A236" s="269">
        <v>7</v>
      </c>
      <c r="B236" s="11" t="s">
        <v>11</v>
      </c>
      <c r="C236" s="10">
        <v>2</v>
      </c>
      <c r="D236" s="23" t="s">
        <v>105</v>
      </c>
      <c r="E236" s="70">
        <f>SUM(E231*1.19*0.14)</f>
        <v>4998.000000000001</v>
      </c>
      <c r="H236" s="343">
        <v>16660</v>
      </c>
      <c r="I236" s="426">
        <f t="shared" si="8"/>
        <v>-140</v>
      </c>
      <c r="J236" s="426">
        <v>16520</v>
      </c>
    </row>
    <row r="237" spans="1:10" ht="17.25">
      <c r="A237" s="269">
        <v>8</v>
      </c>
      <c r="B237" s="11" t="s">
        <v>11</v>
      </c>
      <c r="C237" s="10">
        <v>2</v>
      </c>
      <c r="D237" s="23" t="s">
        <v>106</v>
      </c>
      <c r="E237" s="70">
        <f>SUM(E231*1.19*0.16)</f>
        <v>5712</v>
      </c>
      <c r="H237" s="343">
        <v>17850</v>
      </c>
      <c r="I237" s="426">
        <f t="shared" si="8"/>
        <v>-150</v>
      </c>
      <c r="J237" s="426">
        <v>17700</v>
      </c>
    </row>
    <row r="238" spans="1:10" ht="17.25">
      <c r="A238" s="269">
        <v>9</v>
      </c>
      <c r="B238" s="11" t="s">
        <v>11</v>
      </c>
      <c r="C238" s="15">
        <v>2</v>
      </c>
      <c r="D238" s="73" t="s">
        <v>618</v>
      </c>
      <c r="E238" s="71">
        <f>SUM(E235:E236)</f>
        <v>171858</v>
      </c>
      <c r="H238" s="344">
        <f>SUM(H235:H237)</f>
        <v>516828</v>
      </c>
      <c r="I238" s="460">
        <f>SUM(I235:I237)</f>
        <v>-290</v>
      </c>
      <c r="J238" s="460">
        <f>SUM(H238:I238)</f>
        <v>516538</v>
      </c>
    </row>
    <row r="239" spans="1:10" ht="17.25">
      <c r="A239" s="269">
        <v>10</v>
      </c>
      <c r="B239" s="11" t="s">
        <v>11</v>
      </c>
      <c r="C239" s="10">
        <v>312</v>
      </c>
      <c r="D239" s="74" t="s">
        <v>46</v>
      </c>
      <c r="E239" s="72">
        <v>300000</v>
      </c>
      <c r="H239" s="345">
        <v>250000</v>
      </c>
      <c r="I239" s="426">
        <f t="shared" si="8"/>
        <v>-36240</v>
      </c>
      <c r="J239" s="426">
        <v>213760</v>
      </c>
    </row>
    <row r="240" spans="1:10" ht="17.25">
      <c r="A240" s="269">
        <v>11</v>
      </c>
      <c r="B240" s="11" t="s">
        <v>11</v>
      </c>
      <c r="C240" s="10">
        <v>312</v>
      </c>
      <c r="D240" s="23" t="s">
        <v>1144</v>
      </c>
      <c r="E240" s="70">
        <v>10000</v>
      </c>
      <c r="H240" s="343">
        <v>15748</v>
      </c>
      <c r="I240" s="426">
        <f t="shared" si="8"/>
        <v>163093</v>
      </c>
      <c r="J240" s="886">
        <v>178841</v>
      </c>
    </row>
    <row r="241" spans="1:10" ht="17.25">
      <c r="A241" s="269">
        <v>12</v>
      </c>
      <c r="B241" s="11" t="s">
        <v>11</v>
      </c>
      <c r="C241" s="10">
        <v>312</v>
      </c>
      <c r="D241" s="23" t="s">
        <v>27</v>
      </c>
      <c r="E241" s="70">
        <v>600000</v>
      </c>
      <c r="H241" s="345">
        <v>420000</v>
      </c>
      <c r="I241" s="426">
        <f t="shared" si="8"/>
        <v>-420000</v>
      </c>
      <c r="J241" s="954"/>
    </row>
    <row r="242" spans="1:10" ht="17.25">
      <c r="A242" s="269">
        <v>13</v>
      </c>
      <c r="B242" s="11" t="s">
        <v>11</v>
      </c>
      <c r="C242" s="15">
        <v>31</v>
      </c>
      <c r="D242" s="73" t="s">
        <v>619</v>
      </c>
      <c r="E242" s="71">
        <f>SUM(E239:E241)</f>
        <v>910000</v>
      </c>
      <c r="H242" s="344">
        <f>SUM(H239:H241)</f>
        <v>685748</v>
      </c>
      <c r="I242" s="460">
        <f>SUM(I239:I241)</f>
        <v>-293147</v>
      </c>
      <c r="J242" s="460">
        <f>SUM(H242:I242)</f>
        <v>392601</v>
      </c>
    </row>
    <row r="243" spans="1:10" ht="17.25">
      <c r="A243" s="269">
        <v>14</v>
      </c>
      <c r="B243" s="11" t="s">
        <v>11</v>
      </c>
      <c r="C243" s="10">
        <v>334</v>
      </c>
      <c r="D243" s="23" t="s">
        <v>291</v>
      </c>
      <c r="E243" s="70">
        <v>250000</v>
      </c>
      <c r="H243" s="345">
        <v>100000</v>
      </c>
      <c r="I243" s="426">
        <f t="shared" si="8"/>
        <v>-98740</v>
      </c>
      <c r="J243" s="426">
        <v>1260</v>
      </c>
    </row>
    <row r="244" spans="1:11" ht="17.25">
      <c r="A244" s="269">
        <v>15</v>
      </c>
      <c r="B244" s="11" t="s">
        <v>11</v>
      </c>
      <c r="C244" s="10">
        <v>337</v>
      </c>
      <c r="D244" s="23" t="s">
        <v>1069</v>
      </c>
      <c r="E244" s="70">
        <v>62000</v>
      </c>
      <c r="H244" s="343">
        <v>45000</v>
      </c>
      <c r="I244" s="426">
        <f t="shared" si="8"/>
        <v>18935</v>
      </c>
      <c r="J244" s="426">
        <v>63935</v>
      </c>
      <c r="K244" s="547" t="s">
        <v>1165</v>
      </c>
    </row>
    <row r="245" spans="1:10" ht="17.25">
      <c r="A245" s="269">
        <v>16</v>
      </c>
      <c r="B245" s="11" t="s">
        <v>11</v>
      </c>
      <c r="C245" s="10">
        <v>337</v>
      </c>
      <c r="D245" s="23" t="s">
        <v>431</v>
      </c>
      <c r="E245" s="70"/>
      <c r="H245" s="343">
        <v>40000</v>
      </c>
      <c r="I245" s="426">
        <f t="shared" si="8"/>
        <v>141890</v>
      </c>
      <c r="J245" s="426">
        <v>181890</v>
      </c>
    </row>
    <row r="246" spans="1:11" ht="17.25">
      <c r="A246" s="269">
        <v>17</v>
      </c>
      <c r="B246" s="11" t="s">
        <v>11</v>
      </c>
      <c r="C246" s="15">
        <v>33</v>
      </c>
      <c r="D246" s="73" t="s">
        <v>620</v>
      </c>
      <c r="E246" s="71">
        <f>SUM(E243:G244)</f>
        <v>312000</v>
      </c>
      <c r="H246" s="344">
        <f>SUM(H243:H245)</f>
        <v>185000</v>
      </c>
      <c r="I246" s="460">
        <f>SUM(I243:I245)</f>
        <v>62085</v>
      </c>
      <c r="J246" s="460">
        <f>SUM(H246:I246)</f>
        <v>247085</v>
      </c>
      <c r="K246" s="592"/>
    </row>
    <row r="247" spans="1:10" ht="17.25">
      <c r="A247" s="269">
        <v>18</v>
      </c>
      <c r="B247" s="11" t="s">
        <v>11</v>
      </c>
      <c r="C247" s="10">
        <v>351</v>
      </c>
      <c r="D247" s="18" t="s">
        <v>18</v>
      </c>
      <c r="E247" s="70" t="e">
        <f>SUM(#REF!+E239+#REF!+E240+E241+E243)*0.27</f>
        <v>#REF!</v>
      </c>
      <c r="H247" s="343">
        <v>222952</v>
      </c>
      <c r="I247" s="426">
        <f t="shared" si="8"/>
        <v>-67500</v>
      </c>
      <c r="J247" s="426">
        <v>155452</v>
      </c>
    </row>
    <row r="248" spans="1:10" ht="17.25">
      <c r="A248" s="269">
        <v>19</v>
      </c>
      <c r="B248" s="11" t="s">
        <v>11</v>
      </c>
      <c r="C248" s="15">
        <v>35</v>
      </c>
      <c r="D248" s="73" t="s">
        <v>578</v>
      </c>
      <c r="E248" s="71" t="e">
        <f>SUM(E247)</f>
        <v>#REF!</v>
      </c>
      <c r="H248" s="344">
        <f>SUM(H247)</f>
        <v>222952</v>
      </c>
      <c r="I248" s="344">
        <f>SUM(I247)</f>
        <v>-67500</v>
      </c>
      <c r="J248" s="460">
        <f>SUM(H248:I248)</f>
        <v>155452</v>
      </c>
    </row>
    <row r="249" spans="1:10" ht="17.25">
      <c r="A249" s="269">
        <v>20</v>
      </c>
      <c r="B249" s="11" t="s">
        <v>11</v>
      </c>
      <c r="C249" s="15">
        <v>3</v>
      </c>
      <c r="D249" s="73" t="s">
        <v>621</v>
      </c>
      <c r="E249" s="71" t="e">
        <f>SUM(E242+E246+E248)</f>
        <v>#REF!</v>
      </c>
      <c r="H249" s="344">
        <f>SUM(H242+H246+H248)</f>
        <v>1093700</v>
      </c>
      <c r="I249" s="344">
        <f>SUM(I242+I246+I248)</f>
        <v>-298562</v>
      </c>
      <c r="J249" s="460">
        <f>SUM(H249:I249)</f>
        <v>795138</v>
      </c>
    </row>
    <row r="250" spans="1:10" ht="18" customHeight="1">
      <c r="A250" s="924">
        <v>21</v>
      </c>
      <c r="B250" s="939" t="s">
        <v>622</v>
      </c>
      <c r="C250" s="940"/>
      <c r="D250" s="941"/>
      <c r="E250" s="938" t="e">
        <f>SUM(E249+E234+E238)</f>
        <v>#REF!</v>
      </c>
      <c r="H250" s="906">
        <f>SUM(H249+H234+H238)</f>
        <v>3869928</v>
      </c>
      <c r="I250" s="906">
        <f>SUM(I249+I234+I238)</f>
        <v>-286852</v>
      </c>
      <c r="J250" s="906">
        <f>SUM(J249+J234+J238)</f>
        <v>3583076</v>
      </c>
    </row>
    <row r="251" spans="1:12" ht="18" customHeight="1">
      <c r="A251" s="925"/>
      <c r="B251" s="942"/>
      <c r="C251" s="943"/>
      <c r="D251" s="944"/>
      <c r="E251" s="938"/>
      <c r="H251" s="906"/>
      <c r="I251" s="906"/>
      <c r="J251" s="906"/>
      <c r="L251" s="547">
        <f>J250-H250</f>
        <v>-286852</v>
      </c>
    </row>
    <row r="252" spans="3:8" ht="17.25">
      <c r="C252" s="35"/>
      <c r="D252" s="30"/>
      <c r="E252" s="31"/>
      <c r="F252" s="37"/>
      <c r="G252" s="38"/>
      <c r="H252" s="334"/>
    </row>
    <row r="253" spans="3:8" ht="17.25">
      <c r="C253" s="35"/>
      <c r="D253" s="30"/>
      <c r="E253" s="31"/>
      <c r="F253" s="37"/>
      <c r="G253" s="38"/>
      <c r="H253" s="334"/>
    </row>
    <row r="254" spans="3:8" ht="17.25">
      <c r="C254" s="35"/>
      <c r="D254" s="30"/>
      <c r="E254" s="31"/>
      <c r="F254" s="37"/>
      <c r="G254" s="38"/>
      <c r="H254" s="334"/>
    </row>
    <row r="255" spans="3:8" ht="17.25">
      <c r="C255" s="35"/>
      <c r="D255" s="30"/>
      <c r="E255" s="31"/>
      <c r="F255" s="37"/>
      <c r="G255" s="38"/>
      <c r="H255" s="334"/>
    </row>
    <row r="256" spans="1:8" ht="17.25">
      <c r="A256" s="271"/>
      <c r="D256" s="3" t="s">
        <v>54</v>
      </c>
      <c r="E256" s="4"/>
      <c r="F256" s="1" t="s">
        <v>31</v>
      </c>
      <c r="H256" s="325"/>
    </row>
    <row r="257" spans="4:8" ht="17.25">
      <c r="D257" s="3" t="s">
        <v>55</v>
      </c>
      <c r="E257" s="4"/>
      <c r="H257" s="325"/>
    </row>
    <row r="258" spans="4:8" ht="17.25">
      <c r="D258" s="3"/>
      <c r="E258" s="6"/>
      <c r="H258" s="326"/>
    </row>
    <row r="259" spans="1:10" ht="17.25">
      <c r="A259" s="924" t="s">
        <v>293</v>
      </c>
      <c r="B259" s="916" t="s">
        <v>3</v>
      </c>
      <c r="C259" s="916"/>
      <c r="D259" s="8" t="s">
        <v>4</v>
      </c>
      <c r="E259" s="9" t="s">
        <v>5</v>
      </c>
      <c r="F259" s="1">
        <v>511112</v>
      </c>
      <c r="H259" s="327" t="s">
        <v>5</v>
      </c>
      <c r="I259" s="425" t="s">
        <v>6</v>
      </c>
      <c r="J259" s="425" t="s">
        <v>7</v>
      </c>
    </row>
    <row r="260" spans="1:10" ht="26.25" customHeight="1">
      <c r="A260" s="925"/>
      <c r="B260" s="916" t="s">
        <v>8</v>
      </c>
      <c r="C260" s="916"/>
      <c r="D260" s="8" t="s">
        <v>9</v>
      </c>
      <c r="E260" s="9" t="s">
        <v>10</v>
      </c>
      <c r="H260" s="327" t="s">
        <v>998</v>
      </c>
      <c r="I260" s="425" t="s">
        <v>1091</v>
      </c>
      <c r="J260" s="459" t="s">
        <v>1092</v>
      </c>
    </row>
    <row r="261" spans="1:11" ht="26.25" customHeight="1">
      <c r="A261" s="269">
        <v>1</v>
      </c>
      <c r="B261" s="10" t="s">
        <v>11</v>
      </c>
      <c r="C261" s="10">
        <v>11011</v>
      </c>
      <c r="D261" s="462" t="s">
        <v>1168</v>
      </c>
      <c r="E261" s="9"/>
      <c r="H261" s="327"/>
      <c r="I261" s="425">
        <v>145714</v>
      </c>
      <c r="J261" s="459">
        <f>SUM(H261:I261)</f>
        <v>145714</v>
      </c>
      <c r="K261" s="958" t="s">
        <v>1166</v>
      </c>
    </row>
    <row r="262" spans="1:11" ht="26.25" customHeight="1">
      <c r="A262" s="269">
        <v>2</v>
      </c>
      <c r="B262" s="10" t="s">
        <v>11</v>
      </c>
      <c r="C262" s="496">
        <v>11</v>
      </c>
      <c r="D262" s="546" t="s">
        <v>1167</v>
      </c>
      <c r="E262" s="544"/>
      <c r="F262" s="545"/>
      <c r="G262" s="450"/>
      <c r="H262" s="354"/>
      <c r="I262" s="540">
        <f>SUM(I261)</f>
        <v>145714</v>
      </c>
      <c r="J262" s="516">
        <f>SUM(J261)</f>
        <v>145714</v>
      </c>
      <c r="K262" s="958"/>
    </row>
    <row r="263" spans="1:11" ht="26.25" customHeight="1">
      <c r="A263" s="269">
        <v>3</v>
      </c>
      <c r="B263" s="10" t="s">
        <v>11</v>
      </c>
      <c r="C263" s="10">
        <v>21</v>
      </c>
      <c r="D263" s="23" t="s">
        <v>996</v>
      </c>
      <c r="E263" s="9"/>
      <c r="H263" s="327"/>
      <c r="I263" s="425">
        <v>32057</v>
      </c>
      <c r="J263" s="459">
        <f>SUM(H263:I263)</f>
        <v>32057</v>
      </c>
      <c r="K263" s="958"/>
    </row>
    <row r="264" spans="1:11" ht="26.25" customHeight="1">
      <c r="A264" s="269">
        <v>4</v>
      </c>
      <c r="B264" s="10" t="s">
        <v>11</v>
      </c>
      <c r="C264" s="496">
        <v>2</v>
      </c>
      <c r="D264" s="543" t="s">
        <v>1169</v>
      </c>
      <c r="E264" s="544"/>
      <c r="F264" s="545"/>
      <c r="G264" s="450"/>
      <c r="H264" s="354"/>
      <c r="I264" s="540">
        <f>SUM(I263)</f>
        <v>32057</v>
      </c>
      <c r="J264" s="516">
        <f>SUM(H264:I264)</f>
        <v>32057</v>
      </c>
      <c r="K264" s="958"/>
    </row>
    <row r="265" spans="1:12" s="38" customFormat="1" ht="17.25">
      <c r="A265" s="269">
        <v>5</v>
      </c>
      <c r="B265" s="11" t="s">
        <v>11</v>
      </c>
      <c r="C265" s="10">
        <v>312</v>
      </c>
      <c r="D265" s="23" t="s">
        <v>27</v>
      </c>
      <c r="E265" s="13">
        <v>100000</v>
      </c>
      <c r="F265" s="1">
        <v>5552193</v>
      </c>
      <c r="G265"/>
      <c r="H265" s="328">
        <v>400000</v>
      </c>
      <c r="I265" s="475">
        <f>J265-H265</f>
        <v>152781</v>
      </c>
      <c r="J265" s="459">
        <v>552781</v>
      </c>
      <c r="K265" s="595" t="s">
        <v>1204</v>
      </c>
      <c r="L265" s="595"/>
    </row>
    <row r="266" spans="1:12" s="38" customFormat="1" ht="17.25">
      <c r="A266" s="269">
        <v>6</v>
      </c>
      <c r="B266" s="11" t="s">
        <v>11</v>
      </c>
      <c r="C266" s="15">
        <v>31</v>
      </c>
      <c r="D266" s="19" t="s">
        <v>576</v>
      </c>
      <c r="E266" s="24">
        <f>SUM(E265:E265)</f>
        <v>100000</v>
      </c>
      <c r="F266" s="1"/>
      <c r="G266"/>
      <c r="H266" s="332">
        <f>SUM(H265:H265)</f>
        <v>400000</v>
      </c>
      <c r="I266" s="460">
        <f>SUM(I265)</f>
        <v>152781</v>
      </c>
      <c r="J266" s="460">
        <f>SUM(J265)</f>
        <v>552781</v>
      </c>
      <c r="K266" s="595"/>
      <c r="L266" s="595"/>
    </row>
    <row r="267" spans="1:10" ht="17.25">
      <c r="A267" s="269">
        <v>7</v>
      </c>
      <c r="B267" s="11" t="s">
        <v>11</v>
      </c>
      <c r="C267" s="10">
        <v>331</v>
      </c>
      <c r="D267" s="23" t="s">
        <v>56</v>
      </c>
      <c r="E267" s="13">
        <v>5000</v>
      </c>
      <c r="H267" s="336">
        <v>100000</v>
      </c>
      <c r="I267" s="475">
        <f aca="true" t="shared" si="9" ref="I267:I281">J267-H267</f>
        <v>-100000</v>
      </c>
      <c r="J267" s="459">
        <v>0</v>
      </c>
    </row>
    <row r="268" spans="1:10" ht="17.25">
      <c r="A268" s="269">
        <v>8</v>
      </c>
      <c r="B268" s="11" t="s">
        <v>11</v>
      </c>
      <c r="C268" s="10">
        <v>331</v>
      </c>
      <c r="D268" s="23" t="s">
        <v>1070</v>
      </c>
      <c r="E268" s="13">
        <v>115000</v>
      </c>
      <c r="H268" s="336">
        <v>60000</v>
      </c>
      <c r="I268" s="475">
        <f t="shared" si="9"/>
        <v>-47097</v>
      </c>
      <c r="J268" s="459">
        <v>12903</v>
      </c>
    </row>
    <row r="269" spans="1:10" ht="17.25">
      <c r="A269" s="269">
        <v>9</v>
      </c>
      <c r="B269" s="11" t="s">
        <v>11</v>
      </c>
      <c r="C269" s="10">
        <v>331</v>
      </c>
      <c r="D269" s="23" t="s">
        <v>57</v>
      </c>
      <c r="E269" s="13">
        <v>23000</v>
      </c>
      <c r="H269" s="336">
        <v>115000</v>
      </c>
      <c r="I269" s="475">
        <f t="shared" si="9"/>
        <v>-101122</v>
      </c>
      <c r="J269" s="459">
        <v>13878</v>
      </c>
    </row>
    <row r="270" spans="1:10" ht="17.25">
      <c r="A270" s="269">
        <v>10</v>
      </c>
      <c r="B270" s="11" t="s">
        <v>11</v>
      </c>
      <c r="C270" s="10">
        <v>334</v>
      </c>
      <c r="D270" s="23" t="s">
        <v>58</v>
      </c>
      <c r="E270" s="13">
        <v>100000</v>
      </c>
      <c r="H270" s="328">
        <v>500000</v>
      </c>
      <c r="I270" s="475">
        <f t="shared" si="9"/>
        <v>-500000</v>
      </c>
      <c r="J270" s="459">
        <v>0</v>
      </c>
    </row>
    <row r="271" spans="1:10" ht="17.25">
      <c r="A271" s="269">
        <v>11</v>
      </c>
      <c r="B271" s="11" t="s">
        <v>11</v>
      </c>
      <c r="C271" s="10">
        <v>334</v>
      </c>
      <c r="D271" s="23" t="s">
        <v>135</v>
      </c>
      <c r="E271" s="13"/>
      <c r="H271" s="336">
        <v>500000</v>
      </c>
      <c r="I271" s="475">
        <f t="shared" si="9"/>
        <v>-500000</v>
      </c>
      <c r="J271" s="459">
        <v>0</v>
      </c>
    </row>
    <row r="272" spans="1:10" ht="17.25">
      <c r="A272" s="269">
        <v>12</v>
      </c>
      <c r="B272" s="11"/>
      <c r="C272" s="10">
        <v>336</v>
      </c>
      <c r="D272" s="23" t="s">
        <v>1205</v>
      </c>
      <c r="E272" s="13"/>
      <c r="H272" s="336"/>
      <c r="I272" s="475">
        <f t="shared" si="9"/>
        <v>787500</v>
      </c>
      <c r="J272" s="459">
        <v>787500</v>
      </c>
    </row>
    <row r="273" spans="1:10" ht="17.25">
      <c r="A273" s="269">
        <v>13</v>
      </c>
      <c r="B273" s="11" t="s">
        <v>11</v>
      </c>
      <c r="C273" s="10">
        <v>336</v>
      </c>
      <c r="D273" s="18" t="s">
        <v>59</v>
      </c>
      <c r="E273" s="13">
        <v>200000</v>
      </c>
      <c r="H273" s="336">
        <v>50000</v>
      </c>
      <c r="I273" s="475">
        <f t="shared" si="9"/>
        <v>-50000</v>
      </c>
      <c r="J273" s="459">
        <v>0</v>
      </c>
    </row>
    <row r="274" spans="1:10" ht="17.25">
      <c r="A274" s="269">
        <v>14</v>
      </c>
      <c r="B274" s="11"/>
      <c r="C274" s="10">
        <v>337</v>
      </c>
      <c r="D274" s="18" t="s">
        <v>61</v>
      </c>
      <c r="E274" s="13">
        <v>300000</v>
      </c>
      <c r="H274" s="328">
        <v>304000</v>
      </c>
      <c r="I274" s="475">
        <f t="shared" si="9"/>
        <v>35694</v>
      </c>
      <c r="J274" s="459">
        <v>339694</v>
      </c>
    </row>
    <row r="275" spans="1:10" ht="17.25">
      <c r="A275" s="269">
        <v>15</v>
      </c>
      <c r="B275" s="11" t="s">
        <v>11</v>
      </c>
      <c r="C275" s="10">
        <v>337</v>
      </c>
      <c r="D275" s="23" t="s">
        <v>30</v>
      </c>
      <c r="E275" s="13">
        <v>50000</v>
      </c>
      <c r="H275" s="328">
        <v>10000</v>
      </c>
      <c r="I275" s="475">
        <f t="shared" si="9"/>
        <v>198678</v>
      </c>
      <c r="J275" s="459">
        <v>208678</v>
      </c>
    </row>
    <row r="276" spans="1:10" ht="17.25">
      <c r="A276" s="269">
        <v>16</v>
      </c>
      <c r="B276" s="11" t="s">
        <v>11</v>
      </c>
      <c r="C276" s="10">
        <v>337</v>
      </c>
      <c r="D276" s="23" t="s">
        <v>60</v>
      </c>
      <c r="E276" s="13">
        <v>100000</v>
      </c>
      <c r="H276" s="328">
        <v>150000</v>
      </c>
      <c r="I276" s="475">
        <f t="shared" si="9"/>
        <v>595243</v>
      </c>
      <c r="J276" s="955">
        <v>745243</v>
      </c>
    </row>
    <row r="277" spans="1:10" ht="17.25">
      <c r="A277" s="269">
        <v>17</v>
      </c>
      <c r="B277" s="11"/>
      <c r="C277" s="10">
        <v>337</v>
      </c>
      <c r="D277" s="23" t="s">
        <v>1202</v>
      </c>
      <c r="E277" s="13"/>
      <c r="H277" s="328">
        <v>8000</v>
      </c>
      <c r="I277" s="475">
        <v>-8000</v>
      </c>
      <c r="J277" s="956"/>
    </row>
    <row r="278" spans="1:11" ht="17.25">
      <c r="A278" s="269">
        <v>18</v>
      </c>
      <c r="B278" s="11" t="s">
        <v>11</v>
      </c>
      <c r="C278" s="10">
        <v>337</v>
      </c>
      <c r="D278" s="18" t="s">
        <v>1145</v>
      </c>
      <c r="E278" s="13">
        <v>300000</v>
      </c>
      <c r="H278" s="328">
        <v>0</v>
      </c>
      <c r="I278" s="475">
        <f t="shared" si="9"/>
        <v>0</v>
      </c>
      <c r="J278" s="956"/>
      <c r="K278" s="547" t="s">
        <v>1200</v>
      </c>
    </row>
    <row r="279" spans="1:10" ht="17.25">
      <c r="A279" s="269">
        <v>19</v>
      </c>
      <c r="B279" s="11" t="s">
        <v>11</v>
      </c>
      <c r="C279" s="10">
        <v>337</v>
      </c>
      <c r="D279" s="18" t="s">
        <v>972</v>
      </c>
      <c r="E279" s="13">
        <v>30000</v>
      </c>
      <c r="H279" s="328">
        <v>150000</v>
      </c>
      <c r="I279" s="475">
        <f t="shared" si="9"/>
        <v>-150000</v>
      </c>
      <c r="J279" s="957"/>
    </row>
    <row r="280" spans="1:10" ht="17.25">
      <c r="A280" s="269">
        <v>20</v>
      </c>
      <c r="B280" s="11" t="s">
        <v>11</v>
      </c>
      <c r="C280" s="15">
        <v>33</v>
      </c>
      <c r="D280" s="19" t="s">
        <v>577</v>
      </c>
      <c r="E280" s="24">
        <f>SUM(E267:G279)</f>
        <v>1223000</v>
      </c>
      <c r="H280" s="332">
        <f>SUM(H267:H279)</f>
        <v>1947000</v>
      </c>
      <c r="I280" s="460">
        <f>SUM(I267:I279)</f>
        <v>160896</v>
      </c>
      <c r="J280" s="460">
        <f>SUM(J267:J279)</f>
        <v>2107896</v>
      </c>
    </row>
    <row r="281" spans="1:10" ht="17.25">
      <c r="A281" s="269">
        <v>21</v>
      </c>
      <c r="B281" s="11" t="s">
        <v>11</v>
      </c>
      <c r="C281" s="10">
        <v>351</v>
      </c>
      <c r="D281" s="18" t="s">
        <v>18</v>
      </c>
      <c r="E281" s="13">
        <f>SUM(E267:E276)*0.27</f>
        <v>241110.00000000003</v>
      </c>
      <c r="F281" s="1">
        <v>561111</v>
      </c>
      <c r="H281" s="336">
        <v>551610</v>
      </c>
      <c r="I281" s="475">
        <f t="shared" si="9"/>
        <v>44846</v>
      </c>
      <c r="J281" s="426">
        <v>596456</v>
      </c>
    </row>
    <row r="282" spans="1:10" ht="17.25">
      <c r="A282" s="269">
        <v>22</v>
      </c>
      <c r="B282" s="11" t="s">
        <v>11</v>
      </c>
      <c r="C282" s="10">
        <v>351</v>
      </c>
      <c r="D282" s="18" t="s">
        <v>1201</v>
      </c>
      <c r="E282" s="13"/>
      <c r="H282" s="336">
        <v>150000</v>
      </c>
      <c r="I282" s="475">
        <f>J282-H282</f>
        <v>-10000</v>
      </c>
      <c r="J282" s="426">
        <v>140000</v>
      </c>
    </row>
    <row r="283" spans="1:11" ht="17.25">
      <c r="A283" s="269">
        <v>23</v>
      </c>
      <c r="B283" s="11"/>
      <c r="C283" s="10">
        <v>355</v>
      </c>
      <c r="D283" s="18" t="s">
        <v>450</v>
      </c>
      <c r="E283" s="13"/>
      <c r="H283" s="336"/>
      <c r="I283" s="475">
        <f>J283-H283</f>
        <v>48671</v>
      </c>
      <c r="J283" s="426">
        <v>48671</v>
      </c>
      <c r="K283" s="547" t="s">
        <v>1170</v>
      </c>
    </row>
    <row r="284" spans="1:10" ht="17.25">
      <c r="A284" s="269">
        <v>24</v>
      </c>
      <c r="B284" s="11" t="s">
        <v>11</v>
      </c>
      <c r="C284" s="15">
        <v>35</v>
      </c>
      <c r="D284" s="42" t="s">
        <v>578</v>
      </c>
      <c r="E284" s="24">
        <f>SUM(E281:E281)</f>
        <v>241110.00000000003</v>
      </c>
      <c r="H284" s="332">
        <f>SUM(H281:H282)</f>
        <v>701610</v>
      </c>
      <c r="I284" s="332">
        <f>SUM(I281:I283)</f>
        <v>83517</v>
      </c>
      <c r="J284" s="332">
        <f aca="true" t="shared" si="10" ref="J284:J289">SUM(H284:I284)</f>
        <v>785127</v>
      </c>
    </row>
    <row r="285" spans="1:10" ht="17.25">
      <c r="A285" s="269">
        <v>25</v>
      </c>
      <c r="B285" s="11" t="s">
        <v>11</v>
      </c>
      <c r="C285" s="581">
        <v>3</v>
      </c>
      <c r="D285" s="483" t="s">
        <v>579</v>
      </c>
      <c r="E285" s="376">
        <f>SUM(E266+E280+E284)</f>
        <v>1564110</v>
      </c>
      <c r="H285" s="377">
        <f>SUM(H266+H280+H284)</f>
        <v>3048610</v>
      </c>
      <c r="I285" s="377">
        <f>SUM(I266+I280+I284)</f>
        <v>397194</v>
      </c>
      <c r="J285" s="377">
        <f t="shared" si="10"/>
        <v>3445804</v>
      </c>
    </row>
    <row r="286" spans="1:10" ht="17.25">
      <c r="A286" s="269">
        <v>26</v>
      </c>
      <c r="B286" s="55"/>
      <c r="C286" s="308">
        <v>64</v>
      </c>
      <c r="D286" s="413" t="s">
        <v>1203</v>
      </c>
      <c r="E286" s="309"/>
      <c r="F286" s="308"/>
      <c r="G286" s="487"/>
      <c r="H286" s="582"/>
      <c r="I286" s="475">
        <f>J286-H286</f>
        <v>89396</v>
      </c>
      <c r="J286" s="582">
        <v>89396</v>
      </c>
    </row>
    <row r="287" spans="1:10" ht="17.25">
      <c r="A287" s="269">
        <v>27</v>
      </c>
      <c r="B287" s="55"/>
      <c r="C287" s="308">
        <v>67</v>
      </c>
      <c r="D287" s="413" t="s">
        <v>1030</v>
      </c>
      <c r="E287" s="309"/>
      <c r="F287" s="308"/>
      <c r="G287" s="487"/>
      <c r="H287" s="582"/>
      <c r="I287" s="475">
        <f>J287-H287</f>
        <v>24458</v>
      </c>
      <c r="J287" s="582">
        <v>24458</v>
      </c>
    </row>
    <row r="288" spans="1:10" ht="17.25">
      <c r="A288" s="269">
        <v>28</v>
      </c>
      <c r="B288" s="55"/>
      <c r="C288" s="496">
        <v>6</v>
      </c>
      <c r="D288" s="583" t="s">
        <v>990</v>
      </c>
      <c r="E288" s="500"/>
      <c r="F288" s="496"/>
      <c r="G288" s="497"/>
      <c r="H288" s="502"/>
      <c r="I288" s="460">
        <f>J288-H288</f>
        <v>113854</v>
      </c>
      <c r="J288" s="502">
        <f>SUM(J286:J287)</f>
        <v>113854</v>
      </c>
    </row>
    <row r="289" spans="1:10" ht="18" customHeight="1">
      <c r="A289" s="924">
        <v>29</v>
      </c>
      <c r="B289" s="926" t="s">
        <v>23</v>
      </c>
      <c r="C289" s="927"/>
      <c r="D289" s="928"/>
      <c r="E289" s="917">
        <f>SUM(E285)</f>
        <v>1564110</v>
      </c>
      <c r="H289" s="888">
        <f>SUM(H285)</f>
        <v>3048610</v>
      </c>
      <c r="I289" s="888">
        <f>I262+I264+I285+I288</f>
        <v>688819</v>
      </c>
      <c r="J289" s="896">
        <f t="shared" si="10"/>
        <v>3737429</v>
      </c>
    </row>
    <row r="290" spans="1:12" s="38" customFormat="1" ht="18" customHeight="1">
      <c r="A290" s="925"/>
      <c r="B290" s="929"/>
      <c r="C290" s="930"/>
      <c r="D290" s="931"/>
      <c r="E290" s="913"/>
      <c r="F290" s="37"/>
      <c r="H290" s="889"/>
      <c r="I290" s="889"/>
      <c r="J290" s="897"/>
      <c r="K290" s="595"/>
      <c r="L290" s="595"/>
    </row>
    <row r="291" spans="1:12" s="46" customFormat="1" ht="17.25">
      <c r="A291" s="271"/>
      <c r="B291" s="2"/>
      <c r="C291" s="35"/>
      <c r="D291" s="30"/>
      <c r="E291" s="36"/>
      <c r="F291" s="37"/>
      <c r="G291" s="38"/>
      <c r="H291" s="337"/>
      <c r="I291" s="423"/>
      <c r="J291" s="423"/>
      <c r="K291" s="596"/>
      <c r="L291" s="596"/>
    </row>
    <row r="292" spans="1:12" s="1" customFormat="1" ht="17.25">
      <c r="A292" s="271"/>
      <c r="B292" s="2"/>
      <c r="D292" s="3" t="s">
        <v>62</v>
      </c>
      <c r="E292" s="4"/>
      <c r="G292"/>
      <c r="H292" s="325"/>
      <c r="I292" s="421"/>
      <c r="J292" s="421"/>
      <c r="K292" s="590"/>
      <c r="L292" s="590"/>
    </row>
    <row r="293" spans="1:12" s="1" customFormat="1" ht="17.25">
      <c r="A293" s="268"/>
      <c r="B293" s="2"/>
      <c r="D293" s="3" t="s">
        <v>63</v>
      </c>
      <c r="E293" s="4"/>
      <c r="G293"/>
      <c r="H293" s="325"/>
      <c r="I293" s="421"/>
      <c r="J293" s="421"/>
      <c r="K293" s="590"/>
      <c r="L293" s="590"/>
    </row>
    <row r="294" spans="1:12" s="1" customFormat="1" ht="17.25">
      <c r="A294" s="268"/>
      <c r="B294" s="2"/>
      <c r="D294" s="3"/>
      <c r="E294" s="6"/>
      <c r="F294" s="1">
        <v>583119</v>
      </c>
      <c r="G294"/>
      <c r="H294" s="326"/>
      <c r="I294" s="421"/>
      <c r="J294" s="421"/>
      <c r="K294" s="590"/>
      <c r="L294" s="590"/>
    </row>
    <row r="295" spans="1:12" s="46" customFormat="1" ht="17.25">
      <c r="A295" s="924" t="s">
        <v>293</v>
      </c>
      <c r="B295" s="916" t="s">
        <v>3</v>
      </c>
      <c r="C295" s="916"/>
      <c r="D295" s="8" t="s">
        <v>4</v>
      </c>
      <c r="E295" s="9" t="s">
        <v>5</v>
      </c>
      <c r="F295" s="1">
        <v>511112</v>
      </c>
      <c r="G295"/>
      <c r="H295" s="327" t="s">
        <v>5</v>
      </c>
      <c r="I295" s="425" t="s">
        <v>6</v>
      </c>
      <c r="J295" s="425" t="s">
        <v>7</v>
      </c>
      <c r="K295" s="596"/>
      <c r="L295" s="596"/>
    </row>
    <row r="296" spans="1:12" s="46" customFormat="1" ht="27.75" customHeight="1">
      <c r="A296" s="925"/>
      <c r="B296" s="916" t="s">
        <v>8</v>
      </c>
      <c r="C296" s="916"/>
      <c r="D296" s="8" t="s">
        <v>9</v>
      </c>
      <c r="E296" s="9" t="s">
        <v>10</v>
      </c>
      <c r="F296" s="1"/>
      <c r="G296"/>
      <c r="H296" s="327" t="s">
        <v>998</v>
      </c>
      <c r="I296" s="425" t="s">
        <v>1091</v>
      </c>
      <c r="J296" s="459" t="s">
        <v>1092</v>
      </c>
      <c r="K296" s="596"/>
      <c r="L296" s="596"/>
    </row>
    <row r="297" spans="1:12" s="46" customFormat="1" ht="17.25">
      <c r="A297" s="269">
        <v>1</v>
      </c>
      <c r="B297" s="54" t="s">
        <v>11</v>
      </c>
      <c r="C297" s="10">
        <v>336</v>
      </c>
      <c r="D297" s="33" t="s">
        <v>64</v>
      </c>
      <c r="E297" s="13">
        <v>317000</v>
      </c>
      <c r="F297" s="1"/>
      <c r="G297"/>
      <c r="H297" s="336">
        <v>321750</v>
      </c>
      <c r="I297" s="470">
        <f>J297-H297</f>
        <v>62550</v>
      </c>
      <c r="J297" s="470">
        <v>384300</v>
      </c>
      <c r="K297" s="596" t="s">
        <v>1124</v>
      </c>
      <c r="L297" s="596"/>
    </row>
    <row r="298" spans="1:12" s="46" customFormat="1" ht="17.25">
      <c r="A298" s="269">
        <v>2</v>
      </c>
      <c r="B298" s="54" t="s">
        <v>11</v>
      </c>
      <c r="C298" s="15">
        <v>5</v>
      </c>
      <c r="D298" s="28" t="s">
        <v>580</v>
      </c>
      <c r="E298" s="56">
        <f>SUM(E297)</f>
        <v>317000</v>
      </c>
      <c r="F298" s="1"/>
      <c r="G298"/>
      <c r="H298" s="346">
        <f>SUM(H297)</f>
        <v>321750</v>
      </c>
      <c r="I298" s="472">
        <f>SUM(I297)</f>
        <v>62550</v>
      </c>
      <c r="J298" s="472">
        <f>SUM(J297)</f>
        <v>384300</v>
      </c>
      <c r="K298" s="596"/>
      <c r="L298" s="596"/>
    </row>
    <row r="299" spans="1:12" s="46" customFormat="1" ht="18" customHeight="1">
      <c r="A299" s="924">
        <v>3</v>
      </c>
      <c r="B299" s="948" t="s">
        <v>581</v>
      </c>
      <c r="C299" s="948"/>
      <c r="D299" s="948"/>
      <c r="E299" s="917">
        <f>SUM(E297:E297)</f>
        <v>317000</v>
      </c>
      <c r="F299" s="1"/>
      <c r="G299"/>
      <c r="H299" s="888">
        <f>SUM(H298)</f>
        <v>321750</v>
      </c>
      <c r="I299" s="909">
        <f>I298</f>
        <v>62550</v>
      </c>
      <c r="J299" s="909">
        <f>J298</f>
        <v>384300</v>
      </c>
      <c r="K299" s="596"/>
      <c r="L299" s="596"/>
    </row>
    <row r="300" spans="1:12" s="46" customFormat="1" ht="18" customHeight="1">
      <c r="A300" s="925"/>
      <c r="B300" s="948"/>
      <c r="C300" s="948"/>
      <c r="D300" s="948"/>
      <c r="E300" s="913"/>
      <c r="F300" s="1"/>
      <c r="G300"/>
      <c r="H300" s="889"/>
      <c r="I300" s="909"/>
      <c r="J300" s="909"/>
      <c r="K300" s="596"/>
      <c r="L300" s="547">
        <f>J299-H299</f>
        <v>62550</v>
      </c>
    </row>
    <row r="301" spans="1:12" s="46" customFormat="1" ht="17.25">
      <c r="A301" s="268"/>
      <c r="B301" s="2"/>
      <c r="C301" s="35"/>
      <c r="D301" s="30"/>
      <c r="E301" s="36"/>
      <c r="F301" s="37"/>
      <c r="G301" s="38"/>
      <c r="H301" s="337"/>
      <c r="I301" s="423"/>
      <c r="J301" s="423"/>
      <c r="K301" s="596"/>
      <c r="L301" s="596"/>
    </row>
    <row r="302" spans="1:12" s="46" customFormat="1" ht="17.25">
      <c r="A302" s="271"/>
      <c r="B302" s="2"/>
      <c r="C302" s="1"/>
      <c r="D302" s="3" t="s">
        <v>65</v>
      </c>
      <c r="E302" s="4"/>
      <c r="F302" s="1"/>
      <c r="G302"/>
      <c r="H302" s="325"/>
      <c r="I302" s="423"/>
      <c r="J302" s="423"/>
      <c r="K302" s="596"/>
      <c r="L302" s="596"/>
    </row>
    <row r="303" spans="1:12" s="46" customFormat="1" ht="17.25">
      <c r="A303" s="268"/>
      <c r="B303" s="2"/>
      <c r="C303" s="1"/>
      <c r="D303" s="3" t="s">
        <v>66</v>
      </c>
      <c r="E303" s="4"/>
      <c r="F303" s="1"/>
      <c r="G303"/>
      <c r="H303" s="325"/>
      <c r="I303" s="423"/>
      <c r="J303" s="423"/>
      <c r="K303" s="596"/>
      <c r="L303" s="596"/>
    </row>
    <row r="304" spans="1:12" s="46" customFormat="1" ht="17.25">
      <c r="A304" s="268"/>
      <c r="B304" s="2"/>
      <c r="C304" s="1"/>
      <c r="D304" s="3"/>
      <c r="E304" s="6"/>
      <c r="F304" s="1">
        <v>583119</v>
      </c>
      <c r="G304"/>
      <c r="H304" s="326"/>
      <c r="I304" s="423"/>
      <c r="J304" s="423"/>
      <c r="K304" s="596"/>
      <c r="L304" s="596"/>
    </row>
    <row r="305" spans="1:10" ht="17.25">
      <c r="A305" s="924" t="s">
        <v>293</v>
      </c>
      <c r="B305" s="916" t="s">
        <v>3</v>
      </c>
      <c r="C305" s="916"/>
      <c r="D305" s="8" t="s">
        <v>4</v>
      </c>
      <c r="E305" s="9" t="s">
        <v>5</v>
      </c>
      <c r="F305" s="1">
        <v>511112</v>
      </c>
      <c r="H305" s="327" t="s">
        <v>5</v>
      </c>
      <c r="I305" s="425" t="s">
        <v>6</v>
      </c>
      <c r="J305" s="425" t="s">
        <v>7</v>
      </c>
    </row>
    <row r="306" spans="1:12" s="46" customFormat="1" ht="42" customHeight="1">
      <c r="A306" s="925"/>
      <c r="B306" s="916" t="s">
        <v>8</v>
      </c>
      <c r="C306" s="916"/>
      <c r="D306" s="8" t="s">
        <v>9</v>
      </c>
      <c r="E306" s="9" t="s">
        <v>10</v>
      </c>
      <c r="F306" s="1"/>
      <c r="G306"/>
      <c r="H306" s="327" t="s">
        <v>919</v>
      </c>
      <c r="I306" s="425" t="s">
        <v>1091</v>
      </c>
      <c r="J306" s="459" t="s">
        <v>1092</v>
      </c>
      <c r="K306" s="596"/>
      <c r="L306" s="596"/>
    </row>
    <row r="307" spans="1:12" s="46" customFormat="1" ht="17.25">
      <c r="A307" s="269">
        <v>1</v>
      </c>
      <c r="B307" s="11" t="s">
        <v>11</v>
      </c>
      <c r="C307" s="10">
        <v>506</v>
      </c>
      <c r="D307" s="33" t="s">
        <v>67</v>
      </c>
      <c r="E307" s="13">
        <v>200000</v>
      </c>
      <c r="F307" s="1"/>
      <c r="G307"/>
      <c r="H307" s="336">
        <v>200000</v>
      </c>
      <c r="I307" s="470">
        <f>J307-H307</f>
        <v>-200000</v>
      </c>
      <c r="J307" s="470">
        <v>0</v>
      </c>
      <c r="K307" s="596"/>
      <c r="L307" s="596"/>
    </row>
    <row r="308" spans="1:12" s="46" customFormat="1" ht="17.25">
      <c r="A308" s="269">
        <v>2</v>
      </c>
      <c r="B308" s="11" t="s">
        <v>11</v>
      </c>
      <c r="C308" s="15">
        <v>5</v>
      </c>
      <c r="D308" s="42" t="s">
        <v>580</v>
      </c>
      <c r="E308" s="56">
        <f>SUM(E307)</f>
        <v>200000</v>
      </c>
      <c r="F308" s="1"/>
      <c r="G308"/>
      <c r="H308" s="346">
        <f>SUM(H307)</f>
        <v>200000</v>
      </c>
      <c r="I308" s="472">
        <f>SUM(I307)</f>
        <v>-200000</v>
      </c>
      <c r="J308" s="472">
        <v>0</v>
      </c>
      <c r="K308" s="596"/>
      <c r="L308" s="596"/>
    </row>
    <row r="309" spans="1:12" s="46" customFormat="1" ht="18" customHeight="1">
      <c r="A309" s="924">
        <v>3</v>
      </c>
      <c r="B309" s="926" t="s">
        <v>581</v>
      </c>
      <c r="C309" s="927"/>
      <c r="D309" s="928"/>
      <c r="E309" s="917">
        <f>SUM(E307:E307)</f>
        <v>200000</v>
      </c>
      <c r="F309" s="1"/>
      <c r="G309"/>
      <c r="H309" s="920">
        <f>SUM(H307:H307)</f>
        <v>200000</v>
      </c>
      <c r="I309" s="909">
        <f>I308</f>
        <v>-200000</v>
      </c>
      <c r="J309" s="959">
        <v>0</v>
      </c>
      <c r="K309" s="596"/>
      <c r="L309" s="596"/>
    </row>
    <row r="310" spans="1:12" s="46" customFormat="1" ht="18" customHeight="1">
      <c r="A310" s="925"/>
      <c r="B310" s="929"/>
      <c r="C310" s="930"/>
      <c r="D310" s="931"/>
      <c r="E310" s="913"/>
      <c r="F310" s="1"/>
      <c r="G310"/>
      <c r="H310" s="921"/>
      <c r="I310" s="909"/>
      <c r="J310" s="960"/>
      <c r="K310" s="596"/>
      <c r="L310" s="547">
        <f>J309-H309</f>
        <v>-200000</v>
      </c>
    </row>
    <row r="311" spans="1:12" s="46" customFormat="1" ht="17.25">
      <c r="A311" s="268"/>
      <c r="B311" s="2"/>
      <c r="C311" s="35"/>
      <c r="D311" s="30"/>
      <c r="E311" s="36"/>
      <c r="F311" s="37"/>
      <c r="G311" s="38"/>
      <c r="H311" s="337"/>
      <c r="I311" s="423"/>
      <c r="J311" s="423"/>
      <c r="K311" s="596"/>
      <c r="L311" s="596"/>
    </row>
    <row r="312" spans="1:12" s="51" customFormat="1" ht="17.25">
      <c r="A312" s="271"/>
      <c r="B312" s="2"/>
      <c r="C312" s="50"/>
      <c r="D312" s="57" t="s">
        <v>68</v>
      </c>
      <c r="E312" s="58"/>
      <c r="F312" s="1"/>
      <c r="G312"/>
      <c r="H312" s="347"/>
      <c r="I312" s="424"/>
      <c r="J312" s="424"/>
      <c r="K312" s="597"/>
      <c r="L312" s="597"/>
    </row>
    <row r="313" spans="1:8" ht="17.25">
      <c r="A313" s="272"/>
      <c r="C313" s="50"/>
      <c r="D313" s="57" t="s">
        <v>69</v>
      </c>
      <c r="E313" s="59"/>
      <c r="G313" s="1"/>
      <c r="H313" s="325"/>
    </row>
    <row r="314" spans="3:8" ht="17.25">
      <c r="C314" s="50"/>
      <c r="D314" s="57"/>
      <c r="E314" s="6"/>
      <c r="G314" s="1"/>
      <c r="H314" s="326"/>
    </row>
    <row r="315" spans="1:12" s="51" customFormat="1" ht="17.25">
      <c r="A315" s="924" t="s">
        <v>293</v>
      </c>
      <c r="B315" s="916" t="s">
        <v>3</v>
      </c>
      <c r="C315" s="916"/>
      <c r="D315" s="8" t="s">
        <v>4</v>
      </c>
      <c r="E315" s="9" t="s">
        <v>5</v>
      </c>
      <c r="F315" s="1">
        <v>511112</v>
      </c>
      <c r="G315"/>
      <c r="H315" s="327" t="s">
        <v>5</v>
      </c>
      <c r="I315" s="425" t="s">
        <v>6</v>
      </c>
      <c r="J315" s="425" t="s">
        <v>7</v>
      </c>
      <c r="K315" s="597"/>
      <c r="L315" s="597"/>
    </row>
    <row r="316" spans="1:12" s="51" customFormat="1" ht="31.5" customHeight="1">
      <c r="A316" s="925"/>
      <c r="B316" s="916" t="s">
        <v>8</v>
      </c>
      <c r="C316" s="916"/>
      <c r="D316" s="8" t="s">
        <v>9</v>
      </c>
      <c r="E316" s="9" t="s">
        <v>10</v>
      </c>
      <c r="F316" s="1"/>
      <c r="G316"/>
      <c r="H316" s="327" t="s">
        <v>998</v>
      </c>
      <c r="I316" s="425" t="s">
        <v>1091</v>
      </c>
      <c r="J316" s="459" t="s">
        <v>1092</v>
      </c>
      <c r="K316" s="597"/>
      <c r="L316" s="597"/>
    </row>
    <row r="317" spans="1:12" s="38" customFormat="1" ht="17.25">
      <c r="A317" s="274">
        <v>1</v>
      </c>
      <c r="B317" s="11" t="s">
        <v>11</v>
      </c>
      <c r="C317" s="10">
        <v>1101</v>
      </c>
      <c r="D317" s="62" t="s">
        <v>975</v>
      </c>
      <c r="E317" s="60">
        <v>1789200</v>
      </c>
      <c r="F317" s="1"/>
      <c r="G317"/>
      <c r="H317" s="328">
        <v>154300</v>
      </c>
      <c r="I317" s="893">
        <f>J317-H317-H318</f>
        <v>-54145</v>
      </c>
      <c r="J317" s="893">
        <v>1871155</v>
      </c>
      <c r="K317" s="595"/>
      <c r="L317" s="595"/>
    </row>
    <row r="318" spans="1:12" s="38" customFormat="1" ht="17.25">
      <c r="A318" s="274">
        <v>2</v>
      </c>
      <c r="B318" s="11" t="s">
        <v>11</v>
      </c>
      <c r="C318" s="10">
        <v>1101</v>
      </c>
      <c r="D318" s="62" t="s">
        <v>974</v>
      </c>
      <c r="E318" s="60"/>
      <c r="F318" s="1"/>
      <c r="G318"/>
      <c r="H318" s="328">
        <v>1771000</v>
      </c>
      <c r="I318" s="894"/>
      <c r="J318" s="894"/>
      <c r="K318" s="595" t="s">
        <v>1126</v>
      </c>
      <c r="L318" s="595"/>
    </row>
    <row r="319" spans="1:10" ht="17.25">
      <c r="A319" s="274">
        <v>3</v>
      </c>
      <c r="B319" s="11" t="s">
        <v>11</v>
      </c>
      <c r="C319" s="10">
        <v>1101</v>
      </c>
      <c r="D319" s="62" t="s">
        <v>128</v>
      </c>
      <c r="E319" s="60">
        <v>185000</v>
      </c>
      <c r="H319" s="328">
        <v>180000</v>
      </c>
      <c r="I319" s="890">
        <v>2616</v>
      </c>
      <c r="J319" s="890">
        <v>874848</v>
      </c>
    </row>
    <row r="320" spans="1:12" s="38" customFormat="1" ht="17.25">
      <c r="A320" s="274">
        <v>4</v>
      </c>
      <c r="B320" s="11" t="s">
        <v>11</v>
      </c>
      <c r="C320" s="10">
        <v>1101</v>
      </c>
      <c r="D320" s="62" t="s">
        <v>976</v>
      </c>
      <c r="E320" s="60">
        <v>181200</v>
      </c>
      <c r="F320" s="1"/>
      <c r="G320"/>
      <c r="H320" s="328">
        <v>692232</v>
      </c>
      <c r="I320" s="891"/>
      <c r="J320" s="891"/>
      <c r="K320" s="595"/>
      <c r="L320" s="595"/>
    </row>
    <row r="321" spans="1:12" s="38" customFormat="1" ht="17.25">
      <c r="A321" s="274">
        <v>5</v>
      </c>
      <c r="B321" s="11" t="s">
        <v>11</v>
      </c>
      <c r="C321" s="10">
        <v>1101</v>
      </c>
      <c r="D321" s="62" t="s">
        <v>1152</v>
      </c>
      <c r="E321" s="60"/>
      <c r="F321" s="1"/>
      <c r="G321"/>
      <c r="H321" s="328"/>
      <c r="I321" s="892"/>
      <c r="J321" s="892"/>
      <c r="K321" s="595"/>
      <c r="L321" s="595"/>
    </row>
    <row r="322" spans="1:12" s="38" customFormat="1" ht="17.25">
      <c r="A322" s="274">
        <v>6</v>
      </c>
      <c r="B322" s="11"/>
      <c r="C322" s="10">
        <v>1101</v>
      </c>
      <c r="D322" s="62" t="s">
        <v>1073</v>
      </c>
      <c r="E322" s="60"/>
      <c r="F322" s="1"/>
      <c r="G322"/>
      <c r="H322" s="587">
        <v>118800</v>
      </c>
      <c r="I322" s="586">
        <f>J322-H322</f>
        <v>-10000</v>
      </c>
      <c r="J322" s="466">
        <v>108800</v>
      </c>
      <c r="K322" s="595" t="s">
        <v>1206</v>
      </c>
      <c r="L322" s="595"/>
    </row>
    <row r="323" spans="1:12" s="38" customFormat="1" ht="17.25">
      <c r="A323" s="274">
        <v>7</v>
      </c>
      <c r="B323" s="11" t="s">
        <v>11</v>
      </c>
      <c r="C323" s="10">
        <v>1101</v>
      </c>
      <c r="D323" s="62" t="s">
        <v>1071</v>
      </c>
      <c r="E323" s="60"/>
      <c r="F323" s="1"/>
      <c r="G323"/>
      <c r="H323" s="584">
        <v>2916332</v>
      </c>
      <c r="I323" s="585">
        <f>SUM(I317:I322)</f>
        <v>-61529</v>
      </c>
      <c r="J323" s="585">
        <f>SUM(J317:J322)</f>
        <v>2854803</v>
      </c>
      <c r="K323" s="595"/>
      <c r="L323" s="595"/>
    </row>
    <row r="324" spans="1:12" s="38" customFormat="1" ht="18">
      <c r="A324" s="274">
        <v>8</v>
      </c>
      <c r="B324" s="11" t="s">
        <v>11</v>
      </c>
      <c r="C324" s="10">
        <v>1103</v>
      </c>
      <c r="D324" s="62" t="s">
        <v>1072</v>
      </c>
      <c r="E324" s="60"/>
      <c r="F324" s="1"/>
      <c r="G324"/>
      <c r="H324" s="360">
        <v>150000</v>
      </c>
      <c r="I324" s="475"/>
      <c r="J324" s="475">
        <f>SUM(H324:I324)</f>
        <v>150000</v>
      </c>
      <c r="K324" s="595"/>
      <c r="L324" s="595"/>
    </row>
    <row r="325" spans="1:10" ht="17.25">
      <c r="A325" s="274">
        <v>9</v>
      </c>
      <c r="B325" s="11" t="s">
        <v>11</v>
      </c>
      <c r="C325" s="10">
        <v>1107</v>
      </c>
      <c r="D325" s="62" t="s">
        <v>977</v>
      </c>
      <c r="E325" s="60">
        <v>60000</v>
      </c>
      <c r="F325" s="1">
        <v>53111</v>
      </c>
      <c r="H325" s="328">
        <v>100000</v>
      </c>
      <c r="I325" s="426"/>
      <c r="J325" s="475">
        <f>SUM(H325:I325)</f>
        <v>100000</v>
      </c>
    </row>
    <row r="326" spans="1:12" s="1" customFormat="1" ht="17.25">
      <c r="A326" s="274">
        <v>10</v>
      </c>
      <c r="B326" s="11" t="s">
        <v>11</v>
      </c>
      <c r="C326" s="10">
        <v>1109</v>
      </c>
      <c r="D326" s="62" t="s">
        <v>71</v>
      </c>
      <c r="E326" s="60">
        <v>30000</v>
      </c>
      <c r="G326"/>
      <c r="H326" s="328">
        <v>54720</v>
      </c>
      <c r="I326" s="459">
        <f>J326-H326</f>
        <v>-19194</v>
      </c>
      <c r="J326" s="475">
        <v>35526</v>
      </c>
      <c r="K326" s="590"/>
      <c r="L326" s="590"/>
    </row>
    <row r="327" spans="1:10" ht="17.25">
      <c r="A327" s="274">
        <v>11</v>
      </c>
      <c r="B327" s="11" t="s">
        <v>11</v>
      </c>
      <c r="C327" s="10">
        <v>1110</v>
      </c>
      <c r="D327" s="62" t="s">
        <v>72</v>
      </c>
      <c r="E327" s="60">
        <v>12000</v>
      </c>
      <c r="H327" s="328">
        <v>12000</v>
      </c>
      <c r="I327" s="426"/>
      <c r="J327" s="475">
        <f>SUM(H327:I327)</f>
        <v>12000</v>
      </c>
    </row>
    <row r="328" spans="1:10" ht="17.25">
      <c r="A328" s="274">
        <v>12</v>
      </c>
      <c r="B328" s="11" t="s">
        <v>11</v>
      </c>
      <c r="C328" s="10">
        <v>1113</v>
      </c>
      <c r="D328" s="62" t="s">
        <v>1125</v>
      </c>
      <c r="E328" s="60"/>
      <c r="H328" s="328"/>
      <c r="I328" s="426">
        <v>39408</v>
      </c>
      <c r="J328" s="475">
        <f>SUM(H328:I328)</f>
        <v>39408</v>
      </c>
    </row>
    <row r="329" spans="1:10" ht="17.25">
      <c r="A329" s="274">
        <v>13</v>
      </c>
      <c r="B329" s="11" t="s">
        <v>11</v>
      </c>
      <c r="C329" s="15">
        <v>11</v>
      </c>
      <c r="D329" s="63" t="s">
        <v>583</v>
      </c>
      <c r="E329" s="61">
        <f>SUM(E317:E327)</f>
        <v>2257400</v>
      </c>
      <c r="H329" s="330">
        <f>SUM(H323:H327)</f>
        <v>3233052</v>
      </c>
      <c r="I329" s="330">
        <f>SUM(I323:I328)</f>
        <v>-41315</v>
      </c>
      <c r="J329" s="460">
        <f>SUM(J323:J328)</f>
        <v>3191737</v>
      </c>
    </row>
    <row r="330" spans="1:10" ht="17.25">
      <c r="A330" s="274">
        <v>14</v>
      </c>
      <c r="B330" s="11" t="s">
        <v>11</v>
      </c>
      <c r="C330" s="10">
        <v>21</v>
      </c>
      <c r="D330" s="18" t="s">
        <v>978</v>
      </c>
      <c r="E330" s="60">
        <f>SUM(E317+E319+E320)*0.27</f>
        <v>581958</v>
      </c>
      <c r="H330" s="328">
        <v>686445</v>
      </c>
      <c r="I330" s="459">
        <f aca="true" t="shared" si="11" ref="I330:I336">J330-H330</f>
        <v>-4873</v>
      </c>
      <c r="J330" s="475">
        <v>681572</v>
      </c>
    </row>
    <row r="331" spans="1:10" ht="17.25">
      <c r="A331" s="274">
        <v>15</v>
      </c>
      <c r="B331" s="11" t="s">
        <v>11</v>
      </c>
      <c r="C331" s="10">
        <v>23</v>
      </c>
      <c r="D331" s="62" t="s">
        <v>979</v>
      </c>
      <c r="E331" s="60">
        <f>SUM(E325*1.19*0.14)</f>
        <v>9996.000000000002</v>
      </c>
      <c r="F331" s="1">
        <v>54211</v>
      </c>
      <c r="H331" s="336">
        <v>16660</v>
      </c>
      <c r="I331" s="459">
        <f t="shared" si="11"/>
        <v>-140</v>
      </c>
      <c r="J331" s="475">
        <v>16520</v>
      </c>
    </row>
    <row r="332" spans="1:10" ht="17.25">
      <c r="A332" s="274">
        <v>16</v>
      </c>
      <c r="B332" s="11" t="s">
        <v>11</v>
      </c>
      <c r="C332" s="10">
        <v>27</v>
      </c>
      <c r="D332" s="18" t="s">
        <v>980</v>
      </c>
      <c r="E332" s="60">
        <f>SUM(E325*1.19*0.16)</f>
        <v>11424</v>
      </c>
      <c r="F332" s="1">
        <v>561111</v>
      </c>
      <c r="H332" s="336">
        <v>17850</v>
      </c>
      <c r="I332" s="459">
        <f t="shared" si="11"/>
        <v>-150</v>
      </c>
      <c r="J332" s="475">
        <v>17700</v>
      </c>
    </row>
    <row r="333" spans="1:10" ht="17.25">
      <c r="A333" s="274">
        <v>17</v>
      </c>
      <c r="B333" s="11" t="s">
        <v>11</v>
      </c>
      <c r="C333" s="15">
        <v>2</v>
      </c>
      <c r="D333" s="63" t="s">
        <v>584</v>
      </c>
      <c r="E333" s="61">
        <f>SUM(E330:E332)</f>
        <v>603378</v>
      </c>
      <c r="F333" s="1">
        <v>5431</v>
      </c>
      <c r="H333" s="330">
        <f>SUM(H330:H332)</f>
        <v>720955</v>
      </c>
      <c r="I333" s="460">
        <f>SUM(I330:I332)</f>
        <v>-5163</v>
      </c>
      <c r="J333" s="460">
        <f>SUM(H333:I333)</f>
        <v>715792</v>
      </c>
    </row>
    <row r="334" spans="1:10" ht="17.25">
      <c r="A334" s="274">
        <v>18</v>
      </c>
      <c r="B334" s="11" t="s">
        <v>11</v>
      </c>
      <c r="C334" s="10">
        <v>311</v>
      </c>
      <c r="D334" s="18" t="s">
        <v>73</v>
      </c>
      <c r="E334" s="13">
        <v>10000</v>
      </c>
      <c r="H334" s="336">
        <v>15000</v>
      </c>
      <c r="I334" s="459">
        <f t="shared" si="11"/>
        <v>-13571</v>
      </c>
      <c r="J334" s="475">
        <v>1429</v>
      </c>
    </row>
    <row r="335" spans="1:10" ht="17.25">
      <c r="A335" s="274">
        <v>19</v>
      </c>
      <c r="B335" s="11" t="s">
        <v>11</v>
      </c>
      <c r="C335" s="10">
        <v>312</v>
      </c>
      <c r="D335" s="18" t="s">
        <v>74</v>
      </c>
      <c r="E335" s="13">
        <v>10000</v>
      </c>
      <c r="F335" s="1">
        <v>54913</v>
      </c>
      <c r="H335" s="336">
        <v>15000</v>
      </c>
      <c r="I335" s="459">
        <f t="shared" si="11"/>
        <v>-1810</v>
      </c>
      <c r="J335" s="475">
        <v>13190</v>
      </c>
    </row>
    <row r="336" spans="1:10" ht="17.25">
      <c r="A336" s="274">
        <v>20</v>
      </c>
      <c r="B336" s="11" t="s">
        <v>11</v>
      </c>
      <c r="C336" s="10">
        <v>312</v>
      </c>
      <c r="D336" s="18" t="s">
        <v>130</v>
      </c>
      <c r="E336" s="13">
        <v>10000</v>
      </c>
      <c r="F336" s="1">
        <v>55111</v>
      </c>
      <c r="H336" s="336">
        <v>110000</v>
      </c>
      <c r="I336" s="459">
        <f t="shared" si="11"/>
        <v>-108626</v>
      </c>
      <c r="J336" s="475">
        <v>1374</v>
      </c>
    </row>
    <row r="337" spans="1:10" ht="17.25">
      <c r="A337" s="274">
        <v>21</v>
      </c>
      <c r="B337" s="11" t="s">
        <v>11</v>
      </c>
      <c r="C337" s="15">
        <v>31</v>
      </c>
      <c r="D337" s="19" t="s">
        <v>585</v>
      </c>
      <c r="E337" s="20">
        <f>SUM(E334:E336)</f>
        <v>30000</v>
      </c>
      <c r="H337" s="330">
        <f>SUM(H334:H336)</f>
        <v>140000</v>
      </c>
      <c r="I337" s="460">
        <f>SUM(I334:I336)</f>
        <v>-124007</v>
      </c>
      <c r="J337" s="460">
        <f>SUM(H337:I337)</f>
        <v>15993</v>
      </c>
    </row>
    <row r="338" spans="1:10" ht="17.25">
      <c r="A338" s="274">
        <v>22</v>
      </c>
      <c r="B338" s="11" t="s">
        <v>11</v>
      </c>
      <c r="C338" s="47">
        <v>321</v>
      </c>
      <c r="D338" s="33" t="s">
        <v>75</v>
      </c>
      <c r="E338" s="49"/>
      <c r="F338" s="37"/>
      <c r="G338" s="38"/>
      <c r="H338" s="328">
        <v>78000</v>
      </c>
      <c r="I338" s="426"/>
      <c r="J338" s="475">
        <f>SUM(H338:I338)</f>
        <v>78000</v>
      </c>
    </row>
    <row r="339" spans="1:10" ht="17.25">
      <c r="A339" s="274">
        <v>23</v>
      </c>
      <c r="B339" s="11" t="s">
        <v>11</v>
      </c>
      <c r="C339" s="10">
        <v>322</v>
      </c>
      <c r="D339" s="33" t="s">
        <v>76</v>
      </c>
      <c r="E339" s="14">
        <v>40000</v>
      </c>
      <c r="F339" s="1">
        <v>55119</v>
      </c>
      <c r="H339" s="328">
        <v>35000</v>
      </c>
      <c r="I339" s="459">
        <f aca="true" t="shared" si="12" ref="I339:I348">J339-H339</f>
        <v>-8289</v>
      </c>
      <c r="J339" s="475">
        <v>26711</v>
      </c>
    </row>
    <row r="340" spans="1:10" ht="17.25">
      <c r="A340" s="274">
        <v>24</v>
      </c>
      <c r="B340" s="11" t="s">
        <v>11</v>
      </c>
      <c r="C340" s="15">
        <v>32</v>
      </c>
      <c r="D340" s="19" t="s">
        <v>586</v>
      </c>
      <c r="E340" s="20">
        <f>SUM(E339:E339)</f>
        <v>40000</v>
      </c>
      <c r="H340" s="330">
        <f>SUM(H338:H339)</f>
        <v>113000</v>
      </c>
      <c r="I340" s="460">
        <f>SUM(I338:I339)</f>
        <v>-8289</v>
      </c>
      <c r="J340" s="460">
        <f>SUM(J338:J339)</f>
        <v>104711</v>
      </c>
    </row>
    <row r="341" spans="1:10" ht="17.25">
      <c r="A341" s="274">
        <v>25</v>
      </c>
      <c r="B341" s="11" t="s">
        <v>11</v>
      </c>
      <c r="C341" s="10">
        <v>334</v>
      </c>
      <c r="D341" s="18" t="s">
        <v>1074</v>
      </c>
      <c r="E341" s="13"/>
      <c r="H341" s="336"/>
      <c r="I341" s="459">
        <f t="shared" si="12"/>
        <v>0</v>
      </c>
      <c r="J341" s="475">
        <v>0</v>
      </c>
    </row>
    <row r="342" spans="1:10" ht="17.25">
      <c r="A342" s="274">
        <v>26</v>
      </c>
      <c r="B342" s="11" t="s">
        <v>11</v>
      </c>
      <c r="C342" s="10">
        <v>336</v>
      </c>
      <c r="D342" s="18" t="s">
        <v>129</v>
      </c>
      <c r="E342" s="13"/>
      <c r="H342" s="336">
        <v>50000</v>
      </c>
      <c r="I342" s="459">
        <f t="shared" si="12"/>
        <v>-50000</v>
      </c>
      <c r="J342" s="475">
        <v>0</v>
      </c>
    </row>
    <row r="343" spans="1:10" ht="17.25">
      <c r="A343" s="274">
        <v>27</v>
      </c>
      <c r="B343" s="11" t="s">
        <v>11</v>
      </c>
      <c r="C343" s="10">
        <v>337</v>
      </c>
      <c r="D343" s="18" t="s">
        <v>77</v>
      </c>
      <c r="E343" s="13">
        <v>11000</v>
      </c>
      <c r="H343" s="336">
        <v>11330</v>
      </c>
      <c r="I343" s="459">
        <f t="shared" si="12"/>
        <v>340</v>
      </c>
      <c r="J343" s="475">
        <v>11670</v>
      </c>
    </row>
    <row r="344" spans="1:10" ht="17.25">
      <c r="A344" s="274">
        <v>28</v>
      </c>
      <c r="B344" s="11" t="s">
        <v>11</v>
      </c>
      <c r="C344" s="15">
        <v>33</v>
      </c>
      <c r="D344" s="19" t="s">
        <v>587</v>
      </c>
      <c r="E344" s="24">
        <f>SUM(E343)</f>
        <v>11000</v>
      </c>
      <c r="H344" s="332">
        <f>SUM(H341:H343)</f>
        <v>61330</v>
      </c>
      <c r="I344" s="460">
        <f>SUM(I341:I343)</f>
        <v>-49660</v>
      </c>
      <c r="J344" s="460">
        <f>SUM(H344:I344)</f>
        <v>11670</v>
      </c>
    </row>
    <row r="345" spans="1:10" ht="17.25">
      <c r="A345" s="274">
        <v>29</v>
      </c>
      <c r="B345" s="11" t="s">
        <v>11</v>
      </c>
      <c r="C345" s="47">
        <v>341</v>
      </c>
      <c r="D345" s="48" t="s">
        <v>78</v>
      </c>
      <c r="E345" s="21">
        <v>10000</v>
      </c>
      <c r="F345" s="37"/>
      <c r="G345" s="38"/>
      <c r="H345" s="331">
        <v>15000</v>
      </c>
      <c r="I345" s="459">
        <f t="shared" si="12"/>
        <v>15286</v>
      </c>
      <c r="J345" s="475">
        <v>30286</v>
      </c>
    </row>
    <row r="346" spans="1:12" s="38" customFormat="1" ht="17.25">
      <c r="A346" s="274">
        <v>30</v>
      </c>
      <c r="B346" s="11" t="s">
        <v>11</v>
      </c>
      <c r="C346" s="26">
        <v>34</v>
      </c>
      <c r="D346" s="27" t="s">
        <v>588</v>
      </c>
      <c r="E346" s="24">
        <f>SUM(E345)</f>
        <v>10000</v>
      </c>
      <c r="F346" s="37"/>
      <c r="H346" s="332">
        <f>SUM(H345)</f>
        <v>15000</v>
      </c>
      <c r="I346" s="460">
        <f>SUM(I345)</f>
        <v>15286</v>
      </c>
      <c r="J346" s="460">
        <v>30286</v>
      </c>
      <c r="K346" s="595"/>
      <c r="L346" s="595"/>
    </row>
    <row r="347" spans="1:10" ht="17.25">
      <c r="A347" s="274">
        <v>31</v>
      </c>
      <c r="B347" s="11" t="s">
        <v>11</v>
      </c>
      <c r="C347" s="10">
        <v>351</v>
      </c>
      <c r="D347" s="18" t="s">
        <v>18</v>
      </c>
      <c r="E347" s="13">
        <f>SUM(E337+E340)*0.27</f>
        <v>18900</v>
      </c>
      <c r="H347" s="336">
        <v>81810</v>
      </c>
      <c r="I347" s="459">
        <f t="shared" si="12"/>
        <v>-55970</v>
      </c>
      <c r="J347" s="475">
        <v>25840</v>
      </c>
    </row>
    <row r="348" spans="1:10" ht="17.25">
      <c r="A348" s="274">
        <v>32</v>
      </c>
      <c r="B348" s="11" t="s">
        <v>11</v>
      </c>
      <c r="C348" s="10">
        <v>355</v>
      </c>
      <c r="D348" s="18" t="s">
        <v>1147</v>
      </c>
      <c r="E348" s="13"/>
      <c r="H348" s="336"/>
      <c r="I348" s="459">
        <f t="shared" si="12"/>
        <v>4000</v>
      </c>
      <c r="J348" s="475">
        <v>4000</v>
      </c>
    </row>
    <row r="349" spans="1:12" s="1" customFormat="1" ht="17.25">
      <c r="A349" s="274">
        <v>33</v>
      </c>
      <c r="B349" s="11" t="s">
        <v>11</v>
      </c>
      <c r="C349" s="15">
        <v>35</v>
      </c>
      <c r="D349" s="19" t="s">
        <v>589</v>
      </c>
      <c r="E349" s="24">
        <f>SUM(E347)</f>
        <v>18900</v>
      </c>
      <c r="G349"/>
      <c r="H349" s="332">
        <f>SUM(H347)</f>
        <v>81810</v>
      </c>
      <c r="I349" s="516">
        <f>SUM(I347:I348)</f>
        <v>-51970</v>
      </c>
      <c r="J349" s="460">
        <f>SUM(H349:I349)</f>
        <v>29840</v>
      </c>
      <c r="K349" s="590"/>
      <c r="L349" s="590"/>
    </row>
    <row r="350" spans="1:10" ht="17.25">
      <c r="A350" s="274">
        <v>34</v>
      </c>
      <c r="B350" s="11" t="s">
        <v>11</v>
      </c>
      <c r="C350" s="15">
        <v>3</v>
      </c>
      <c r="D350" s="19" t="s">
        <v>590</v>
      </c>
      <c r="E350" s="20">
        <f>SUM(E337+E340+E349+E346+E344)</f>
        <v>109900</v>
      </c>
      <c r="H350" s="330">
        <f>SUM(H337+H340+H349+H346+H344)</f>
        <v>411140</v>
      </c>
      <c r="I350" s="330">
        <f>SUM(I337+I340+I349+I346+I344)</f>
        <v>-218640</v>
      </c>
      <c r="J350" s="330">
        <f>SUM(J337+J340+J349+J346+J344)</f>
        <v>192500</v>
      </c>
    </row>
    <row r="351" spans="1:10" ht="17.25">
      <c r="A351" s="274">
        <v>35</v>
      </c>
      <c r="B351" s="11" t="s">
        <v>11</v>
      </c>
      <c r="C351" s="10">
        <v>511</v>
      </c>
      <c r="D351" s="39" t="s">
        <v>70</v>
      </c>
      <c r="E351" s="60">
        <v>800000</v>
      </c>
      <c r="H351" s="336">
        <v>836000</v>
      </c>
      <c r="I351" s="459">
        <f>J351-H351</f>
        <v>80727</v>
      </c>
      <c r="J351" s="475">
        <v>916727</v>
      </c>
    </row>
    <row r="352" spans="1:10" ht="17.25">
      <c r="A352" s="274">
        <v>36</v>
      </c>
      <c r="B352" s="11" t="s">
        <v>11</v>
      </c>
      <c r="C352" s="15">
        <v>51</v>
      </c>
      <c r="D352" s="27" t="s">
        <v>582</v>
      </c>
      <c r="E352" s="61">
        <f>SUM(E351)</f>
        <v>800000</v>
      </c>
      <c r="H352" s="330">
        <f>SUM(H351)</f>
        <v>836000</v>
      </c>
      <c r="I352" s="460">
        <f>SUM(I351)</f>
        <v>80727</v>
      </c>
      <c r="J352" s="460">
        <f>SUM(H352:I352)</f>
        <v>916727</v>
      </c>
    </row>
    <row r="353" spans="1:12" s="38" customFormat="1" ht="17.25">
      <c r="A353" s="274">
        <v>37</v>
      </c>
      <c r="B353" s="65" t="s">
        <v>11</v>
      </c>
      <c r="C353" s="47">
        <v>6</v>
      </c>
      <c r="D353" s="48" t="s">
        <v>1127</v>
      </c>
      <c r="E353" s="49"/>
      <c r="F353" s="37"/>
      <c r="H353" s="348"/>
      <c r="I353" s="426"/>
      <c r="J353" s="475"/>
      <c r="K353" s="595"/>
      <c r="L353" s="595"/>
    </row>
    <row r="354" spans="1:12" s="38" customFormat="1" ht="17.25">
      <c r="A354" s="274">
        <v>38</v>
      </c>
      <c r="B354" s="65" t="s">
        <v>11</v>
      </c>
      <c r="C354" s="47">
        <v>6</v>
      </c>
      <c r="D354" s="92" t="s">
        <v>925</v>
      </c>
      <c r="E354" s="49"/>
      <c r="F354" s="37"/>
      <c r="H354" s="348"/>
      <c r="I354" s="475"/>
      <c r="J354" s="475"/>
      <c r="K354" s="595"/>
      <c r="L354" s="595"/>
    </row>
    <row r="355" spans="1:12" s="38" customFormat="1" ht="17.25">
      <c r="A355" s="274">
        <v>39</v>
      </c>
      <c r="B355" s="65" t="s">
        <v>11</v>
      </c>
      <c r="C355" s="15">
        <v>6</v>
      </c>
      <c r="D355" s="19" t="s">
        <v>591</v>
      </c>
      <c r="E355" s="20"/>
      <c r="F355" s="81"/>
      <c r="G355" s="82"/>
      <c r="H355" s="330">
        <f>SUM(H353:H354)</f>
        <v>0</v>
      </c>
      <c r="I355" s="460">
        <f>SUM(I353:I354)</f>
        <v>0</v>
      </c>
      <c r="J355" s="460">
        <f>SUM(H355:I355)</f>
        <v>0</v>
      </c>
      <c r="K355" s="595"/>
      <c r="L355" s="595"/>
    </row>
    <row r="356" spans="1:10" ht="18" customHeight="1">
      <c r="A356" s="946">
        <v>40</v>
      </c>
      <c r="B356" s="926" t="s">
        <v>592</v>
      </c>
      <c r="C356" s="927"/>
      <c r="D356" s="928"/>
      <c r="E356" s="912">
        <f>SUM(E329+E333+E350+E352)</f>
        <v>3770678</v>
      </c>
      <c r="F356" s="37"/>
      <c r="G356" s="38"/>
      <c r="H356" s="888">
        <f>SUM(H352+H329+H333+H350+H353+H354)</f>
        <v>5201147</v>
      </c>
      <c r="I356" s="888">
        <f>SUM(I352+I329+I333+I350+I353+I354)</f>
        <v>-184391</v>
      </c>
      <c r="J356" s="888">
        <f>SUM(J352+J329+J333+J350+J353+J354)</f>
        <v>5016756</v>
      </c>
    </row>
    <row r="357" spans="1:10" ht="18" customHeight="1">
      <c r="A357" s="947"/>
      <c r="B357" s="929"/>
      <c r="C357" s="930"/>
      <c r="D357" s="931"/>
      <c r="E357" s="912"/>
      <c r="H357" s="889"/>
      <c r="I357" s="889"/>
      <c r="J357" s="889"/>
    </row>
    <row r="358" spans="3:8" ht="17.25">
      <c r="C358" s="64"/>
      <c r="D358" s="30"/>
      <c r="E358" s="36"/>
      <c r="F358" s="37"/>
      <c r="G358" s="38"/>
      <c r="H358" s="337"/>
    </row>
    <row r="359" spans="1:8" ht="17.25">
      <c r="A359" s="271"/>
      <c r="D359" s="3" t="s">
        <v>79</v>
      </c>
      <c r="E359" s="4"/>
      <c r="H359" s="325"/>
    </row>
    <row r="360" spans="4:8" ht="17.25">
      <c r="D360" s="3" t="s">
        <v>80</v>
      </c>
      <c r="E360" s="4"/>
      <c r="G360" s="1"/>
      <c r="H360" s="325"/>
    </row>
    <row r="361" spans="4:8" ht="17.25">
      <c r="D361" s="3"/>
      <c r="E361" s="6"/>
      <c r="F361" s="1">
        <v>52211</v>
      </c>
      <c r="H361" s="335"/>
    </row>
    <row r="362" spans="1:10" ht="17.25">
      <c r="A362" s="924" t="s">
        <v>293</v>
      </c>
      <c r="B362" s="916" t="s">
        <v>3</v>
      </c>
      <c r="C362" s="916"/>
      <c r="D362" s="8" t="s">
        <v>4</v>
      </c>
      <c r="E362" s="9" t="s">
        <v>5</v>
      </c>
      <c r="F362" s="1">
        <v>511112</v>
      </c>
      <c r="H362" s="327" t="s">
        <v>5</v>
      </c>
      <c r="I362" s="425" t="s">
        <v>6</v>
      </c>
      <c r="J362" s="425" t="s">
        <v>7</v>
      </c>
    </row>
    <row r="363" spans="1:10" ht="39" customHeight="1">
      <c r="A363" s="925"/>
      <c r="B363" s="916" t="s">
        <v>8</v>
      </c>
      <c r="C363" s="916"/>
      <c r="D363" s="8" t="s">
        <v>9</v>
      </c>
      <c r="E363" s="9" t="s">
        <v>10</v>
      </c>
      <c r="H363" s="327" t="s">
        <v>998</v>
      </c>
      <c r="I363" s="425" t="s">
        <v>1091</v>
      </c>
      <c r="J363" s="459" t="s">
        <v>1092</v>
      </c>
    </row>
    <row r="364" spans="1:10" ht="17.25">
      <c r="A364" s="269">
        <v>1</v>
      </c>
      <c r="B364" s="11" t="s">
        <v>11</v>
      </c>
      <c r="C364" s="10">
        <v>122</v>
      </c>
      <c r="D364" s="18" t="s">
        <v>1128</v>
      </c>
      <c r="E364" s="13">
        <v>354000</v>
      </c>
      <c r="F364" s="1">
        <v>53111</v>
      </c>
      <c r="H364" s="336">
        <v>489750</v>
      </c>
      <c r="I364" s="426">
        <f>J364-H364</f>
        <v>-1000</v>
      </c>
      <c r="J364" s="426">
        <v>488750</v>
      </c>
    </row>
    <row r="365" spans="1:10" ht="17.25">
      <c r="A365" s="269">
        <v>2</v>
      </c>
      <c r="B365" s="11" t="s">
        <v>11</v>
      </c>
      <c r="C365" s="15">
        <v>12</v>
      </c>
      <c r="D365" s="19" t="s">
        <v>593</v>
      </c>
      <c r="E365" s="17">
        <f>SUM(E364)</f>
        <v>354000</v>
      </c>
      <c r="F365" s="1">
        <v>53111</v>
      </c>
      <c r="H365" s="329">
        <f>SUM(H364)</f>
        <v>489750</v>
      </c>
      <c r="I365" s="460">
        <f>SUM(I364)</f>
        <v>-1000</v>
      </c>
      <c r="J365" s="460">
        <f>SUM(J364)</f>
        <v>488750</v>
      </c>
    </row>
    <row r="366" spans="1:10" ht="17.25">
      <c r="A366" s="269">
        <v>3</v>
      </c>
      <c r="B366" s="11" t="s">
        <v>11</v>
      </c>
      <c r="C366" s="10">
        <v>2</v>
      </c>
      <c r="D366" s="18" t="s">
        <v>978</v>
      </c>
      <c r="E366" s="13">
        <f>SUM(E365)*27%</f>
        <v>95580</v>
      </c>
      <c r="H366" s="336">
        <v>109408</v>
      </c>
      <c r="I366" s="426">
        <f>J366-H366</f>
        <v>-11183</v>
      </c>
      <c r="J366" s="426">
        <v>98225</v>
      </c>
    </row>
    <row r="367" spans="1:10" ht="17.25">
      <c r="A367" s="269">
        <v>4</v>
      </c>
      <c r="B367" s="11" t="s">
        <v>11</v>
      </c>
      <c r="C367" s="15">
        <v>2</v>
      </c>
      <c r="D367" s="63" t="s">
        <v>559</v>
      </c>
      <c r="E367" s="20">
        <f>SUM(E366:E366)</f>
        <v>95580</v>
      </c>
      <c r="F367" s="1">
        <v>54411</v>
      </c>
      <c r="H367" s="330">
        <f>SUM(H366:H366)</f>
        <v>109408</v>
      </c>
      <c r="I367" s="460">
        <f>SUM(I366)</f>
        <v>-11183</v>
      </c>
      <c r="J367" s="460">
        <f>SUM(H367:I367)</f>
        <v>98225</v>
      </c>
    </row>
    <row r="368" spans="1:12" s="38" customFormat="1" ht="17.25">
      <c r="A368" s="269">
        <v>5</v>
      </c>
      <c r="B368" s="65" t="s">
        <v>11</v>
      </c>
      <c r="C368" s="47">
        <v>321</v>
      </c>
      <c r="D368" s="33" t="s">
        <v>82</v>
      </c>
      <c r="E368" s="49"/>
      <c r="F368" s="37"/>
      <c r="H368" s="348">
        <v>116000</v>
      </c>
      <c r="I368" s="426">
        <f>J368-H368</f>
        <v>-17135</v>
      </c>
      <c r="J368" s="426">
        <v>98865</v>
      </c>
      <c r="K368" s="595"/>
      <c r="L368" s="595"/>
    </row>
    <row r="369" spans="1:12" s="38" customFormat="1" ht="17.25">
      <c r="A369" s="269">
        <v>6</v>
      </c>
      <c r="B369" s="65" t="s">
        <v>11</v>
      </c>
      <c r="C369" s="47">
        <v>322</v>
      </c>
      <c r="D369" s="33" t="s">
        <v>1129</v>
      </c>
      <c r="E369" s="49"/>
      <c r="F369" s="37"/>
      <c r="H369" s="348"/>
      <c r="I369" s="426">
        <f>J369-H369</f>
        <v>15303</v>
      </c>
      <c r="J369" s="426">
        <v>15303</v>
      </c>
      <c r="K369" s="595"/>
      <c r="L369" s="595"/>
    </row>
    <row r="370" spans="1:10" ht="17.25">
      <c r="A370" s="269">
        <v>7</v>
      </c>
      <c r="B370" s="11" t="s">
        <v>11</v>
      </c>
      <c r="C370" s="15">
        <v>32</v>
      </c>
      <c r="D370" s="19" t="s">
        <v>594</v>
      </c>
      <c r="E370" s="20"/>
      <c r="H370" s="330">
        <f>SUM(H368)</f>
        <v>116000</v>
      </c>
      <c r="I370" s="460">
        <f>SUM(I368:I369)</f>
        <v>-1832</v>
      </c>
      <c r="J370" s="460">
        <f>SUM(H370:I370)</f>
        <v>114168</v>
      </c>
    </row>
    <row r="371" spans="1:10" ht="17.25">
      <c r="A371" s="269">
        <v>8</v>
      </c>
      <c r="B371" s="11" t="s">
        <v>11</v>
      </c>
      <c r="C371" s="10">
        <v>334</v>
      </c>
      <c r="D371" s="18" t="s">
        <v>32</v>
      </c>
      <c r="E371" s="13"/>
      <c r="F371" s="1">
        <v>561111</v>
      </c>
      <c r="H371" s="336">
        <v>10000</v>
      </c>
      <c r="I371" s="426">
        <f>J371-H371</f>
        <v>-10000</v>
      </c>
      <c r="J371" s="426">
        <v>0</v>
      </c>
    </row>
    <row r="372" spans="1:10" ht="17.25">
      <c r="A372" s="269">
        <v>9</v>
      </c>
      <c r="B372" s="11" t="s">
        <v>11</v>
      </c>
      <c r="C372" s="15">
        <v>33</v>
      </c>
      <c r="D372" s="19" t="s">
        <v>595</v>
      </c>
      <c r="E372" s="20">
        <f>SUM(E371:E371)</f>
        <v>0</v>
      </c>
      <c r="H372" s="330">
        <f>SUM(H371:H371)</f>
        <v>10000</v>
      </c>
      <c r="I372" s="460">
        <f>SUM(I371)</f>
        <v>-10000</v>
      </c>
      <c r="J372" s="460">
        <f>SUM(H372:I372)</f>
        <v>0</v>
      </c>
    </row>
    <row r="373" spans="1:10" ht="17.25">
      <c r="A373" s="269">
        <v>10</v>
      </c>
      <c r="B373" s="11" t="s">
        <v>11</v>
      </c>
      <c r="C373" s="10">
        <v>351</v>
      </c>
      <c r="D373" s="18" t="s">
        <v>18</v>
      </c>
      <c r="E373" s="13" t="e">
        <f>SUM(#REF!+E371)*0.27</f>
        <v>#REF!</v>
      </c>
      <c r="H373" s="336">
        <v>31320</v>
      </c>
      <c r="I373" s="426">
        <f>J373-H373</f>
        <v>-8672</v>
      </c>
      <c r="J373" s="426">
        <v>22648</v>
      </c>
    </row>
    <row r="374" spans="1:10" ht="17.25">
      <c r="A374" s="269">
        <v>11</v>
      </c>
      <c r="B374" s="11" t="s">
        <v>11</v>
      </c>
      <c r="C374" s="10">
        <v>355</v>
      </c>
      <c r="D374" s="18" t="s">
        <v>1146</v>
      </c>
      <c r="E374" s="13"/>
      <c r="H374" s="336"/>
      <c r="I374" s="426">
        <f>J374-H374</f>
        <v>750</v>
      </c>
      <c r="J374" s="426">
        <v>750</v>
      </c>
    </row>
    <row r="375" spans="1:10" ht="17.25">
      <c r="A375" s="269">
        <v>12</v>
      </c>
      <c r="B375" s="11" t="s">
        <v>11</v>
      </c>
      <c r="C375" s="15">
        <v>35</v>
      </c>
      <c r="D375" s="19" t="s">
        <v>596</v>
      </c>
      <c r="E375" s="25" t="e">
        <f>SUM(E373:E373)</f>
        <v>#REF!</v>
      </c>
      <c r="H375" s="338">
        <f>SUM(H373:H373)</f>
        <v>31320</v>
      </c>
      <c r="I375" s="460">
        <f>SUM(I373:I374)</f>
        <v>-7922</v>
      </c>
      <c r="J375" s="460">
        <f>SUM(J373:J374)</f>
        <v>23398</v>
      </c>
    </row>
    <row r="376" spans="1:10" ht="17.25">
      <c r="A376" s="269">
        <v>13</v>
      </c>
      <c r="B376" s="11" t="s">
        <v>11</v>
      </c>
      <c r="C376" s="15">
        <v>3</v>
      </c>
      <c r="D376" s="19" t="s">
        <v>597</v>
      </c>
      <c r="E376" s="20" t="e">
        <f>SUM(#REF!+E372+E375)</f>
        <v>#REF!</v>
      </c>
      <c r="H376" s="330">
        <f>SUM(H372+H375+H370)</f>
        <v>157320</v>
      </c>
      <c r="I376" s="330">
        <f>SUM(I372+I375+I370)</f>
        <v>-19754</v>
      </c>
      <c r="J376" s="460">
        <f>SUM(H376:I376)</f>
        <v>137566</v>
      </c>
    </row>
    <row r="377" spans="1:10" ht="18" customHeight="1">
      <c r="A377" s="924">
        <v>14</v>
      </c>
      <c r="B377" s="926" t="s">
        <v>599</v>
      </c>
      <c r="C377" s="927"/>
      <c r="D377" s="928"/>
      <c r="E377" s="912" t="e">
        <f>SUM(E365+E367+E376)</f>
        <v>#REF!</v>
      </c>
      <c r="H377" s="895">
        <f>SUM(H365+H367+H376)</f>
        <v>756478</v>
      </c>
      <c r="I377" s="895">
        <f>SUM(I365+I367+I376)</f>
        <v>-31937</v>
      </c>
      <c r="J377" s="895">
        <f>SUM(J365+J367+J376)</f>
        <v>724541</v>
      </c>
    </row>
    <row r="378" spans="1:10" ht="18" customHeight="1">
      <c r="A378" s="925"/>
      <c r="B378" s="929"/>
      <c r="C378" s="930"/>
      <c r="D378" s="931"/>
      <c r="E378" s="912"/>
      <c r="H378" s="895"/>
      <c r="I378" s="895"/>
      <c r="J378" s="895"/>
    </row>
    <row r="379" spans="3:8" ht="17.25">
      <c r="C379" s="35"/>
      <c r="D379" s="30"/>
      <c r="E379" s="36"/>
      <c r="F379" s="37"/>
      <c r="G379" s="38"/>
      <c r="H379" s="337"/>
    </row>
    <row r="380" spans="1:8" ht="17.25">
      <c r="A380" s="271"/>
      <c r="D380" s="3" t="s">
        <v>83</v>
      </c>
      <c r="E380" s="4"/>
      <c r="H380" s="325"/>
    </row>
    <row r="381" spans="4:8" ht="17.25">
      <c r="D381" s="3" t="s">
        <v>84</v>
      </c>
      <c r="E381" s="4"/>
      <c r="G381" s="1"/>
      <c r="H381" s="325"/>
    </row>
    <row r="382" spans="4:8" ht="17.25">
      <c r="D382" s="66" t="s">
        <v>85</v>
      </c>
      <c r="E382" s="6"/>
      <c r="F382" s="1">
        <v>55214</v>
      </c>
      <c r="H382" s="326"/>
    </row>
    <row r="383" spans="1:10" ht="17.25">
      <c r="A383" s="924" t="s">
        <v>293</v>
      </c>
      <c r="B383" s="916" t="s">
        <v>3</v>
      </c>
      <c r="C383" s="916"/>
      <c r="D383" s="8" t="s">
        <v>4</v>
      </c>
      <c r="E383" s="9" t="s">
        <v>5</v>
      </c>
      <c r="F383" s="1">
        <v>511112</v>
      </c>
      <c r="H383" s="454" t="s">
        <v>5</v>
      </c>
      <c r="I383" s="425" t="s">
        <v>6</v>
      </c>
      <c r="J383" s="425" t="s">
        <v>7</v>
      </c>
    </row>
    <row r="384" spans="1:10" ht="48" customHeight="1">
      <c r="A384" s="925"/>
      <c r="B384" s="916" t="s">
        <v>8</v>
      </c>
      <c r="C384" s="916"/>
      <c r="D384" s="8" t="s">
        <v>9</v>
      </c>
      <c r="E384" s="9" t="s">
        <v>10</v>
      </c>
      <c r="H384" s="454" t="s">
        <v>998</v>
      </c>
      <c r="I384" s="425" t="s">
        <v>1091</v>
      </c>
      <c r="J384" s="459" t="s">
        <v>1092</v>
      </c>
    </row>
    <row r="385" spans="1:10" ht="17.25">
      <c r="A385" s="259">
        <v>1</v>
      </c>
      <c r="B385" s="11" t="s">
        <v>11</v>
      </c>
      <c r="C385" s="10">
        <v>1101</v>
      </c>
      <c r="D385" s="12" t="s">
        <v>39</v>
      </c>
      <c r="E385" s="13">
        <v>1461000</v>
      </c>
      <c r="F385" s="1">
        <v>53111</v>
      </c>
      <c r="H385" s="455"/>
      <c r="I385" s="426"/>
      <c r="J385" s="426"/>
    </row>
    <row r="386" spans="1:10" ht="17.25">
      <c r="A386" s="259">
        <v>2</v>
      </c>
      <c r="B386" s="11" t="s">
        <v>11</v>
      </c>
      <c r="C386" s="15">
        <v>11</v>
      </c>
      <c r="D386" s="19" t="s">
        <v>600</v>
      </c>
      <c r="E386" s="17">
        <f>SUM(E385)</f>
        <v>1461000</v>
      </c>
      <c r="H386" s="505">
        <f>SUM(H385)</f>
        <v>0</v>
      </c>
      <c r="I386" s="426"/>
      <c r="J386" s="426"/>
    </row>
    <row r="387" spans="1:10" ht="17.25">
      <c r="A387" s="259">
        <v>3</v>
      </c>
      <c r="B387" s="11" t="s">
        <v>11</v>
      </c>
      <c r="C387" s="10">
        <v>122</v>
      </c>
      <c r="D387" s="18" t="s">
        <v>81</v>
      </c>
      <c r="E387" s="13">
        <v>354000</v>
      </c>
      <c r="F387" s="1">
        <v>53111</v>
      </c>
      <c r="H387" s="455"/>
      <c r="I387" s="426"/>
      <c r="J387" s="426"/>
    </row>
    <row r="388" spans="1:10" ht="17.25">
      <c r="A388" s="259">
        <v>4</v>
      </c>
      <c r="B388" s="11" t="s">
        <v>11</v>
      </c>
      <c r="C388" s="15">
        <v>12</v>
      </c>
      <c r="D388" s="19" t="s">
        <v>601</v>
      </c>
      <c r="E388" s="17">
        <f>SUM(E387)</f>
        <v>354000</v>
      </c>
      <c r="F388" s="1">
        <v>53111</v>
      </c>
      <c r="H388" s="505">
        <f>SUM(H387)</f>
        <v>0</v>
      </c>
      <c r="I388" s="426"/>
      <c r="J388" s="426"/>
    </row>
    <row r="389" spans="1:10" ht="17.25">
      <c r="A389" s="259">
        <v>5</v>
      </c>
      <c r="B389" s="11" t="s">
        <v>11</v>
      </c>
      <c r="C389" s="10">
        <v>2</v>
      </c>
      <c r="D389" s="18" t="s">
        <v>982</v>
      </c>
      <c r="E389" s="13">
        <f>SUM(E388)*27%</f>
        <v>95580</v>
      </c>
      <c r="H389" s="455"/>
      <c r="I389" s="426"/>
      <c r="J389" s="426"/>
    </row>
    <row r="390" spans="1:10" ht="17.25">
      <c r="A390" s="259">
        <v>6</v>
      </c>
      <c r="B390" s="11" t="s">
        <v>11</v>
      </c>
      <c r="C390" s="15">
        <v>2</v>
      </c>
      <c r="D390" s="63" t="s">
        <v>548</v>
      </c>
      <c r="E390" s="20">
        <f>SUM(E389:E389)</f>
        <v>95580</v>
      </c>
      <c r="F390" s="1">
        <v>54411</v>
      </c>
      <c r="H390" s="457">
        <f>SUM(H389:H389)</f>
        <v>0</v>
      </c>
      <c r="I390" s="426"/>
      <c r="J390" s="426"/>
    </row>
    <row r="391" spans="1:10" ht="17.25">
      <c r="A391" s="259">
        <v>7</v>
      </c>
      <c r="B391" s="11"/>
      <c r="C391" s="10">
        <v>311</v>
      </c>
      <c r="D391" s="41" t="s">
        <v>86</v>
      </c>
      <c r="E391" s="40"/>
      <c r="H391" s="506">
        <v>180000</v>
      </c>
      <c r="I391" s="604">
        <f>J391-H391</f>
        <v>-180000</v>
      </c>
      <c r="J391" s="611">
        <v>0</v>
      </c>
    </row>
    <row r="392" spans="1:11" ht="17.25">
      <c r="A392" s="259">
        <v>8</v>
      </c>
      <c r="B392" s="11" t="s">
        <v>11</v>
      </c>
      <c r="C392" s="10">
        <v>312</v>
      </c>
      <c r="D392" s="41" t="s">
        <v>878</v>
      </c>
      <c r="E392" s="40">
        <v>800000</v>
      </c>
      <c r="H392" s="506"/>
      <c r="I392" s="602"/>
      <c r="J392" s="602">
        <v>362880</v>
      </c>
      <c r="K392" s="547" t="s">
        <v>1240</v>
      </c>
    </row>
    <row r="393" spans="1:11" ht="17.25">
      <c r="A393" s="259">
        <v>9</v>
      </c>
      <c r="B393" s="11"/>
      <c r="C393" s="10">
        <v>312</v>
      </c>
      <c r="D393" s="41" t="s">
        <v>1238</v>
      </c>
      <c r="E393" s="40"/>
      <c r="H393" s="506"/>
      <c r="I393" s="603"/>
      <c r="J393" s="603">
        <v>223786</v>
      </c>
      <c r="K393" s="547" t="s">
        <v>1242</v>
      </c>
    </row>
    <row r="394" spans="1:11" ht="17.25">
      <c r="A394" s="259">
        <v>10</v>
      </c>
      <c r="B394" s="11"/>
      <c r="C394" s="10">
        <v>312</v>
      </c>
      <c r="D394" s="41" t="s">
        <v>1239</v>
      </c>
      <c r="E394" s="40"/>
      <c r="H394" s="506"/>
      <c r="I394" s="603"/>
      <c r="J394" s="603">
        <v>6567</v>
      </c>
      <c r="K394" s="547" t="s">
        <v>1268</v>
      </c>
    </row>
    <row r="395" spans="1:11" ht="17.25">
      <c r="A395" s="259">
        <v>11</v>
      </c>
      <c r="B395" s="11"/>
      <c r="C395" s="10">
        <v>312</v>
      </c>
      <c r="D395" s="41" t="s">
        <v>1241</v>
      </c>
      <c r="E395" s="40"/>
      <c r="H395" s="506"/>
      <c r="I395" s="603"/>
      <c r="J395" s="603">
        <f>3346+231287</f>
        <v>234633</v>
      </c>
      <c r="K395" s="547" t="s">
        <v>1243</v>
      </c>
    </row>
    <row r="396" spans="1:10" ht="17.25">
      <c r="A396" s="259">
        <v>12</v>
      </c>
      <c r="B396" s="11" t="s">
        <v>11</v>
      </c>
      <c r="C396" s="10">
        <v>312</v>
      </c>
      <c r="D396" s="41" t="s">
        <v>1237</v>
      </c>
      <c r="E396" s="40"/>
      <c r="H396" s="612">
        <v>700000</v>
      </c>
      <c r="I396" s="613">
        <f>J396-H396</f>
        <v>127866</v>
      </c>
      <c r="J396" s="613">
        <f>SUM(J392:J395)</f>
        <v>827866</v>
      </c>
    </row>
    <row r="397" spans="1:10" ht="17.25">
      <c r="A397" s="259">
        <v>13</v>
      </c>
      <c r="B397" s="11" t="s">
        <v>11</v>
      </c>
      <c r="C397" s="15">
        <v>31</v>
      </c>
      <c r="D397" s="19" t="s">
        <v>602</v>
      </c>
      <c r="E397" s="20">
        <f>SUM(E392)</f>
        <v>800000</v>
      </c>
      <c r="F397" s="1">
        <v>55214</v>
      </c>
      <c r="H397" s="457">
        <f>H391+H396</f>
        <v>880000</v>
      </c>
      <c r="I397" s="460">
        <f>I391+I396</f>
        <v>-52134</v>
      </c>
      <c r="J397" s="460">
        <f>J391+J396</f>
        <v>827866</v>
      </c>
    </row>
    <row r="398" spans="1:10" ht="17.25">
      <c r="A398" s="259">
        <v>14</v>
      </c>
      <c r="B398" s="11"/>
      <c r="C398" s="10">
        <v>32</v>
      </c>
      <c r="D398" s="41" t="s">
        <v>1207</v>
      </c>
      <c r="E398" s="40"/>
      <c r="H398" s="506"/>
      <c r="I398" s="426">
        <f>J398-H398</f>
        <v>54000</v>
      </c>
      <c r="J398" s="426">
        <v>54000</v>
      </c>
    </row>
    <row r="399" spans="1:10" ht="17.25">
      <c r="A399" s="259">
        <v>15</v>
      </c>
      <c r="B399" s="11" t="s">
        <v>11</v>
      </c>
      <c r="C399" s="10">
        <v>331</v>
      </c>
      <c r="D399" s="33" t="s">
        <v>87</v>
      </c>
      <c r="E399" s="13">
        <v>1350000</v>
      </c>
      <c r="F399" s="1">
        <v>55217</v>
      </c>
      <c r="H399" s="507">
        <v>950000</v>
      </c>
      <c r="I399" s="426">
        <f aca="true" t="shared" si="13" ref="I399:I417">J399-H399</f>
        <v>-546841</v>
      </c>
      <c r="J399" s="426">
        <v>403159</v>
      </c>
    </row>
    <row r="400" spans="1:10" ht="17.25">
      <c r="A400" s="259">
        <v>16</v>
      </c>
      <c r="B400" s="11" t="s">
        <v>11</v>
      </c>
      <c r="C400" s="10">
        <v>331</v>
      </c>
      <c r="D400" s="33" t="s">
        <v>1067</v>
      </c>
      <c r="E400" s="13">
        <v>220000</v>
      </c>
      <c r="F400" s="1">
        <v>552192</v>
      </c>
      <c r="H400" s="507">
        <v>120000</v>
      </c>
      <c r="I400" s="426">
        <f t="shared" si="13"/>
        <v>-24057</v>
      </c>
      <c r="J400" s="426">
        <v>95943</v>
      </c>
    </row>
    <row r="401" spans="1:10" ht="17.25">
      <c r="A401" s="259">
        <v>17</v>
      </c>
      <c r="B401" s="11" t="s">
        <v>11</v>
      </c>
      <c r="C401" s="10">
        <v>331</v>
      </c>
      <c r="D401" s="33" t="s">
        <v>28</v>
      </c>
      <c r="E401" s="13">
        <v>100000</v>
      </c>
      <c r="F401" s="1">
        <v>55218</v>
      </c>
      <c r="H401" s="507">
        <v>25000</v>
      </c>
      <c r="I401" s="426">
        <f t="shared" si="13"/>
        <v>6858</v>
      </c>
      <c r="J401" s="426">
        <v>31858</v>
      </c>
    </row>
    <row r="402" spans="1:10" ht="18">
      <c r="A402" s="259">
        <v>18</v>
      </c>
      <c r="B402" s="11" t="s">
        <v>11</v>
      </c>
      <c r="C402" s="10">
        <v>331</v>
      </c>
      <c r="D402" s="33" t="s">
        <v>1090</v>
      </c>
      <c r="E402" s="13"/>
      <c r="H402" s="508">
        <f>SUM(H399:H401)</f>
        <v>1095000</v>
      </c>
      <c r="I402" s="589">
        <f t="shared" si="13"/>
        <v>-564040</v>
      </c>
      <c r="J402" s="589">
        <f>SUM(J399:J401)</f>
        <v>530960</v>
      </c>
    </row>
    <row r="403" spans="1:11" ht="18">
      <c r="A403" s="259">
        <v>19</v>
      </c>
      <c r="B403" s="11"/>
      <c r="C403" s="10">
        <v>332</v>
      </c>
      <c r="D403" s="33" t="s">
        <v>1208</v>
      </c>
      <c r="E403" s="13"/>
      <c r="H403" s="508"/>
      <c r="I403" s="426">
        <f t="shared" si="13"/>
        <v>230315</v>
      </c>
      <c r="J403" s="426">
        <v>230315</v>
      </c>
      <c r="K403" s="547" t="s">
        <v>1216</v>
      </c>
    </row>
    <row r="404" spans="1:10" ht="17.25">
      <c r="A404" s="259">
        <v>20</v>
      </c>
      <c r="B404" s="11" t="s">
        <v>11</v>
      </c>
      <c r="C404" s="308">
        <v>333</v>
      </c>
      <c r="D404" s="403" t="s">
        <v>1075</v>
      </c>
      <c r="E404" s="13"/>
      <c r="H404" s="507">
        <v>28000</v>
      </c>
      <c r="I404" s="426">
        <f t="shared" si="13"/>
        <v>10500</v>
      </c>
      <c r="J404" s="426">
        <v>38500</v>
      </c>
    </row>
    <row r="405" spans="1:10" ht="17.25">
      <c r="A405" s="259">
        <v>21</v>
      </c>
      <c r="B405" s="11" t="s">
        <v>11</v>
      </c>
      <c r="C405" s="47">
        <v>334</v>
      </c>
      <c r="D405" s="33" t="s">
        <v>134</v>
      </c>
      <c r="E405" s="14">
        <v>30000</v>
      </c>
      <c r="F405" s="37"/>
      <c r="G405" s="38"/>
      <c r="H405" s="507">
        <v>100000</v>
      </c>
      <c r="I405" s="426">
        <f t="shared" si="13"/>
        <v>-100000</v>
      </c>
      <c r="J405" s="426">
        <v>0</v>
      </c>
    </row>
    <row r="406" spans="1:11" ht="17.25">
      <c r="A406" s="259">
        <v>22</v>
      </c>
      <c r="B406" s="11"/>
      <c r="C406" s="47">
        <v>335</v>
      </c>
      <c r="D406" s="33" t="s">
        <v>1209</v>
      </c>
      <c r="E406" s="14"/>
      <c r="F406" s="37"/>
      <c r="G406" s="38"/>
      <c r="H406" s="507"/>
      <c r="I406" s="426">
        <f t="shared" si="13"/>
        <v>199890</v>
      </c>
      <c r="J406" s="426">
        <v>199890</v>
      </c>
      <c r="K406" s="547" t="s">
        <v>1210</v>
      </c>
    </row>
    <row r="407" spans="1:10" ht="17.25">
      <c r="A407" s="259">
        <v>23</v>
      </c>
      <c r="B407" s="11" t="s">
        <v>11</v>
      </c>
      <c r="C407" s="10">
        <v>336</v>
      </c>
      <c r="D407" s="33" t="s">
        <v>88</v>
      </c>
      <c r="E407" s="13"/>
      <c r="H407" s="507">
        <v>300000</v>
      </c>
      <c r="I407" s="426">
        <f t="shared" si="13"/>
        <v>14902</v>
      </c>
      <c r="J407" s="426">
        <v>314902</v>
      </c>
    </row>
    <row r="408" spans="1:10" ht="17.25">
      <c r="A408" s="259">
        <v>24</v>
      </c>
      <c r="B408" s="11" t="s">
        <v>11</v>
      </c>
      <c r="C408" s="10">
        <v>337</v>
      </c>
      <c r="D408" s="33" t="s">
        <v>89</v>
      </c>
      <c r="E408" s="13"/>
      <c r="H408" s="507">
        <v>10000</v>
      </c>
      <c r="I408" s="426">
        <f t="shared" si="13"/>
        <v>-729</v>
      </c>
      <c r="J408" s="426">
        <v>9271</v>
      </c>
    </row>
    <row r="409" spans="1:10" ht="17.25">
      <c r="A409" s="259">
        <v>25</v>
      </c>
      <c r="B409" s="11" t="s">
        <v>11</v>
      </c>
      <c r="C409" s="10">
        <v>337</v>
      </c>
      <c r="D409" s="33" t="s">
        <v>1148</v>
      </c>
      <c r="E409" s="13"/>
      <c r="H409" s="507"/>
      <c r="I409" s="426">
        <f t="shared" si="13"/>
        <v>347896</v>
      </c>
      <c r="J409" s="426">
        <v>347896</v>
      </c>
    </row>
    <row r="410" spans="1:10" ht="17.25">
      <c r="A410" s="259">
        <v>26</v>
      </c>
      <c r="B410" s="11" t="s">
        <v>11</v>
      </c>
      <c r="C410" s="10">
        <v>337</v>
      </c>
      <c r="D410" s="33" t="s">
        <v>1087</v>
      </c>
      <c r="E410" s="13"/>
      <c r="H410" s="507">
        <v>375000</v>
      </c>
      <c r="I410" s="426">
        <f t="shared" si="13"/>
        <v>-375000</v>
      </c>
      <c r="J410" s="426"/>
    </row>
    <row r="411" spans="1:10" ht="18">
      <c r="A411" s="259">
        <v>27</v>
      </c>
      <c r="B411" s="11" t="s">
        <v>11</v>
      </c>
      <c r="C411" s="1">
        <v>337</v>
      </c>
      <c r="D411" s="33" t="s">
        <v>1088</v>
      </c>
      <c r="H411" s="406">
        <f>SUM(H408:H410)</f>
        <v>385000</v>
      </c>
      <c r="I411" s="589">
        <f t="shared" si="13"/>
        <v>-27833</v>
      </c>
      <c r="J411" s="589">
        <f>SUM(J408:J410)</f>
        <v>357167</v>
      </c>
    </row>
    <row r="412" spans="1:10" ht="17.25">
      <c r="A412" s="259">
        <v>28</v>
      </c>
      <c r="B412" s="11" t="s">
        <v>11</v>
      </c>
      <c r="C412" s="15">
        <v>33</v>
      </c>
      <c r="D412" s="19" t="s">
        <v>603</v>
      </c>
      <c r="E412" s="20">
        <f>SUM(E399:E410)</f>
        <v>1700000</v>
      </c>
      <c r="H412" s="457">
        <f>H402+H404+H405+H407+H411</f>
        <v>1908000</v>
      </c>
      <c r="I412" s="457">
        <f>I398+I402+I403+I404+I405+I406+I407+I411</f>
        <v>-182266</v>
      </c>
      <c r="J412" s="457">
        <f>J398+J402+J403+J404+J405+J406+J407+J411</f>
        <v>1725734</v>
      </c>
    </row>
    <row r="413" spans="1:10" ht="17.25">
      <c r="A413" s="259">
        <v>29</v>
      </c>
      <c r="B413" s="11"/>
      <c r="C413" s="308">
        <v>341</v>
      </c>
      <c r="D413" s="312" t="s">
        <v>78</v>
      </c>
      <c r="E413" s="478"/>
      <c r="F413" s="310"/>
      <c r="G413" s="311"/>
      <c r="H413" s="548"/>
      <c r="I413" s="426">
        <f t="shared" si="13"/>
        <v>8000</v>
      </c>
      <c r="J413" s="426">
        <v>8000</v>
      </c>
    </row>
    <row r="414" spans="1:11" ht="17.25">
      <c r="A414" s="259">
        <v>30</v>
      </c>
      <c r="B414" s="11" t="s">
        <v>11</v>
      </c>
      <c r="C414" s="10">
        <v>342</v>
      </c>
      <c r="D414" s="18" t="s">
        <v>981</v>
      </c>
      <c r="E414" s="13">
        <v>150000</v>
      </c>
      <c r="H414" s="507">
        <v>250000</v>
      </c>
      <c r="I414" s="426">
        <f t="shared" si="13"/>
        <v>269908</v>
      </c>
      <c r="J414" s="426">
        <v>519908</v>
      </c>
      <c r="K414" s="547" t="s">
        <v>1211</v>
      </c>
    </row>
    <row r="415" spans="1:10" ht="17.25">
      <c r="A415" s="259">
        <v>31</v>
      </c>
      <c r="B415" s="11" t="s">
        <v>11</v>
      </c>
      <c r="C415" s="26">
        <v>34</v>
      </c>
      <c r="D415" s="27" t="s">
        <v>604</v>
      </c>
      <c r="E415" s="24">
        <f>SUM(E414)</f>
        <v>150000</v>
      </c>
      <c r="H415" s="549">
        <f>SUM(H414)</f>
        <v>250000</v>
      </c>
      <c r="I415" s="460">
        <f>SUM(I413:I414)</f>
        <v>277908</v>
      </c>
      <c r="J415" s="460">
        <f>SUM(H415:I415)</f>
        <v>527908</v>
      </c>
    </row>
    <row r="416" spans="1:10" ht="17.25">
      <c r="A416" s="259">
        <v>32</v>
      </c>
      <c r="B416" s="11" t="s">
        <v>11</v>
      </c>
      <c r="C416" s="10">
        <v>351</v>
      </c>
      <c r="D416" s="18" t="s">
        <v>18</v>
      </c>
      <c r="E416" s="13">
        <f>SUM(E397+E399+E400+E401+E405)*0.27</f>
        <v>675000</v>
      </c>
      <c r="H416" s="507">
        <v>1021680</v>
      </c>
      <c r="I416" s="426">
        <f t="shared" si="13"/>
        <v>-403761</v>
      </c>
      <c r="J416" s="426">
        <v>617919</v>
      </c>
    </row>
    <row r="417" spans="1:10" ht="17.25">
      <c r="A417" s="259">
        <v>33</v>
      </c>
      <c r="B417" s="11" t="s">
        <v>11</v>
      </c>
      <c r="C417" s="10">
        <v>355</v>
      </c>
      <c r="D417" s="18" t="s">
        <v>450</v>
      </c>
      <c r="E417" s="13"/>
      <c r="H417" s="507">
        <v>150000</v>
      </c>
      <c r="I417" s="426">
        <f t="shared" si="13"/>
        <v>-141334</v>
      </c>
      <c r="J417" s="426">
        <v>8666</v>
      </c>
    </row>
    <row r="418" spans="1:12" s="1" customFormat="1" ht="17.25">
      <c r="A418" s="259">
        <v>34</v>
      </c>
      <c r="B418" s="11" t="s">
        <v>11</v>
      </c>
      <c r="C418" s="15">
        <v>35</v>
      </c>
      <c r="D418" s="19" t="s">
        <v>605</v>
      </c>
      <c r="E418" s="25">
        <f>SUM(E416:E416)</f>
        <v>675000</v>
      </c>
      <c r="G418"/>
      <c r="H418" s="509">
        <f>SUM(H416:H417)</f>
        <v>1171680</v>
      </c>
      <c r="I418" s="516">
        <f>SUM(I416:I417)</f>
        <v>-545095</v>
      </c>
      <c r="J418" s="460">
        <f>SUM(H418:I418)</f>
        <v>626585</v>
      </c>
      <c r="K418" s="590"/>
      <c r="L418" s="590"/>
    </row>
    <row r="419" spans="1:10" ht="17.25">
      <c r="A419" s="259">
        <v>35</v>
      </c>
      <c r="B419" s="11" t="s">
        <v>11</v>
      </c>
      <c r="C419" s="15">
        <v>3</v>
      </c>
      <c r="D419" s="19" t="s">
        <v>606</v>
      </c>
      <c r="E419" s="20" t="e">
        <f>SUM(E392+#REF!+E416)</f>
        <v>#REF!</v>
      </c>
      <c r="H419" s="457">
        <f>H397+H412+H415+H418</f>
        <v>4209680</v>
      </c>
      <c r="I419" s="457">
        <f>I397+I412+I415+I418</f>
        <v>-501587</v>
      </c>
      <c r="J419" s="457">
        <f>J397+J412+J415+J418</f>
        <v>3708093</v>
      </c>
    </row>
    <row r="420" spans="1:11" ht="17.25">
      <c r="A420" s="259">
        <v>36</v>
      </c>
      <c r="B420" s="11"/>
      <c r="C420" s="308">
        <v>62</v>
      </c>
      <c r="D420" s="413" t="s">
        <v>1212</v>
      </c>
      <c r="E420" s="478"/>
      <c r="F420" s="310"/>
      <c r="G420" s="311"/>
      <c r="H420" s="548"/>
      <c r="I420" s="426">
        <f>J420-H420</f>
        <v>450000</v>
      </c>
      <c r="J420" s="468">
        <v>450000</v>
      </c>
      <c r="K420" s="547" t="s">
        <v>1269</v>
      </c>
    </row>
    <row r="421" spans="1:10" ht="17.25">
      <c r="A421" s="259">
        <v>37</v>
      </c>
      <c r="B421" s="11"/>
      <c r="C421" s="308">
        <v>63</v>
      </c>
      <c r="D421" s="413" t="s">
        <v>1213</v>
      </c>
      <c r="E421" s="478"/>
      <c r="F421" s="310"/>
      <c r="G421" s="311"/>
      <c r="H421" s="548"/>
      <c r="I421" s="426">
        <f>J421-H421</f>
        <v>11811</v>
      </c>
      <c r="J421" s="468">
        <v>11811</v>
      </c>
    </row>
    <row r="422" spans="1:11" ht="17.25">
      <c r="A422" s="259">
        <v>38</v>
      </c>
      <c r="B422" s="11" t="s">
        <v>11</v>
      </c>
      <c r="C422" s="308">
        <v>641</v>
      </c>
      <c r="D422" s="413" t="s">
        <v>1214</v>
      </c>
      <c r="E422" s="478"/>
      <c r="F422" s="310"/>
      <c r="G422" s="311"/>
      <c r="H422" s="548"/>
      <c r="I422" s="426">
        <f>J422-H422</f>
        <v>474055</v>
      </c>
      <c r="J422" s="426">
        <v>474055</v>
      </c>
      <c r="K422" s="547" t="s">
        <v>1215</v>
      </c>
    </row>
    <row r="423" spans="1:10" ht="17.25">
      <c r="A423" s="259">
        <v>39</v>
      </c>
      <c r="B423" s="11" t="s">
        <v>11</v>
      </c>
      <c r="C423" s="308">
        <v>67</v>
      </c>
      <c r="D423" s="413" t="s">
        <v>1176</v>
      </c>
      <c r="E423" s="478"/>
      <c r="F423" s="310"/>
      <c r="G423" s="311"/>
      <c r="H423" s="548"/>
      <c r="I423" s="426">
        <f>J423-H423</f>
        <v>131184</v>
      </c>
      <c r="J423" s="426">
        <v>131184</v>
      </c>
    </row>
    <row r="424" spans="1:10" ht="17.25">
      <c r="A424" s="259">
        <v>40</v>
      </c>
      <c r="B424" s="11" t="s">
        <v>1178</v>
      </c>
      <c r="C424" s="15">
        <v>6</v>
      </c>
      <c r="D424" s="19" t="s">
        <v>1177</v>
      </c>
      <c r="E424" s="20"/>
      <c r="H424" s="457"/>
      <c r="I424" s="460">
        <f>SUM(I420:I423)</f>
        <v>1067050</v>
      </c>
      <c r="J424" s="460">
        <f>SUM(J420:J423)</f>
        <v>1067050</v>
      </c>
    </row>
    <row r="425" spans="1:10" ht="18" customHeight="1">
      <c r="A425" s="924">
        <v>41</v>
      </c>
      <c r="B425" s="926" t="s">
        <v>607</v>
      </c>
      <c r="C425" s="927"/>
      <c r="D425" s="928"/>
      <c r="E425" s="912" t="e">
        <f>SUM(#REF!)</f>
        <v>#REF!</v>
      </c>
      <c r="H425" s="899">
        <f>SUM(H386+H388+H390+H419)</f>
        <v>4209680</v>
      </c>
      <c r="I425" s="899">
        <f>SUM(I386+I388+I390+I419+I424)</f>
        <v>565463</v>
      </c>
      <c r="J425" s="903">
        <f>J419+J424</f>
        <v>4775143</v>
      </c>
    </row>
    <row r="426" spans="1:10" ht="18" customHeight="1">
      <c r="A426" s="925"/>
      <c r="B426" s="929"/>
      <c r="C426" s="930"/>
      <c r="D426" s="931"/>
      <c r="E426" s="912"/>
      <c r="H426" s="899"/>
      <c r="I426" s="899"/>
      <c r="J426" s="904"/>
    </row>
    <row r="428" spans="4:8" ht="17.25">
      <c r="D428" s="3" t="s">
        <v>90</v>
      </c>
      <c r="E428" s="4"/>
      <c r="H428" s="325"/>
    </row>
    <row r="429" spans="4:8" ht="17.25">
      <c r="D429" s="3" t="s">
        <v>895</v>
      </c>
      <c r="E429" s="4"/>
      <c r="H429" s="325"/>
    </row>
    <row r="430" spans="4:8" ht="17.25">
      <c r="D430" s="3"/>
      <c r="E430" s="6"/>
      <c r="F430" s="1">
        <v>38115</v>
      </c>
      <c r="H430" s="326"/>
    </row>
    <row r="431" spans="1:10" ht="17.25">
      <c r="A431" s="924" t="s">
        <v>293</v>
      </c>
      <c r="B431" s="916" t="s">
        <v>3</v>
      </c>
      <c r="C431" s="916"/>
      <c r="D431" s="8" t="s">
        <v>4</v>
      </c>
      <c r="E431" s="9" t="s">
        <v>5</v>
      </c>
      <c r="F431" s="1">
        <v>511112</v>
      </c>
      <c r="H431" s="327" t="s">
        <v>5</v>
      </c>
      <c r="I431" s="425" t="s">
        <v>6</v>
      </c>
      <c r="J431" s="425" t="s">
        <v>7</v>
      </c>
    </row>
    <row r="432" spans="1:10" ht="52.5" customHeight="1">
      <c r="A432" s="925"/>
      <c r="B432" s="916" t="s">
        <v>8</v>
      </c>
      <c r="C432" s="916"/>
      <c r="D432" s="8" t="s">
        <v>9</v>
      </c>
      <c r="E432" s="9" t="s">
        <v>10</v>
      </c>
      <c r="H432" s="327" t="s">
        <v>998</v>
      </c>
      <c r="I432" s="425" t="s">
        <v>1091</v>
      </c>
      <c r="J432" s="459" t="s">
        <v>1092</v>
      </c>
    </row>
    <row r="433" spans="1:12" ht="17.25">
      <c r="A433" s="269">
        <v>1</v>
      </c>
      <c r="B433" s="11" t="s">
        <v>11</v>
      </c>
      <c r="C433" s="10">
        <v>512</v>
      </c>
      <c r="D433" s="33" t="s">
        <v>984</v>
      </c>
      <c r="E433" s="13">
        <v>400000</v>
      </c>
      <c r="F433" s="1">
        <v>38115</v>
      </c>
      <c r="H433" s="328"/>
      <c r="I433" s="426"/>
      <c r="J433" s="426"/>
      <c r="L433" s="547" t="s">
        <v>1219</v>
      </c>
    </row>
    <row r="434" spans="1:11" ht="17.25">
      <c r="A434" s="269">
        <v>2</v>
      </c>
      <c r="B434" s="11" t="s">
        <v>11</v>
      </c>
      <c r="C434" s="10">
        <v>512</v>
      </c>
      <c r="D434" s="33" t="s">
        <v>1076</v>
      </c>
      <c r="E434" s="13"/>
      <c r="H434" s="328">
        <v>750000</v>
      </c>
      <c r="I434" s="426"/>
      <c r="J434" s="426">
        <f>SUM(H434:I434)</f>
        <v>750000</v>
      </c>
      <c r="K434" s="547">
        <v>750000</v>
      </c>
    </row>
    <row r="435" spans="1:11" ht="17.25">
      <c r="A435" s="269">
        <v>3</v>
      </c>
      <c r="B435" s="11" t="s">
        <v>11</v>
      </c>
      <c r="C435" s="10">
        <v>512</v>
      </c>
      <c r="D435" s="33" t="s">
        <v>1078</v>
      </c>
      <c r="E435" s="13"/>
      <c r="H435" s="328">
        <v>750000</v>
      </c>
      <c r="I435" s="426"/>
      <c r="J435" s="426">
        <f aca="true" t="shared" si="14" ref="J435:J445">SUM(H435:I435)</f>
        <v>750000</v>
      </c>
      <c r="K435" s="547">
        <v>750000</v>
      </c>
    </row>
    <row r="436" spans="1:11" ht="17.25">
      <c r="A436" s="269">
        <v>4</v>
      </c>
      <c r="B436" s="11" t="s">
        <v>11</v>
      </c>
      <c r="C436" s="10">
        <v>512</v>
      </c>
      <c r="D436" s="33" t="s">
        <v>985</v>
      </c>
      <c r="E436" s="13"/>
      <c r="H436" s="328">
        <v>250000</v>
      </c>
      <c r="I436" s="426"/>
      <c r="J436" s="426">
        <f t="shared" si="14"/>
        <v>250000</v>
      </c>
      <c r="K436" s="547">
        <v>250000</v>
      </c>
    </row>
    <row r="437" spans="1:12" ht="17.25">
      <c r="A437" s="269">
        <v>5</v>
      </c>
      <c r="B437" s="11" t="s">
        <v>11</v>
      </c>
      <c r="C437" s="10">
        <v>512</v>
      </c>
      <c r="D437" s="33" t="s">
        <v>986</v>
      </c>
      <c r="E437" s="13"/>
      <c r="H437" s="328">
        <v>67000</v>
      </c>
      <c r="I437" s="426"/>
      <c r="J437" s="426">
        <f t="shared" si="14"/>
        <v>67000</v>
      </c>
      <c r="K437" s="547">
        <v>20000</v>
      </c>
      <c r="L437" s="547">
        <v>47000</v>
      </c>
    </row>
    <row r="438" spans="1:11" ht="17.25">
      <c r="A438" s="269">
        <v>6</v>
      </c>
      <c r="B438" s="11" t="s">
        <v>11</v>
      </c>
      <c r="C438" s="10">
        <v>512</v>
      </c>
      <c r="D438" s="33" t="s">
        <v>1079</v>
      </c>
      <c r="E438" s="13"/>
      <c r="H438" s="328">
        <v>70000</v>
      </c>
      <c r="I438" s="426"/>
      <c r="J438" s="426">
        <f t="shared" si="14"/>
        <v>70000</v>
      </c>
      <c r="K438" s="547">
        <v>70000</v>
      </c>
    </row>
    <row r="439" spans="1:12" ht="17.25">
      <c r="A439" s="269">
        <v>7</v>
      </c>
      <c r="B439" s="11" t="s">
        <v>11</v>
      </c>
      <c r="C439" s="10">
        <v>512</v>
      </c>
      <c r="D439" s="33" t="s">
        <v>1080</v>
      </c>
      <c r="E439" s="13"/>
      <c r="H439" s="328">
        <v>200000</v>
      </c>
      <c r="I439" s="426"/>
      <c r="J439" s="426">
        <f t="shared" si="14"/>
        <v>200000</v>
      </c>
      <c r="K439" s="547">
        <v>100000</v>
      </c>
      <c r="L439" s="547">
        <v>100000</v>
      </c>
    </row>
    <row r="440" spans="1:11" ht="17.25">
      <c r="A440" s="269">
        <v>8</v>
      </c>
      <c r="B440" s="11" t="s">
        <v>11</v>
      </c>
      <c r="C440" s="10">
        <v>512</v>
      </c>
      <c r="D440" s="33" t="s">
        <v>1077</v>
      </c>
      <c r="E440" s="13">
        <v>350000</v>
      </c>
      <c r="F440" s="1">
        <v>38115</v>
      </c>
      <c r="H440" s="328"/>
      <c r="I440" s="426">
        <v>340000</v>
      </c>
      <c r="J440" s="426">
        <f t="shared" si="14"/>
        <v>340000</v>
      </c>
      <c r="K440" s="547">
        <v>340000</v>
      </c>
    </row>
    <row r="441" spans="1:12" ht="17.25">
      <c r="A441" s="269">
        <v>9</v>
      </c>
      <c r="B441" s="11" t="s">
        <v>11</v>
      </c>
      <c r="C441" s="10">
        <v>512</v>
      </c>
      <c r="D441" s="33" t="s">
        <v>1085</v>
      </c>
      <c r="E441" s="68"/>
      <c r="H441" s="350">
        <v>100000</v>
      </c>
      <c r="I441" s="426"/>
      <c r="J441" s="426">
        <f t="shared" si="14"/>
        <v>100000</v>
      </c>
      <c r="L441" s="547">
        <v>100000</v>
      </c>
    </row>
    <row r="442" spans="1:12" ht="17.25">
      <c r="A442" s="269">
        <v>10</v>
      </c>
      <c r="B442" s="11" t="s">
        <v>11</v>
      </c>
      <c r="C442" s="10">
        <v>512</v>
      </c>
      <c r="D442" s="33" t="s">
        <v>983</v>
      </c>
      <c r="E442" s="68"/>
      <c r="H442" s="350">
        <v>1200000</v>
      </c>
      <c r="I442" s="426">
        <v>900000</v>
      </c>
      <c r="J442" s="426">
        <f t="shared" si="14"/>
        <v>2100000</v>
      </c>
      <c r="K442" s="547">
        <v>1200000</v>
      </c>
      <c r="L442" s="547">
        <v>900000</v>
      </c>
    </row>
    <row r="443" spans="1:11" ht="17.25">
      <c r="A443" s="269">
        <v>11</v>
      </c>
      <c r="B443" s="11" t="s">
        <v>11</v>
      </c>
      <c r="C443" s="10">
        <v>512</v>
      </c>
      <c r="D443" s="33" t="s">
        <v>1217</v>
      </c>
      <c r="E443" s="68"/>
      <c r="H443" s="350"/>
      <c r="I443" s="426">
        <v>100000</v>
      </c>
      <c r="J443" s="426">
        <f t="shared" si="14"/>
        <v>100000</v>
      </c>
      <c r="K443" s="547">
        <v>100000</v>
      </c>
    </row>
    <row r="444" spans="1:12" ht="17.25">
      <c r="A444" s="269">
        <v>12</v>
      </c>
      <c r="B444" s="11"/>
      <c r="C444" s="10">
        <v>512</v>
      </c>
      <c r="D444" s="33" t="s">
        <v>1218</v>
      </c>
      <c r="E444" s="68"/>
      <c r="H444" s="350"/>
      <c r="I444" s="426">
        <v>100000</v>
      </c>
      <c r="J444" s="426">
        <f t="shared" si="14"/>
        <v>100000</v>
      </c>
      <c r="K444" s="547">
        <v>200000</v>
      </c>
      <c r="L444" s="547">
        <v>-100000</v>
      </c>
    </row>
    <row r="445" spans="1:11" ht="17.25">
      <c r="A445" s="269">
        <v>13</v>
      </c>
      <c r="B445" s="11" t="s">
        <v>11</v>
      </c>
      <c r="C445" s="10">
        <v>512</v>
      </c>
      <c r="D445" s="33" t="s">
        <v>1135</v>
      </c>
      <c r="E445" s="68"/>
      <c r="H445" s="350"/>
      <c r="I445" s="426">
        <v>2500000</v>
      </c>
      <c r="J445" s="426">
        <f t="shared" si="14"/>
        <v>2500000</v>
      </c>
      <c r="K445" s="547">
        <v>2500000</v>
      </c>
    </row>
    <row r="446" spans="1:11" ht="17.25">
      <c r="A446" s="269">
        <v>14</v>
      </c>
      <c r="B446" s="11"/>
      <c r="C446" s="10">
        <v>512</v>
      </c>
      <c r="D446" s="33" t="s">
        <v>21</v>
      </c>
      <c r="E446" s="68"/>
      <c r="H446" s="350"/>
      <c r="I446" s="426">
        <v>68524</v>
      </c>
      <c r="J446" s="426">
        <v>68524</v>
      </c>
      <c r="K446" s="547">
        <v>68524</v>
      </c>
    </row>
    <row r="447" spans="1:13" ht="15" customHeight="1">
      <c r="A447" s="269">
        <v>15</v>
      </c>
      <c r="B447" s="11" t="s">
        <v>11</v>
      </c>
      <c r="C447" s="15">
        <v>5</v>
      </c>
      <c r="D447" s="42" t="s">
        <v>608</v>
      </c>
      <c r="E447" s="56">
        <f>SUM(E433:E440)</f>
        <v>750000</v>
      </c>
      <c r="H447" s="346">
        <f>SUM(H434:H445)</f>
        <v>3387000</v>
      </c>
      <c r="I447" s="460">
        <f>J447-H447</f>
        <v>2961524</v>
      </c>
      <c r="J447" s="460">
        <v>6348524</v>
      </c>
      <c r="K447" s="547">
        <f>SUM(K434:K446)</f>
        <v>6348524</v>
      </c>
      <c r="L447" s="547">
        <f>SUM(L434:L445)</f>
        <v>1047000</v>
      </c>
      <c r="M447" s="547">
        <f>SUM(K447:L447)</f>
        <v>7395524</v>
      </c>
    </row>
    <row r="448" spans="1:10" ht="15" customHeight="1">
      <c r="A448" s="924">
        <v>16</v>
      </c>
      <c r="B448" s="286" t="s">
        <v>598</v>
      </c>
      <c r="C448" s="281"/>
      <c r="D448" s="282"/>
      <c r="E448" s="912">
        <f>SUM(E433:E440)</f>
        <v>750000</v>
      </c>
      <c r="H448" s="895">
        <f>H447</f>
        <v>3387000</v>
      </c>
      <c r="I448" s="902">
        <f>I447</f>
        <v>2961524</v>
      </c>
      <c r="J448" s="902">
        <f>SUM(H448:I448)</f>
        <v>6348524</v>
      </c>
    </row>
    <row r="449" spans="1:10" ht="15" customHeight="1">
      <c r="A449" s="925"/>
      <c r="B449" s="283"/>
      <c r="C449" s="284"/>
      <c r="D449" s="285"/>
      <c r="E449" s="912"/>
      <c r="H449" s="895"/>
      <c r="I449" s="902"/>
      <c r="J449" s="902"/>
    </row>
    <row r="450" ht="15" customHeight="1"/>
    <row r="451" ht="15" customHeight="1"/>
    <row r="452" ht="15" customHeight="1">
      <c r="D452" s="3" t="s">
        <v>987</v>
      </c>
    </row>
    <row r="453" ht="15" customHeight="1">
      <c r="D453" s="3" t="s">
        <v>988</v>
      </c>
    </row>
    <row r="454" spans="1:10" ht="15" customHeight="1">
      <c r="A454" s="924" t="s">
        <v>293</v>
      </c>
      <c r="B454" s="916" t="s">
        <v>3</v>
      </c>
      <c r="C454" s="916"/>
      <c r="D454" s="8" t="s">
        <v>4</v>
      </c>
      <c r="E454" s="9" t="s">
        <v>5</v>
      </c>
      <c r="F454" s="1">
        <v>511112</v>
      </c>
      <c r="H454" s="327" t="s">
        <v>5</v>
      </c>
      <c r="I454" s="425" t="s">
        <v>6</v>
      </c>
      <c r="J454" s="425" t="s">
        <v>7</v>
      </c>
    </row>
    <row r="455" spans="1:10" ht="34.5" customHeight="1">
      <c r="A455" s="925"/>
      <c r="B455" s="916" t="s">
        <v>8</v>
      </c>
      <c r="C455" s="945"/>
      <c r="D455" s="318" t="s">
        <v>9</v>
      </c>
      <c r="E455" s="317" t="s">
        <v>10</v>
      </c>
      <c r="H455" s="327" t="s">
        <v>998</v>
      </c>
      <c r="I455" s="425" t="s">
        <v>1091</v>
      </c>
      <c r="J455" s="459" t="s">
        <v>1092</v>
      </c>
    </row>
    <row r="456" spans="1:10" ht="15" customHeight="1">
      <c r="A456" s="268">
        <v>1</v>
      </c>
      <c r="B456" s="11" t="s">
        <v>11</v>
      </c>
      <c r="C456" s="10">
        <v>562</v>
      </c>
      <c r="D456" s="287" t="s">
        <v>989</v>
      </c>
      <c r="E456" s="322"/>
      <c r="F456" s="10"/>
      <c r="G456" s="287"/>
      <c r="H456" s="352"/>
      <c r="I456" s="426"/>
      <c r="J456" s="426"/>
    </row>
    <row r="457" spans="1:10" ht="15" customHeight="1">
      <c r="A457" s="268">
        <v>2</v>
      </c>
      <c r="B457" s="11" t="s">
        <v>11</v>
      </c>
      <c r="C457" s="10">
        <v>567</v>
      </c>
      <c r="D457" s="287" t="s">
        <v>925</v>
      </c>
      <c r="E457" s="322"/>
      <c r="F457" s="10"/>
      <c r="G457" s="287"/>
      <c r="H457" s="352"/>
      <c r="I457" s="426"/>
      <c r="J457" s="426"/>
    </row>
    <row r="458" spans="1:10" ht="15" customHeight="1">
      <c r="A458" s="269">
        <v>3</v>
      </c>
      <c r="B458" s="11" t="s">
        <v>11</v>
      </c>
      <c r="C458" s="319">
        <v>56</v>
      </c>
      <c r="D458" s="320" t="s">
        <v>990</v>
      </c>
      <c r="E458" s="321">
        <f>SUM(E449:E456)</f>
        <v>0</v>
      </c>
      <c r="H458" s="353"/>
      <c r="I458" s="460"/>
      <c r="J458" s="460"/>
    </row>
    <row r="459" spans="1:10" ht="15" customHeight="1">
      <c r="A459" s="924">
        <v>4</v>
      </c>
      <c r="B459" s="286" t="s">
        <v>598</v>
      </c>
      <c r="C459" s="281"/>
      <c r="D459" s="282"/>
      <c r="E459" s="912">
        <f>SUM(E449:E456)</f>
        <v>0</v>
      </c>
      <c r="H459" s="895">
        <f>SUM(H458)</f>
        <v>0</v>
      </c>
      <c r="I459" s="907"/>
      <c r="J459" s="907"/>
    </row>
    <row r="460" spans="1:10" ht="15" customHeight="1">
      <c r="A460" s="925"/>
      <c r="B460" s="283"/>
      <c r="C460" s="284"/>
      <c r="D460" s="285"/>
      <c r="E460" s="912"/>
      <c r="H460" s="895"/>
      <c r="I460" s="908"/>
      <c r="J460" s="908"/>
    </row>
    <row r="461" ht="15" customHeight="1"/>
    <row r="462" ht="15" customHeight="1"/>
    <row r="463" ht="15" customHeight="1"/>
    <row r="464" spans="4:8" ht="15" customHeight="1">
      <c r="D464" s="3" t="s">
        <v>91</v>
      </c>
      <c r="E464" s="4"/>
      <c r="H464" s="325"/>
    </row>
    <row r="465" spans="4:8" ht="15" customHeight="1">
      <c r="D465" s="3" t="s">
        <v>92</v>
      </c>
      <c r="E465" s="4"/>
      <c r="H465" s="325"/>
    </row>
    <row r="466" spans="4:8" ht="15" customHeight="1">
      <c r="D466" s="3"/>
      <c r="E466" s="6"/>
      <c r="F466" s="1">
        <v>583119</v>
      </c>
      <c r="H466" s="326"/>
    </row>
    <row r="467" spans="1:10" ht="15" customHeight="1">
      <c r="A467" s="924" t="s">
        <v>293</v>
      </c>
      <c r="B467" s="916" t="s">
        <v>3</v>
      </c>
      <c r="C467" s="916"/>
      <c r="D467" s="8" t="s">
        <v>4</v>
      </c>
      <c r="E467" s="9" t="s">
        <v>5</v>
      </c>
      <c r="F467" s="1">
        <v>511112</v>
      </c>
      <c r="H467" s="327" t="s">
        <v>5</v>
      </c>
      <c r="I467" s="425" t="s">
        <v>6</v>
      </c>
      <c r="J467" s="425" t="s">
        <v>7</v>
      </c>
    </row>
    <row r="468" spans="1:10" ht="33" customHeight="1">
      <c r="A468" s="925"/>
      <c r="B468" s="916" t="s">
        <v>8</v>
      </c>
      <c r="C468" s="916"/>
      <c r="D468" s="8" t="s">
        <v>9</v>
      </c>
      <c r="E468" s="9" t="s">
        <v>10</v>
      </c>
      <c r="H468" s="327" t="s">
        <v>998</v>
      </c>
      <c r="I468" s="425" t="s">
        <v>1091</v>
      </c>
      <c r="J468" s="459" t="s">
        <v>1092</v>
      </c>
    </row>
    <row r="469" spans="1:11" ht="17.25">
      <c r="A469" s="269">
        <v>1</v>
      </c>
      <c r="B469" s="11" t="s">
        <v>11</v>
      </c>
      <c r="C469" s="10">
        <v>47</v>
      </c>
      <c r="D469" s="33" t="s">
        <v>93</v>
      </c>
      <c r="E469" s="13">
        <v>250000</v>
      </c>
      <c r="H469" s="336">
        <v>50000</v>
      </c>
      <c r="I469" s="426">
        <v>-50000</v>
      </c>
      <c r="J469" s="426">
        <f>SUM(H469:I469)</f>
        <v>0</v>
      </c>
      <c r="K469" s="547" t="s">
        <v>1270</v>
      </c>
    </row>
    <row r="470" spans="1:10" ht="17.25">
      <c r="A470" s="269">
        <v>2</v>
      </c>
      <c r="B470" s="11" t="s">
        <v>11</v>
      </c>
      <c r="C470" s="15">
        <v>4</v>
      </c>
      <c r="D470" s="42" t="s">
        <v>609</v>
      </c>
      <c r="E470" s="56">
        <f>SUM(E469:E469)</f>
        <v>250000</v>
      </c>
      <c r="H470" s="346">
        <f>SUM(H469:H469)</f>
        <v>50000</v>
      </c>
      <c r="I470" s="460">
        <f>I469</f>
        <v>-50000</v>
      </c>
      <c r="J470" s="460">
        <f>SUM(H470:I470)</f>
        <v>0</v>
      </c>
    </row>
    <row r="471" spans="1:10" ht="15" customHeight="1">
      <c r="A471" s="924">
        <v>3</v>
      </c>
      <c r="B471" s="286" t="s">
        <v>581</v>
      </c>
      <c r="C471" s="281"/>
      <c r="D471" s="282"/>
      <c r="E471" s="917">
        <f>SUM(E469:E469)</f>
        <v>250000</v>
      </c>
      <c r="H471" s="888">
        <f>SUM(H469:H469)</f>
        <v>50000</v>
      </c>
      <c r="I471" s="902">
        <f>I470</f>
        <v>-50000</v>
      </c>
      <c r="J471" s="905">
        <f>SUM(H471:I471)</f>
        <v>0</v>
      </c>
    </row>
    <row r="472" spans="1:10" ht="15" customHeight="1">
      <c r="A472" s="925"/>
      <c r="B472" s="283"/>
      <c r="C472" s="284"/>
      <c r="D472" s="285"/>
      <c r="E472" s="913"/>
      <c r="H472" s="889"/>
      <c r="I472" s="902"/>
      <c r="J472" s="905"/>
    </row>
    <row r="473" spans="3:8" ht="15" customHeight="1">
      <c r="C473" s="35"/>
      <c r="D473" s="30"/>
      <c r="E473" s="36"/>
      <c r="F473" s="37"/>
      <c r="G473" s="38"/>
      <c r="H473" s="337"/>
    </row>
    <row r="474" ht="15" customHeight="1"/>
    <row r="475" spans="4:8" ht="15" customHeight="1">
      <c r="D475" s="3" t="s">
        <v>921</v>
      </c>
      <c r="E475" s="7"/>
      <c r="H475" s="326"/>
    </row>
    <row r="476" spans="4:8" ht="15" customHeight="1">
      <c r="D476" s="3" t="s">
        <v>101</v>
      </c>
      <c r="E476" s="4"/>
      <c r="F476" s="1" t="s">
        <v>45</v>
      </c>
      <c r="H476" s="325"/>
    </row>
    <row r="477" spans="4:8" ht="15" customHeight="1">
      <c r="D477" s="46"/>
      <c r="E477" s="6"/>
      <c r="G477" s="1"/>
      <c r="H477" s="326"/>
    </row>
    <row r="478" spans="1:10" ht="15" customHeight="1">
      <c r="A478" s="924" t="s">
        <v>293</v>
      </c>
      <c r="B478" s="916" t="s">
        <v>3</v>
      </c>
      <c r="C478" s="916"/>
      <c r="D478" s="8" t="s">
        <v>4</v>
      </c>
      <c r="E478" s="9" t="s">
        <v>5</v>
      </c>
      <c r="F478" s="1">
        <v>511112</v>
      </c>
      <c r="H478" s="327" t="s">
        <v>5</v>
      </c>
      <c r="I478" s="425" t="s">
        <v>6</v>
      </c>
      <c r="J478" s="425" t="s">
        <v>7</v>
      </c>
    </row>
    <row r="479" spans="1:10" ht="33" customHeight="1">
      <c r="A479" s="925"/>
      <c r="B479" s="916" t="s">
        <v>8</v>
      </c>
      <c r="C479" s="916"/>
      <c r="D479" s="8" t="s">
        <v>9</v>
      </c>
      <c r="E479" s="9" t="s">
        <v>10</v>
      </c>
      <c r="H479" s="327" t="s">
        <v>998</v>
      </c>
      <c r="I479" s="425" t="s">
        <v>1091</v>
      </c>
      <c r="J479" s="459" t="s">
        <v>1092</v>
      </c>
    </row>
    <row r="480" spans="1:11" ht="18" customHeight="1">
      <c r="A480" s="259">
        <v>1</v>
      </c>
      <c r="B480" s="11" t="s">
        <v>11</v>
      </c>
      <c r="C480" s="10">
        <v>1101</v>
      </c>
      <c r="D480" s="39" t="s">
        <v>920</v>
      </c>
      <c r="E480" s="9"/>
      <c r="H480" s="349">
        <v>1513500</v>
      </c>
      <c r="I480" s="426">
        <f>J480-H480</f>
        <v>728950</v>
      </c>
      <c r="J480" s="426">
        <v>2242450</v>
      </c>
      <c r="K480" s="601"/>
    </row>
    <row r="481" spans="1:11" ht="18" customHeight="1">
      <c r="A481" s="269">
        <v>2</v>
      </c>
      <c r="B481" s="11" t="s">
        <v>11</v>
      </c>
      <c r="C481" s="10">
        <v>1101</v>
      </c>
      <c r="D481" s="23" t="s">
        <v>95</v>
      </c>
      <c r="E481" s="70">
        <v>1220000</v>
      </c>
      <c r="H481" s="345">
        <v>756750</v>
      </c>
      <c r="I481" s="426">
        <f aca="true" t="shared" si="15" ref="I481:I487">J481-H481</f>
        <v>-756750</v>
      </c>
      <c r="J481" s="426"/>
      <c r="K481" s="601"/>
    </row>
    <row r="482" spans="1:10" ht="18" customHeight="1">
      <c r="A482" s="259">
        <v>3</v>
      </c>
      <c r="B482" s="11" t="s">
        <v>11</v>
      </c>
      <c r="C482" s="10">
        <v>1103</v>
      </c>
      <c r="D482" s="39" t="s">
        <v>992</v>
      </c>
      <c r="E482" s="70"/>
      <c r="H482" s="345">
        <v>150000</v>
      </c>
      <c r="I482" s="426">
        <f t="shared" si="15"/>
        <v>0</v>
      </c>
      <c r="J482" s="426">
        <v>150000</v>
      </c>
    </row>
    <row r="483" spans="1:12" s="1" customFormat="1" ht="18" customHeight="1">
      <c r="A483" s="269">
        <v>4</v>
      </c>
      <c r="B483" s="11" t="s">
        <v>11</v>
      </c>
      <c r="C483" s="10">
        <v>1107</v>
      </c>
      <c r="D483" s="23" t="s">
        <v>991</v>
      </c>
      <c r="E483" s="70">
        <v>60000</v>
      </c>
      <c r="G483"/>
      <c r="H483" s="345">
        <v>150000</v>
      </c>
      <c r="I483" s="426">
        <f t="shared" si="15"/>
        <v>-8334</v>
      </c>
      <c r="J483" s="426">
        <v>141666</v>
      </c>
      <c r="K483" s="547"/>
      <c r="L483" s="590"/>
    </row>
    <row r="484" spans="1:12" s="1" customFormat="1" ht="15" customHeight="1">
      <c r="A484" s="259">
        <v>5</v>
      </c>
      <c r="B484" s="11" t="s">
        <v>11</v>
      </c>
      <c r="C484" s="10">
        <v>1110</v>
      </c>
      <c r="D484" s="23" t="s">
        <v>96</v>
      </c>
      <c r="E484" s="70">
        <v>12000</v>
      </c>
      <c r="G484"/>
      <c r="H484" s="345">
        <v>24000</v>
      </c>
      <c r="I484" s="426">
        <f t="shared" si="15"/>
        <v>-1000</v>
      </c>
      <c r="J484" s="426">
        <v>23000</v>
      </c>
      <c r="K484" s="547"/>
      <c r="L484" s="590"/>
    </row>
    <row r="485" spans="1:12" s="1" customFormat="1" ht="15" customHeight="1">
      <c r="A485" s="269">
        <v>6</v>
      </c>
      <c r="B485" s="11"/>
      <c r="C485" s="10">
        <v>1113</v>
      </c>
      <c r="D485" s="23" t="s">
        <v>1179</v>
      </c>
      <c r="E485" s="70"/>
      <c r="G485"/>
      <c r="H485" s="345"/>
      <c r="I485" s="426">
        <f t="shared" si="15"/>
        <v>36429</v>
      </c>
      <c r="J485" s="426">
        <v>36429</v>
      </c>
      <c r="K485" s="547"/>
      <c r="L485" s="590"/>
    </row>
    <row r="486" spans="1:12" s="1" customFormat="1" ht="15" customHeight="1">
      <c r="A486" s="259">
        <v>7</v>
      </c>
      <c r="B486" s="11" t="s">
        <v>11</v>
      </c>
      <c r="C486" s="15">
        <v>11</v>
      </c>
      <c r="D486" s="73" t="s">
        <v>610</v>
      </c>
      <c r="E486" s="71">
        <f>SUM(E481:E484)</f>
        <v>1292000</v>
      </c>
      <c r="G486"/>
      <c r="H486" s="344">
        <f>SUM(H480:H484)</f>
        <v>2594250</v>
      </c>
      <c r="I486" s="516">
        <f>SUM(I480:I485)</f>
        <v>-705</v>
      </c>
      <c r="J486" s="460">
        <f>SUM(H486:I486)</f>
        <v>2593545</v>
      </c>
      <c r="K486" s="547"/>
      <c r="L486" s="590"/>
    </row>
    <row r="487" spans="1:12" s="1" customFormat="1" ht="15" customHeight="1">
      <c r="A487" s="269">
        <v>8</v>
      </c>
      <c r="B487" s="11" t="s">
        <v>11</v>
      </c>
      <c r="C487" s="10">
        <v>122</v>
      </c>
      <c r="D487" s="69" t="s">
        <v>1137</v>
      </c>
      <c r="E487" s="70">
        <v>213750</v>
      </c>
      <c r="G487"/>
      <c r="H487" s="345"/>
      <c r="I487" s="426">
        <f t="shared" si="15"/>
        <v>255000</v>
      </c>
      <c r="J487" s="426">
        <v>255000</v>
      </c>
      <c r="K487" s="547" t="s">
        <v>1244</v>
      </c>
      <c r="L487" s="590"/>
    </row>
    <row r="488" spans="1:12" s="1" customFormat="1" ht="15" customHeight="1">
      <c r="A488" s="259">
        <v>9</v>
      </c>
      <c r="B488" s="11" t="s">
        <v>11</v>
      </c>
      <c r="C488" s="15">
        <v>12</v>
      </c>
      <c r="D488" s="73" t="s">
        <v>611</v>
      </c>
      <c r="E488" s="71">
        <f>SUM(E487)</f>
        <v>213750</v>
      </c>
      <c r="G488"/>
      <c r="H488" s="344">
        <f>SUM(H487)</f>
        <v>0</v>
      </c>
      <c r="I488" s="516">
        <f>SUM(I487)</f>
        <v>255000</v>
      </c>
      <c r="J488" s="460">
        <f>SUM(J487)</f>
        <v>255000</v>
      </c>
      <c r="K488" s="547"/>
      <c r="L488" s="590"/>
    </row>
    <row r="489" spans="1:12" s="1" customFormat="1" ht="15" customHeight="1">
      <c r="A489" s="269">
        <v>10</v>
      </c>
      <c r="B489" s="11"/>
      <c r="C489" s="15"/>
      <c r="D489" s="73" t="s">
        <v>1180</v>
      </c>
      <c r="E489" s="71"/>
      <c r="G489"/>
      <c r="H489" s="344">
        <f>H486</f>
        <v>2594250</v>
      </c>
      <c r="I489" s="516">
        <f>I486+I488</f>
        <v>254295</v>
      </c>
      <c r="J489" s="460">
        <f>J486+J487</f>
        <v>2848545</v>
      </c>
      <c r="K489" s="547"/>
      <c r="L489" s="590"/>
    </row>
    <row r="490" spans="1:12" s="1" customFormat="1" ht="15" customHeight="1">
      <c r="A490" s="259">
        <v>11</v>
      </c>
      <c r="B490" s="11" t="s">
        <v>11</v>
      </c>
      <c r="C490" s="10">
        <v>2</v>
      </c>
      <c r="D490" s="23" t="s">
        <v>612</v>
      </c>
      <c r="E490" s="70">
        <f>SUM(E481+E487)*0.27</f>
        <v>387112.5</v>
      </c>
      <c r="G490"/>
      <c r="H490" s="345">
        <v>507780</v>
      </c>
      <c r="I490" s="426">
        <f>J490-H490</f>
        <v>85698</v>
      </c>
      <c r="J490" s="426">
        <v>593478</v>
      </c>
      <c r="K490" s="547"/>
      <c r="L490" s="590"/>
    </row>
    <row r="491" spans="1:12" s="1" customFormat="1" ht="15" customHeight="1">
      <c r="A491" s="269">
        <v>12</v>
      </c>
      <c r="B491" s="11" t="s">
        <v>11</v>
      </c>
      <c r="C491" s="10">
        <v>2</v>
      </c>
      <c r="D491" s="23" t="s">
        <v>927</v>
      </c>
      <c r="E491" s="70">
        <f>SUM(E483*1.19*0.14)</f>
        <v>9996.000000000002</v>
      </c>
      <c r="G491"/>
      <c r="H491" s="345">
        <v>24990</v>
      </c>
      <c r="I491" s="426">
        <f>J491-H491</f>
        <v>-1628</v>
      </c>
      <c r="J491" s="426">
        <v>23362</v>
      </c>
      <c r="K491" s="547"/>
      <c r="L491" s="590"/>
    </row>
    <row r="492" spans="1:12" s="1" customFormat="1" ht="15" customHeight="1">
      <c r="A492" s="259">
        <v>13</v>
      </c>
      <c r="B492" s="11" t="s">
        <v>11</v>
      </c>
      <c r="C492" s="10">
        <v>2</v>
      </c>
      <c r="D492" s="23" t="s">
        <v>924</v>
      </c>
      <c r="E492" s="70">
        <f>SUM(E483*1.19*0.16)</f>
        <v>11424</v>
      </c>
      <c r="G492"/>
      <c r="H492" s="345">
        <v>26775</v>
      </c>
      <c r="I492" s="426">
        <f>J492-H492</f>
        <v>-1742</v>
      </c>
      <c r="J492" s="426">
        <v>25033</v>
      </c>
      <c r="K492" s="547"/>
      <c r="L492" s="590"/>
    </row>
    <row r="493" spans="1:12" s="1" customFormat="1" ht="15" customHeight="1">
      <c r="A493" s="269">
        <v>14</v>
      </c>
      <c r="B493" s="11" t="s">
        <v>11</v>
      </c>
      <c r="C493" s="15">
        <v>2</v>
      </c>
      <c r="D493" s="73" t="s">
        <v>613</v>
      </c>
      <c r="E493" s="71">
        <f>SUM(E490:E492)</f>
        <v>408532.5</v>
      </c>
      <c r="F493" s="37"/>
      <c r="G493"/>
      <c r="H493" s="344">
        <f>SUM(H490:H492)</f>
        <v>559545</v>
      </c>
      <c r="I493" s="516">
        <f>SUM(I490:I492)</f>
        <v>82328</v>
      </c>
      <c r="J493" s="460">
        <f>SUM(H493:I493)</f>
        <v>641873</v>
      </c>
      <c r="K493" s="547"/>
      <c r="L493" s="590"/>
    </row>
    <row r="494" spans="1:12" s="1" customFormat="1" ht="15" customHeight="1">
      <c r="A494" s="259">
        <v>15</v>
      </c>
      <c r="B494" s="11" t="s">
        <v>11</v>
      </c>
      <c r="C494" s="10">
        <v>311</v>
      </c>
      <c r="D494" s="23" t="s">
        <v>97</v>
      </c>
      <c r="E494" s="70">
        <v>30000</v>
      </c>
      <c r="G494"/>
      <c r="H494" s="345">
        <v>130000</v>
      </c>
      <c r="I494" s="426">
        <f aca="true" t="shared" si="16" ref="I494:I505">J494-H494</f>
        <v>-121346</v>
      </c>
      <c r="J494" s="426">
        <v>8654</v>
      </c>
      <c r="K494" s="547"/>
      <c r="L494" s="590"/>
    </row>
    <row r="495" spans="1:12" s="1" customFormat="1" ht="15" customHeight="1">
      <c r="A495" s="269">
        <v>16</v>
      </c>
      <c r="B495" s="11" t="s">
        <v>11</v>
      </c>
      <c r="C495" s="10">
        <v>312</v>
      </c>
      <c r="D495" s="74" t="s">
        <v>12</v>
      </c>
      <c r="E495" s="72">
        <v>3000</v>
      </c>
      <c r="G495"/>
      <c r="H495" s="345">
        <v>3000</v>
      </c>
      <c r="I495" s="426">
        <f t="shared" si="16"/>
        <v>-3000</v>
      </c>
      <c r="J495" s="614">
        <v>0</v>
      </c>
      <c r="K495" s="547"/>
      <c r="L495" s="590"/>
    </row>
    <row r="496" spans="1:12" s="1" customFormat="1" ht="15" customHeight="1">
      <c r="A496" s="259">
        <v>17</v>
      </c>
      <c r="B496" s="11" t="s">
        <v>11</v>
      </c>
      <c r="C496" s="10">
        <v>312</v>
      </c>
      <c r="D496" s="74" t="s">
        <v>98</v>
      </c>
      <c r="E496" s="72">
        <v>20000</v>
      </c>
      <c r="G496"/>
      <c r="H496" s="345">
        <v>23622</v>
      </c>
      <c r="I496" s="426">
        <f t="shared" si="16"/>
        <v>-1311</v>
      </c>
      <c r="J496" s="614">
        <v>22311</v>
      </c>
      <c r="K496" s="547"/>
      <c r="L496" s="590"/>
    </row>
    <row r="497" spans="1:12" s="1" customFormat="1" ht="15" customHeight="1">
      <c r="A497" s="269">
        <v>18</v>
      </c>
      <c r="B497" s="11" t="s">
        <v>11</v>
      </c>
      <c r="C497" s="10">
        <v>312</v>
      </c>
      <c r="D497" s="23" t="s">
        <v>99</v>
      </c>
      <c r="E497" s="70">
        <v>150000</v>
      </c>
      <c r="G497"/>
      <c r="H497" s="345">
        <v>200000</v>
      </c>
      <c r="I497" s="426">
        <f t="shared" si="16"/>
        <v>216120</v>
      </c>
      <c r="J497" s="614">
        <v>416120</v>
      </c>
      <c r="K497" s="547"/>
      <c r="L497" s="590"/>
    </row>
    <row r="498" spans="1:12" s="1" customFormat="1" ht="15" customHeight="1">
      <c r="A498" s="259">
        <v>19</v>
      </c>
      <c r="B498" s="11" t="s">
        <v>11</v>
      </c>
      <c r="C498" s="1">
        <v>312</v>
      </c>
      <c r="D498" s="41" t="s">
        <v>1081</v>
      </c>
      <c r="H498" s="345">
        <v>70000</v>
      </c>
      <c r="I498" s="426">
        <f t="shared" si="16"/>
        <v>-70000</v>
      </c>
      <c r="J498" s="614">
        <v>0</v>
      </c>
      <c r="K498" s="547"/>
      <c r="L498" s="590"/>
    </row>
    <row r="499" spans="1:10" ht="15" customHeight="1">
      <c r="A499" s="269">
        <v>20</v>
      </c>
      <c r="B499" s="11" t="s">
        <v>11</v>
      </c>
      <c r="C499" s="15">
        <v>31</v>
      </c>
      <c r="D499" s="73" t="s">
        <v>614</v>
      </c>
      <c r="E499" s="71">
        <f>SUM(E494:E496)</f>
        <v>53000</v>
      </c>
      <c r="H499" s="344">
        <f>SUM(H494:H498)</f>
        <v>426622</v>
      </c>
      <c r="I499" s="460">
        <f>SUM(I494:I498)</f>
        <v>20463</v>
      </c>
      <c r="J499" s="460">
        <f>SUM(H499:I499)</f>
        <v>447085</v>
      </c>
    </row>
    <row r="500" spans="1:10" ht="15" customHeight="1">
      <c r="A500" s="259">
        <v>21</v>
      </c>
      <c r="B500" s="11" t="s">
        <v>11</v>
      </c>
      <c r="C500" s="10">
        <v>332</v>
      </c>
      <c r="D500" s="23" t="s">
        <v>102</v>
      </c>
      <c r="E500" s="72">
        <v>8197139</v>
      </c>
      <c r="H500" s="345">
        <v>12847406</v>
      </c>
      <c r="I500" s="426">
        <f t="shared" si="16"/>
        <v>173305</v>
      </c>
      <c r="J500" s="426">
        <v>13020711</v>
      </c>
    </row>
    <row r="501" spans="1:10" ht="15" customHeight="1">
      <c r="A501" s="269">
        <v>22</v>
      </c>
      <c r="B501" s="11" t="s">
        <v>11</v>
      </c>
      <c r="C501" s="10">
        <v>334</v>
      </c>
      <c r="D501" s="23" t="s">
        <v>100</v>
      </c>
      <c r="E501" s="70">
        <v>50000</v>
      </c>
      <c r="H501" s="345">
        <v>90000</v>
      </c>
      <c r="I501" s="426">
        <f t="shared" si="16"/>
        <v>-90000</v>
      </c>
      <c r="J501" s="426">
        <v>0</v>
      </c>
    </row>
    <row r="502" spans="1:10" ht="15" customHeight="1">
      <c r="A502" s="259">
        <v>23</v>
      </c>
      <c r="B502" s="11"/>
      <c r="C502" s="10">
        <v>336</v>
      </c>
      <c r="D502" s="23" t="s">
        <v>1149</v>
      </c>
      <c r="E502" s="70"/>
      <c r="H502" s="345"/>
      <c r="I502" s="426">
        <f t="shared" si="16"/>
        <v>3400</v>
      </c>
      <c r="J502" s="426">
        <v>3400</v>
      </c>
    </row>
    <row r="503" spans="1:10" ht="15" customHeight="1">
      <c r="A503" s="269">
        <v>24</v>
      </c>
      <c r="B503" s="11" t="s">
        <v>11</v>
      </c>
      <c r="C503" s="10">
        <v>337</v>
      </c>
      <c r="D503" s="23" t="s">
        <v>103</v>
      </c>
      <c r="E503" s="70">
        <v>30000</v>
      </c>
      <c r="H503" s="345">
        <v>60000</v>
      </c>
      <c r="I503" s="426">
        <f t="shared" si="16"/>
        <v>-8065</v>
      </c>
      <c r="J503" s="426">
        <v>51935</v>
      </c>
    </row>
    <row r="504" spans="1:10" ht="15" customHeight="1">
      <c r="A504" s="259">
        <v>25</v>
      </c>
      <c r="B504" s="11" t="s">
        <v>11</v>
      </c>
      <c r="C504" s="15">
        <v>33</v>
      </c>
      <c r="D504" s="73" t="s">
        <v>615</v>
      </c>
      <c r="E504" s="71">
        <f>SUM(E500:E503)</f>
        <v>8277139</v>
      </c>
      <c r="H504" s="344">
        <f>SUM(H500:H503)</f>
        <v>12997406</v>
      </c>
      <c r="I504" s="460">
        <f>SUM(I500:I503)</f>
        <v>78640</v>
      </c>
      <c r="J504" s="460">
        <f>SUM(H504:I504)</f>
        <v>13076046</v>
      </c>
    </row>
    <row r="505" spans="1:10" ht="15" customHeight="1">
      <c r="A505" s="269">
        <v>26</v>
      </c>
      <c r="B505" s="11" t="s">
        <v>11</v>
      </c>
      <c r="C505" s="10">
        <v>351</v>
      </c>
      <c r="D505" s="18" t="s">
        <v>18</v>
      </c>
      <c r="E505" s="70">
        <v>2573811</v>
      </c>
      <c r="H505" s="345">
        <f>(H499+H504)*0.27</f>
        <v>3624487.56</v>
      </c>
      <c r="I505" s="426">
        <f t="shared" si="16"/>
        <v>19899.439999999944</v>
      </c>
      <c r="J505" s="426">
        <v>3644387</v>
      </c>
    </row>
    <row r="506" spans="1:10" ht="15" customHeight="1">
      <c r="A506" s="259">
        <v>27</v>
      </c>
      <c r="B506" s="11" t="s">
        <v>11</v>
      </c>
      <c r="C506" s="15">
        <v>3</v>
      </c>
      <c r="D506" s="73" t="s">
        <v>616</v>
      </c>
      <c r="E506" s="71">
        <f>SUM(E499+E504+E505)</f>
        <v>10903950</v>
      </c>
      <c r="H506" s="344">
        <f>SUM(H499+H504+H505)</f>
        <v>17048515.56</v>
      </c>
      <c r="I506" s="344">
        <f>SUM(I499+I504+I505)</f>
        <v>119002.43999999994</v>
      </c>
      <c r="J506" s="460">
        <f>SUM(H506:I506)</f>
        <v>17167518</v>
      </c>
    </row>
    <row r="507" spans="1:10" ht="15" customHeight="1">
      <c r="A507" s="269">
        <v>28</v>
      </c>
      <c r="B507" s="378" t="s">
        <v>11</v>
      </c>
      <c r="C507" s="407">
        <v>63</v>
      </c>
      <c r="D507" s="417" t="s">
        <v>1136</v>
      </c>
      <c r="E507" s="418"/>
      <c r="F507" s="310"/>
      <c r="G507" s="311"/>
      <c r="H507" s="419"/>
      <c r="I507" s="426">
        <v>61843</v>
      </c>
      <c r="J507" s="426">
        <f>SUM(H507:I507)</f>
        <v>61843</v>
      </c>
    </row>
    <row r="508" spans="1:10" ht="15" customHeight="1">
      <c r="A508" s="259">
        <v>29</v>
      </c>
      <c r="B508" s="378" t="s">
        <v>11</v>
      </c>
      <c r="C508" s="407">
        <v>67</v>
      </c>
      <c r="D508" s="417" t="s">
        <v>925</v>
      </c>
      <c r="E508" s="418"/>
      <c r="F508" s="310"/>
      <c r="G508" s="311"/>
      <c r="H508" s="419"/>
      <c r="I508" s="426">
        <v>16697</v>
      </c>
      <c r="J508" s="426">
        <f>SUM(H508:I508)</f>
        <v>16697</v>
      </c>
    </row>
    <row r="509" spans="1:10" ht="15" customHeight="1">
      <c r="A509" s="269">
        <v>30</v>
      </c>
      <c r="B509" s="55" t="s">
        <v>11</v>
      </c>
      <c r="C509" s="375" t="s">
        <v>1099</v>
      </c>
      <c r="D509" s="416" t="s">
        <v>630</v>
      </c>
      <c r="E509" s="71"/>
      <c r="H509" s="344"/>
      <c r="I509" s="498">
        <f>SUM(I507:I508)</f>
        <v>78540</v>
      </c>
      <c r="J509" s="460">
        <f>SUM(H509:I509)</f>
        <v>78540</v>
      </c>
    </row>
    <row r="510" spans="1:10" ht="15" customHeight="1">
      <c r="A510" s="924">
        <v>31</v>
      </c>
      <c r="B510" s="939" t="s">
        <v>617</v>
      </c>
      <c r="C510" s="940"/>
      <c r="D510" s="941"/>
      <c r="E510" s="938">
        <f>SUM(E486+E488+E493+E506)</f>
        <v>12818232.5</v>
      </c>
      <c r="H510" s="906">
        <f>SUM(H486+H488+H493+H506)</f>
        <v>20202310.56</v>
      </c>
      <c r="I510" s="906">
        <f>SUM(I489+I493+I506+I509)</f>
        <v>534165.44</v>
      </c>
      <c r="J510" s="902">
        <f>SUM(H510:I510)</f>
        <v>20736476</v>
      </c>
    </row>
    <row r="511" spans="1:10" ht="15" customHeight="1">
      <c r="A511" s="925"/>
      <c r="B511" s="942"/>
      <c r="C511" s="943"/>
      <c r="D511" s="944"/>
      <c r="E511" s="938"/>
      <c r="H511" s="906"/>
      <c r="I511" s="906"/>
      <c r="J511" s="902"/>
    </row>
    <row r="512" spans="1:12" s="38" customFormat="1" ht="15" customHeight="1">
      <c r="A512" s="268"/>
      <c r="B512" s="2"/>
      <c r="C512" s="1"/>
      <c r="D512"/>
      <c r="E512" s="67"/>
      <c r="F512" s="1"/>
      <c r="G512"/>
      <c r="H512" s="351"/>
      <c r="I512" s="422"/>
      <c r="J512" s="422"/>
      <c r="K512" s="595"/>
      <c r="L512" s="595"/>
    </row>
    <row r="513" ht="15" customHeight="1"/>
    <row r="514" spans="4:8" ht="15" customHeight="1">
      <c r="D514" s="3" t="s">
        <v>107</v>
      </c>
      <c r="E514" s="4"/>
      <c r="F514" s="37"/>
      <c r="G514" s="38"/>
      <c r="H514" s="325"/>
    </row>
    <row r="515" spans="1:8" ht="15" customHeight="1">
      <c r="A515" s="271"/>
      <c r="D515" s="3" t="s">
        <v>108</v>
      </c>
      <c r="E515" s="4"/>
      <c r="H515" s="325"/>
    </row>
    <row r="516" spans="1:12" s="38" customFormat="1" ht="15" customHeight="1">
      <c r="A516" s="268"/>
      <c r="B516" s="2"/>
      <c r="C516" s="1"/>
      <c r="D516" s="3"/>
      <c r="E516" s="6"/>
      <c r="F516" s="1"/>
      <c r="G516"/>
      <c r="H516" s="326"/>
      <c r="I516" s="422"/>
      <c r="J516" s="422"/>
      <c r="K516" s="595"/>
      <c r="L516" s="595"/>
    </row>
    <row r="517" spans="1:10" ht="15" customHeight="1">
      <c r="A517" s="924" t="s">
        <v>293</v>
      </c>
      <c r="B517" s="916" t="s">
        <v>3</v>
      </c>
      <c r="C517" s="916"/>
      <c r="D517" s="8" t="s">
        <v>4</v>
      </c>
      <c r="E517" s="9" t="s">
        <v>5</v>
      </c>
      <c r="F517" s="1">
        <v>511112</v>
      </c>
      <c r="H517" s="327" t="s">
        <v>5</v>
      </c>
      <c r="I517" s="425" t="s">
        <v>6</v>
      </c>
      <c r="J517" s="425" t="s">
        <v>7</v>
      </c>
    </row>
    <row r="518" spans="1:12" s="38" customFormat="1" ht="31.5" customHeight="1">
      <c r="A518" s="925"/>
      <c r="B518" s="916" t="s">
        <v>8</v>
      </c>
      <c r="C518" s="916"/>
      <c r="D518" s="8" t="s">
        <v>9</v>
      </c>
      <c r="E518" s="9" t="s">
        <v>10</v>
      </c>
      <c r="F518" s="1"/>
      <c r="G518"/>
      <c r="H518" s="327" t="s">
        <v>998</v>
      </c>
      <c r="I518" s="425" t="s">
        <v>1091</v>
      </c>
      <c r="J518" s="459" t="s">
        <v>1092</v>
      </c>
      <c r="K518" s="595"/>
      <c r="L518" s="595"/>
    </row>
    <row r="519" spans="1:12" s="1" customFormat="1" ht="15" customHeight="1">
      <c r="A519" s="269">
        <v>1</v>
      </c>
      <c r="B519" s="11" t="s">
        <v>11</v>
      </c>
      <c r="C519" s="10">
        <v>48</v>
      </c>
      <c r="D519" s="33" t="s">
        <v>109</v>
      </c>
      <c r="E519" s="13">
        <v>210000</v>
      </c>
      <c r="G519"/>
      <c r="H519" s="328"/>
      <c r="I519" s="459"/>
      <c r="J519" s="459"/>
      <c r="K519" s="590"/>
      <c r="L519" s="590"/>
    </row>
    <row r="520" spans="1:10" ht="15" customHeight="1">
      <c r="A520" s="269">
        <v>2</v>
      </c>
      <c r="B520" s="11" t="s">
        <v>11</v>
      </c>
      <c r="C520" s="15">
        <v>4</v>
      </c>
      <c r="D520" s="42" t="s">
        <v>609</v>
      </c>
      <c r="E520" s="56">
        <f>SUM(E519:E519)</f>
        <v>210000</v>
      </c>
      <c r="F520" s="37"/>
      <c r="G520" s="38"/>
      <c r="H520" s="346">
        <f>SUM(H519:H519)</f>
        <v>0</v>
      </c>
      <c r="I520" s="426"/>
      <c r="J520" s="426"/>
    </row>
    <row r="521" spans="1:10" ht="15" customHeight="1">
      <c r="A521" s="924">
        <v>3</v>
      </c>
      <c r="B521" s="926" t="s">
        <v>581</v>
      </c>
      <c r="C521" s="927"/>
      <c r="D521" s="928"/>
      <c r="E521" s="912">
        <f>SUM(E519)</f>
        <v>210000</v>
      </c>
      <c r="F521" s="37"/>
      <c r="G521" s="38"/>
      <c r="H521" s="895">
        <f>SUM(H519)</f>
        <v>0</v>
      </c>
      <c r="I521" s="952"/>
      <c r="J521" s="952"/>
    </row>
    <row r="522" spans="1:10" ht="15" customHeight="1">
      <c r="A522" s="925"/>
      <c r="B522" s="929"/>
      <c r="C522" s="930"/>
      <c r="D522" s="931"/>
      <c r="E522" s="912"/>
      <c r="H522" s="895"/>
      <c r="I522" s="953"/>
      <c r="J522" s="953"/>
    </row>
    <row r="523" spans="3:8" ht="15" customHeight="1">
      <c r="C523" s="35"/>
      <c r="D523" s="30"/>
      <c r="E523" s="31"/>
      <c r="H523" s="334"/>
    </row>
    <row r="524" spans="4:8" ht="15" customHeight="1">
      <c r="D524" s="3" t="s">
        <v>110</v>
      </c>
      <c r="E524" s="4"/>
      <c r="H524" s="325"/>
    </row>
    <row r="525" spans="4:8" ht="15" customHeight="1">
      <c r="D525" s="3" t="s">
        <v>945</v>
      </c>
      <c r="E525" s="4"/>
      <c r="H525" s="325"/>
    </row>
    <row r="526" spans="4:8" ht="15" customHeight="1">
      <c r="D526" s="3"/>
      <c r="E526" s="6"/>
      <c r="H526" s="326"/>
    </row>
    <row r="527" spans="1:12" s="38" customFormat="1" ht="15" customHeight="1">
      <c r="A527" s="924" t="s">
        <v>293</v>
      </c>
      <c r="B527" s="916" t="s">
        <v>3</v>
      </c>
      <c r="C527" s="916"/>
      <c r="D527" s="8" t="s">
        <v>4</v>
      </c>
      <c r="E527" s="9" t="s">
        <v>5</v>
      </c>
      <c r="F527" s="1">
        <v>511112</v>
      </c>
      <c r="G527"/>
      <c r="H527" s="327" t="s">
        <v>5</v>
      </c>
      <c r="I527" s="425" t="s">
        <v>6</v>
      </c>
      <c r="J527" s="425" t="s">
        <v>7</v>
      </c>
      <c r="K527" s="595"/>
      <c r="L527" s="595"/>
    </row>
    <row r="528" spans="1:12" s="38" customFormat="1" ht="36" customHeight="1">
      <c r="A528" s="925"/>
      <c r="B528" s="916" t="s">
        <v>8</v>
      </c>
      <c r="C528" s="916"/>
      <c r="D528" s="8" t="s">
        <v>9</v>
      </c>
      <c r="E528" s="9" t="s">
        <v>10</v>
      </c>
      <c r="F528" s="1"/>
      <c r="G528"/>
      <c r="H528" s="327" t="s">
        <v>998</v>
      </c>
      <c r="I528" s="425" t="s">
        <v>1091</v>
      </c>
      <c r="J528" s="459" t="s">
        <v>1092</v>
      </c>
      <c r="K528" s="595"/>
      <c r="L528" s="595"/>
    </row>
    <row r="529" spans="1:12" s="1" customFormat="1" ht="27">
      <c r="A529" s="269">
        <v>1</v>
      </c>
      <c r="B529" s="11" t="s">
        <v>11</v>
      </c>
      <c r="C529" s="10">
        <v>506</v>
      </c>
      <c r="D529" s="289" t="s">
        <v>946</v>
      </c>
      <c r="H529" s="404">
        <v>525884</v>
      </c>
      <c r="I529" s="459"/>
      <c r="J529" s="459">
        <f>SUM(H529:I529)</f>
        <v>525884</v>
      </c>
      <c r="K529" s="590"/>
      <c r="L529" s="590"/>
    </row>
    <row r="530" spans="1:10" ht="17.25">
      <c r="A530" s="269">
        <v>2</v>
      </c>
      <c r="B530" s="11" t="s">
        <v>11</v>
      </c>
      <c r="C530" s="15">
        <v>5</v>
      </c>
      <c r="D530" s="42" t="s">
        <v>580</v>
      </c>
      <c r="E530" s="56">
        <f>SUM(E562)</f>
        <v>878477</v>
      </c>
      <c r="H530" s="346">
        <f>SUM(H529)</f>
        <v>525884</v>
      </c>
      <c r="I530" s="460"/>
      <c r="J530" s="516">
        <f>SUM(H530:I530)</f>
        <v>525884</v>
      </c>
    </row>
    <row r="531" spans="1:10" ht="15" customHeight="1">
      <c r="A531" s="924">
        <v>3</v>
      </c>
      <c r="B531" s="926" t="s">
        <v>581</v>
      </c>
      <c r="C531" s="927"/>
      <c r="D531" s="928"/>
      <c r="E531" s="917">
        <f>SUM(E562:E562)</f>
        <v>878477</v>
      </c>
      <c r="H531" s="888">
        <f>H530</f>
        <v>525884</v>
      </c>
      <c r="I531" s="918"/>
      <c r="J531" s="903">
        <f>SUM(H531:I531)</f>
        <v>525884</v>
      </c>
    </row>
    <row r="532" spans="1:10" ht="15" customHeight="1">
      <c r="A532" s="925"/>
      <c r="B532" s="929"/>
      <c r="C532" s="930"/>
      <c r="D532" s="931"/>
      <c r="E532" s="913"/>
      <c r="H532" s="889"/>
      <c r="I532" s="918"/>
      <c r="J532" s="904"/>
    </row>
    <row r="533" spans="3:8" ht="15" customHeight="1">
      <c r="C533" s="35"/>
      <c r="D533" s="30"/>
      <c r="E533" s="36"/>
      <c r="H533" s="337"/>
    </row>
    <row r="534" spans="3:8" ht="15" customHeight="1">
      <c r="C534" s="35"/>
      <c r="D534" s="30"/>
      <c r="E534" s="36"/>
      <c r="H534" s="337"/>
    </row>
    <row r="535" spans="4:8" ht="15" customHeight="1">
      <c r="D535" s="3" t="s">
        <v>111</v>
      </c>
      <c r="E535" s="4"/>
      <c r="F535" s="37"/>
      <c r="G535" s="38"/>
      <c r="H535" s="325"/>
    </row>
    <row r="536" spans="1:8" ht="15" customHeight="1">
      <c r="A536" s="271"/>
      <c r="D536" s="3" t="s">
        <v>112</v>
      </c>
      <c r="E536" s="4"/>
      <c r="H536" s="325"/>
    </row>
    <row r="537" spans="4:8" ht="15" customHeight="1">
      <c r="D537" s="3"/>
      <c r="E537" s="6"/>
      <c r="G537" s="1"/>
      <c r="H537" s="326"/>
    </row>
    <row r="538" spans="1:10" ht="15" customHeight="1">
      <c r="A538" s="924" t="s">
        <v>293</v>
      </c>
      <c r="B538" s="916" t="s">
        <v>3</v>
      </c>
      <c r="C538" s="916"/>
      <c r="D538" s="8" t="s">
        <v>4</v>
      </c>
      <c r="E538" s="9" t="s">
        <v>5</v>
      </c>
      <c r="F538" s="1">
        <v>511112</v>
      </c>
      <c r="H538" s="327" t="s">
        <v>5</v>
      </c>
      <c r="I538" s="425" t="s">
        <v>6</v>
      </c>
      <c r="J538" s="425" t="s">
        <v>7</v>
      </c>
    </row>
    <row r="539" spans="1:10" ht="39.75" customHeight="1">
      <c r="A539" s="925"/>
      <c r="B539" s="916" t="s">
        <v>8</v>
      </c>
      <c r="C539" s="916"/>
      <c r="D539" s="8" t="s">
        <v>9</v>
      </c>
      <c r="E539" s="9" t="s">
        <v>10</v>
      </c>
      <c r="H539" s="327" t="s">
        <v>998</v>
      </c>
      <c r="I539" s="425" t="s">
        <v>1091</v>
      </c>
      <c r="J539" s="459" t="s">
        <v>1092</v>
      </c>
    </row>
    <row r="540" spans="1:11" ht="15" customHeight="1">
      <c r="A540" s="269">
        <v>1</v>
      </c>
      <c r="B540" s="11" t="s">
        <v>11</v>
      </c>
      <c r="C540" s="10">
        <v>42</v>
      </c>
      <c r="D540" s="33" t="s">
        <v>113</v>
      </c>
      <c r="E540" s="13">
        <v>225720</v>
      </c>
      <c r="H540" s="328">
        <v>276120</v>
      </c>
      <c r="I540" s="426">
        <f>J540-H540</f>
        <v>49800</v>
      </c>
      <c r="J540" s="426">
        <v>325920</v>
      </c>
      <c r="K540" s="547" t="s">
        <v>1173</v>
      </c>
    </row>
    <row r="541" spans="1:10" ht="15" customHeight="1">
      <c r="A541" s="269">
        <v>2</v>
      </c>
      <c r="B541" s="11" t="s">
        <v>11</v>
      </c>
      <c r="C541" s="15">
        <v>4</v>
      </c>
      <c r="D541" s="42" t="s">
        <v>609</v>
      </c>
      <c r="E541" s="56">
        <f>SUM(E540)</f>
        <v>225720</v>
      </c>
      <c r="H541" s="346">
        <f>SUM(H540:H540)</f>
        <v>276120</v>
      </c>
      <c r="I541" s="460">
        <f>SUM(I540)</f>
        <v>49800</v>
      </c>
      <c r="J541" s="460">
        <f>SUM(J540)</f>
        <v>325920</v>
      </c>
    </row>
    <row r="542" spans="1:10" ht="15" customHeight="1">
      <c r="A542" s="924">
        <v>3</v>
      </c>
      <c r="B542" s="926" t="s">
        <v>581</v>
      </c>
      <c r="C542" s="927"/>
      <c r="D542" s="928"/>
      <c r="E542" s="912">
        <f>SUM(E541)</f>
        <v>225720</v>
      </c>
      <c r="H542" s="895">
        <f>SUM(H541)</f>
        <v>276120</v>
      </c>
      <c r="I542" s="903">
        <f>I541</f>
        <v>49800</v>
      </c>
      <c r="J542" s="903">
        <f>SUM(H542:I542)</f>
        <v>325920</v>
      </c>
    </row>
    <row r="543" spans="1:10" ht="15" customHeight="1">
      <c r="A543" s="925"/>
      <c r="B543" s="929"/>
      <c r="C543" s="930"/>
      <c r="D543" s="931"/>
      <c r="E543" s="912"/>
      <c r="H543" s="895"/>
      <c r="I543" s="904"/>
      <c r="J543" s="904"/>
    </row>
    <row r="544" spans="3:8" ht="15" customHeight="1">
      <c r="C544" s="35"/>
      <c r="D544" s="30"/>
      <c r="E544" s="36"/>
      <c r="F544" s="37"/>
      <c r="G544" s="38"/>
      <c r="H544" s="337"/>
    </row>
    <row r="545" spans="1:8" ht="15" customHeight="1">
      <c r="A545" s="271"/>
      <c r="D545" s="3" t="s">
        <v>115</v>
      </c>
      <c r="E545" s="4"/>
      <c r="H545" s="325"/>
    </row>
    <row r="546" spans="4:8" ht="15" customHeight="1">
      <c r="D546" s="3" t="s">
        <v>116</v>
      </c>
      <c r="E546" s="4"/>
      <c r="H546" s="325"/>
    </row>
    <row r="547" spans="4:8" ht="15" customHeight="1">
      <c r="D547" s="3"/>
      <c r="E547" s="6"/>
      <c r="H547" s="326"/>
    </row>
    <row r="548" spans="1:10" ht="15" customHeight="1">
      <c r="A548" s="924" t="s">
        <v>293</v>
      </c>
      <c r="B548" s="916" t="s">
        <v>3</v>
      </c>
      <c r="C548" s="916"/>
      <c r="D548" s="8" t="s">
        <v>4</v>
      </c>
      <c r="E548" s="9" t="s">
        <v>5</v>
      </c>
      <c r="F548" s="1">
        <v>511112</v>
      </c>
      <c r="H548" s="327" t="s">
        <v>5</v>
      </c>
      <c r="I548" s="425" t="s">
        <v>6</v>
      </c>
      <c r="J548" s="425" t="s">
        <v>7</v>
      </c>
    </row>
    <row r="549" spans="1:10" ht="15" customHeight="1">
      <c r="A549" s="925"/>
      <c r="B549" s="916" t="s">
        <v>8</v>
      </c>
      <c r="C549" s="916"/>
      <c r="D549" s="8" t="s">
        <v>9</v>
      </c>
      <c r="E549" s="9" t="s">
        <v>10</v>
      </c>
      <c r="H549" s="327" t="s">
        <v>998</v>
      </c>
      <c r="I549" s="425" t="s">
        <v>1091</v>
      </c>
      <c r="J549" s="459" t="s">
        <v>1092</v>
      </c>
    </row>
    <row r="550" spans="1:10" ht="15" customHeight="1">
      <c r="A550" s="269">
        <v>1</v>
      </c>
      <c r="B550" s="11" t="s">
        <v>11</v>
      </c>
      <c r="C550" s="10">
        <v>45</v>
      </c>
      <c r="D550" s="33" t="s">
        <v>114</v>
      </c>
      <c r="E550" s="13">
        <v>2000000</v>
      </c>
      <c r="H550" s="328"/>
      <c r="I550" s="426"/>
      <c r="J550" s="426"/>
    </row>
    <row r="551" spans="1:10" ht="15" customHeight="1">
      <c r="A551" s="269">
        <v>2</v>
      </c>
      <c r="B551" s="11" t="s">
        <v>11</v>
      </c>
      <c r="C551" s="10">
        <v>45</v>
      </c>
      <c r="D551" s="33" t="s">
        <v>117</v>
      </c>
      <c r="E551" s="13">
        <v>300000</v>
      </c>
      <c r="H551" s="328"/>
      <c r="I551" s="426"/>
      <c r="J551" s="426"/>
    </row>
    <row r="552" spans="1:10" ht="15" customHeight="1">
      <c r="A552" s="269">
        <v>3</v>
      </c>
      <c r="B552" s="11" t="s">
        <v>11</v>
      </c>
      <c r="C552" s="15">
        <v>4</v>
      </c>
      <c r="D552" s="42" t="s">
        <v>623</v>
      </c>
      <c r="E552" s="56">
        <f>SUM(E550:E551)</f>
        <v>2300000</v>
      </c>
      <c r="H552" s="346">
        <f>SUM(H550:H551)</f>
        <v>0</v>
      </c>
      <c r="I552" s="426"/>
      <c r="J552" s="426"/>
    </row>
    <row r="553" spans="1:12" s="75" customFormat="1" ht="15" customHeight="1">
      <c r="A553" s="924">
        <v>4</v>
      </c>
      <c r="B553" s="926" t="s">
        <v>624</v>
      </c>
      <c r="C553" s="927"/>
      <c r="D553" s="928"/>
      <c r="E553" s="912">
        <f>SUM(E550:E551)</f>
        <v>2300000</v>
      </c>
      <c r="F553" s="1"/>
      <c r="G553"/>
      <c r="H553" s="888">
        <f>SUM(H552)</f>
        <v>0</v>
      </c>
      <c r="I553" s="550"/>
      <c r="J553" s="551"/>
      <c r="K553" s="598"/>
      <c r="L553" s="599"/>
    </row>
    <row r="554" spans="1:12" s="1" customFormat="1" ht="15" customHeight="1">
      <c r="A554" s="925"/>
      <c r="B554" s="929"/>
      <c r="C554" s="930"/>
      <c r="D554" s="931"/>
      <c r="E554" s="912"/>
      <c r="G554"/>
      <c r="H554" s="889"/>
      <c r="I554" s="459"/>
      <c r="J554" s="426"/>
      <c r="K554" s="547"/>
      <c r="L554" s="590"/>
    </row>
    <row r="555" spans="1:12" s="1" customFormat="1" ht="15" customHeight="1">
      <c r="A555" s="268"/>
      <c r="B555" s="2"/>
      <c r="D555"/>
      <c r="E555" s="67"/>
      <c r="G555"/>
      <c r="H555" s="351"/>
      <c r="I555" s="421"/>
      <c r="J555" s="420"/>
      <c r="K555" s="547"/>
      <c r="L555" s="590"/>
    </row>
    <row r="556" spans="1:12" s="1" customFormat="1" ht="15" customHeight="1">
      <c r="A556" s="268"/>
      <c r="B556" s="2"/>
      <c r="D556" s="3" t="s">
        <v>118</v>
      </c>
      <c r="E556" s="4"/>
      <c r="G556"/>
      <c r="H556" s="325"/>
      <c r="I556" s="421"/>
      <c r="J556" s="420"/>
      <c r="K556" s="547"/>
      <c r="L556" s="590"/>
    </row>
    <row r="557" spans="1:12" s="1" customFormat="1" ht="15" customHeight="1">
      <c r="A557" s="268"/>
      <c r="B557" s="2"/>
      <c r="D557" s="3" t="s">
        <v>629</v>
      </c>
      <c r="E557" s="4"/>
      <c r="G557"/>
      <c r="H557" s="325"/>
      <c r="I557" s="421"/>
      <c r="J557" s="420"/>
      <c r="K557" s="547"/>
      <c r="L557" s="590"/>
    </row>
    <row r="558" spans="1:12" s="1" customFormat="1" ht="15" customHeight="1">
      <c r="A558" s="268"/>
      <c r="B558" s="2"/>
      <c r="D558" s="3"/>
      <c r="E558" s="6"/>
      <c r="G558"/>
      <c r="H558" s="326"/>
      <c r="I558" s="421"/>
      <c r="J558" s="420"/>
      <c r="K558" s="547"/>
      <c r="L558" s="590"/>
    </row>
    <row r="559" spans="1:12" s="1" customFormat="1" ht="15" customHeight="1">
      <c r="A559" s="924" t="s">
        <v>293</v>
      </c>
      <c r="B559" s="916" t="s">
        <v>3</v>
      </c>
      <c r="C559" s="916"/>
      <c r="D559" s="8" t="s">
        <v>4</v>
      </c>
      <c r="E559" s="9" t="s">
        <v>5</v>
      </c>
      <c r="F559" s="1">
        <v>511112</v>
      </c>
      <c r="G559"/>
      <c r="H559" s="327" t="s">
        <v>5</v>
      </c>
      <c r="I559" s="425" t="s">
        <v>6</v>
      </c>
      <c r="J559" s="425" t="s">
        <v>7</v>
      </c>
      <c r="K559" s="547"/>
      <c r="L559" s="590"/>
    </row>
    <row r="560" spans="1:12" s="1" customFormat="1" ht="37.5" customHeight="1">
      <c r="A560" s="925"/>
      <c r="B560" s="916" t="s">
        <v>8</v>
      </c>
      <c r="C560" s="916"/>
      <c r="D560" s="8" t="s">
        <v>9</v>
      </c>
      <c r="E560" s="9" t="s">
        <v>10</v>
      </c>
      <c r="G560"/>
      <c r="H560" s="327" t="s">
        <v>998</v>
      </c>
      <c r="I560" s="425" t="s">
        <v>1091</v>
      </c>
      <c r="J560" s="459" t="s">
        <v>1092</v>
      </c>
      <c r="K560" s="547"/>
      <c r="L560" s="590"/>
    </row>
    <row r="561" spans="1:12" s="1" customFormat="1" ht="16.5" customHeight="1">
      <c r="A561" s="259">
        <v>1</v>
      </c>
      <c r="B561" s="10"/>
      <c r="C561" s="10">
        <v>332</v>
      </c>
      <c r="D561" s="23" t="s">
        <v>102</v>
      </c>
      <c r="E561" s="9"/>
      <c r="G561"/>
      <c r="H561" s="349">
        <v>4722510</v>
      </c>
      <c r="I561" s="426">
        <f>J561-H561</f>
        <v>123281</v>
      </c>
      <c r="J561" s="426">
        <v>4845791</v>
      </c>
      <c r="K561" s="547"/>
      <c r="L561" s="590"/>
    </row>
    <row r="562" spans="1:12" s="1" customFormat="1" ht="17.25">
      <c r="A562" s="269">
        <v>2</v>
      </c>
      <c r="B562" s="11" t="s">
        <v>11</v>
      </c>
      <c r="C562" s="10">
        <v>351</v>
      </c>
      <c r="D562" s="18" t="s">
        <v>18</v>
      </c>
      <c r="E562" s="14">
        <v>878477</v>
      </c>
      <c r="F562" s="1">
        <v>58812</v>
      </c>
      <c r="G562"/>
      <c r="H562" s="328">
        <v>1275078</v>
      </c>
      <c r="I562" s="426">
        <f>J562-H562</f>
        <v>33286</v>
      </c>
      <c r="J562" s="426">
        <v>1308364</v>
      </c>
      <c r="K562" s="547"/>
      <c r="L562" s="590"/>
    </row>
    <row r="563" spans="1:12" s="1" customFormat="1" ht="17.25">
      <c r="A563" s="269">
        <v>3</v>
      </c>
      <c r="B563" s="11" t="s">
        <v>11</v>
      </c>
      <c r="C563" s="15">
        <v>3</v>
      </c>
      <c r="D563" s="73" t="s">
        <v>923</v>
      </c>
      <c r="E563" s="71" t="e">
        <f>SUM(E557+E560+E562)</f>
        <v>#VALUE!</v>
      </c>
      <c r="G563"/>
      <c r="H563" s="344">
        <f>SUM(H561:H562)</f>
        <v>5997588</v>
      </c>
      <c r="I563" s="516">
        <f>SUM(I561:I562)</f>
        <v>156567</v>
      </c>
      <c r="J563" s="460">
        <f>SUM(H563:I563)</f>
        <v>6154155</v>
      </c>
      <c r="K563" s="547"/>
      <c r="L563" s="590"/>
    </row>
    <row r="564" spans="1:12" s="1" customFormat="1" ht="15" customHeight="1">
      <c r="A564" s="924">
        <v>4</v>
      </c>
      <c r="B564" s="926" t="s">
        <v>581</v>
      </c>
      <c r="C564" s="927"/>
      <c r="D564" s="928"/>
      <c r="E564" s="917" t="e">
        <f>SUM(#REF!)</f>
        <v>#REF!</v>
      </c>
      <c r="G564"/>
      <c r="H564" s="888">
        <f>H563</f>
        <v>5997588</v>
      </c>
      <c r="I564" s="903">
        <f>I563</f>
        <v>156567</v>
      </c>
      <c r="J564" s="903">
        <f>J563</f>
        <v>6154155</v>
      </c>
      <c r="K564" s="547"/>
      <c r="L564" s="590"/>
    </row>
    <row r="565" spans="1:12" s="1" customFormat="1" ht="15" customHeight="1">
      <c r="A565" s="925"/>
      <c r="B565" s="929"/>
      <c r="C565" s="930"/>
      <c r="D565" s="931"/>
      <c r="E565" s="913"/>
      <c r="F565" s="37"/>
      <c r="G565" s="38"/>
      <c r="H565" s="889"/>
      <c r="I565" s="904"/>
      <c r="J565" s="904"/>
      <c r="K565" s="547"/>
      <c r="L565" s="590"/>
    </row>
    <row r="566" spans="1:12" s="1" customFormat="1" ht="15" customHeight="1">
      <c r="A566" s="271"/>
      <c r="B566" s="2"/>
      <c r="C566" s="35"/>
      <c r="D566" s="30"/>
      <c r="E566" s="36"/>
      <c r="G566"/>
      <c r="H566" s="337"/>
      <c r="I566" s="421"/>
      <c r="J566" s="420"/>
      <c r="K566" s="547"/>
      <c r="L566" s="590"/>
    </row>
    <row r="567" spans="1:12" s="1" customFormat="1" ht="15" customHeight="1">
      <c r="A567" s="268"/>
      <c r="B567" s="2"/>
      <c r="D567" s="3" t="s">
        <v>119</v>
      </c>
      <c r="E567" s="4"/>
      <c r="H567" s="325"/>
      <c r="I567" s="421"/>
      <c r="J567" s="420"/>
      <c r="K567" s="547"/>
      <c r="L567" s="590"/>
    </row>
    <row r="568" spans="1:12" s="1" customFormat="1" ht="15" customHeight="1">
      <c r="A568" s="268"/>
      <c r="B568" s="2"/>
      <c r="D568" s="3" t="s">
        <v>120</v>
      </c>
      <c r="E568" s="4"/>
      <c r="F568" s="1">
        <v>5831123</v>
      </c>
      <c r="G568"/>
      <c r="H568" s="325"/>
      <c r="I568" s="421"/>
      <c r="J568" s="420"/>
      <c r="K568" s="547"/>
      <c r="L568" s="590"/>
    </row>
    <row r="569" spans="1:12" s="1" customFormat="1" ht="15" customHeight="1">
      <c r="A569" s="268"/>
      <c r="B569" s="2"/>
      <c r="D569" s="3"/>
      <c r="E569" s="6"/>
      <c r="G569"/>
      <c r="H569" s="326"/>
      <c r="I569" s="421"/>
      <c r="J569" s="420"/>
      <c r="K569" s="547"/>
      <c r="L569" s="590"/>
    </row>
    <row r="570" spans="1:12" s="1" customFormat="1" ht="15" customHeight="1">
      <c r="A570" s="924" t="s">
        <v>293</v>
      </c>
      <c r="B570" s="916" t="s">
        <v>3</v>
      </c>
      <c r="C570" s="916"/>
      <c r="D570" s="8" t="s">
        <v>4</v>
      </c>
      <c r="E570" s="9" t="s">
        <v>5</v>
      </c>
      <c r="F570" s="1">
        <v>511112</v>
      </c>
      <c r="G570"/>
      <c r="H570" s="327" t="s">
        <v>5</v>
      </c>
      <c r="I570" s="425" t="s">
        <v>6</v>
      </c>
      <c r="J570" s="425" t="s">
        <v>7</v>
      </c>
      <c r="K570" s="547"/>
      <c r="L570" s="590"/>
    </row>
    <row r="571" spans="1:12" s="1" customFormat="1" ht="40.5" customHeight="1">
      <c r="A571" s="925"/>
      <c r="B571" s="916" t="s">
        <v>8</v>
      </c>
      <c r="C571" s="916"/>
      <c r="D571" s="8" t="s">
        <v>9</v>
      </c>
      <c r="E571" s="9" t="s">
        <v>10</v>
      </c>
      <c r="G571"/>
      <c r="H571" s="327" t="s">
        <v>998</v>
      </c>
      <c r="I571" s="425" t="s">
        <v>1091</v>
      </c>
      <c r="J571" s="459" t="s">
        <v>1092</v>
      </c>
      <c r="K571" s="547"/>
      <c r="L571" s="590"/>
    </row>
    <row r="572" spans="1:12" s="1" customFormat="1" ht="15" customHeight="1">
      <c r="A572" s="269">
        <v>1</v>
      </c>
      <c r="B572" s="11" t="s">
        <v>11</v>
      </c>
      <c r="C572" s="10">
        <v>1101</v>
      </c>
      <c r="D572" s="62" t="s">
        <v>995</v>
      </c>
      <c r="E572" s="60">
        <v>1789200</v>
      </c>
      <c r="G572"/>
      <c r="H572" s="328">
        <v>1900000</v>
      </c>
      <c r="I572" s="459"/>
      <c r="J572" s="426"/>
      <c r="K572" s="547"/>
      <c r="L572" s="590"/>
    </row>
    <row r="573" spans="1:12" s="1" customFormat="1" ht="15" customHeight="1">
      <c r="A573" s="269">
        <v>2</v>
      </c>
      <c r="B573" s="11" t="s">
        <v>11</v>
      </c>
      <c r="C573" s="10">
        <v>1101</v>
      </c>
      <c r="D573" s="62" t="s">
        <v>1003</v>
      </c>
      <c r="E573" s="60"/>
      <c r="G573"/>
      <c r="H573" s="328">
        <v>299976</v>
      </c>
      <c r="I573" s="459"/>
      <c r="J573" s="426"/>
      <c r="K573" s="547"/>
      <c r="L573" s="590"/>
    </row>
    <row r="574" spans="1:12" s="1" customFormat="1" ht="15" customHeight="1">
      <c r="A574" s="269">
        <v>3</v>
      </c>
      <c r="B574" s="11" t="s">
        <v>11</v>
      </c>
      <c r="C574" s="10">
        <v>1101</v>
      </c>
      <c r="D574" s="62" t="s">
        <v>994</v>
      </c>
      <c r="E574" s="60">
        <v>185000</v>
      </c>
      <c r="G574"/>
      <c r="H574" s="328">
        <v>158000</v>
      </c>
      <c r="I574" s="459"/>
      <c r="J574" s="426"/>
      <c r="K574" s="547"/>
      <c r="L574" s="590"/>
    </row>
    <row r="575" spans="1:12" s="1" customFormat="1" ht="15" customHeight="1">
      <c r="A575" s="269">
        <v>4</v>
      </c>
      <c r="B575" s="11" t="s">
        <v>11</v>
      </c>
      <c r="C575" s="10">
        <v>11</v>
      </c>
      <c r="D575" s="62" t="s">
        <v>1089</v>
      </c>
      <c r="E575" s="60"/>
      <c r="G575"/>
      <c r="H575" s="360">
        <f>SUM(H572:H574)</f>
        <v>2357976</v>
      </c>
      <c r="I575" s="459">
        <f>J575-H575</f>
        <v>4400</v>
      </c>
      <c r="J575" s="426">
        <v>2362376</v>
      </c>
      <c r="K575" s="547"/>
      <c r="L575" s="590"/>
    </row>
    <row r="576" spans="1:12" s="1" customFormat="1" ht="15" customHeight="1">
      <c r="A576" s="269">
        <v>5</v>
      </c>
      <c r="B576" s="11" t="s">
        <v>11</v>
      </c>
      <c r="C576" s="10">
        <v>1103</v>
      </c>
      <c r="D576" s="62" t="s">
        <v>1005</v>
      </c>
      <c r="E576" s="60"/>
      <c r="G576"/>
      <c r="H576" s="328">
        <v>250000</v>
      </c>
      <c r="I576" s="459"/>
      <c r="J576" s="426">
        <v>250000</v>
      </c>
      <c r="K576" s="547"/>
      <c r="L576" s="590"/>
    </row>
    <row r="577" spans="1:12" s="1" customFormat="1" ht="15" customHeight="1">
      <c r="A577" s="269">
        <v>6</v>
      </c>
      <c r="B577" s="11" t="s">
        <v>11</v>
      </c>
      <c r="C577" s="10">
        <v>1107</v>
      </c>
      <c r="D577" s="62" t="s">
        <v>993</v>
      </c>
      <c r="E577" s="60">
        <v>60000</v>
      </c>
      <c r="F577" s="1">
        <v>53111</v>
      </c>
      <c r="G577"/>
      <c r="H577" s="328">
        <v>100000</v>
      </c>
      <c r="I577" s="459"/>
      <c r="J577" s="426">
        <v>100000</v>
      </c>
      <c r="K577" s="547"/>
      <c r="L577" s="590"/>
    </row>
    <row r="578" spans="1:12" s="1" customFormat="1" ht="15" customHeight="1">
      <c r="A578" s="269">
        <v>7</v>
      </c>
      <c r="B578" s="11" t="s">
        <v>11</v>
      </c>
      <c r="C578" s="10">
        <v>1110</v>
      </c>
      <c r="D578" s="62" t="s">
        <v>938</v>
      </c>
      <c r="E578" s="60">
        <v>12000</v>
      </c>
      <c r="G578"/>
      <c r="H578" s="328">
        <v>12000</v>
      </c>
      <c r="I578" s="459"/>
      <c r="J578" s="426">
        <v>12000</v>
      </c>
      <c r="K578" s="547"/>
      <c r="L578" s="590"/>
    </row>
    <row r="579" spans="1:12" s="1" customFormat="1" ht="15" customHeight="1">
      <c r="A579" s="269">
        <v>8</v>
      </c>
      <c r="B579" s="11" t="s">
        <v>11</v>
      </c>
      <c r="C579" s="15">
        <v>11</v>
      </c>
      <c r="D579" s="63" t="s">
        <v>583</v>
      </c>
      <c r="E579" s="61">
        <f>SUM(E572:E578)</f>
        <v>2046200</v>
      </c>
      <c r="G579"/>
      <c r="H579" s="330">
        <f>H575+H576+H577+H578</f>
        <v>2719976</v>
      </c>
      <c r="I579" s="516">
        <f>SUM(I575:I578)</f>
        <v>4400</v>
      </c>
      <c r="J579" s="460">
        <f>SUM(J575:J578)</f>
        <v>2724376</v>
      </c>
      <c r="K579" s="547"/>
      <c r="L579" s="590"/>
    </row>
    <row r="580" spans="1:12" s="1" customFormat="1" ht="16.5" customHeight="1">
      <c r="A580" s="269">
        <v>9</v>
      </c>
      <c r="B580" s="11" t="s">
        <v>11</v>
      </c>
      <c r="C580" s="10">
        <v>2</v>
      </c>
      <c r="D580" s="18" t="s">
        <v>996</v>
      </c>
      <c r="E580" s="60" t="e">
        <f>SUM(E572+E574+#REF!)*0.27</f>
        <v>#REF!</v>
      </c>
      <c r="G580"/>
      <c r="H580" s="328">
        <v>527209</v>
      </c>
      <c r="I580" s="459">
        <f aca="true" t="shared" si="17" ref="I580:I586">J580-H580</f>
        <v>55968</v>
      </c>
      <c r="J580" s="426">
        <v>583177</v>
      </c>
      <c r="K580" s="547" t="s">
        <v>1220</v>
      </c>
      <c r="L580" s="590"/>
    </row>
    <row r="581" spans="1:12" s="1" customFormat="1" ht="16.5" customHeight="1">
      <c r="A581" s="269">
        <v>10</v>
      </c>
      <c r="B581" s="11" t="s">
        <v>11</v>
      </c>
      <c r="C581" s="10">
        <v>2</v>
      </c>
      <c r="D581" s="62" t="s">
        <v>979</v>
      </c>
      <c r="E581" s="60">
        <f>SUM(E577*1.19*0.14)</f>
        <v>9996.000000000002</v>
      </c>
      <c r="F581" s="1">
        <v>54211</v>
      </c>
      <c r="G581"/>
      <c r="H581" s="336">
        <v>16660</v>
      </c>
      <c r="I581" s="459">
        <f t="shared" si="17"/>
        <v>-140</v>
      </c>
      <c r="J581" s="426">
        <v>16520</v>
      </c>
      <c r="K581" s="547"/>
      <c r="L581" s="590"/>
    </row>
    <row r="582" spans="1:12" s="1" customFormat="1" ht="16.5" customHeight="1">
      <c r="A582" s="269">
        <v>11</v>
      </c>
      <c r="B582" s="11" t="s">
        <v>11</v>
      </c>
      <c r="C582" s="10">
        <v>2</v>
      </c>
      <c r="D582" s="18" t="s">
        <v>997</v>
      </c>
      <c r="E582" s="60">
        <f>SUM(E577*1.19*0.16)</f>
        <v>11424</v>
      </c>
      <c r="F582" s="1">
        <v>561111</v>
      </c>
      <c r="G582"/>
      <c r="H582" s="336">
        <v>17850</v>
      </c>
      <c r="I582" s="459">
        <f t="shared" si="17"/>
        <v>-150</v>
      </c>
      <c r="J582" s="426">
        <v>17700</v>
      </c>
      <c r="K582" s="547"/>
      <c r="L582" s="590"/>
    </row>
    <row r="583" spans="1:12" s="1" customFormat="1" ht="15" customHeight="1">
      <c r="A583" s="269">
        <v>12</v>
      </c>
      <c r="B583" s="11" t="s">
        <v>11</v>
      </c>
      <c r="C583" s="15">
        <v>2</v>
      </c>
      <c r="D583" s="73" t="s">
        <v>618</v>
      </c>
      <c r="E583" s="9"/>
      <c r="G583"/>
      <c r="H583" s="354">
        <f>SUM(H580:H582)</f>
        <v>561719</v>
      </c>
      <c r="I583" s="516">
        <f>SUM(I580:I582)</f>
        <v>55678</v>
      </c>
      <c r="J583" s="460">
        <f>SUM(J580:J582)</f>
        <v>617397</v>
      </c>
      <c r="K583" s="547"/>
      <c r="L583" s="590"/>
    </row>
    <row r="584" spans="1:12" s="1" customFormat="1" ht="15" customHeight="1">
      <c r="A584" s="269">
        <v>13</v>
      </c>
      <c r="B584" s="11" t="s">
        <v>11</v>
      </c>
      <c r="C584" s="308">
        <v>312</v>
      </c>
      <c r="D584" s="324" t="s">
        <v>1082</v>
      </c>
      <c r="E584" s="323"/>
      <c r="F584" s="310"/>
      <c r="G584" s="311"/>
      <c r="H584" s="355">
        <v>15748</v>
      </c>
      <c r="I584" s="459">
        <f t="shared" si="17"/>
        <v>0</v>
      </c>
      <c r="J584" s="426">
        <v>15748</v>
      </c>
      <c r="K584" s="547"/>
      <c r="L584" s="590"/>
    </row>
    <row r="585" spans="1:12" s="1" customFormat="1" ht="15" customHeight="1">
      <c r="A585" s="269">
        <v>14</v>
      </c>
      <c r="B585" s="11" t="s">
        <v>11</v>
      </c>
      <c r="C585" s="308">
        <v>351</v>
      </c>
      <c r="D585" s="18" t="s">
        <v>18</v>
      </c>
      <c r="E585" s="323"/>
      <c r="F585" s="310"/>
      <c r="G585" s="311"/>
      <c r="H585" s="356">
        <v>4252</v>
      </c>
      <c r="I585" s="459">
        <f t="shared" si="17"/>
        <v>0</v>
      </c>
      <c r="J585" s="426">
        <v>4252</v>
      </c>
      <c r="K585" s="547"/>
      <c r="L585" s="590"/>
    </row>
    <row r="586" spans="1:12" s="1" customFormat="1" ht="15" customHeight="1">
      <c r="A586" s="269">
        <v>15</v>
      </c>
      <c r="B586" s="11" t="s">
        <v>11</v>
      </c>
      <c r="C586" s="308">
        <v>355</v>
      </c>
      <c r="D586" s="324" t="s">
        <v>450</v>
      </c>
      <c r="E586" s="323"/>
      <c r="F586" s="310"/>
      <c r="G586" s="311"/>
      <c r="H586" s="356">
        <v>1700</v>
      </c>
      <c r="I586" s="459">
        <f t="shared" si="17"/>
        <v>-1700</v>
      </c>
      <c r="J586" s="426">
        <v>0</v>
      </c>
      <c r="K586" s="547"/>
      <c r="L586" s="590"/>
    </row>
    <row r="587" spans="1:12" s="1" customFormat="1" ht="15" customHeight="1">
      <c r="A587" s="269">
        <v>16</v>
      </c>
      <c r="B587" s="11" t="s">
        <v>11</v>
      </c>
      <c r="C587" s="15">
        <v>3</v>
      </c>
      <c r="D587" s="73" t="s">
        <v>20</v>
      </c>
      <c r="E587" s="317"/>
      <c r="G587"/>
      <c r="H587" s="357">
        <f>SUM(H584:H586)</f>
        <v>21700</v>
      </c>
      <c r="I587" s="516">
        <f>SUM(I584:I586)</f>
        <v>-1700</v>
      </c>
      <c r="J587" s="460">
        <f>SUM(H587:I587)</f>
        <v>20000</v>
      </c>
      <c r="K587" s="547"/>
      <c r="L587" s="590"/>
    </row>
    <row r="588" spans="1:12" s="1" customFormat="1" ht="15" customHeight="1">
      <c r="A588" s="269">
        <v>17</v>
      </c>
      <c r="B588" s="11" t="s">
        <v>11</v>
      </c>
      <c r="C588" s="15"/>
      <c r="D588" s="27" t="s">
        <v>796</v>
      </c>
      <c r="E588" s="56" t="e">
        <f>SUM(#REF!)</f>
        <v>#REF!</v>
      </c>
      <c r="G588"/>
      <c r="H588" s="552">
        <f>H579+H583+H587</f>
        <v>3303395</v>
      </c>
      <c r="I588" s="516">
        <f>I579+I583+I587</f>
        <v>58378</v>
      </c>
      <c r="J588" s="580">
        <f>J579+J583+J587</f>
        <v>3361773</v>
      </c>
      <c r="K588" s="547"/>
      <c r="L588" s="590"/>
    </row>
    <row r="589" spans="1:12" s="1" customFormat="1" ht="15" customHeight="1">
      <c r="A589" s="937">
        <v>18</v>
      </c>
      <c r="B589" s="926" t="s">
        <v>581</v>
      </c>
      <c r="C589" s="927"/>
      <c r="D589" s="928"/>
      <c r="E589" s="917" t="e">
        <f>SUM(#REF!)</f>
        <v>#REF!</v>
      </c>
      <c r="G589"/>
      <c r="H589" s="922">
        <f>H588</f>
        <v>3303395</v>
      </c>
      <c r="I589" s="903">
        <f>I588</f>
        <v>58378</v>
      </c>
      <c r="J589" s="903">
        <f>J588</f>
        <v>3361773</v>
      </c>
      <c r="K589" s="547"/>
      <c r="L589" s="590"/>
    </row>
    <row r="590" spans="1:12" s="1" customFormat="1" ht="15" customHeight="1">
      <c r="A590" s="937"/>
      <c r="B590" s="929"/>
      <c r="C590" s="930"/>
      <c r="D590" s="931"/>
      <c r="E590" s="913"/>
      <c r="G590"/>
      <c r="H590" s="923"/>
      <c r="I590" s="904"/>
      <c r="J590" s="904"/>
      <c r="K590" s="547"/>
      <c r="L590" s="590"/>
    </row>
    <row r="591" spans="1:12" s="1" customFormat="1" ht="15" customHeight="1">
      <c r="A591" s="268"/>
      <c r="B591" s="2"/>
      <c r="C591" s="35"/>
      <c r="D591" s="30"/>
      <c r="E591" s="36"/>
      <c r="G591"/>
      <c r="H591" s="337"/>
      <c r="I591" s="421"/>
      <c r="J591" s="420"/>
      <c r="K591" s="547"/>
      <c r="L591" s="590"/>
    </row>
    <row r="592" spans="1:12" s="1" customFormat="1" ht="15" customHeight="1">
      <c r="A592" s="271"/>
      <c r="B592" s="2"/>
      <c r="D592" s="3" t="s">
        <v>121</v>
      </c>
      <c r="E592" s="4"/>
      <c r="G592"/>
      <c r="H592" s="325"/>
      <c r="I592" s="421"/>
      <c r="J592" s="420"/>
      <c r="K592" s="547"/>
      <c r="L592" s="590"/>
    </row>
    <row r="593" spans="1:12" s="1" customFormat="1" ht="15" customHeight="1">
      <c r="A593" s="271"/>
      <c r="B593" s="2"/>
      <c r="D593" s="3" t="s">
        <v>122</v>
      </c>
      <c r="E593" s="4"/>
      <c r="G593"/>
      <c r="H593" s="325"/>
      <c r="I593" s="421"/>
      <c r="J593" s="420"/>
      <c r="K593" s="547"/>
      <c r="L593" s="590"/>
    </row>
    <row r="594" spans="1:12" s="1" customFormat="1" ht="15" customHeight="1">
      <c r="A594" s="271"/>
      <c r="B594" s="2"/>
      <c r="D594" s="3"/>
      <c r="E594" s="6"/>
      <c r="H594" s="326"/>
      <c r="I594" s="421"/>
      <c r="J594" s="420"/>
      <c r="K594" s="547"/>
      <c r="L594" s="590"/>
    </row>
    <row r="595" spans="1:12" s="1" customFormat="1" ht="15" customHeight="1">
      <c r="A595" s="924" t="s">
        <v>293</v>
      </c>
      <c r="B595" s="916" t="s">
        <v>3</v>
      </c>
      <c r="C595" s="916"/>
      <c r="D595" s="8" t="s">
        <v>4</v>
      </c>
      <c r="E595" s="9" t="s">
        <v>5</v>
      </c>
      <c r="F595" s="1">
        <v>511112</v>
      </c>
      <c r="G595"/>
      <c r="H595" s="327" t="s">
        <v>5</v>
      </c>
      <c r="I595" s="425" t="s">
        <v>6</v>
      </c>
      <c r="J595" s="425" t="s">
        <v>7</v>
      </c>
      <c r="K595" s="547"/>
      <c r="L595" s="590"/>
    </row>
    <row r="596" spans="1:12" s="1" customFormat="1" ht="15" customHeight="1">
      <c r="A596" s="925"/>
      <c r="B596" s="916" t="s">
        <v>8</v>
      </c>
      <c r="C596" s="916"/>
      <c r="D596" s="8" t="s">
        <v>9</v>
      </c>
      <c r="E596" s="9" t="s">
        <v>10</v>
      </c>
      <c r="G596"/>
      <c r="H596" s="327" t="s">
        <v>998</v>
      </c>
      <c r="I596" s="425" t="s">
        <v>1091</v>
      </c>
      <c r="J596" s="459" t="s">
        <v>1092</v>
      </c>
      <c r="K596" s="547"/>
      <c r="L596" s="590"/>
    </row>
    <row r="597" spans="1:12" s="1" customFormat="1" ht="15" customHeight="1">
      <c r="A597" s="269">
        <v>1</v>
      </c>
      <c r="B597" s="11" t="s">
        <v>11</v>
      </c>
      <c r="C597" s="10"/>
      <c r="D597" s="33"/>
      <c r="E597" s="14">
        <v>897866</v>
      </c>
      <c r="G597"/>
      <c r="H597" s="328"/>
      <c r="I597" s="459"/>
      <c r="J597" s="426"/>
      <c r="K597" s="547"/>
      <c r="L597" s="590"/>
    </row>
    <row r="598" spans="1:12" s="1" customFormat="1" ht="15" customHeight="1">
      <c r="A598" s="269">
        <v>2</v>
      </c>
      <c r="B598" s="11" t="s">
        <v>11</v>
      </c>
      <c r="C598" s="15"/>
      <c r="D598" s="42"/>
      <c r="E598" s="56">
        <f>SUM(E597)</f>
        <v>897866</v>
      </c>
      <c r="G598"/>
      <c r="H598" s="346"/>
      <c r="I598" s="459"/>
      <c r="J598" s="426"/>
      <c r="K598" s="547"/>
      <c r="L598" s="590"/>
    </row>
    <row r="599" spans="1:12" s="1" customFormat="1" ht="15" customHeight="1">
      <c r="A599" s="924">
        <v>3</v>
      </c>
      <c r="B599" s="926" t="s">
        <v>581</v>
      </c>
      <c r="C599" s="927"/>
      <c r="D599" s="928"/>
      <c r="E599" s="917">
        <f>SUM(E597:E597)</f>
        <v>897866</v>
      </c>
      <c r="G599"/>
      <c r="H599" s="888">
        <f>SUM(H597:H597)</f>
        <v>0</v>
      </c>
      <c r="I599" s="459"/>
      <c r="J599" s="426"/>
      <c r="K599" s="547"/>
      <c r="L599" s="590"/>
    </row>
    <row r="600" spans="1:12" s="1" customFormat="1" ht="15" customHeight="1">
      <c r="A600" s="925"/>
      <c r="B600" s="929"/>
      <c r="C600" s="930"/>
      <c r="D600" s="931"/>
      <c r="E600" s="913"/>
      <c r="G600"/>
      <c r="H600" s="889"/>
      <c r="I600" s="459"/>
      <c r="J600" s="426"/>
      <c r="K600" s="547"/>
      <c r="L600" s="590"/>
    </row>
    <row r="601" spans="1:12" s="1" customFormat="1" ht="15" customHeight="1">
      <c r="A601" s="268"/>
      <c r="B601" s="2"/>
      <c r="D601"/>
      <c r="E601" s="67"/>
      <c r="G601"/>
      <c r="H601" s="351"/>
      <c r="I601" s="421"/>
      <c r="J601" s="420"/>
      <c r="K601" s="547"/>
      <c r="L601" s="590"/>
    </row>
    <row r="602" spans="1:12" s="1" customFormat="1" ht="15" customHeight="1">
      <c r="A602" s="268"/>
      <c r="B602" s="2"/>
      <c r="D602" s="3" t="s">
        <v>123</v>
      </c>
      <c r="E602" s="4"/>
      <c r="G602"/>
      <c r="H602" s="325"/>
      <c r="I602" s="421"/>
      <c r="J602" s="420"/>
      <c r="K602" s="547"/>
      <c r="L602" s="590"/>
    </row>
    <row r="603" spans="1:12" s="1" customFormat="1" ht="15" customHeight="1">
      <c r="A603" s="268"/>
      <c r="B603" s="2"/>
      <c r="C603" s="37"/>
      <c r="D603" s="3" t="s">
        <v>628</v>
      </c>
      <c r="E603" s="4"/>
      <c r="G603"/>
      <c r="H603" s="325"/>
      <c r="I603" s="421"/>
      <c r="J603" s="420"/>
      <c r="K603" s="547"/>
      <c r="L603" s="590"/>
    </row>
    <row r="604" spans="1:12" s="1" customFormat="1" ht="15" customHeight="1">
      <c r="A604" s="268"/>
      <c r="B604" s="2"/>
      <c r="C604" s="37"/>
      <c r="D604" s="3"/>
      <c r="E604" s="6"/>
      <c r="G604"/>
      <c r="H604" s="326"/>
      <c r="I604" s="421"/>
      <c r="J604" s="420"/>
      <c r="K604" s="547"/>
      <c r="L604" s="590"/>
    </row>
    <row r="605" spans="1:12" s="1" customFormat="1" ht="15" customHeight="1">
      <c r="A605" s="924" t="s">
        <v>293</v>
      </c>
      <c r="B605" s="916" t="s">
        <v>3</v>
      </c>
      <c r="C605" s="916"/>
      <c r="D605" s="8" t="s">
        <v>4</v>
      </c>
      <c r="E605" s="9" t="s">
        <v>5</v>
      </c>
      <c r="F605" s="1">
        <v>511112</v>
      </c>
      <c r="G605"/>
      <c r="H605" s="327" t="s">
        <v>5</v>
      </c>
      <c r="I605" s="425" t="s">
        <v>6</v>
      </c>
      <c r="J605" s="425" t="s">
        <v>7</v>
      </c>
      <c r="K605" s="547"/>
      <c r="L605" s="590"/>
    </row>
    <row r="606" spans="1:12" s="1" customFormat="1" ht="49.5" customHeight="1">
      <c r="A606" s="925"/>
      <c r="B606" s="916" t="s">
        <v>8</v>
      </c>
      <c r="C606" s="916"/>
      <c r="D606" s="8" t="s">
        <v>9</v>
      </c>
      <c r="E606" s="9" t="s">
        <v>10</v>
      </c>
      <c r="G606"/>
      <c r="H606" s="327" t="s">
        <v>998</v>
      </c>
      <c r="I606" s="425" t="s">
        <v>1091</v>
      </c>
      <c r="J606" s="459" t="s">
        <v>1092</v>
      </c>
      <c r="K606" s="547"/>
      <c r="L606" s="590"/>
    </row>
    <row r="607" spans="1:12" s="1" customFormat="1" ht="16.5" customHeight="1">
      <c r="A607" s="269">
        <v>1</v>
      </c>
      <c r="B607" s="11" t="s">
        <v>11</v>
      </c>
      <c r="C607" s="10">
        <v>48</v>
      </c>
      <c r="D607" s="287" t="s">
        <v>931</v>
      </c>
      <c r="E607"/>
      <c r="F607"/>
      <c r="G607"/>
      <c r="H607" s="328"/>
      <c r="I607" s="459"/>
      <c r="J607" s="426"/>
      <c r="K607" s="547"/>
      <c r="L607" s="590"/>
    </row>
    <row r="608" spans="1:10" ht="15" customHeight="1">
      <c r="A608" s="269">
        <v>2</v>
      </c>
      <c r="B608" s="11" t="s">
        <v>11</v>
      </c>
      <c r="C608" s="10">
        <v>48</v>
      </c>
      <c r="D608" s="288" t="s">
        <v>932</v>
      </c>
      <c r="E608"/>
      <c r="F608"/>
      <c r="H608" s="358"/>
      <c r="I608" s="426"/>
      <c r="J608" s="426"/>
    </row>
    <row r="609" spans="1:10" ht="15" customHeight="1">
      <c r="A609" s="269">
        <v>3</v>
      </c>
      <c r="B609" s="11" t="s">
        <v>11</v>
      </c>
      <c r="C609" s="10">
        <v>48</v>
      </c>
      <c r="D609" s="287" t="s">
        <v>933</v>
      </c>
      <c r="E609"/>
      <c r="F609"/>
      <c r="H609" s="328"/>
      <c r="I609" s="426"/>
      <c r="J609" s="426"/>
    </row>
    <row r="610" spans="1:10" ht="17.25">
      <c r="A610" s="269">
        <v>4</v>
      </c>
      <c r="B610" s="11" t="s">
        <v>11</v>
      </c>
      <c r="C610" s="10">
        <v>48</v>
      </c>
      <c r="D610" s="287" t="s">
        <v>934</v>
      </c>
      <c r="E610"/>
      <c r="F610"/>
      <c r="H610" s="350">
        <v>500000</v>
      </c>
      <c r="I610" s="426">
        <f>J610-H610</f>
        <v>-500000</v>
      </c>
      <c r="J610" s="426"/>
    </row>
    <row r="611" spans="1:10" ht="17.25">
      <c r="A611" s="269">
        <v>5</v>
      </c>
      <c r="B611" s="11" t="s">
        <v>11</v>
      </c>
      <c r="C611" s="10">
        <v>48</v>
      </c>
      <c r="D611" s="287" t="s">
        <v>935</v>
      </c>
      <c r="E611"/>
      <c r="F611"/>
      <c r="H611" s="350">
        <v>1000000</v>
      </c>
      <c r="I611" s="426">
        <f>J611-H611</f>
        <v>-1000000</v>
      </c>
      <c r="J611" s="426"/>
    </row>
    <row r="612" spans="1:10" ht="17.25">
      <c r="A612" s="269">
        <v>7</v>
      </c>
      <c r="B612" s="11" t="s">
        <v>11</v>
      </c>
      <c r="C612" s="10">
        <v>48</v>
      </c>
      <c r="D612" s="287" t="s">
        <v>1083</v>
      </c>
      <c r="E612"/>
      <c r="F612"/>
      <c r="H612" s="350">
        <v>1000000</v>
      </c>
      <c r="I612" s="426">
        <f>J612-H612</f>
        <v>-1000000</v>
      </c>
      <c r="J612" s="426"/>
    </row>
    <row r="613" spans="1:10" ht="17.25">
      <c r="A613" s="269">
        <v>8</v>
      </c>
      <c r="B613" s="11" t="s">
        <v>11</v>
      </c>
      <c r="C613" s="10">
        <v>48</v>
      </c>
      <c r="D613" s="287" t="s">
        <v>1084</v>
      </c>
      <c r="E613"/>
      <c r="F613"/>
      <c r="H613" s="350">
        <v>200000</v>
      </c>
      <c r="I613" s="426">
        <f>J613-H613</f>
        <v>-200000</v>
      </c>
      <c r="J613" s="426"/>
    </row>
    <row r="614" spans="1:11" ht="17.25">
      <c r="A614" s="269">
        <v>9</v>
      </c>
      <c r="B614" s="11" t="s">
        <v>11</v>
      </c>
      <c r="C614" s="10">
        <v>48</v>
      </c>
      <c r="D614" s="287" t="s">
        <v>947</v>
      </c>
      <c r="E614"/>
      <c r="F614"/>
      <c r="H614" s="350">
        <v>639764</v>
      </c>
      <c r="I614" s="426">
        <f>J614-H614</f>
        <v>4115070</v>
      </c>
      <c r="J614" s="426">
        <v>4754834</v>
      </c>
      <c r="K614" s="547" t="s">
        <v>1221</v>
      </c>
    </row>
    <row r="615" spans="1:10" ht="17.25">
      <c r="A615" s="269">
        <v>10</v>
      </c>
      <c r="B615" s="11" t="s">
        <v>11</v>
      </c>
      <c r="C615" s="15">
        <v>4</v>
      </c>
      <c r="D615" s="42" t="s">
        <v>627</v>
      </c>
      <c r="E615" s="56">
        <f>SUM(E607:E609)</f>
        <v>0</v>
      </c>
      <c r="H615" s="346">
        <f>SUM(H608:H614)</f>
        <v>3339764</v>
      </c>
      <c r="I615" s="460">
        <f>SUM(I610:I614)</f>
        <v>1415070</v>
      </c>
      <c r="J615" s="460">
        <f>SUM(J610:J614)</f>
        <v>4754834</v>
      </c>
    </row>
    <row r="616" spans="1:12" s="311" customFormat="1" ht="17.25">
      <c r="A616" s="269">
        <v>11</v>
      </c>
      <c r="B616" s="378"/>
      <c r="C616" s="407">
        <v>87</v>
      </c>
      <c r="D616" s="379" t="s">
        <v>1186</v>
      </c>
      <c r="E616" s="553"/>
      <c r="F616" s="310"/>
      <c r="H616" s="554"/>
      <c r="I616" s="468">
        <v>700000</v>
      </c>
      <c r="J616" s="426">
        <f>SUM(H616:I616)</f>
        <v>700000</v>
      </c>
      <c r="K616" s="592" t="s">
        <v>1187</v>
      </c>
      <c r="L616" s="592"/>
    </row>
    <row r="617" spans="1:10" ht="15" customHeight="1">
      <c r="A617" s="924">
        <v>12</v>
      </c>
      <c r="B617" s="926" t="s">
        <v>624</v>
      </c>
      <c r="C617" s="927"/>
      <c r="D617" s="928"/>
      <c r="E617" s="912">
        <f>SUM(E615)</f>
        <v>0</v>
      </c>
      <c r="H617" s="895">
        <f>H615</f>
        <v>3339764</v>
      </c>
      <c r="I617" s="918">
        <f>I615+I616</f>
        <v>2115070</v>
      </c>
      <c r="J617" s="918">
        <f>SUM(H617:I617)</f>
        <v>5454834</v>
      </c>
    </row>
    <row r="618" spans="1:10" ht="15" customHeight="1">
      <c r="A618" s="925"/>
      <c r="B618" s="929"/>
      <c r="C618" s="930"/>
      <c r="D618" s="931"/>
      <c r="E618" s="912"/>
      <c r="H618" s="895"/>
      <c r="I618" s="918"/>
      <c r="J618" s="918"/>
    </row>
    <row r="620" spans="8:10" ht="17.25">
      <c r="H620" s="351">
        <f>H617+H599+H589+H564+H553+H542+H531+H521+H510+H471+H459+H448+H425+H377+H356+H309+H299+H289+H250+H219+H205+H185+H165+H136+H124+H100+H79+H56+H112</f>
        <v>173301808.56</v>
      </c>
      <c r="I620" s="351">
        <f>I617+I599+I589+I564+I553+I542+I531+I521+I510+I471+I459+I448+I425+I377+I356+I309+I299+I289+I250+I219+I205+I185+I165+I136+I124+I100+I79+I56+I112</f>
        <v>124403019.44</v>
      </c>
      <c r="J620" s="351">
        <f>J617+J599+J589+J564+J553+J542+J531+J521+J510+J471+J459+J448+J425+J377+J356+J309+J299+J289+J250+J219+J205+J185+J165+J136+J124+J100+J79+J56+J112</f>
        <v>297704828</v>
      </c>
    </row>
    <row r="621" ht="17.25">
      <c r="H621" s="359"/>
    </row>
    <row r="622" ht="17.25">
      <c r="H622" s="359"/>
    </row>
    <row r="623" ht="17.25">
      <c r="H623" s="359"/>
    </row>
    <row r="625" spans="1:12" s="1" customFormat="1" ht="15" customHeight="1">
      <c r="A625" s="268"/>
      <c r="B625" s="2"/>
      <c r="D625" s="3" t="s">
        <v>124</v>
      </c>
      <c r="E625" s="4"/>
      <c r="G625"/>
      <c r="H625" s="325"/>
      <c r="I625" s="421"/>
      <c r="J625" s="420"/>
      <c r="K625" s="547"/>
      <c r="L625" s="590"/>
    </row>
    <row r="626" spans="3:8" ht="15" customHeight="1">
      <c r="C626" s="37"/>
      <c r="D626" s="3" t="s">
        <v>125</v>
      </c>
      <c r="E626" s="4"/>
      <c r="H626" s="325"/>
    </row>
    <row r="627" spans="3:8" ht="15" customHeight="1">
      <c r="C627" s="37"/>
      <c r="D627" s="3"/>
      <c r="E627" s="6"/>
      <c r="H627" s="326"/>
    </row>
    <row r="628" spans="1:10" ht="15" customHeight="1">
      <c r="A628" s="924" t="s">
        <v>293</v>
      </c>
      <c r="B628" s="916" t="s">
        <v>3</v>
      </c>
      <c r="C628" s="916"/>
      <c r="D628" s="8" t="s">
        <v>4</v>
      </c>
      <c r="E628" s="9" t="s">
        <v>5</v>
      </c>
      <c r="F628" s="1">
        <v>511112</v>
      </c>
      <c r="H628" s="327" t="s">
        <v>5</v>
      </c>
      <c r="I628" s="555" t="s">
        <v>6</v>
      </c>
      <c r="J628" s="555" t="s">
        <v>7</v>
      </c>
    </row>
    <row r="629" spans="1:10" ht="17.25">
      <c r="A629" s="925"/>
      <c r="B629" s="916" t="s">
        <v>8</v>
      </c>
      <c r="C629" s="916"/>
      <c r="D629" s="8" t="s">
        <v>9</v>
      </c>
      <c r="E629" s="9" t="s">
        <v>10</v>
      </c>
      <c r="H629" s="327" t="s">
        <v>998</v>
      </c>
      <c r="I629" s="425" t="s">
        <v>1091</v>
      </c>
      <c r="J629" s="459" t="s">
        <v>1092</v>
      </c>
    </row>
    <row r="630" spans="1:10" ht="17.25">
      <c r="A630" s="269">
        <v>1</v>
      </c>
      <c r="B630" s="11" t="s">
        <v>11</v>
      </c>
      <c r="C630" s="10">
        <v>512</v>
      </c>
      <c r="D630" s="33" t="s">
        <v>126</v>
      </c>
      <c r="E630" s="14">
        <v>69490587</v>
      </c>
      <c r="H630" s="328">
        <f>H637-H620</f>
        <v>101365471.44</v>
      </c>
      <c r="I630" s="426">
        <f>-I620</f>
        <v>-124403019.44</v>
      </c>
      <c r="J630" s="426">
        <f>SUM(H630:I630)</f>
        <v>-23037548</v>
      </c>
    </row>
    <row r="631" spans="1:10" ht="17.25">
      <c r="A631" s="269">
        <v>2</v>
      </c>
      <c r="B631" s="11"/>
      <c r="C631" s="10"/>
      <c r="D631" s="33" t="s">
        <v>1181</v>
      </c>
      <c r="E631" s="409"/>
      <c r="H631" s="350"/>
      <c r="I631" s="426">
        <f>'2.m'!F117</f>
        <v>177912801</v>
      </c>
      <c r="J631" s="426">
        <f>SUM(H631:I631)</f>
        <v>177912801</v>
      </c>
    </row>
    <row r="632" spans="1:10" ht="17.25">
      <c r="A632" s="269">
        <v>3</v>
      </c>
      <c r="B632" s="11"/>
      <c r="C632" s="10"/>
      <c r="D632" s="33" t="s">
        <v>1097</v>
      </c>
      <c r="E632" s="409"/>
      <c r="H632" s="350"/>
      <c r="I632" s="426">
        <f>'2.m'!F121</f>
        <v>41541182</v>
      </c>
      <c r="J632" s="426">
        <f>SUM(H632:I632)</f>
        <v>41541182</v>
      </c>
    </row>
    <row r="633" spans="1:10" ht="17.25">
      <c r="A633" s="269">
        <v>4</v>
      </c>
      <c r="B633" s="11" t="s">
        <v>11</v>
      </c>
      <c r="C633" s="15"/>
      <c r="D633" s="42"/>
      <c r="E633" s="56">
        <f>SUM(E630:E630)</f>
        <v>69490587</v>
      </c>
      <c r="H633" s="408">
        <f>SUM(H630:H630)</f>
        <v>101365471.44</v>
      </c>
      <c r="I633" s="460">
        <f>SUM(I630:I632)</f>
        <v>95050963.56</v>
      </c>
      <c r="J633" s="460">
        <f>SUM(J630:J632)</f>
        <v>196416435</v>
      </c>
    </row>
    <row r="634" spans="1:10" ht="15" customHeight="1">
      <c r="A634" s="924">
        <v>5</v>
      </c>
      <c r="B634" s="926" t="s">
        <v>23</v>
      </c>
      <c r="C634" s="932"/>
      <c r="D634" s="933"/>
      <c r="E634" s="912">
        <f>SUM(E633)</f>
        <v>69490587</v>
      </c>
      <c r="H634" s="919">
        <f>SUM(H633)</f>
        <v>101365471.44</v>
      </c>
      <c r="I634" s="918">
        <f>I633</f>
        <v>95050963.56</v>
      </c>
      <c r="J634" s="918">
        <f>J633</f>
        <v>196416435</v>
      </c>
    </row>
    <row r="635" spans="1:10" ht="15" customHeight="1">
      <c r="A635" s="925"/>
      <c r="B635" s="934"/>
      <c r="C635" s="935"/>
      <c r="D635" s="936"/>
      <c r="E635" s="912"/>
      <c r="H635" s="919"/>
      <c r="I635" s="918"/>
      <c r="J635" s="918"/>
    </row>
    <row r="636" ht="15" customHeight="1"/>
    <row r="637" spans="2:10" ht="15" customHeight="1">
      <c r="B637" s="77"/>
      <c r="C637" s="78"/>
      <c r="D637" s="76" t="s">
        <v>127</v>
      </c>
      <c r="E637" s="79" t="e">
        <f>SUM(E185+E205+#REF!+E510+E250+E56+E219+#REF!+E289+E356+E124+E299+E309+E531+E564+E589+E599+#REF!+E542+E553+E617+E521+E471+E448+E136+E165+E377+E425+E79+E634)</f>
        <v>#REF!</v>
      </c>
      <c r="F637" s="79" t="e">
        <f>SUM(F185+F205+#REF!+F510+F250+F56+F219+#REF!+F289+F356+F124+F299+F309+F531+F564+F589+F599+#REF!+F542+F553+F617+F521+F471+F448+F136+F165+F377+F425+F79+F634)</f>
        <v>#REF!</v>
      </c>
      <c r="G637" s="79" t="e">
        <f>SUM(G185+G205+#REF!+G510+G250+G56+G219+#REF!+G289+G356+G124+G299+G309+G531+G564+G589+G599+#REF!+G542+G553+G617+G521+G471+G448+G136+G165+G377+G425+G79+G634)</f>
        <v>#REF!</v>
      </c>
      <c r="H637" s="351">
        <v>274667280</v>
      </c>
      <c r="I637" s="420">
        <f>'2.m'!F122</f>
        <v>219453983</v>
      </c>
      <c r="J637" s="420">
        <f>SUM(H637:I637)</f>
        <v>494121263</v>
      </c>
    </row>
    <row r="638" ht="15" customHeight="1">
      <c r="A638" s="275"/>
    </row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spans="1:12" s="67" customFormat="1" ht="15" customHeight="1">
      <c r="A695" s="268"/>
      <c r="B695" s="2"/>
      <c r="C695" s="1"/>
      <c r="D695" s="80"/>
      <c r="F695" s="1"/>
      <c r="G695"/>
      <c r="H695" s="351"/>
      <c r="I695" s="420"/>
      <c r="J695" s="420"/>
      <c r="K695" s="547"/>
      <c r="L695" s="600"/>
    </row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</sheetData>
  <sheetProtection/>
  <mergeCells count="271">
    <mergeCell ref="J319:J321"/>
    <mergeCell ref="K261:K264"/>
    <mergeCell ref="J219:J220"/>
    <mergeCell ref="I219:I220"/>
    <mergeCell ref="J250:J251"/>
    <mergeCell ref="J309:J310"/>
    <mergeCell ref="E100:E101"/>
    <mergeCell ref="I299:I300"/>
    <mergeCell ref="J276:J279"/>
    <mergeCell ref="H100:H101"/>
    <mergeCell ref="E124:E125"/>
    <mergeCell ref="B205:D206"/>
    <mergeCell ref="B119:C119"/>
    <mergeCell ref="B130:C130"/>
    <mergeCell ref="B112:D113"/>
    <mergeCell ref="B131:C131"/>
    <mergeCell ref="I521:I522"/>
    <mergeCell ref="J521:J522"/>
    <mergeCell ref="I531:I532"/>
    <mergeCell ref="J531:J532"/>
    <mergeCell ref="A185:A186"/>
    <mergeCell ref="B185:D186"/>
    <mergeCell ref="J240:J241"/>
    <mergeCell ref="J356:J357"/>
    <mergeCell ref="I250:I251"/>
    <mergeCell ref="A205:A206"/>
    <mergeCell ref="A124:A125"/>
    <mergeCell ref="B124:D125"/>
    <mergeCell ref="A63:A64"/>
    <mergeCell ref="B63:C63"/>
    <mergeCell ref="B106:C106"/>
    <mergeCell ref="B107:C107"/>
    <mergeCell ref="A106:A107"/>
    <mergeCell ref="B100:D101"/>
    <mergeCell ref="A79:A80"/>
    <mergeCell ref="A118:A119"/>
    <mergeCell ref="B118:C118"/>
    <mergeCell ref="A4:A5"/>
    <mergeCell ref="B4:C4"/>
    <mergeCell ref="B5:C5"/>
    <mergeCell ref="A56:A57"/>
    <mergeCell ref="B56:D57"/>
    <mergeCell ref="B79:D80"/>
    <mergeCell ref="A112:A113"/>
    <mergeCell ref="A85:A86"/>
    <mergeCell ref="B85:C85"/>
    <mergeCell ref="B86:C86"/>
    <mergeCell ref="A100:A101"/>
    <mergeCell ref="A171:A172"/>
    <mergeCell ref="B171:C171"/>
    <mergeCell ref="B172:C172"/>
    <mergeCell ref="A136:A137"/>
    <mergeCell ref="B136:D137"/>
    <mergeCell ref="A130:A131"/>
    <mergeCell ref="B142:C142"/>
    <mergeCell ref="B143:C143"/>
    <mergeCell ref="A142:A143"/>
    <mergeCell ref="E205:E206"/>
    <mergeCell ref="A191:A192"/>
    <mergeCell ref="B191:C191"/>
    <mergeCell ref="B192:C192"/>
    <mergeCell ref="A165:A166"/>
    <mergeCell ref="A259:A260"/>
    <mergeCell ref="B259:C259"/>
    <mergeCell ref="B260:C260"/>
    <mergeCell ref="A211:A212"/>
    <mergeCell ref="B211:C211"/>
    <mergeCell ref="B212:C212"/>
    <mergeCell ref="A219:A220"/>
    <mergeCell ref="B219:D220"/>
    <mergeCell ref="E219:E220"/>
    <mergeCell ref="E299:E300"/>
    <mergeCell ref="A289:A290"/>
    <mergeCell ref="B289:D290"/>
    <mergeCell ref="E289:E290"/>
    <mergeCell ref="A295:A296"/>
    <mergeCell ref="B295:C295"/>
    <mergeCell ref="B296:C296"/>
    <mergeCell ref="A299:A300"/>
    <mergeCell ref="B299:D300"/>
    <mergeCell ref="A309:A310"/>
    <mergeCell ref="B309:D310"/>
    <mergeCell ref="E309:E310"/>
    <mergeCell ref="A305:A306"/>
    <mergeCell ref="B305:C305"/>
    <mergeCell ref="B306:C306"/>
    <mergeCell ref="A425:A426"/>
    <mergeCell ref="B425:D426"/>
    <mergeCell ref="A362:A363"/>
    <mergeCell ref="B362:C362"/>
    <mergeCell ref="B363:C363"/>
    <mergeCell ref="A315:A316"/>
    <mergeCell ref="B315:C315"/>
    <mergeCell ref="B316:C316"/>
    <mergeCell ref="A356:A357"/>
    <mergeCell ref="B356:D357"/>
    <mergeCell ref="A377:A378"/>
    <mergeCell ref="B377:D378"/>
    <mergeCell ref="E377:E378"/>
    <mergeCell ref="A383:A384"/>
    <mergeCell ref="B383:C383"/>
    <mergeCell ref="B384:C384"/>
    <mergeCell ref="A448:A449"/>
    <mergeCell ref="E448:E449"/>
    <mergeCell ref="B455:C455"/>
    <mergeCell ref="A459:A460"/>
    <mergeCell ref="E459:E460"/>
    <mergeCell ref="A431:A432"/>
    <mergeCell ref="B431:C431"/>
    <mergeCell ref="B432:C432"/>
    <mergeCell ref="A478:A479"/>
    <mergeCell ref="B478:C478"/>
    <mergeCell ref="B479:C479"/>
    <mergeCell ref="A454:A455"/>
    <mergeCell ref="B454:C454"/>
    <mergeCell ref="A467:A468"/>
    <mergeCell ref="B467:C467"/>
    <mergeCell ref="B468:C468"/>
    <mergeCell ref="A471:A472"/>
    <mergeCell ref="A510:A511"/>
    <mergeCell ref="E510:E511"/>
    <mergeCell ref="B510:D511"/>
    <mergeCell ref="B250:D251"/>
    <mergeCell ref="B521:D522"/>
    <mergeCell ref="A228:A229"/>
    <mergeCell ref="B228:C228"/>
    <mergeCell ref="B229:C229"/>
    <mergeCell ref="A250:A251"/>
    <mergeCell ref="E250:E251"/>
    <mergeCell ref="A527:A528"/>
    <mergeCell ref="B527:C527"/>
    <mergeCell ref="B528:C528"/>
    <mergeCell ref="B531:D532"/>
    <mergeCell ref="A517:A518"/>
    <mergeCell ref="B517:C517"/>
    <mergeCell ref="B518:C518"/>
    <mergeCell ref="A521:A522"/>
    <mergeCell ref="A531:A532"/>
    <mergeCell ref="A548:A549"/>
    <mergeCell ref="B548:C548"/>
    <mergeCell ref="B549:C549"/>
    <mergeCell ref="H531:H532"/>
    <mergeCell ref="A538:A539"/>
    <mergeCell ref="B538:C538"/>
    <mergeCell ref="B539:C539"/>
    <mergeCell ref="A542:A543"/>
    <mergeCell ref="B542:D543"/>
    <mergeCell ref="A564:A565"/>
    <mergeCell ref="E564:E565"/>
    <mergeCell ref="A553:A554"/>
    <mergeCell ref="E553:E554"/>
    <mergeCell ref="A559:A560"/>
    <mergeCell ref="B559:C559"/>
    <mergeCell ref="B560:C560"/>
    <mergeCell ref="B553:D554"/>
    <mergeCell ref="B564:D565"/>
    <mergeCell ref="A589:A590"/>
    <mergeCell ref="E589:E590"/>
    <mergeCell ref="B570:C570"/>
    <mergeCell ref="A605:A606"/>
    <mergeCell ref="B605:C605"/>
    <mergeCell ref="B606:C606"/>
    <mergeCell ref="B571:C571"/>
    <mergeCell ref="A570:A571"/>
    <mergeCell ref="B589:D590"/>
    <mergeCell ref="E599:E600"/>
    <mergeCell ref="A595:A596"/>
    <mergeCell ref="B595:C595"/>
    <mergeCell ref="B596:C596"/>
    <mergeCell ref="A599:A600"/>
    <mergeCell ref="B634:D635"/>
    <mergeCell ref="B599:D600"/>
    <mergeCell ref="A617:A618"/>
    <mergeCell ref="E617:E618"/>
    <mergeCell ref="A628:A629"/>
    <mergeCell ref="B628:C628"/>
    <mergeCell ref="B629:C629"/>
    <mergeCell ref="A634:A635"/>
    <mergeCell ref="B617:D618"/>
    <mergeCell ref="H309:H310"/>
    <mergeCell ref="H553:H554"/>
    <mergeCell ref="H521:H522"/>
    <mergeCell ref="H589:H590"/>
    <mergeCell ref="E634:E635"/>
    <mergeCell ref="H250:H251"/>
    <mergeCell ref="H510:H511"/>
    <mergeCell ref="H448:H449"/>
    <mergeCell ref="E356:E357"/>
    <mergeCell ref="E521:E522"/>
    <mergeCell ref="H205:H206"/>
    <mergeCell ref="H219:H220"/>
    <mergeCell ref="H112:H113"/>
    <mergeCell ref="H124:H125"/>
    <mergeCell ref="H634:H635"/>
    <mergeCell ref="H599:H600"/>
    <mergeCell ref="H564:H565"/>
    <mergeCell ref="H617:H618"/>
    <mergeCell ref="H356:H357"/>
    <mergeCell ref="H299:H300"/>
    <mergeCell ref="I634:I635"/>
    <mergeCell ref="J634:J635"/>
    <mergeCell ref="I542:I543"/>
    <mergeCell ref="J542:J543"/>
    <mergeCell ref="I617:I618"/>
    <mergeCell ref="J617:J618"/>
    <mergeCell ref="I589:I590"/>
    <mergeCell ref="J589:J590"/>
    <mergeCell ref="J564:J565"/>
    <mergeCell ref="I564:I565"/>
    <mergeCell ref="E471:E472"/>
    <mergeCell ref="E542:E543"/>
    <mergeCell ref="H471:H472"/>
    <mergeCell ref="H425:H426"/>
    <mergeCell ref="H377:H378"/>
    <mergeCell ref="H459:H460"/>
    <mergeCell ref="E531:E532"/>
    <mergeCell ref="H542:H543"/>
    <mergeCell ref="E425:E426"/>
    <mergeCell ref="E56:E57"/>
    <mergeCell ref="J56:J57"/>
    <mergeCell ref="I79:I80"/>
    <mergeCell ref="J79:J80"/>
    <mergeCell ref="B64:C64"/>
    <mergeCell ref="H56:H57"/>
    <mergeCell ref="H79:H80"/>
    <mergeCell ref="I124:I125"/>
    <mergeCell ref="J124:J125"/>
    <mergeCell ref="E136:E137"/>
    <mergeCell ref="E165:E166"/>
    <mergeCell ref="I56:I57"/>
    <mergeCell ref="H136:H137"/>
    <mergeCell ref="H165:H166"/>
    <mergeCell ref="I112:I113"/>
    <mergeCell ref="J112:J113"/>
    <mergeCell ref="E79:E80"/>
    <mergeCell ref="J205:J206"/>
    <mergeCell ref="J299:J300"/>
    <mergeCell ref="I309:I310"/>
    <mergeCell ref="E185:E186"/>
    <mergeCell ref="I136:I137"/>
    <mergeCell ref="J136:J137"/>
    <mergeCell ref="I165:I166"/>
    <mergeCell ref="J165:J166"/>
    <mergeCell ref="H289:H290"/>
    <mergeCell ref="H185:H186"/>
    <mergeCell ref="I471:I472"/>
    <mergeCell ref="J471:J472"/>
    <mergeCell ref="I510:I511"/>
    <mergeCell ref="J510:J511"/>
    <mergeCell ref="I459:I460"/>
    <mergeCell ref="J459:J460"/>
    <mergeCell ref="K97:K98"/>
    <mergeCell ref="I377:I378"/>
    <mergeCell ref="I100:I101"/>
    <mergeCell ref="J100:J101"/>
    <mergeCell ref="K121:M121"/>
    <mergeCell ref="I448:I449"/>
    <mergeCell ref="J448:J449"/>
    <mergeCell ref="I425:I426"/>
    <mergeCell ref="J425:J426"/>
    <mergeCell ref="J185:J186"/>
    <mergeCell ref="J6:J9"/>
    <mergeCell ref="I356:I357"/>
    <mergeCell ref="I319:I321"/>
    <mergeCell ref="I317:I318"/>
    <mergeCell ref="J317:J318"/>
    <mergeCell ref="J377:J378"/>
    <mergeCell ref="I185:I186"/>
    <mergeCell ref="I289:I290"/>
    <mergeCell ref="J289:J290"/>
    <mergeCell ref="I205:I20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7" r:id="rId1"/>
  <headerFooter alignWithMargins="0">
    <oddHeader>&amp;LMAGYARPOLÁNY KÖZSÉG
ÖNKORMÁNYZATA&amp;C2017. ÉVI KÖLTSÉGVETÉS
KORMÁNYZATI FUNKCIÓK
 KIADÁSOK&amp;R4.b. melléklet Magyarpolány Község Önkormányat Képviselő-testületének
3/2018. (IV. 6.) önkormányzati rendeletéhez</oddHeader>
    <oddFooter>&amp;C&amp;P</oddFooter>
  </headerFooter>
  <rowBreaks count="9" manualBreakCount="9">
    <brk id="80" max="10" man="1"/>
    <brk id="137" max="10" man="1"/>
    <brk id="224" max="10" man="1"/>
    <brk id="251" max="10" man="1"/>
    <brk id="290" max="10" man="1"/>
    <brk id="358" max="10" man="1"/>
    <brk id="449" max="10" man="1"/>
    <brk id="511" max="10" man="1"/>
    <brk id="5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view="pageLayout" workbookViewId="0" topLeftCell="A1">
      <selection activeCell="B9" sqref="B9"/>
    </sheetView>
  </sheetViews>
  <sheetFormatPr defaultColWidth="9.125" defaultRowHeight="12.75"/>
  <cols>
    <col min="1" max="1" width="9.125" style="131" customWidth="1"/>
    <col min="2" max="2" width="42.125" style="131" customWidth="1"/>
    <col min="3" max="3" width="18.50390625" style="138" customWidth="1"/>
    <col min="4" max="16384" width="9.125" style="131" customWidth="1"/>
  </cols>
  <sheetData>
    <row r="1" ht="14.25">
      <c r="C1" s="132"/>
    </row>
    <row r="2" spans="1:3" ht="31.5" customHeight="1">
      <c r="A2" s="133"/>
      <c r="B2" s="133" t="s">
        <v>3</v>
      </c>
      <c r="C2" s="134" t="s">
        <v>136</v>
      </c>
    </row>
    <row r="3" spans="1:3" ht="31.5" customHeight="1">
      <c r="A3" s="832">
        <v>1</v>
      </c>
      <c r="B3" s="830" t="s">
        <v>700</v>
      </c>
      <c r="C3" s="839">
        <v>32921629</v>
      </c>
    </row>
    <row r="4" spans="1:3" ht="31.5" customHeight="1">
      <c r="A4" s="832">
        <v>2</v>
      </c>
      <c r="B4" s="830" t="s">
        <v>1223</v>
      </c>
      <c r="C4" s="831" t="s">
        <v>1331</v>
      </c>
    </row>
    <row r="5" spans="1:3" ht="31.5" customHeight="1">
      <c r="A5" s="832">
        <v>3</v>
      </c>
      <c r="B5" s="830" t="s">
        <v>1332</v>
      </c>
      <c r="C5" s="839">
        <v>173299</v>
      </c>
    </row>
    <row r="6" spans="1:3" ht="31.5" customHeight="1">
      <c r="A6" s="832">
        <v>4</v>
      </c>
      <c r="B6" s="830" t="s">
        <v>1333</v>
      </c>
      <c r="C6" s="839">
        <v>2103486</v>
      </c>
    </row>
    <row r="7" spans="1:3" s="137" customFormat="1" ht="31.5" customHeight="1">
      <c r="A7" s="832">
        <v>5</v>
      </c>
      <c r="B7" s="830" t="s">
        <v>701</v>
      </c>
      <c r="C7" s="839">
        <v>196416435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ÖNKORMÁNYZATA&amp;C2017. ÉVI KÖLTSÉGVETÉS
TARTALÉK&amp;R5. melléklet
Magyarpolány Község Önkormányat
Képviselő-testületének
3/2018. (IV. 6.)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4"/>
  <sheetViews>
    <sheetView view="pageLayout" workbookViewId="0" topLeftCell="A1">
      <selection activeCell="F7" sqref="F7"/>
    </sheetView>
  </sheetViews>
  <sheetFormatPr defaultColWidth="9.125" defaultRowHeight="12.75"/>
  <cols>
    <col min="1" max="1" width="9.125" style="139" customWidth="1"/>
    <col min="2" max="2" width="47.00390625" style="154" customWidth="1"/>
    <col min="3" max="3" width="9.125" style="140" hidden="1" customWidth="1"/>
    <col min="4" max="4" width="28.875" style="140" hidden="1" customWidth="1"/>
    <col min="5" max="5" width="18.50390625" style="833" customWidth="1"/>
    <col min="6" max="6" width="19.625" style="140" customWidth="1"/>
    <col min="7" max="7" width="17.00390625" style="140" customWidth="1"/>
    <col min="8" max="16384" width="9.125" style="140" customWidth="1"/>
  </cols>
  <sheetData>
    <row r="1" ht="18">
      <c r="G1" s="141"/>
    </row>
    <row r="2" spans="1:7" s="139" customFormat="1" ht="18">
      <c r="A2" s="142"/>
      <c r="B2" s="142" t="s">
        <v>3</v>
      </c>
      <c r="C2" s="142"/>
      <c r="D2" s="142"/>
      <c r="E2" s="834" t="s">
        <v>136</v>
      </c>
      <c r="F2" s="142" t="s">
        <v>5</v>
      </c>
      <c r="G2" s="142" t="s">
        <v>6</v>
      </c>
    </row>
    <row r="3" spans="1:7" s="146" customFormat="1" ht="15">
      <c r="A3" s="143"/>
      <c r="B3" s="144" t="s">
        <v>653</v>
      </c>
      <c r="C3" s="144"/>
      <c r="D3" s="144"/>
      <c r="E3" s="835" t="s">
        <v>702</v>
      </c>
      <c r="F3" s="145" t="s">
        <v>703</v>
      </c>
      <c r="G3" s="145" t="s">
        <v>704</v>
      </c>
    </row>
    <row r="4" spans="1:7" s="146" customFormat="1" ht="30.75" customHeight="1">
      <c r="A4" s="143">
        <f>A3+1</f>
        <v>1</v>
      </c>
      <c r="B4" s="290" t="s">
        <v>705</v>
      </c>
      <c r="C4" s="144"/>
      <c r="D4" s="144"/>
      <c r="E4" s="382" t="s">
        <v>904</v>
      </c>
      <c r="F4" s="147">
        <v>20747175</v>
      </c>
      <c r="G4" s="148">
        <v>2017</v>
      </c>
    </row>
    <row r="5" spans="1:7" s="146" customFormat="1" ht="30.75" customHeight="1">
      <c r="A5" s="143">
        <v>2</v>
      </c>
      <c r="B5" s="290" t="s">
        <v>1018</v>
      </c>
      <c r="C5" s="144"/>
      <c r="D5" s="144"/>
      <c r="E5" s="382" t="s">
        <v>1019</v>
      </c>
      <c r="F5" s="147">
        <v>1943165</v>
      </c>
      <c r="G5" s="148">
        <v>2017</v>
      </c>
    </row>
    <row r="6" spans="1:7" s="146" customFormat="1" ht="30.75" customHeight="1">
      <c r="A6" s="143">
        <v>3</v>
      </c>
      <c r="B6" s="291" t="s">
        <v>706</v>
      </c>
      <c r="C6" s="149"/>
      <c r="D6" s="149"/>
      <c r="E6" s="836"/>
      <c r="F6" s="150">
        <f>SUM(F4:F4)</f>
        <v>20747175</v>
      </c>
      <c r="G6" s="148">
        <v>2017</v>
      </c>
    </row>
    <row r="7" spans="1:7" s="146" customFormat="1" ht="30.75" customHeight="1">
      <c r="A7" s="143">
        <f>A6+1</f>
        <v>4</v>
      </c>
      <c r="B7" s="292" t="s">
        <v>1334</v>
      </c>
      <c r="C7" s="149"/>
      <c r="D7" s="149"/>
      <c r="E7" s="382" t="s">
        <v>1335</v>
      </c>
      <c r="F7" s="153">
        <v>3378289</v>
      </c>
      <c r="G7" s="148">
        <v>2017</v>
      </c>
    </row>
    <row r="8" spans="1:7" s="146" customFormat="1" ht="30.75" customHeight="1">
      <c r="A8" s="143">
        <f>A7+1</f>
        <v>5</v>
      </c>
      <c r="B8" s="292" t="s">
        <v>1336</v>
      </c>
      <c r="C8" s="149"/>
      <c r="D8" s="149"/>
      <c r="E8" s="382" t="s">
        <v>900</v>
      </c>
      <c r="F8" s="153">
        <v>3450000</v>
      </c>
      <c r="G8" s="148">
        <v>2017</v>
      </c>
    </row>
    <row r="9" spans="1:7" s="146" customFormat="1" ht="28.5" customHeight="1">
      <c r="A9" s="143">
        <f>A8+1</f>
        <v>6</v>
      </c>
      <c r="B9" s="292" t="s">
        <v>1337</v>
      </c>
      <c r="C9" s="149"/>
      <c r="D9" s="149"/>
      <c r="E9" s="382" t="s">
        <v>900</v>
      </c>
      <c r="F9" s="153">
        <v>2925000</v>
      </c>
      <c r="G9" s="148">
        <v>2017</v>
      </c>
    </row>
    <row r="10" spans="1:7" s="146" customFormat="1" ht="28.5" customHeight="1">
      <c r="A10" s="143">
        <f aca="true" t="shared" si="0" ref="A10:A17">A9+1</f>
        <v>7</v>
      </c>
      <c r="B10" s="292" t="s">
        <v>1338</v>
      </c>
      <c r="C10" s="149"/>
      <c r="D10" s="149"/>
      <c r="E10" s="382" t="s">
        <v>900</v>
      </c>
      <c r="F10" s="153">
        <v>145000</v>
      </c>
      <c r="G10" s="148">
        <v>2017</v>
      </c>
    </row>
    <row r="11" spans="1:7" s="146" customFormat="1" ht="28.5" customHeight="1">
      <c r="A11" s="143">
        <f t="shared" si="0"/>
        <v>8</v>
      </c>
      <c r="B11" s="292" t="s">
        <v>1339</v>
      </c>
      <c r="C11" s="149"/>
      <c r="D11" s="149"/>
      <c r="E11" s="382" t="s">
        <v>727</v>
      </c>
      <c r="F11" s="153">
        <v>69738</v>
      </c>
      <c r="G11" s="148">
        <v>2017</v>
      </c>
    </row>
    <row r="12" spans="1:7" s="146" customFormat="1" ht="28.5" customHeight="1">
      <c r="A12" s="143">
        <f t="shared" si="0"/>
        <v>9</v>
      </c>
      <c r="B12" s="292" t="s">
        <v>1340</v>
      </c>
      <c r="C12" s="149"/>
      <c r="D12" s="149"/>
      <c r="E12" s="382" t="s">
        <v>727</v>
      </c>
      <c r="F12" s="153">
        <v>116900</v>
      </c>
      <c r="G12" s="148">
        <v>2017</v>
      </c>
    </row>
    <row r="13" spans="1:7" s="146" customFormat="1" ht="28.5" customHeight="1">
      <c r="A13" s="143">
        <f t="shared" si="0"/>
        <v>10</v>
      </c>
      <c r="B13" s="292" t="s">
        <v>1341</v>
      </c>
      <c r="C13" s="149"/>
      <c r="D13" s="149"/>
      <c r="E13" s="382" t="s">
        <v>731</v>
      </c>
      <c r="F13" s="153">
        <v>1869900</v>
      </c>
      <c r="G13" s="148">
        <v>2017</v>
      </c>
    </row>
    <row r="14" spans="1:7" s="146" customFormat="1" ht="28.5" customHeight="1">
      <c r="A14" s="143">
        <f t="shared" si="0"/>
        <v>11</v>
      </c>
      <c r="B14" s="292" t="s">
        <v>1342</v>
      </c>
      <c r="C14" s="149"/>
      <c r="D14" s="149"/>
      <c r="E14" s="382" t="s">
        <v>734</v>
      </c>
      <c r="F14" s="153">
        <v>113854</v>
      </c>
      <c r="G14" s="148">
        <v>2017</v>
      </c>
    </row>
    <row r="15" spans="1:7" s="146" customFormat="1" ht="28.5" customHeight="1">
      <c r="A15" s="143">
        <f t="shared" si="0"/>
        <v>12</v>
      </c>
      <c r="B15" s="292" t="s">
        <v>1343</v>
      </c>
      <c r="C15" s="149"/>
      <c r="D15" s="149"/>
      <c r="E15" s="382" t="s">
        <v>742</v>
      </c>
      <c r="F15" s="153">
        <v>450000</v>
      </c>
      <c r="G15" s="148">
        <v>2017</v>
      </c>
    </row>
    <row r="16" spans="1:7" s="146" customFormat="1" ht="28.5" customHeight="1">
      <c r="A16" s="143">
        <f t="shared" si="0"/>
        <v>13</v>
      </c>
      <c r="B16" s="292" t="s">
        <v>1344</v>
      </c>
      <c r="C16" s="149"/>
      <c r="D16" s="149"/>
      <c r="E16" s="382" t="s">
        <v>742</v>
      </c>
      <c r="F16" s="153">
        <v>495060</v>
      </c>
      <c r="G16" s="148">
        <v>2017</v>
      </c>
    </row>
    <row r="17" spans="1:7" s="146" customFormat="1" ht="28.5" customHeight="1">
      <c r="A17" s="143">
        <f t="shared" si="0"/>
        <v>14</v>
      </c>
      <c r="B17" s="292" t="s">
        <v>1345</v>
      </c>
      <c r="C17" s="149"/>
      <c r="D17" s="149"/>
      <c r="E17" s="382" t="s">
        <v>857</v>
      </c>
      <c r="F17" s="153">
        <v>78540</v>
      </c>
      <c r="G17" s="148">
        <v>2017</v>
      </c>
    </row>
    <row r="18" spans="1:7" s="146" customFormat="1" ht="32.25" customHeight="1">
      <c r="A18" s="143">
        <v>15</v>
      </c>
      <c r="B18" s="291" t="s">
        <v>707</v>
      </c>
      <c r="C18" s="149"/>
      <c r="D18" s="149"/>
      <c r="E18" s="837"/>
      <c r="F18" s="151">
        <f>SUM(F7:F15)</f>
        <v>12518681</v>
      </c>
      <c r="G18" s="148">
        <v>2017</v>
      </c>
    </row>
    <row r="19" spans="1:5" s="146" customFormat="1" ht="15">
      <c r="A19" s="152"/>
      <c r="B19" s="155"/>
      <c r="E19" s="838"/>
    </row>
    <row r="20" spans="1:5" s="146" customFormat="1" ht="15">
      <c r="A20" s="152"/>
      <c r="B20" s="155"/>
      <c r="E20" s="838"/>
    </row>
    <row r="21" spans="1:5" s="146" customFormat="1" ht="15">
      <c r="A21" s="152"/>
      <c r="B21" s="155"/>
      <c r="E21" s="838"/>
    </row>
    <row r="22" spans="1:5" s="146" customFormat="1" ht="15">
      <c r="A22" s="152"/>
      <c r="B22" s="155"/>
      <c r="E22" s="838"/>
    </row>
    <row r="23" spans="1:5" s="146" customFormat="1" ht="15">
      <c r="A23" s="152"/>
      <c r="B23" s="155"/>
      <c r="E23" s="838"/>
    </row>
    <row r="24" spans="1:5" s="146" customFormat="1" ht="15">
      <c r="A24" s="152"/>
      <c r="B24" s="155"/>
      <c r="E24" s="838"/>
    </row>
    <row r="25" spans="1:5" s="146" customFormat="1" ht="15">
      <c r="A25" s="152"/>
      <c r="B25" s="155"/>
      <c r="E25" s="838"/>
    </row>
    <row r="26" spans="1:5" s="146" customFormat="1" ht="15">
      <c r="A26" s="152"/>
      <c r="B26" s="155"/>
      <c r="E26" s="838"/>
    </row>
    <row r="27" spans="1:5" s="146" customFormat="1" ht="15">
      <c r="A27" s="152"/>
      <c r="B27" s="155"/>
      <c r="E27" s="838"/>
    </row>
    <row r="28" spans="1:5" s="146" customFormat="1" ht="15">
      <c r="A28" s="152"/>
      <c r="B28" s="155"/>
      <c r="E28" s="838"/>
    </row>
    <row r="29" spans="1:5" s="146" customFormat="1" ht="15">
      <c r="A29" s="152"/>
      <c r="B29" s="155"/>
      <c r="E29" s="838"/>
    </row>
    <row r="30" spans="1:5" s="146" customFormat="1" ht="15">
      <c r="A30" s="152"/>
      <c r="B30" s="155"/>
      <c r="E30" s="838"/>
    </row>
    <row r="31" spans="1:5" s="146" customFormat="1" ht="15">
      <c r="A31" s="152"/>
      <c r="B31" s="155"/>
      <c r="E31" s="838"/>
    </row>
    <row r="32" spans="1:5" s="146" customFormat="1" ht="15">
      <c r="A32" s="152"/>
      <c r="B32" s="155"/>
      <c r="E32" s="838"/>
    </row>
    <row r="33" spans="1:5" s="146" customFormat="1" ht="15">
      <c r="A33" s="152"/>
      <c r="B33" s="155"/>
      <c r="E33" s="838"/>
    </row>
    <row r="34" spans="1:5" s="146" customFormat="1" ht="15">
      <c r="A34" s="152"/>
      <c r="B34" s="155"/>
      <c r="E34" s="838"/>
    </row>
    <row r="35" spans="1:5" s="146" customFormat="1" ht="15">
      <c r="A35" s="152"/>
      <c r="B35" s="155"/>
      <c r="E35" s="838"/>
    </row>
    <row r="36" spans="1:5" s="146" customFormat="1" ht="15">
      <c r="A36" s="152"/>
      <c r="B36" s="155"/>
      <c r="E36" s="838"/>
    </row>
    <row r="37" spans="1:5" s="146" customFormat="1" ht="15">
      <c r="A37" s="152"/>
      <c r="B37" s="155"/>
      <c r="E37" s="838"/>
    </row>
    <row r="38" spans="1:5" s="146" customFormat="1" ht="15">
      <c r="A38" s="152"/>
      <c r="B38" s="155"/>
      <c r="E38" s="838"/>
    </row>
    <row r="39" spans="1:5" s="146" customFormat="1" ht="15">
      <c r="A39" s="152"/>
      <c r="B39" s="155"/>
      <c r="E39" s="838"/>
    </row>
    <row r="40" spans="1:5" s="146" customFormat="1" ht="15">
      <c r="A40" s="152"/>
      <c r="B40" s="155"/>
      <c r="E40" s="838"/>
    </row>
    <row r="41" spans="1:5" s="146" customFormat="1" ht="15">
      <c r="A41" s="152"/>
      <c r="B41" s="155"/>
      <c r="E41" s="838"/>
    </row>
    <row r="42" spans="1:5" s="146" customFormat="1" ht="15">
      <c r="A42" s="152"/>
      <c r="B42" s="155"/>
      <c r="E42" s="838"/>
    </row>
    <row r="43" spans="1:5" s="146" customFormat="1" ht="15">
      <c r="A43" s="152"/>
      <c r="B43" s="155"/>
      <c r="E43" s="838"/>
    </row>
    <row r="44" spans="1:5" s="146" customFormat="1" ht="15">
      <c r="A44" s="152"/>
      <c r="B44" s="155"/>
      <c r="E44" s="838"/>
    </row>
    <row r="45" spans="1:5" s="146" customFormat="1" ht="15">
      <c r="A45" s="152"/>
      <c r="B45" s="155"/>
      <c r="E45" s="838"/>
    </row>
    <row r="46" spans="1:5" s="146" customFormat="1" ht="15">
      <c r="A46" s="152"/>
      <c r="B46" s="155"/>
      <c r="E46" s="838"/>
    </row>
    <row r="47" spans="1:5" s="146" customFormat="1" ht="15">
      <c r="A47" s="152"/>
      <c r="B47" s="155"/>
      <c r="E47" s="838"/>
    </row>
    <row r="48" spans="1:5" s="146" customFormat="1" ht="15">
      <c r="A48" s="152"/>
      <c r="B48" s="155"/>
      <c r="E48" s="838"/>
    </row>
    <row r="49" spans="1:5" s="146" customFormat="1" ht="15">
      <c r="A49" s="152"/>
      <c r="B49" s="155"/>
      <c r="E49" s="838"/>
    </row>
    <row r="50" spans="1:5" s="146" customFormat="1" ht="15">
      <c r="A50" s="152"/>
      <c r="B50" s="155"/>
      <c r="E50" s="838"/>
    </row>
    <row r="51" spans="1:5" s="146" customFormat="1" ht="15">
      <c r="A51" s="152"/>
      <c r="B51" s="155"/>
      <c r="E51" s="838"/>
    </row>
    <row r="52" spans="1:5" s="146" customFormat="1" ht="15">
      <c r="A52" s="152"/>
      <c r="B52" s="155"/>
      <c r="E52" s="838"/>
    </row>
    <row r="53" spans="1:5" s="146" customFormat="1" ht="15">
      <c r="A53" s="152"/>
      <c r="B53" s="155"/>
      <c r="E53" s="838"/>
    </row>
    <row r="54" spans="1:5" s="146" customFormat="1" ht="15">
      <c r="A54" s="152"/>
      <c r="B54" s="155"/>
      <c r="E54" s="838"/>
    </row>
    <row r="55" spans="1:5" s="146" customFormat="1" ht="15">
      <c r="A55" s="152"/>
      <c r="B55" s="155"/>
      <c r="E55" s="838"/>
    </row>
    <row r="56" spans="1:5" s="146" customFormat="1" ht="15">
      <c r="A56" s="152"/>
      <c r="B56" s="155"/>
      <c r="E56" s="838"/>
    </row>
    <row r="57" spans="1:5" s="146" customFormat="1" ht="15">
      <c r="A57" s="152"/>
      <c r="B57" s="155"/>
      <c r="E57" s="838"/>
    </row>
    <row r="58" spans="1:5" s="146" customFormat="1" ht="15">
      <c r="A58" s="152"/>
      <c r="B58" s="155"/>
      <c r="E58" s="838"/>
    </row>
    <row r="59" spans="1:5" s="146" customFormat="1" ht="15">
      <c r="A59" s="152"/>
      <c r="B59" s="155"/>
      <c r="E59" s="838"/>
    </row>
    <row r="60" spans="1:5" s="146" customFormat="1" ht="15">
      <c r="A60" s="152"/>
      <c r="B60" s="155"/>
      <c r="E60" s="838"/>
    </row>
    <row r="61" spans="1:5" s="146" customFormat="1" ht="15">
      <c r="A61" s="152"/>
      <c r="B61" s="155"/>
      <c r="E61" s="838"/>
    </row>
    <row r="62" spans="1:5" s="146" customFormat="1" ht="15">
      <c r="A62" s="152"/>
      <c r="B62" s="155"/>
      <c r="E62" s="838"/>
    </row>
    <row r="63" spans="1:5" s="146" customFormat="1" ht="15">
      <c r="A63" s="152"/>
      <c r="B63" s="155"/>
      <c r="E63" s="838"/>
    </row>
    <row r="64" spans="1:5" s="146" customFormat="1" ht="15">
      <c r="A64" s="152"/>
      <c r="B64" s="155"/>
      <c r="E64" s="838"/>
    </row>
    <row r="65" spans="1:5" s="146" customFormat="1" ht="15">
      <c r="A65" s="152"/>
      <c r="B65" s="155"/>
      <c r="E65" s="838"/>
    </row>
    <row r="66" spans="1:5" s="146" customFormat="1" ht="15">
      <c r="A66" s="152"/>
      <c r="B66" s="155"/>
      <c r="E66" s="838"/>
    </row>
    <row r="67" spans="1:5" s="146" customFormat="1" ht="15">
      <c r="A67" s="152"/>
      <c r="B67" s="155"/>
      <c r="E67" s="838"/>
    </row>
    <row r="68" spans="1:5" s="146" customFormat="1" ht="15">
      <c r="A68" s="152"/>
      <c r="B68" s="155"/>
      <c r="E68" s="838"/>
    </row>
    <row r="69" spans="1:5" s="146" customFormat="1" ht="15">
      <c r="A69" s="152"/>
      <c r="B69" s="155"/>
      <c r="E69" s="838"/>
    </row>
    <row r="70" spans="1:5" s="146" customFormat="1" ht="15">
      <c r="A70" s="152"/>
      <c r="B70" s="155"/>
      <c r="E70" s="838"/>
    </row>
    <row r="71" spans="1:5" s="146" customFormat="1" ht="15">
      <c r="A71" s="152"/>
      <c r="B71" s="155"/>
      <c r="E71" s="838"/>
    </row>
    <row r="72" spans="1:5" s="146" customFormat="1" ht="15">
      <c r="A72" s="152"/>
      <c r="B72" s="155"/>
      <c r="E72" s="838"/>
    </row>
    <row r="73" spans="1:5" s="146" customFormat="1" ht="15">
      <c r="A73" s="152"/>
      <c r="B73" s="155"/>
      <c r="E73" s="838"/>
    </row>
    <row r="74" spans="1:5" s="146" customFormat="1" ht="15">
      <c r="A74" s="152"/>
      <c r="B74" s="155"/>
      <c r="E74" s="838"/>
    </row>
    <row r="75" spans="1:5" s="146" customFormat="1" ht="15">
      <c r="A75" s="152"/>
      <c r="B75" s="155"/>
      <c r="E75" s="838"/>
    </row>
    <row r="76" spans="1:5" s="146" customFormat="1" ht="15">
      <c r="A76" s="152"/>
      <c r="B76" s="155"/>
      <c r="E76" s="838"/>
    </row>
    <row r="77" spans="1:5" s="146" customFormat="1" ht="15">
      <c r="A77" s="152"/>
      <c r="B77" s="155"/>
      <c r="E77" s="838"/>
    </row>
    <row r="78" spans="1:5" s="146" customFormat="1" ht="15">
      <c r="A78" s="152"/>
      <c r="B78" s="155"/>
      <c r="E78" s="838"/>
    </row>
    <row r="79" spans="1:5" s="146" customFormat="1" ht="15">
      <c r="A79" s="152"/>
      <c r="B79" s="155"/>
      <c r="E79" s="838"/>
    </row>
    <row r="80" spans="1:5" s="146" customFormat="1" ht="15">
      <c r="A80" s="152"/>
      <c r="B80" s="155"/>
      <c r="E80" s="838"/>
    </row>
    <row r="81" spans="1:5" s="146" customFormat="1" ht="15">
      <c r="A81" s="152"/>
      <c r="B81" s="155"/>
      <c r="E81" s="838"/>
    </row>
    <row r="82" spans="1:5" s="146" customFormat="1" ht="15">
      <c r="A82" s="152"/>
      <c r="B82" s="155"/>
      <c r="E82" s="838"/>
    </row>
    <row r="83" spans="1:5" s="146" customFormat="1" ht="15">
      <c r="A83" s="152"/>
      <c r="B83" s="155"/>
      <c r="E83" s="838"/>
    </row>
    <row r="84" spans="1:5" s="146" customFormat="1" ht="15">
      <c r="A84" s="152"/>
      <c r="B84" s="155"/>
      <c r="E84" s="838"/>
    </row>
    <row r="85" spans="1:5" s="146" customFormat="1" ht="15">
      <c r="A85" s="152"/>
      <c r="B85" s="155"/>
      <c r="E85" s="838"/>
    </row>
    <row r="86" spans="1:5" s="146" customFormat="1" ht="15">
      <c r="A86" s="152"/>
      <c r="B86" s="155"/>
      <c r="E86" s="838"/>
    </row>
    <row r="87" spans="1:5" s="146" customFormat="1" ht="15">
      <c r="A87" s="152"/>
      <c r="B87" s="155"/>
      <c r="E87" s="838"/>
    </row>
    <row r="88" spans="1:5" s="146" customFormat="1" ht="15">
      <c r="A88" s="152"/>
      <c r="B88" s="155"/>
      <c r="E88" s="838"/>
    </row>
    <row r="89" spans="1:5" s="146" customFormat="1" ht="15">
      <c r="A89" s="152"/>
      <c r="B89" s="155"/>
      <c r="E89" s="838"/>
    </row>
    <row r="90" spans="1:5" s="146" customFormat="1" ht="15">
      <c r="A90" s="152"/>
      <c r="B90" s="155"/>
      <c r="E90" s="838"/>
    </row>
    <row r="91" spans="1:5" s="146" customFormat="1" ht="15">
      <c r="A91" s="152"/>
      <c r="B91" s="155"/>
      <c r="E91" s="838"/>
    </row>
    <row r="92" spans="1:5" s="146" customFormat="1" ht="15">
      <c r="A92" s="152"/>
      <c r="B92" s="155"/>
      <c r="E92" s="838"/>
    </row>
    <row r="93" spans="1:5" s="146" customFormat="1" ht="15">
      <c r="A93" s="152"/>
      <c r="B93" s="155"/>
      <c r="E93" s="838"/>
    </row>
    <row r="94" spans="1:5" s="146" customFormat="1" ht="15">
      <c r="A94" s="152"/>
      <c r="B94" s="155"/>
      <c r="E94" s="838"/>
    </row>
    <row r="95" spans="1:5" s="146" customFormat="1" ht="15">
      <c r="A95" s="152"/>
      <c r="B95" s="155"/>
      <c r="E95" s="838"/>
    </row>
    <row r="96" spans="1:5" s="146" customFormat="1" ht="15">
      <c r="A96" s="152"/>
      <c r="B96" s="155"/>
      <c r="E96" s="838"/>
    </row>
    <row r="97" spans="1:5" s="146" customFormat="1" ht="15">
      <c r="A97" s="152"/>
      <c r="B97" s="155"/>
      <c r="E97" s="838"/>
    </row>
    <row r="98" spans="1:5" s="146" customFormat="1" ht="15">
      <c r="A98" s="152"/>
      <c r="B98" s="155"/>
      <c r="E98" s="838"/>
    </row>
    <row r="99" spans="1:5" s="146" customFormat="1" ht="15">
      <c r="A99" s="152"/>
      <c r="B99" s="155"/>
      <c r="E99" s="838"/>
    </row>
    <row r="100" spans="1:5" s="146" customFormat="1" ht="15">
      <c r="A100" s="152"/>
      <c r="B100" s="155"/>
      <c r="E100" s="838"/>
    </row>
    <row r="101" spans="1:5" s="146" customFormat="1" ht="15">
      <c r="A101" s="152"/>
      <c r="B101" s="155"/>
      <c r="E101" s="838"/>
    </row>
    <row r="102" spans="1:5" s="146" customFormat="1" ht="15">
      <c r="A102" s="152"/>
      <c r="B102" s="155"/>
      <c r="E102" s="838"/>
    </row>
    <row r="103" spans="1:5" s="146" customFormat="1" ht="15">
      <c r="A103" s="152"/>
      <c r="B103" s="155"/>
      <c r="E103" s="838"/>
    </row>
    <row r="104" spans="1:5" s="146" customFormat="1" ht="15">
      <c r="A104" s="152"/>
      <c r="B104" s="155"/>
      <c r="E104" s="838"/>
    </row>
    <row r="105" spans="1:5" s="146" customFormat="1" ht="15">
      <c r="A105" s="152"/>
      <c r="B105" s="155"/>
      <c r="E105" s="838"/>
    </row>
    <row r="106" spans="1:5" s="146" customFormat="1" ht="15">
      <c r="A106" s="152"/>
      <c r="B106" s="155"/>
      <c r="E106" s="838"/>
    </row>
    <row r="107" spans="1:5" s="146" customFormat="1" ht="15">
      <c r="A107" s="152"/>
      <c r="B107" s="155"/>
      <c r="E107" s="838"/>
    </row>
    <row r="108" spans="1:5" s="146" customFormat="1" ht="15">
      <c r="A108" s="152"/>
      <c r="B108" s="155"/>
      <c r="E108" s="838"/>
    </row>
    <row r="109" spans="1:5" s="146" customFormat="1" ht="15">
      <c r="A109" s="152"/>
      <c r="B109" s="155"/>
      <c r="E109" s="838"/>
    </row>
    <row r="110" spans="1:5" s="146" customFormat="1" ht="15">
      <c r="A110" s="152"/>
      <c r="B110" s="155"/>
      <c r="E110" s="838"/>
    </row>
    <row r="111" spans="1:5" s="146" customFormat="1" ht="15">
      <c r="A111" s="152"/>
      <c r="B111" s="155"/>
      <c r="E111" s="838"/>
    </row>
    <row r="112" spans="1:5" s="146" customFormat="1" ht="15">
      <c r="A112" s="152"/>
      <c r="B112" s="155"/>
      <c r="E112" s="838"/>
    </row>
    <row r="113" spans="1:5" s="146" customFormat="1" ht="15">
      <c r="A113" s="152"/>
      <c r="B113" s="155"/>
      <c r="E113" s="838"/>
    </row>
    <row r="114" spans="1:5" s="146" customFormat="1" ht="15">
      <c r="A114" s="152"/>
      <c r="B114" s="155"/>
      <c r="E114" s="838"/>
    </row>
    <row r="115" spans="1:5" s="146" customFormat="1" ht="15">
      <c r="A115" s="152"/>
      <c r="B115" s="155"/>
      <c r="E115" s="838"/>
    </row>
    <row r="116" spans="1:5" s="146" customFormat="1" ht="15">
      <c r="A116" s="152"/>
      <c r="B116" s="155"/>
      <c r="E116" s="838"/>
    </row>
    <row r="117" spans="1:5" s="146" customFormat="1" ht="15">
      <c r="A117" s="152"/>
      <c r="B117" s="155"/>
      <c r="E117" s="838"/>
    </row>
    <row r="118" spans="1:5" s="146" customFormat="1" ht="15">
      <c r="A118" s="152"/>
      <c r="B118" s="155"/>
      <c r="E118" s="838"/>
    </row>
    <row r="119" spans="1:5" s="146" customFormat="1" ht="15">
      <c r="A119" s="152"/>
      <c r="B119" s="155"/>
      <c r="E119" s="838"/>
    </row>
    <row r="120" spans="1:5" s="146" customFormat="1" ht="15">
      <c r="A120" s="152"/>
      <c r="B120" s="155"/>
      <c r="E120" s="838"/>
    </row>
    <row r="121" spans="1:5" s="146" customFormat="1" ht="15">
      <c r="A121" s="152"/>
      <c r="B121" s="155"/>
      <c r="E121" s="838"/>
    </row>
    <row r="122" spans="1:5" s="146" customFormat="1" ht="15">
      <c r="A122" s="152"/>
      <c r="B122" s="155"/>
      <c r="E122" s="838"/>
    </row>
    <row r="123" spans="1:5" s="146" customFormat="1" ht="15">
      <c r="A123" s="152"/>
      <c r="B123" s="155"/>
      <c r="E123" s="838"/>
    </row>
    <row r="124" spans="1:5" s="146" customFormat="1" ht="15">
      <c r="A124" s="152"/>
      <c r="B124" s="155"/>
      <c r="E124" s="838"/>
    </row>
    <row r="125" spans="1:5" s="146" customFormat="1" ht="15">
      <c r="A125" s="152"/>
      <c r="B125" s="155"/>
      <c r="E125" s="838"/>
    </row>
    <row r="126" spans="1:5" s="146" customFormat="1" ht="15">
      <c r="A126" s="152"/>
      <c r="B126" s="155"/>
      <c r="E126" s="838"/>
    </row>
    <row r="127" spans="1:5" s="146" customFormat="1" ht="15">
      <c r="A127" s="152"/>
      <c r="B127" s="155"/>
      <c r="E127" s="838"/>
    </row>
    <row r="128" spans="1:5" s="146" customFormat="1" ht="15">
      <c r="A128" s="152"/>
      <c r="B128" s="155"/>
      <c r="E128" s="838"/>
    </row>
    <row r="129" spans="1:5" s="146" customFormat="1" ht="15">
      <c r="A129" s="152"/>
      <c r="B129" s="155"/>
      <c r="E129" s="838"/>
    </row>
    <row r="130" spans="1:5" s="146" customFormat="1" ht="15">
      <c r="A130" s="152"/>
      <c r="B130" s="155"/>
      <c r="E130" s="838"/>
    </row>
    <row r="131" spans="1:5" s="146" customFormat="1" ht="15">
      <c r="A131" s="152"/>
      <c r="B131" s="155"/>
      <c r="E131" s="838"/>
    </row>
    <row r="132" spans="1:5" s="146" customFormat="1" ht="15">
      <c r="A132" s="152"/>
      <c r="B132" s="155"/>
      <c r="E132" s="838"/>
    </row>
    <row r="133" spans="1:5" s="146" customFormat="1" ht="15">
      <c r="A133" s="152"/>
      <c r="B133" s="155"/>
      <c r="E133" s="838"/>
    </row>
    <row r="134" spans="1:5" s="146" customFormat="1" ht="15">
      <c r="A134" s="152"/>
      <c r="B134" s="155"/>
      <c r="E134" s="838"/>
    </row>
    <row r="135" spans="1:5" s="146" customFormat="1" ht="15">
      <c r="A135" s="152"/>
      <c r="B135" s="155"/>
      <c r="E135" s="838"/>
    </row>
    <row r="136" spans="1:5" s="146" customFormat="1" ht="15">
      <c r="A136" s="152"/>
      <c r="B136" s="155"/>
      <c r="E136" s="838"/>
    </row>
    <row r="137" spans="1:5" s="146" customFormat="1" ht="15">
      <c r="A137" s="152"/>
      <c r="B137" s="155"/>
      <c r="E137" s="838"/>
    </row>
    <row r="138" spans="1:5" s="146" customFormat="1" ht="15">
      <c r="A138" s="152"/>
      <c r="B138" s="155"/>
      <c r="E138" s="838"/>
    </row>
    <row r="139" spans="1:5" s="146" customFormat="1" ht="15">
      <c r="A139" s="152"/>
      <c r="B139" s="155"/>
      <c r="E139" s="838"/>
    </row>
    <row r="140" spans="1:5" s="146" customFormat="1" ht="15">
      <c r="A140" s="152"/>
      <c r="B140" s="155"/>
      <c r="E140" s="838"/>
    </row>
    <row r="141" spans="1:5" s="146" customFormat="1" ht="15">
      <c r="A141" s="152"/>
      <c r="B141" s="155"/>
      <c r="E141" s="838"/>
    </row>
    <row r="142" spans="1:5" s="146" customFormat="1" ht="15">
      <c r="A142" s="152"/>
      <c r="B142" s="155"/>
      <c r="E142" s="838"/>
    </row>
    <row r="143" spans="1:5" s="146" customFormat="1" ht="15">
      <c r="A143" s="152"/>
      <c r="B143" s="155"/>
      <c r="E143" s="838"/>
    </row>
    <row r="144" spans="1:5" s="146" customFormat="1" ht="15">
      <c r="A144" s="152"/>
      <c r="B144" s="155"/>
      <c r="E144" s="838"/>
    </row>
    <row r="145" spans="1:5" s="146" customFormat="1" ht="15">
      <c r="A145" s="152"/>
      <c r="B145" s="155"/>
      <c r="E145" s="838"/>
    </row>
    <row r="146" spans="1:5" s="146" customFormat="1" ht="15">
      <c r="A146" s="152"/>
      <c r="B146" s="155"/>
      <c r="E146" s="838"/>
    </row>
    <row r="147" spans="1:5" s="146" customFormat="1" ht="15">
      <c r="A147" s="152"/>
      <c r="B147" s="155"/>
      <c r="E147" s="838"/>
    </row>
    <row r="148" spans="1:5" s="146" customFormat="1" ht="15">
      <c r="A148" s="152"/>
      <c r="B148" s="155"/>
      <c r="E148" s="838"/>
    </row>
    <row r="149" spans="1:5" s="146" customFormat="1" ht="15">
      <c r="A149" s="152"/>
      <c r="B149" s="155"/>
      <c r="E149" s="838"/>
    </row>
    <row r="150" spans="1:5" s="146" customFormat="1" ht="15">
      <c r="A150" s="152"/>
      <c r="B150" s="155"/>
      <c r="E150" s="838"/>
    </row>
    <row r="151" spans="1:5" s="146" customFormat="1" ht="15">
      <c r="A151" s="152"/>
      <c r="B151" s="155"/>
      <c r="E151" s="838"/>
    </row>
    <row r="152" spans="1:5" s="146" customFormat="1" ht="15">
      <c r="A152" s="152"/>
      <c r="B152" s="155"/>
      <c r="E152" s="838"/>
    </row>
    <row r="153" spans="1:5" s="146" customFormat="1" ht="15">
      <c r="A153" s="152"/>
      <c r="B153" s="155"/>
      <c r="E153" s="838"/>
    </row>
    <row r="154" spans="1:5" s="146" customFormat="1" ht="15">
      <c r="A154" s="152"/>
      <c r="B154" s="155"/>
      <c r="E154" s="838"/>
    </row>
    <row r="155" spans="1:5" s="146" customFormat="1" ht="15">
      <c r="A155" s="152"/>
      <c r="B155" s="155"/>
      <c r="E155" s="838"/>
    </row>
    <row r="156" spans="1:5" s="146" customFormat="1" ht="15">
      <c r="A156" s="152"/>
      <c r="B156" s="155"/>
      <c r="E156" s="838"/>
    </row>
    <row r="157" spans="1:5" s="146" customFormat="1" ht="15">
      <c r="A157" s="152"/>
      <c r="B157" s="155"/>
      <c r="E157" s="838"/>
    </row>
    <row r="158" spans="1:5" s="146" customFormat="1" ht="15">
      <c r="A158" s="152"/>
      <c r="B158" s="155"/>
      <c r="E158" s="838"/>
    </row>
    <row r="159" spans="1:5" s="146" customFormat="1" ht="15">
      <c r="A159" s="152"/>
      <c r="B159" s="155"/>
      <c r="E159" s="838"/>
    </row>
    <row r="160" spans="1:5" s="146" customFormat="1" ht="15">
      <c r="A160" s="152"/>
      <c r="B160" s="155"/>
      <c r="E160" s="838"/>
    </row>
    <row r="161" spans="1:5" s="146" customFormat="1" ht="15">
      <c r="A161" s="152"/>
      <c r="B161" s="155"/>
      <c r="E161" s="838"/>
    </row>
    <row r="162" spans="1:5" s="146" customFormat="1" ht="15">
      <c r="A162" s="152"/>
      <c r="B162" s="155"/>
      <c r="E162" s="838"/>
    </row>
    <row r="163" spans="1:5" s="146" customFormat="1" ht="15">
      <c r="A163" s="152"/>
      <c r="B163" s="155"/>
      <c r="E163" s="838"/>
    </row>
    <row r="164" spans="1:5" s="146" customFormat="1" ht="15">
      <c r="A164" s="152"/>
      <c r="B164" s="155"/>
      <c r="E164" s="838"/>
    </row>
    <row r="165" spans="1:5" s="146" customFormat="1" ht="15">
      <c r="A165" s="152"/>
      <c r="B165" s="155"/>
      <c r="E165" s="838"/>
    </row>
    <row r="166" spans="1:5" s="146" customFormat="1" ht="15">
      <c r="A166" s="152"/>
      <c r="B166" s="155"/>
      <c r="E166" s="838"/>
    </row>
    <row r="167" spans="1:5" s="146" customFormat="1" ht="15">
      <c r="A167" s="152"/>
      <c r="B167" s="155"/>
      <c r="E167" s="838"/>
    </row>
    <row r="168" spans="1:5" s="146" customFormat="1" ht="15">
      <c r="A168" s="152"/>
      <c r="B168" s="155"/>
      <c r="E168" s="838"/>
    </row>
    <row r="169" spans="1:5" s="146" customFormat="1" ht="15">
      <c r="A169" s="152"/>
      <c r="B169" s="155"/>
      <c r="E169" s="838"/>
    </row>
    <row r="170" spans="1:5" s="146" customFormat="1" ht="15">
      <c r="A170" s="152"/>
      <c r="B170" s="155"/>
      <c r="E170" s="838"/>
    </row>
    <row r="171" spans="1:5" s="146" customFormat="1" ht="15">
      <c r="A171" s="152"/>
      <c r="B171" s="155"/>
      <c r="E171" s="838"/>
    </row>
    <row r="172" spans="1:5" s="146" customFormat="1" ht="15">
      <c r="A172" s="152"/>
      <c r="B172" s="155"/>
      <c r="E172" s="838"/>
    </row>
    <row r="173" spans="1:5" s="146" customFormat="1" ht="15">
      <c r="A173" s="152"/>
      <c r="B173" s="155"/>
      <c r="E173" s="838"/>
    </row>
    <row r="174" spans="1:5" s="146" customFormat="1" ht="15">
      <c r="A174" s="152"/>
      <c r="B174" s="155"/>
      <c r="E174" s="838"/>
    </row>
    <row r="175" spans="1:5" s="146" customFormat="1" ht="15">
      <c r="A175" s="152"/>
      <c r="B175" s="155"/>
      <c r="E175" s="838"/>
    </row>
    <row r="176" spans="1:5" s="146" customFormat="1" ht="15">
      <c r="A176" s="152"/>
      <c r="B176" s="155"/>
      <c r="E176" s="838"/>
    </row>
    <row r="177" spans="1:5" s="146" customFormat="1" ht="15">
      <c r="A177" s="152"/>
      <c r="B177" s="155"/>
      <c r="E177" s="838"/>
    </row>
    <row r="178" spans="1:5" s="146" customFormat="1" ht="15">
      <c r="A178" s="152"/>
      <c r="B178" s="155"/>
      <c r="E178" s="838"/>
    </row>
    <row r="179" spans="1:5" s="146" customFormat="1" ht="15">
      <c r="A179" s="152"/>
      <c r="B179" s="155"/>
      <c r="E179" s="838"/>
    </row>
    <row r="180" spans="1:5" s="146" customFormat="1" ht="15">
      <c r="A180" s="152"/>
      <c r="B180" s="155"/>
      <c r="E180" s="838"/>
    </row>
    <row r="181" spans="1:5" s="146" customFormat="1" ht="15">
      <c r="A181" s="152"/>
      <c r="B181" s="155"/>
      <c r="E181" s="838"/>
    </row>
    <row r="182" spans="1:5" s="146" customFormat="1" ht="15">
      <c r="A182" s="152"/>
      <c r="B182" s="155"/>
      <c r="E182" s="838"/>
    </row>
    <row r="183" spans="1:5" s="146" customFormat="1" ht="15">
      <c r="A183" s="152"/>
      <c r="B183" s="155"/>
      <c r="E183" s="838"/>
    </row>
    <row r="184" spans="1:5" s="146" customFormat="1" ht="15">
      <c r="A184" s="152"/>
      <c r="B184" s="155"/>
      <c r="E184" s="838"/>
    </row>
    <row r="185" spans="1:5" s="146" customFormat="1" ht="15">
      <c r="A185" s="152"/>
      <c r="B185" s="155"/>
      <c r="E185" s="838"/>
    </row>
    <row r="186" spans="1:5" s="146" customFormat="1" ht="15">
      <c r="A186" s="152"/>
      <c r="B186" s="155"/>
      <c r="E186" s="838"/>
    </row>
    <row r="187" spans="1:5" s="146" customFormat="1" ht="15">
      <c r="A187" s="152"/>
      <c r="B187" s="155"/>
      <c r="E187" s="838"/>
    </row>
    <row r="188" spans="1:5" s="146" customFormat="1" ht="15">
      <c r="A188" s="152"/>
      <c r="B188" s="155"/>
      <c r="E188" s="838"/>
    </row>
    <row r="189" spans="1:5" s="146" customFormat="1" ht="15">
      <c r="A189" s="152"/>
      <c r="B189" s="155"/>
      <c r="E189" s="838"/>
    </row>
    <row r="190" spans="1:5" s="146" customFormat="1" ht="15">
      <c r="A190" s="152"/>
      <c r="B190" s="155"/>
      <c r="E190" s="838"/>
    </row>
    <row r="191" spans="1:5" s="146" customFormat="1" ht="15">
      <c r="A191" s="152"/>
      <c r="B191" s="155"/>
      <c r="E191" s="838"/>
    </row>
    <row r="192" spans="1:5" s="146" customFormat="1" ht="15">
      <c r="A192" s="152"/>
      <c r="B192" s="155"/>
      <c r="E192" s="838"/>
    </row>
    <row r="193" spans="1:5" s="146" customFormat="1" ht="15">
      <c r="A193" s="152"/>
      <c r="B193" s="155"/>
      <c r="E193" s="838"/>
    </row>
    <row r="194" spans="1:5" s="146" customFormat="1" ht="15">
      <c r="A194" s="152"/>
      <c r="B194" s="155"/>
      <c r="E194" s="838"/>
    </row>
    <row r="195" spans="1:5" s="146" customFormat="1" ht="15">
      <c r="A195" s="152"/>
      <c r="B195" s="155"/>
      <c r="E195" s="838"/>
    </row>
    <row r="196" spans="1:5" s="146" customFormat="1" ht="15">
      <c r="A196" s="152"/>
      <c r="B196" s="155"/>
      <c r="E196" s="838"/>
    </row>
    <row r="197" spans="1:5" s="146" customFormat="1" ht="15">
      <c r="A197" s="152"/>
      <c r="B197" s="155"/>
      <c r="E197" s="838"/>
    </row>
    <row r="198" spans="1:5" s="146" customFormat="1" ht="15">
      <c r="A198" s="152"/>
      <c r="B198" s="155"/>
      <c r="E198" s="838"/>
    </row>
    <row r="199" spans="1:5" s="146" customFormat="1" ht="15">
      <c r="A199" s="152"/>
      <c r="B199" s="155"/>
      <c r="E199" s="838"/>
    </row>
    <row r="200" spans="1:5" s="146" customFormat="1" ht="15">
      <c r="A200" s="152"/>
      <c r="B200" s="155"/>
      <c r="E200" s="838"/>
    </row>
    <row r="201" spans="1:5" s="146" customFormat="1" ht="15">
      <c r="A201" s="152"/>
      <c r="B201" s="155"/>
      <c r="E201" s="838"/>
    </row>
    <row r="202" spans="1:5" s="146" customFormat="1" ht="15">
      <c r="A202" s="152"/>
      <c r="B202" s="155"/>
      <c r="E202" s="838"/>
    </row>
    <row r="203" spans="1:5" s="146" customFormat="1" ht="15">
      <c r="A203" s="152"/>
      <c r="B203" s="155"/>
      <c r="E203" s="838"/>
    </row>
    <row r="204" spans="1:5" s="146" customFormat="1" ht="15">
      <c r="A204" s="152"/>
      <c r="B204" s="155"/>
      <c r="E204" s="838"/>
    </row>
    <row r="205" spans="1:5" s="146" customFormat="1" ht="15">
      <c r="A205" s="152"/>
      <c r="B205" s="155"/>
      <c r="E205" s="838"/>
    </row>
    <row r="206" spans="1:5" s="146" customFormat="1" ht="15">
      <c r="A206" s="152"/>
      <c r="B206" s="155"/>
      <c r="E206" s="838"/>
    </row>
    <row r="207" spans="1:5" s="146" customFormat="1" ht="15">
      <c r="A207" s="152"/>
      <c r="B207" s="155"/>
      <c r="E207" s="838"/>
    </row>
    <row r="208" spans="1:5" s="146" customFormat="1" ht="15">
      <c r="A208" s="152"/>
      <c r="B208" s="155"/>
      <c r="E208" s="838"/>
    </row>
    <row r="209" spans="1:5" s="146" customFormat="1" ht="15">
      <c r="A209" s="152"/>
      <c r="B209" s="155"/>
      <c r="E209" s="838"/>
    </row>
    <row r="210" spans="1:5" s="146" customFormat="1" ht="15">
      <c r="A210" s="152"/>
      <c r="B210" s="155"/>
      <c r="E210" s="838"/>
    </row>
    <row r="211" spans="1:5" s="146" customFormat="1" ht="15">
      <c r="A211" s="152"/>
      <c r="B211" s="155"/>
      <c r="E211" s="838"/>
    </row>
    <row r="212" spans="1:5" s="146" customFormat="1" ht="15">
      <c r="A212" s="152"/>
      <c r="B212" s="155"/>
      <c r="E212" s="838"/>
    </row>
    <row r="213" spans="1:5" s="146" customFormat="1" ht="15">
      <c r="A213" s="152"/>
      <c r="B213" s="155"/>
      <c r="E213" s="838"/>
    </row>
    <row r="214" spans="1:5" s="146" customFormat="1" ht="15">
      <c r="A214" s="152"/>
      <c r="B214" s="155"/>
      <c r="E214" s="838"/>
    </row>
    <row r="215" spans="1:5" s="146" customFormat="1" ht="15">
      <c r="A215" s="152"/>
      <c r="B215" s="155"/>
      <c r="E215" s="838"/>
    </row>
    <row r="216" spans="1:5" s="146" customFormat="1" ht="15">
      <c r="A216" s="152"/>
      <c r="B216" s="155"/>
      <c r="E216" s="838"/>
    </row>
    <row r="217" spans="1:5" s="146" customFormat="1" ht="15">
      <c r="A217" s="152"/>
      <c r="B217" s="155"/>
      <c r="E217" s="838"/>
    </row>
    <row r="218" spans="1:5" s="146" customFormat="1" ht="15">
      <c r="A218" s="152"/>
      <c r="B218" s="155"/>
      <c r="E218" s="838"/>
    </row>
    <row r="219" spans="1:5" s="146" customFormat="1" ht="15">
      <c r="A219" s="152"/>
      <c r="B219" s="155"/>
      <c r="E219" s="838"/>
    </row>
    <row r="220" spans="1:5" s="146" customFormat="1" ht="15">
      <c r="A220" s="152"/>
      <c r="B220" s="155"/>
      <c r="E220" s="838"/>
    </row>
    <row r="221" spans="1:5" s="146" customFormat="1" ht="15">
      <c r="A221" s="152"/>
      <c r="B221" s="155"/>
      <c r="E221" s="838"/>
    </row>
    <row r="222" spans="1:5" s="146" customFormat="1" ht="15">
      <c r="A222" s="152"/>
      <c r="B222" s="155"/>
      <c r="E222" s="838"/>
    </row>
    <row r="223" spans="1:5" s="146" customFormat="1" ht="15">
      <c r="A223" s="152"/>
      <c r="B223" s="155"/>
      <c r="E223" s="838"/>
    </row>
    <row r="224" spans="1:5" s="146" customFormat="1" ht="15">
      <c r="A224" s="152"/>
      <c r="B224" s="155"/>
      <c r="E224" s="838"/>
    </row>
    <row r="225" spans="1:5" s="146" customFormat="1" ht="15">
      <c r="A225" s="152"/>
      <c r="B225" s="155"/>
      <c r="E225" s="838"/>
    </row>
    <row r="226" spans="1:5" s="146" customFormat="1" ht="15">
      <c r="A226" s="152"/>
      <c r="B226" s="155"/>
      <c r="E226" s="838"/>
    </row>
    <row r="227" spans="1:5" s="146" customFormat="1" ht="15">
      <c r="A227" s="152"/>
      <c r="B227" s="155"/>
      <c r="E227" s="838"/>
    </row>
    <row r="228" spans="1:5" s="146" customFormat="1" ht="15">
      <c r="A228" s="152"/>
      <c r="B228" s="155"/>
      <c r="E228" s="838"/>
    </row>
    <row r="229" spans="1:5" s="146" customFormat="1" ht="15">
      <c r="A229" s="152"/>
      <c r="B229" s="155"/>
      <c r="E229" s="838"/>
    </row>
    <row r="230" spans="1:5" s="146" customFormat="1" ht="15">
      <c r="A230" s="152"/>
      <c r="B230" s="155"/>
      <c r="E230" s="838"/>
    </row>
    <row r="231" spans="1:5" s="146" customFormat="1" ht="15">
      <c r="A231" s="152"/>
      <c r="B231" s="155"/>
      <c r="E231" s="838"/>
    </row>
    <row r="232" spans="1:5" s="146" customFormat="1" ht="15">
      <c r="A232" s="152"/>
      <c r="B232" s="155"/>
      <c r="E232" s="838"/>
    </row>
    <row r="233" spans="1:5" s="146" customFormat="1" ht="15">
      <c r="A233" s="152"/>
      <c r="B233" s="155"/>
      <c r="E233" s="838"/>
    </row>
    <row r="234" spans="1:5" s="146" customFormat="1" ht="15">
      <c r="A234" s="152"/>
      <c r="B234" s="155"/>
      <c r="E234" s="838"/>
    </row>
    <row r="235" spans="1:5" s="146" customFormat="1" ht="15">
      <c r="A235" s="152"/>
      <c r="B235" s="155"/>
      <c r="E235" s="838"/>
    </row>
    <row r="236" spans="1:5" s="146" customFormat="1" ht="15">
      <c r="A236" s="152"/>
      <c r="B236" s="155"/>
      <c r="E236" s="838"/>
    </row>
    <row r="237" spans="1:5" s="146" customFormat="1" ht="15">
      <c r="A237" s="152"/>
      <c r="B237" s="155"/>
      <c r="E237" s="838"/>
    </row>
    <row r="238" spans="1:5" s="146" customFormat="1" ht="15">
      <c r="A238" s="152"/>
      <c r="B238" s="155"/>
      <c r="E238" s="838"/>
    </row>
    <row r="239" spans="1:5" s="146" customFormat="1" ht="15">
      <c r="A239" s="152"/>
      <c r="B239" s="155"/>
      <c r="E239" s="838"/>
    </row>
    <row r="240" spans="1:5" s="146" customFormat="1" ht="15">
      <c r="A240" s="152"/>
      <c r="B240" s="155"/>
      <c r="E240" s="838"/>
    </row>
    <row r="241" spans="1:5" s="146" customFormat="1" ht="15">
      <c r="A241" s="152"/>
      <c r="B241" s="155"/>
      <c r="E241" s="838"/>
    </row>
    <row r="242" spans="1:5" s="146" customFormat="1" ht="15">
      <c r="A242" s="152"/>
      <c r="B242" s="155"/>
      <c r="E242" s="838"/>
    </row>
    <row r="243" spans="1:5" s="146" customFormat="1" ht="15">
      <c r="A243" s="152"/>
      <c r="B243" s="155"/>
      <c r="E243" s="838"/>
    </row>
    <row r="244" spans="1:5" s="146" customFormat="1" ht="15">
      <c r="A244" s="152"/>
      <c r="B244" s="155"/>
      <c r="E244" s="838"/>
    </row>
    <row r="245" spans="1:5" s="146" customFormat="1" ht="15">
      <c r="A245" s="152"/>
      <c r="B245" s="155"/>
      <c r="E245" s="838"/>
    </row>
    <row r="246" spans="1:5" s="146" customFormat="1" ht="15">
      <c r="A246" s="152"/>
      <c r="B246" s="155"/>
      <c r="E246" s="838"/>
    </row>
    <row r="247" spans="1:5" s="146" customFormat="1" ht="15">
      <c r="A247" s="152"/>
      <c r="B247" s="155"/>
      <c r="E247" s="838"/>
    </row>
    <row r="248" spans="1:5" s="146" customFormat="1" ht="15">
      <c r="A248" s="152"/>
      <c r="B248" s="155"/>
      <c r="E248" s="838"/>
    </row>
    <row r="249" spans="1:5" s="146" customFormat="1" ht="15">
      <c r="A249" s="152"/>
      <c r="B249" s="155"/>
      <c r="E249" s="838"/>
    </row>
    <row r="250" spans="1:5" s="146" customFormat="1" ht="15">
      <c r="A250" s="152"/>
      <c r="B250" s="155"/>
      <c r="E250" s="838"/>
    </row>
    <row r="251" spans="1:5" s="146" customFormat="1" ht="15">
      <c r="A251" s="152"/>
      <c r="B251" s="155"/>
      <c r="E251" s="838"/>
    </row>
    <row r="252" spans="1:5" s="146" customFormat="1" ht="15">
      <c r="A252" s="152"/>
      <c r="B252" s="155"/>
      <c r="E252" s="838"/>
    </row>
    <row r="253" spans="1:5" s="146" customFormat="1" ht="15">
      <c r="A253" s="152"/>
      <c r="B253" s="155"/>
      <c r="E253" s="838"/>
    </row>
    <row r="254" spans="1:5" s="146" customFormat="1" ht="15">
      <c r="A254" s="152"/>
      <c r="B254" s="155"/>
      <c r="E254" s="838"/>
    </row>
    <row r="255" spans="1:5" s="146" customFormat="1" ht="15">
      <c r="A255" s="152"/>
      <c r="B255" s="155"/>
      <c r="E255" s="838"/>
    </row>
    <row r="256" spans="1:5" s="146" customFormat="1" ht="15">
      <c r="A256" s="152"/>
      <c r="B256" s="155"/>
      <c r="E256" s="838"/>
    </row>
    <row r="257" spans="1:5" s="146" customFormat="1" ht="15">
      <c r="A257" s="152"/>
      <c r="B257" s="155"/>
      <c r="E257" s="838"/>
    </row>
    <row r="258" spans="1:5" s="146" customFormat="1" ht="15">
      <c r="A258" s="152"/>
      <c r="B258" s="155"/>
      <c r="E258" s="838"/>
    </row>
    <row r="259" spans="1:5" s="146" customFormat="1" ht="15">
      <c r="A259" s="152"/>
      <c r="B259" s="155"/>
      <c r="E259" s="838"/>
    </row>
    <row r="260" spans="1:5" s="146" customFormat="1" ht="15">
      <c r="A260" s="152"/>
      <c r="B260" s="155"/>
      <c r="E260" s="838"/>
    </row>
    <row r="261" spans="1:5" s="146" customFormat="1" ht="15">
      <c r="A261" s="152"/>
      <c r="B261" s="155"/>
      <c r="E261" s="838"/>
    </row>
    <row r="262" spans="1:5" s="146" customFormat="1" ht="15">
      <c r="A262" s="152"/>
      <c r="B262" s="155"/>
      <c r="E262" s="838"/>
    </row>
    <row r="263" spans="1:5" s="146" customFormat="1" ht="15">
      <c r="A263" s="152"/>
      <c r="B263" s="155"/>
      <c r="E263" s="838"/>
    </row>
    <row r="264" spans="1:5" s="146" customFormat="1" ht="15">
      <c r="A264" s="152"/>
      <c r="B264" s="155"/>
      <c r="E264" s="838"/>
    </row>
    <row r="265" spans="1:5" s="146" customFormat="1" ht="15">
      <c r="A265" s="152"/>
      <c r="B265" s="155"/>
      <c r="E265" s="838"/>
    </row>
    <row r="266" spans="1:5" s="146" customFormat="1" ht="15">
      <c r="A266" s="152"/>
      <c r="B266" s="155"/>
      <c r="E266" s="838"/>
    </row>
    <row r="267" spans="1:5" s="146" customFormat="1" ht="15">
      <c r="A267" s="152"/>
      <c r="B267" s="155"/>
      <c r="E267" s="838"/>
    </row>
    <row r="268" spans="1:5" s="146" customFormat="1" ht="15">
      <c r="A268" s="152"/>
      <c r="B268" s="155"/>
      <c r="E268" s="838"/>
    </row>
    <row r="269" spans="1:5" s="146" customFormat="1" ht="15">
      <c r="A269" s="152"/>
      <c r="B269" s="155"/>
      <c r="E269" s="838"/>
    </row>
    <row r="270" spans="1:5" s="146" customFormat="1" ht="15">
      <c r="A270" s="152"/>
      <c r="B270" s="155"/>
      <c r="E270" s="838"/>
    </row>
    <row r="271" spans="1:5" s="146" customFormat="1" ht="15">
      <c r="A271" s="152"/>
      <c r="B271" s="155"/>
      <c r="E271" s="838"/>
    </row>
    <row r="272" spans="1:5" s="146" customFormat="1" ht="15">
      <c r="A272" s="152"/>
      <c r="B272" s="155"/>
      <c r="E272" s="838"/>
    </row>
    <row r="273" spans="1:5" s="146" customFormat="1" ht="15">
      <c r="A273" s="152"/>
      <c r="B273" s="155"/>
      <c r="E273" s="838"/>
    </row>
    <row r="274" spans="1:5" s="146" customFormat="1" ht="15">
      <c r="A274" s="152"/>
      <c r="B274" s="155"/>
      <c r="E274" s="838"/>
    </row>
    <row r="275" spans="1:5" s="146" customFormat="1" ht="15">
      <c r="A275" s="152"/>
      <c r="B275" s="155"/>
      <c r="E275" s="838"/>
    </row>
    <row r="276" spans="1:5" s="146" customFormat="1" ht="15">
      <c r="A276" s="152"/>
      <c r="B276" s="155"/>
      <c r="E276" s="838"/>
    </row>
    <row r="277" spans="1:5" s="146" customFormat="1" ht="15">
      <c r="A277" s="152"/>
      <c r="B277" s="155"/>
      <c r="E277" s="838"/>
    </row>
    <row r="278" spans="1:5" s="146" customFormat="1" ht="15">
      <c r="A278" s="152"/>
      <c r="B278" s="155"/>
      <c r="E278" s="838"/>
    </row>
    <row r="279" spans="1:5" s="146" customFormat="1" ht="15">
      <c r="A279" s="152"/>
      <c r="B279" s="155"/>
      <c r="E279" s="838"/>
    </row>
    <row r="280" spans="1:5" s="146" customFormat="1" ht="15">
      <c r="A280" s="152"/>
      <c r="B280" s="155"/>
      <c r="E280" s="838"/>
    </row>
    <row r="281" spans="1:5" s="146" customFormat="1" ht="15">
      <c r="A281" s="152"/>
      <c r="B281" s="155"/>
      <c r="E281" s="838"/>
    </row>
    <row r="282" spans="1:5" s="146" customFormat="1" ht="15">
      <c r="A282" s="152"/>
      <c r="B282" s="155"/>
      <c r="E282" s="838"/>
    </row>
    <row r="283" spans="1:5" s="146" customFormat="1" ht="15">
      <c r="A283" s="152"/>
      <c r="B283" s="155"/>
      <c r="E283" s="838"/>
    </row>
    <row r="284" spans="1:5" s="146" customFormat="1" ht="15">
      <c r="A284" s="152"/>
      <c r="B284" s="155"/>
      <c r="E284" s="838"/>
    </row>
    <row r="285" spans="1:5" s="146" customFormat="1" ht="15">
      <c r="A285" s="152"/>
      <c r="B285" s="155"/>
      <c r="E285" s="838"/>
    </row>
    <row r="286" spans="1:5" s="146" customFormat="1" ht="15">
      <c r="A286" s="152"/>
      <c r="B286" s="155"/>
      <c r="E286" s="838"/>
    </row>
    <row r="287" spans="1:5" s="146" customFormat="1" ht="15">
      <c r="A287" s="152"/>
      <c r="B287" s="155"/>
      <c r="E287" s="838"/>
    </row>
    <row r="288" spans="1:5" s="146" customFormat="1" ht="15">
      <c r="A288" s="152"/>
      <c r="B288" s="155"/>
      <c r="E288" s="838"/>
    </row>
    <row r="289" spans="1:5" s="146" customFormat="1" ht="15">
      <c r="A289" s="152"/>
      <c r="B289" s="155"/>
      <c r="E289" s="838"/>
    </row>
    <row r="290" spans="1:5" s="146" customFormat="1" ht="15">
      <c r="A290" s="152"/>
      <c r="B290" s="155"/>
      <c r="E290" s="838"/>
    </row>
    <row r="291" spans="1:5" s="146" customFormat="1" ht="15">
      <c r="A291" s="152"/>
      <c r="B291" s="155"/>
      <c r="E291" s="838"/>
    </row>
    <row r="292" spans="1:5" s="146" customFormat="1" ht="15">
      <c r="A292" s="152"/>
      <c r="B292" s="155"/>
      <c r="E292" s="838"/>
    </row>
    <row r="293" spans="1:5" s="146" customFormat="1" ht="15">
      <c r="A293" s="152"/>
      <c r="B293" s="155"/>
      <c r="E293" s="838"/>
    </row>
    <row r="294" spans="1:5" s="146" customFormat="1" ht="15">
      <c r="A294" s="152"/>
      <c r="B294" s="155"/>
      <c r="E294" s="838"/>
    </row>
    <row r="295" spans="1:5" s="146" customFormat="1" ht="15">
      <c r="A295" s="152"/>
      <c r="B295" s="155"/>
      <c r="E295" s="838"/>
    </row>
    <row r="296" spans="1:5" s="146" customFormat="1" ht="15">
      <c r="A296" s="152"/>
      <c r="B296" s="155"/>
      <c r="E296" s="838"/>
    </row>
    <row r="297" spans="1:5" s="146" customFormat="1" ht="15">
      <c r="A297" s="152"/>
      <c r="B297" s="155"/>
      <c r="E297" s="838"/>
    </row>
    <row r="298" spans="1:5" s="146" customFormat="1" ht="15">
      <c r="A298" s="152"/>
      <c r="B298" s="155"/>
      <c r="E298" s="838"/>
    </row>
    <row r="299" spans="1:5" s="146" customFormat="1" ht="15">
      <c r="A299" s="152"/>
      <c r="B299" s="155"/>
      <c r="E299" s="838"/>
    </row>
    <row r="300" spans="1:5" s="146" customFormat="1" ht="15">
      <c r="A300" s="152"/>
      <c r="B300" s="155"/>
      <c r="E300" s="838"/>
    </row>
    <row r="301" spans="1:5" s="146" customFormat="1" ht="15">
      <c r="A301" s="152"/>
      <c r="B301" s="155"/>
      <c r="E301" s="838"/>
    </row>
    <row r="302" spans="1:5" s="146" customFormat="1" ht="15">
      <c r="A302" s="152"/>
      <c r="B302" s="155"/>
      <c r="E302" s="838"/>
    </row>
    <row r="303" spans="1:5" s="146" customFormat="1" ht="15">
      <c r="A303" s="152"/>
      <c r="B303" s="155"/>
      <c r="E303" s="838"/>
    </row>
    <row r="304" spans="1:5" s="146" customFormat="1" ht="15">
      <c r="A304" s="152"/>
      <c r="B304" s="155"/>
      <c r="E304" s="838"/>
    </row>
    <row r="305" spans="1:5" s="146" customFormat="1" ht="15">
      <c r="A305" s="152"/>
      <c r="B305" s="155"/>
      <c r="E305" s="838"/>
    </row>
    <row r="306" spans="1:5" s="146" customFormat="1" ht="15">
      <c r="A306" s="152"/>
      <c r="B306" s="155"/>
      <c r="E306" s="838"/>
    </row>
    <row r="307" spans="1:5" s="146" customFormat="1" ht="15">
      <c r="A307" s="152"/>
      <c r="B307" s="155"/>
      <c r="E307" s="838"/>
    </row>
    <row r="308" spans="1:5" s="146" customFormat="1" ht="15">
      <c r="A308" s="152"/>
      <c r="B308" s="155"/>
      <c r="E308" s="838"/>
    </row>
    <row r="309" spans="1:5" s="146" customFormat="1" ht="15">
      <c r="A309" s="152"/>
      <c r="B309" s="155"/>
      <c r="E309" s="838"/>
    </row>
    <row r="310" spans="1:5" s="146" customFormat="1" ht="15">
      <c r="A310" s="152"/>
      <c r="B310" s="155"/>
      <c r="E310" s="838"/>
    </row>
    <row r="311" spans="1:5" s="146" customFormat="1" ht="15">
      <c r="A311" s="152"/>
      <c r="B311" s="155"/>
      <c r="E311" s="838"/>
    </row>
    <row r="312" spans="1:5" s="146" customFormat="1" ht="15">
      <c r="A312" s="152"/>
      <c r="B312" s="155"/>
      <c r="E312" s="838"/>
    </row>
    <row r="313" spans="1:5" s="146" customFormat="1" ht="15">
      <c r="A313" s="152"/>
      <c r="B313" s="155"/>
      <c r="E313" s="838"/>
    </row>
    <row r="314" spans="1:5" s="146" customFormat="1" ht="15">
      <c r="A314" s="152"/>
      <c r="B314" s="155"/>
      <c r="E314" s="838"/>
    </row>
    <row r="315" spans="1:5" s="146" customFormat="1" ht="15">
      <c r="A315" s="152"/>
      <c r="B315" s="155"/>
      <c r="E315" s="838"/>
    </row>
    <row r="316" spans="1:5" s="146" customFormat="1" ht="15">
      <c r="A316" s="152"/>
      <c r="B316" s="155"/>
      <c r="E316" s="838"/>
    </row>
    <row r="317" spans="1:5" s="146" customFormat="1" ht="15">
      <c r="A317" s="152"/>
      <c r="B317" s="155"/>
      <c r="E317" s="838"/>
    </row>
    <row r="318" spans="1:5" s="146" customFormat="1" ht="15">
      <c r="A318" s="152"/>
      <c r="B318" s="155"/>
      <c r="E318" s="838"/>
    </row>
    <row r="319" spans="1:5" s="146" customFormat="1" ht="15">
      <c r="A319" s="152"/>
      <c r="B319" s="155"/>
      <c r="E319" s="838"/>
    </row>
    <row r="320" spans="1:5" s="146" customFormat="1" ht="15">
      <c r="A320" s="152"/>
      <c r="B320" s="155"/>
      <c r="E320" s="838"/>
    </row>
    <row r="321" spans="1:5" s="146" customFormat="1" ht="15">
      <c r="A321" s="152"/>
      <c r="B321" s="155"/>
      <c r="E321" s="838"/>
    </row>
    <row r="322" spans="1:5" s="146" customFormat="1" ht="15">
      <c r="A322" s="152"/>
      <c r="B322" s="155"/>
      <c r="E322" s="838"/>
    </row>
    <row r="323" spans="1:5" s="146" customFormat="1" ht="15">
      <c r="A323" s="152"/>
      <c r="B323" s="155"/>
      <c r="E323" s="838"/>
    </row>
    <row r="324" spans="1:5" s="146" customFormat="1" ht="15">
      <c r="A324" s="152"/>
      <c r="B324" s="155"/>
      <c r="E324" s="838"/>
    </row>
    <row r="325" spans="1:5" s="146" customFormat="1" ht="15">
      <c r="A325" s="152"/>
      <c r="B325" s="155"/>
      <c r="E325" s="838"/>
    </row>
    <row r="326" spans="1:5" s="146" customFormat="1" ht="15">
      <c r="A326" s="152"/>
      <c r="B326" s="155"/>
      <c r="E326" s="838"/>
    </row>
    <row r="327" spans="1:5" s="146" customFormat="1" ht="15">
      <c r="A327" s="152"/>
      <c r="B327" s="155"/>
      <c r="E327" s="838"/>
    </row>
    <row r="328" spans="1:5" s="146" customFormat="1" ht="15">
      <c r="A328" s="152"/>
      <c r="B328" s="155"/>
      <c r="E328" s="838"/>
    </row>
    <row r="329" spans="1:5" s="146" customFormat="1" ht="15">
      <c r="A329" s="152"/>
      <c r="B329" s="155"/>
      <c r="E329" s="838"/>
    </row>
    <row r="330" spans="1:5" s="146" customFormat="1" ht="15">
      <c r="A330" s="152"/>
      <c r="B330" s="155"/>
      <c r="E330" s="838"/>
    </row>
    <row r="331" spans="1:5" s="146" customFormat="1" ht="15">
      <c r="A331" s="152"/>
      <c r="B331" s="155"/>
      <c r="E331" s="838"/>
    </row>
    <row r="332" spans="1:5" s="146" customFormat="1" ht="15">
      <c r="A332" s="152"/>
      <c r="B332" s="155"/>
      <c r="E332" s="838"/>
    </row>
    <row r="333" spans="1:5" s="146" customFormat="1" ht="15">
      <c r="A333" s="152"/>
      <c r="B333" s="155"/>
      <c r="E333" s="838"/>
    </row>
    <row r="334" spans="1:5" s="146" customFormat="1" ht="15">
      <c r="A334" s="152"/>
      <c r="B334" s="155"/>
      <c r="E334" s="838"/>
    </row>
    <row r="335" spans="1:5" s="146" customFormat="1" ht="15">
      <c r="A335" s="152"/>
      <c r="B335" s="155"/>
      <c r="E335" s="838"/>
    </row>
    <row r="336" spans="1:5" s="146" customFormat="1" ht="15">
      <c r="A336" s="152"/>
      <c r="B336" s="155"/>
      <c r="E336" s="838"/>
    </row>
    <row r="337" spans="1:5" s="146" customFormat="1" ht="15">
      <c r="A337" s="152"/>
      <c r="B337" s="155"/>
      <c r="E337" s="838"/>
    </row>
    <row r="338" spans="1:5" s="146" customFormat="1" ht="15">
      <c r="A338" s="152"/>
      <c r="B338" s="155"/>
      <c r="E338" s="838"/>
    </row>
    <row r="339" spans="1:5" s="146" customFormat="1" ht="15">
      <c r="A339" s="152"/>
      <c r="B339" s="155"/>
      <c r="E339" s="838"/>
    </row>
    <row r="340" spans="1:5" s="146" customFormat="1" ht="15">
      <c r="A340" s="152"/>
      <c r="B340" s="155"/>
      <c r="E340" s="838"/>
    </row>
    <row r="341" spans="1:5" s="146" customFormat="1" ht="15">
      <c r="A341" s="152"/>
      <c r="B341" s="155"/>
      <c r="E341" s="838"/>
    </row>
    <row r="342" spans="1:5" s="146" customFormat="1" ht="15">
      <c r="A342" s="152"/>
      <c r="B342" s="155"/>
      <c r="E342" s="838"/>
    </row>
    <row r="343" spans="1:5" s="146" customFormat="1" ht="15">
      <c r="A343" s="152"/>
      <c r="B343" s="155"/>
      <c r="E343" s="838"/>
    </row>
    <row r="344" spans="1:5" s="146" customFormat="1" ht="15">
      <c r="A344" s="152"/>
      <c r="B344" s="155"/>
      <c r="E344" s="838"/>
    </row>
    <row r="345" spans="1:5" s="146" customFormat="1" ht="15">
      <c r="A345" s="152"/>
      <c r="B345" s="155"/>
      <c r="E345" s="838"/>
    </row>
    <row r="346" spans="1:5" s="146" customFormat="1" ht="15">
      <c r="A346" s="152"/>
      <c r="B346" s="155"/>
      <c r="E346" s="838"/>
    </row>
    <row r="347" spans="1:5" s="146" customFormat="1" ht="15">
      <c r="A347" s="152"/>
      <c r="B347" s="155"/>
      <c r="E347" s="838"/>
    </row>
    <row r="348" spans="1:5" s="146" customFormat="1" ht="15">
      <c r="A348" s="152"/>
      <c r="B348" s="155"/>
      <c r="E348" s="838"/>
    </row>
    <row r="349" spans="1:5" s="146" customFormat="1" ht="15">
      <c r="A349" s="152"/>
      <c r="B349" s="155"/>
      <c r="E349" s="838"/>
    </row>
    <row r="350" spans="1:5" s="146" customFormat="1" ht="15">
      <c r="A350" s="152"/>
      <c r="B350" s="155"/>
      <c r="E350" s="838"/>
    </row>
    <row r="351" spans="1:5" s="146" customFormat="1" ht="15">
      <c r="A351" s="152"/>
      <c r="B351" s="155"/>
      <c r="E351" s="838"/>
    </row>
    <row r="352" spans="1:5" s="146" customFormat="1" ht="15">
      <c r="A352" s="152"/>
      <c r="B352" s="155"/>
      <c r="E352" s="838"/>
    </row>
    <row r="353" spans="1:5" s="146" customFormat="1" ht="15">
      <c r="A353" s="152"/>
      <c r="B353" s="155"/>
      <c r="E353" s="838"/>
    </row>
    <row r="354" spans="1:5" s="146" customFormat="1" ht="15">
      <c r="A354" s="152"/>
      <c r="B354" s="155"/>
      <c r="E354" s="838"/>
    </row>
    <row r="355" spans="1:5" s="146" customFormat="1" ht="15">
      <c r="A355" s="152"/>
      <c r="B355" s="155"/>
      <c r="E355" s="838"/>
    </row>
    <row r="356" spans="1:5" s="146" customFormat="1" ht="15">
      <c r="A356" s="152"/>
      <c r="B356" s="155"/>
      <c r="E356" s="838"/>
    </row>
    <row r="357" spans="1:5" s="146" customFormat="1" ht="15">
      <c r="A357" s="152"/>
      <c r="B357" s="155"/>
      <c r="E357" s="838"/>
    </row>
    <row r="358" spans="1:5" s="146" customFormat="1" ht="15">
      <c r="A358" s="152"/>
      <c r="B358" s="155"/>
      <c r="E358" s="838"/>
    </row>
    <row r="359" spans="1:5" s="146" customFormat="1" ht="15">
      <c r="A359" s="152"/>
      <c r="B359" s="155"/>
      <c r="E359" s="838"/>
    </row>
    <row r="360" spans="1:5" s="146" customFormat="1" ht="15">
      <c r="A360" s="152"/>
      <c r="B360" s="155"/>
      <c r="E360" s="838"/>
    </row>
    <row r="361" spans="1:5" s="146" customFormat="1" ht="15">
      <c r="A361" s="152"/>
      <c r="B361" s="155"/>
      <c r="E361" s="838"/>
    </row>
    <row r="362" spans="1:5" s="146" customFormat="1" ht="15">
      <c r="A362" s="152"/>
      <c r="B362" s="155"/>
      <c r="E362" s="838"/>
    </row>
    <row r="363" spans="1:5" s="146" customFormat="1" ht="15">
      <c r="A363" s="152"/>
      <c r="B363" s="155"/>
      <c r="E363" s="838"/>
    </row>
    <row r="364" spans="1:5" s="146" customFormat="1" ht="15">
      <c r="A364" s="152"/>
      <c r="B364" s="155"/>
      <c r="E364" s="838"/>
    </row>
    <row r="365" spans="1:5" s="146" customFormat="1" ht="15">
      <c r="A365" s="152"/>
      <c r="B365" s="155"/>
      <c r="E365" s="838"/>
    </row>
    <row r="366" spans="1:5" s="146" customFormat="1" ht="15">
      <c r="A366" s="152"/>
      <c r="B366" s="155"/>
      <c r="E366" s="838"/>
    </row>
    <row r="367" spans="1:5" s="146" customFormat="1" ht="15">
      <c r="A367" s="152"/>
      <c r="B367" s="155"/>
      <c r="E367" s="838"/>
    </row>
    <row r="368" spans="1:5" s="146" customFormat="1" ht="15">
      <c r="A368" s="152"/>
      <c r="B368" s="155"/>
      <c r="E368" s="838"/>
    </row>
    <row r="369" spans="1:5" s="146" customFormat="1" ht="15">
      <c r="A369" s="152"/>
      <c r="B369" s="155"/>
      <c r="E369" s="838"/>
    </row>
    <row r="370" spans="1:5" s="146" customFormat="1" ht="15">
      <c r="A370" s="152"/>
      <c r="B370" s="155"/>
      <c r="E370" s="838"/>
    </row>
    <row r="371" spans="1:5" s="146" customFormat="1" ht="15">
      <c r="A371" s="152"/>
      <c r="B371" s="155"/>
      <c r="E371" s="838"/>
    </row>
    <row r="372" spans="1:5" s="146" customFormat="1" ht="15">
      <c r="A372" s="152"/>
      <c r="B372" s="155"/>
      <c r="E372" s="838"/>
    </row>
    <row r="373" spans="1:5" s="146" customFormat="1" ht="15">
      <c r="A373" s="152"/>
      <c r="B373" s="155"/>
      <c r="E373" s="838"/>
    </row>
    <row r="374" spans="1:5" s="146" customFormat="1" ht="15">
      <c r="A374" s="152"/>
      <c r="B374" s="155"/>
      <c r="E374" s="838"/>
    </row>
    <row r="375" spans="1:5" s="146" customFormat="1" ht="15">
      <c r="A375" s="152"/>
      <c r="B375" s="155"/>
      <c r="E375" s="838"/>
    </row>
    <row r="376" spans="1:5" s="146" customFormat="1" ht="15">
      <c r="A376" s="152"/>
      <c r="B376" s="155"/>
      <c r="E376" s="838"/>
    </row>
    <row r="377" spans="1:5" s="146" customFormat="1" ht="15">
      <c r="A377" s="152"/>
      <c r="B377" s="155"/>
      <c r="E377" s="838"/>
    </row>
    <row r="378" spans="1:5" s="146" customFormat="1" ht="15">
      <c r="A378" s="152"/>
      <c r="B378" s="155"/>
      <c r="E378" s="838"/>
    </row>
    <row r="379" spans="1:5" s="146" customFormat="1" ht="15">
      <c r="A379" s="152"/>
      <c r="B379" s="155"/>
      <c r="E379" s="838"/>
    </row>
    <row r="380" spans="1:5" s="146" customFormat="1" ht="15">
      <c r="A380" s="152"/>
      <c r="B380" s="155"/>
      <c r="E380" s="838"/>
    </row>
    <row r="381" spans="1:5" s="146" customFormat="1" ht="15">
      <c r="A381" s="152"/>
      <c r="B381" s="155"/>
      <c r="E381" s="838"/>
    </row>
    <row r="382" spans="1:5" s="146" customFormat="1" ht="15">
      <c r="A382" s="152"/>
      <c r="B382" s="155"/>
      <c r="E382" s="838"/>
    </row>
    <row r="383" spans="1:5" s="146" customFormat="1" ht="15">
      <c r="A383" s="152"/>
      <c r="B383" s="155"/>
      <c r="E383" s="838"/>
    </row>
    <row r="384" spans="1:5" s="146" customFormat="1" ht="15">
      <c r="A384" s="152"/>
      <c r="B384" s="155"/>
      <c r="E384" s="838"/>
    </row>
    <row r="385" spans="1:5" s="146" customFormat="1" ht="15">
      <c r="A385" s="152"/>
      <c r="B385" s="155"/>
      <c r="E385" s="838"/>
    </row>
    <row r="386" spans="1:5" s="146" customFormat="1" ht="15">
      <c r="A386" s="152"/>
      <c r="B386" s="155"/>
      <c r="E386" s="838"/>
    </row>
    <row r="387" spans="1:5" s="146" customFormat="1" ht="15">
      <c r="A387" s="152"/>
      <c r="B387" s="155"/>
      <c r="E387" s="838"/>
    </row>
    <row r="388" spans="1:5" s="146" customFormat="1" ht="15">
      <c r="A388" s="152"/>
      <c r="B388" s="155"/>
      <c r="E388" s="838"/>
    </row>
    <row r="389" spans="1:5" s="146" customFormat="1" ht="15">
      <c r="A389" s="152"/>
      <c r="B389" s="155"/>
      <c r="E389" s="838"/>
    </row>
    <row r="390" spans="1:5" s="146" customFormat="1" ht="15">
      <c r="A390" s="152"/>
      <c r="B390" s="155"/>
      <c r="E390" s="838"/>
    </row>
    <row r="391" spans="1:5" s="146" customFormat="1" ht="15">
      <c r="A391" s="152"/>
      <c r="B391" s="155"/>
      <c r="E391" s="838"/>
    </row>
    <row r="392" spans="1:5" s="146" customFormat="1" ht="15">
      <c r="A392" s="152"/>
      <c r="B392" s="155"/>
      <c r="E392" s="838"/>
    </row>
    <row r="393" spans="1:5" s="146" customFormat="1" ht="15">
      <c r="A393" s="152"/>
      <c r="B393" s="155"/>
      <c r="E393" s="838"/>
    </row>
    <row r="394" spans="1:5" s="146" customFormat="1" ht="15">
      <c r="A394" s="152"/>
      <c r="B394" s="155"/>
      <c r="E394" s="838"/>
    </row>
    <row r="395" spans="1:5" s="146" customFormat="1" ht="15">
      <c r="A395" s="152"/>
      <c r="B395" s="155"/>
      <c r="E395" s="838"/>
    </row>
    <row r="396" spans="1:5" s="146" customFormat="1" ht="15">
      <c r="A396" s="152"/>
      <c r="B396" s="155"/>
      <c r="E396" s="838"/>
    </row>
    <row r="397" spans="1:5" s="146" customFormat="1" ht="15">
      <c r="A397" s="152"/>
      <c r="B397" s="155"/>
      <c r="E397" s="838"/>
    </row>
    <row r="398" spans="1:5" s="146" customFormat="1" ht="15">
      <c r="A398" s="152"/>
      <c r="B398" s="155"/>
      <c r="E398" s="838"/>
    </row>
    <row r="399" spans="1:5" s="146" customFormat="1" ht="15">
      <c r="A399" s="152"/>
      <c r="B399" s="155"/>
      <c r="E399" s="838"/>
    </row>
    <row r="400" spans="1:5" s="146" customFormat="1" ht="15">
      <c r="A400" s="152"/>
      <c r="B400" s="155"/>
      <c r="E400" s="838"/>
    </row>
    <row r="401" spans="1:5" s="146" customFormat="1" ht="15">
      <c r="A401" s="152"/>
      <c r="B401" s="155"/>
      <c r="E401" s="838"/>
    </row>
    <row r="402" spans="1:5" s="146" customFormat="1" ht="15">
      <c r="A402" s="152"/>
      <c r="B402" s="155"/>
      <c r="E402" s="838"/>
    </row>
    <row r="403" spans="1:5" s="146" customFormat="1" ht="15">
      <c r="A403" s="152"/>
      <c r="B403" s="155"/>
      <c r="E403" s="838"/>
    </row>
    <row r="404" spans="1:5" s="146" customFormat="1" ht="15">
      <c r="A404" s="152"/>
      <c r="B404" s="155"/>
      <c r="E404" s="838"/>
    </row>
    <row r="405" spans="1:5" s="146" customFormat="1" ht="15">
      <c r="A405" s="152"/>
      <c r="B405" s="155"/>
      <c r="E405" s="838"/>
    </row>
    <row r="406" spans="1:5" s="146" customFormat="1" ht="15">
      <c r="A406" s="152"/>
      <c r="B406" s="155"/>
      <c r="E406" s="838"/>
    </row>
    <row r="407" spans="1:5" s="146" customFormat="1" ht="15">
      <c r="A407" s="152"/>
      <c r="B407" s="155"/>
      <c r="E407" s="838"/>
    </row>
    <row r="408" spans="1:5" s="146" customFormat="1" ht="15">
      <c r="A408" s="152"/>
      <c r="B408" s="155"/>
      <c r="E408" s="838"/>
    </row>
    <row r="409" spans="1:5" s="146" customFormat="1" ht="15">
      <c r="A409" s="152"/>
      <c r="B409" s="155"/>
      <c r="E409" s="838"/>
    </row>
    <row r="410" spans="1:5" s="146" customFormat="1" ht="15">
      <c r="A410" s="152"/>
      <c r="B410" s="155"/>
      <c r="E410" s="838"/>
    </row>
    <row r="411" spans="1:5" s="146" customFormat="1" ht="15">
      <c r="A411" s="152"/>
      <c r="B411" s="155"/>
      <c r="E411" s="838"/>
    </row>
    <row r="412" spans="1:5" s="146" customFormat="1" ht="15">
      <c r="A412" s="152"/>
      <c r="B412" s="155"/>
      <c r="E412" s="838"/>
    </row>
    <row r="413" spans="1:5" s="146" customFormat="1" ht="15">
      <c r="A413" s="152"/>
      <c r="B413" s="155"/>
      <c r="E413" s="838"/>
    </row>
    <row r="414" spans="1:5" s="146" customFormat="1" ht="15">
      <c r="A414" s="152"/>
      <c r="B414" s="155"/>
      <c r="E414" s="838"/>
    </row>
    <row r="415" spans="1:5" s="146" customFormat="1" ht="15">
      <c r="A415" s="152"/>
      <c r="B415" s="155"/>
      <c r="E415" s="838"/>
    </row>
    <row r="416" spans="1:5" s="146" customFormat="1" ht="15">
      <c r="A416" s="152"/>
      <c r="B416" s="155"/>
      <c r="E416" s="838"/>
    </row>
    <row r="417" spans="1:5" s="146" customFormat="1" ht="15">
      <c r="A417" s="152"/>
      <c r="B417" s="155"/>
      <c r="E417" s="838"/>
    </row>
    <row r="418" spans="1:5" s="146" customFormat="1" ht="15">
      <c r="A418" s="152"/>
      <c r="B418" s="155"/>
      <c r="E418" s="838"/>
    </row>
    <row r="419" spans="1:5" s="146" customFormat="1" ht="15">
      <c r="A419" s="152"/>
      <c r="B419" s="155"/>
      <c r="E419" s="838"/>
    </row>
    <row r="420" spans="1:5" s="146" customFormat="1" ht="15">
      <c r="A420" s="152"/>
      <c r="B420" s="155"/>
      <c r="E420" s="838"/>
    </row>
    <row r="421" spans="1:5" s="146" customFormat="1" ht="15">
      <c r="A421" s="152"/>
      <c r="B421" s="155"/>
      <c r="E421" s="838"/>
    </row>
    <row r="422" spans="1:5" s="146" customFormat="1" ht="15">
      <c r="A422" s="152"/>
      <c r="B422" s="155"/>
      <c r="E422" s="838"/>
    </row>
    <row r="423" spans="1:5" s="146" customFormat="1" ht="15">
      <c r="A423" s="152"/>
      <c r="B423" s="155"/>
      <c r="E423" s="838"/>
    </row>
    <row r="424" spans="1:5" s="146" customFormat="1" ht="15">
      <c r="A424" s="152"/>
      <c r="B424" s="155"/>
      <c r="E424" s="838"/>
    </row>
    <row r="425" spans="1:5" s="146" customFormat="1" ht="15">
      <c r="A425" s="152"/>
      <c r="B425" s="155"/>
      <c r="E425" s="838"/>
    </row>
    <row r="426" spans="1:5" s="146" customFormat="1" ht="15">
      <c r="A426" s="152"/>
      <c r="B426" s="155"/>
      <c r="E426" s="838"/>
    </row>
    <row r="427" spans="1:5" s="146" customFormat="1" ht="15">
      <c r="A427" s="152"/>
      <c r="B427" s="155"/>
      <c r="E427" s="838"/>
    </row>
    <row r="428" spans="1:5" s="146" customFormat="1" ht="15">
      <c r="A428" s="152"/>
      <c r="B428" s="155"/>
      <c r="E428" s="838"/>
    </row>
    <row r="429" spans="1:5" s="146" customFormat="1" ht="15">
      <c r="A429" s="152"/>
      <c r="B429" s="155"/>
      <c r="E429" s="838"/>
    </row>
    <row r="430" spans="1:5" s="146" customFormat="1" ht="15">
      <c r="A430" s="152"/>
      <c r="B430" s="155"/>
      <c r="E430" s="838"/>
    </row>
    <row r="431" spans="1:5" s="146" customFormat="1" ht="15">
      <c r="A431" s="152"/>
      <c r="B431" s="155"/>
      <c r="E431" s="838"/>
    </row>
    <row r="432" spans="1:5" s="146" customFormat="1" ht="15">
      <c r="A432" s="152"/>
      <c r="B432" s="155"/>
      <c r="E432" s="838"/>
    </row>
    <row r="433" spans="1:5" s="146" customFormat="1" ht="15">
      <c r="A433" s="152"/>
      <c r="B433" s="155"/>
      <c r="E433" s="838"/>
    </row>
    <row r="434" spans="1:5" s="146" customFormat="1" ht="15">
      <c r="A434" s="152"/>
      <c r="B434" s="155"/>
      <c r="E434" s="838"/>
    </row>
    <row r="435" spans="1:5" s="146" customFormat="1" ht="15">
      <c r="A435" s="152"/>
      <c r="B435" s="155"/>
      <c r="E435" s="838"/>
    </row>
    <row r="436" spans="1:5" s="146" customFormat="1" ht="15">
      <c r="A436" s="152"/>
      <c r="B436" s="155"/>
      <c r="E436" s="838"/>
    </row>
    <row r="437" spans="1:5" s="146" customFormat="1" ht="15">
      <c r="A437" s="152"/>
      <c r="B437" s="155"/>
      <c r="E437" s="838"/>
    </row>
    <row r="438" spans="1:5" s="146" customFormat="1" ht="15">
      <c r="A438" s="152"/>
      <c r="B438" s="155"/>
      <c r="E438" s="838"/>
    </row>
    <row r="439" spans="1:5" s="146" customFormat="1" ht="15">
      <c r="A439" s="152"/>
      <c r="B439" s="155"/>
      <c r="E439" s="838"/>
    </row>
    <row r="440" spans="1:5" s="146" customFormat="1" ht="15">
      <c r="A440" s="152"/>
      <c r="B440" s="155"/>
      <c r="E440" s="838"/>
    </row>
    <row r="441" spans="1:5" s="146" customFormat="1" ht="15">
      <c r="A441" s="152"/>
      <c r="B441" s="155"/>
      <c r="E441" s="838"/>
    </row>
    <row r="442" spans="1:5" s="146" customFormat="1" ht="15">
      <c r="A442" s="152"/>
      <c r="B442" s="155"/>
      <c r="E442" s="838"/>
    </row>
    <row r="443" spans="1:5" s="146" customFormat="1" ht="15">
      <c r="A443" s="152"/>
      <c r="B443" s="155"/>
      <c r="E443" s="838"/>
    </row>
    <row r="444" spans="1:5" s="146" customFormat="1" ht="15">
      <c r="A444" s="152"/>
      <c r="B444" s="155"/>
      <c r="E444" s="838"/>
    </row>
    <row r="445" spans="1:5" s="146" customFormat="1" ht="15">
      <c r="A445" s="152"/>
      <c r="B445" s="155"/>
      <c r="E445" s="838"/>
    </row>
    <row r="446" spans="1:5" s="146" customFormat="1" ht="15">
      <c r="A446" s="152"/>
      <c r="B446" s="155"/>
      <c r="E446" s="838"/>
    </row>
    <row r="447" spans="1:5" s="146" customFormat="1" ht="15">
      <c r="A447" s="152"/>
      <c r="B447" s="155"/>
      <c r="E447" s="838"/>
    </row>
    <row r="448" spans="1:5" s="146" customFormat="1" ht="15">
      <c r="A448" s="152"/>
      <c r="B448" s="155"/>
      <c r="E448" s="838"/>
    </row>
    <row r="449" spans="1:5" s="146" customFormat="1" ht="15">
      <c r="A449" s="152"/>
      <c r="B449" s="155"/>
      <c r="E449" s="838"/>
    </row>
    <row r="450" spans="1:5" s="146" customFormat="1" ht="15">
      <c r="A450" s="152"/>
      <c r="B450" s="155"/>
      <c r="E450" s="838"/>
    </row>
    <row r="451" spans="1:5" s="146" customFormat="1" ht="15">
      <c r="A451" s="152"/>
      <c r="B451" s="155"/>
      <c r="E451" s="838"/>
    </row>
    <row r="452" spans="1:5" s="146" customFormat="1" ht="15">
      <c r="A452" s="152"/>
      <c r="B452" s="155"/>
      <c r="E452" s="838"/>
    </row>
    <row r="453" spans="1:5" s="146" customFormat="1" ht="15">
      <c r="A453" s="152"/>
      <c r="B453" s="155"/>
      <c r="E453" s="838"/>
    </row>
    <row r="454" spans="1:5" s="146" customFormat="1" ht="15">
      <c r="A454" s="152"/>
      <c r="B454" s="155"/>
      <c r="E454" s="838"/>
    </row>
    <row r="455" spans="1:5" s="146" customFormat="1" ht="15">
      <c r="A455" s="152"/>
      <c r="B455" s="155"/>
      <c r="E455" s="838"/>
    </row>
    <row r="456" spans="1:5" s="146" customFormat="1" ht="15">
      <c r="A456" s="152"/>
      <c r="B456" s="155"/>
      <c r="E456" s="838"/>
    </row>
    <row r="457" spans="1:5" s="146" customFormat="1" ht="15">
      <c r="A457" s="152"/>
      <c r="B457" s="155"/>
      <c r="E457" s="838"/>
    </row>
    <row r="458" spans="1:5" s="146" customFormat="1" ht="15">
      <c r="A458" s="152"/>
      <c r="B458" s="155"/>
      <c r="E458" s="838"/>
    </row>
    <row r="459" spans="1:5" s="146" customFormat="1" ht="15">
      <c r="A459" s="152"/>
      <c r="B459" s="155"/>
      <c r="E459" s="838"/>
    </row>
    <row r="460" spans="1:5" s="146" customFormat="1" ht="15">
      <c r="A460" s="152"/>
      <c r="B460" s="155"/>
      <c r="E460" s="838"/>
    </row>
    <row r="461" spans="1:5" s="146" customFormat="1" ht="15">
      <c r="A461" s="152"/>
      <c r="B461" s="155"/>
      <c r="E461" s="838"/>
    </row>
    <row r="462" spans="1:5" s="146" customFormat="1" ht="15">
      <c r="A462" s="152"/>
      <c r="B462" s="155"/>
      <c r="E462" s="838"/>
    </row>
    <row r="463" spans="1:5" s="146" customFormat="1" ht="15">
      <c r="A463" s="152"/>
      <c r="B463" s="155"/>
      <c r="E463" s="838"/>
    </row>
    <row r="464" spans="1:5" s="146" customFormat="1" ht="15">
      <c r="A464" s="152"/>
      <c r="B464" s="155"/>
      <c r="E464" s="838"/>
    </row>
    <row r="465" spans="1:5" s="146" customFormat="1" ht="15">
      <c r="A465" s="152"/>
      <c r="B465" s="155"/>
      <c r="E465" s="838"/>
    </row>
    <row r="466" spans="1:5" s="146" customFormat="1" ht="15">
      <c r="A466" s="152"/>
      <c r="B466" s="155"/>
      <c r="E466" s="838"/>
    </row>
    <row r="467" spans="1:5" s="146" customFormat="1" ht="15">
      <c r="A467" s="152"/>
      <c r="B467" s="155"/>
      <c r="E467" s="838"/>
    </row>
    <row r="468" spans="1:5" s="146" customFormat="1" ht="15">
      <c r="A468" s="152"/>
      <c r="B468" s="155"/>
      <c r="E468" s="838"/>
    </row>
    <row r="469" spans="1:5" s="146" customFormat="1" ht="15">
      <c r="A469" s="152"/>
      <c r="B469" s="155"/>
      <c r="E469" s="838"/>
    </row>
    <row r="470" spans="1:5" s="146" customFormat="1" ht="15">
      <c r="A470" s="152"/>
      <c r="B470" s="155"/>
      <c r="E470" s="838"/>
    </row>
    <row r="471" spans="1:5" s="146" customFormat="1" ht="15">
      <c r="A471" s="152"/>
      <c r="B471" s="155"/>
      <c r="E471" s="838"/>
    </row>
    <row r="472" spans="1:5" s="146" customFormat="1" ht="15">
      <c r="A472" s="152"/>
      <c r="B472" s="155"/>
      <c r="E472" s="838"/>
    </row>
    <row r="473" spans="1:5" s="146" customFormat="1" ht="15">
      <c r="A473" s="152"/>
      <c r="B473" s="155"/>
      <c r="E473" s="838"/>
    </row>
    <row r="474" spans="1:5" s="146" customFormat="1" ht="15">
      <c r="A474" s="152"/>
      <c r="B474" s="155"/>
      <c r="E474" s="838"/>
    </row>
    <row r="475" spans="1:5" s="146" customFormat="1" ht="15">
      <c r="A475" s="152"/>
      <c r="B475" s="155"/>
      <c r="E475" s="838"/>
    </row>
    <row r="476" spans="1:5" s="146" customFormat="1" ht="15">
      <c r="A476" s="152"/>
      <c r="B476" s="155"/>
      <c r="E476" s="838"/>
    </row>
    <row r="477" spans="1:5" s="146" customFormat="1" ht="15">
      <c r="A477" s="152"/>
      <c r="B477" s="155"/>
      <c r="E477" s="838"/>
    </row>
    <row r="478" spans="1:5" s="146" customFormat="1" ht="15">
      <c r="A478" s="152"/>
      <c r="B478" s="155"/>
      <c r="E478" s="838"/>
    </row>
    <row r="479" spans="1:5" s="146" customFormat="1" ht="15">
      <c r="A479" s="152"/>
      <c r="B479" s="155"/>
      <c r="E479" s="838"/>
    </row>
    <row r="480" spans="1:5" s="146" customFormat="1" ht="15">
      <c r="A480" s="152"/>
      <c r="B480" s="155"/>
      <c r="E480" s="838"/>
    </row>
    <row r="481" spans="1:5" s="146" customFormat="1" ht="15">
      <c r="A481" s="152"/>
      <c r="B481" s="155"/>
      <c r="E481" s="838"/>
    </row>
    <row r="482" spans="1:5" s="146" customFormat="1" ht="15">
      <c r="A482" s="152"/>
      <c r="B482" s="155"/>
      <c r="E482" s="838"/>
    </row>
    <row r="483" spans="1:5" s="146" customFormat="1" ht="15">
      <c r="A483" s="152"/>
      <c r="B483" s="155"/>
      <c r="E483" s="838"/>
    </row>
    <row r="484" spans="1:5" s="146" customFormat="1" ht="15">
      <c r="A484" s="152"/>
      <c r="B484" s="155"/>
      <c r="E484" s="838"/>
    </row>
    <row r="485" spans="1:5" s="146" customFormat="1" ht="15">
      <c r="A485" s="152"/>
      <c r="B485" s="155"/>
      <c r="E485" s="838"/>
    </row>
    <row r="486" spans="1:5" s="146" customFormat="1" ht="15">
      <c r="A486" s="152"/>
      <c r="B486" s="155"/>
      <c r="E486" s="838"/>
    </row>
    <row r="487" spans="1:5" s="146" customFormat="1" ht="15">
      <c r="A487" s="152"/>
      <c r="B487" s="155"/>
      <c r="E487" s="838"/>
    </row>
    <row r="488" spans="1:5" s="146" customFormat="1" ht="15">
      <c r="A488" s="152"/>
      <c r="B488" s="155"/>
      <c r="E488" s="838"/>
    </row>
    <row r="489" spans="1:5" s="146" customFormat="1" ht="15">
      <c r="A489" s="152"/>
      <c r="B489" s="155"/>
      <c r="E489" s="838"/>
    </row>
    <row r="490" spans="1:5" s="146" customFormat="1" ht="15">
      <c r="A490" s="152"/>
      <c r="B490" s="155"/>
      <c r="E490" s="838"/>
    </row>
    <row r="491" spans="1:5" s="146" customFormat="1" ht="15">
      <c r="A491" s="152"/>
      <c r="B491" s="155"/>
      <c r="E491" s="838"/>
    </row>
    <row r="492" spans="1:5" s="146" customFormat="1" ht="15">
      <c r="A492" s="152"/>
      <c r="B492" s="155"/>
      <c r="E492" s="838"/>
    </row>
    <row r="493" spans="1:5" s="146" customFormat="1" ht="15">
      <c r="A493" s="152"/>
      <c r="B493" s="155"/>
      <c r="E493" s="838"/>
    </row>
    <row r="494" spans="1:5" s="146" customFormat="1" ht="15">
      <c r="A494" s="152"/>
      <c r="B494" s="155"/>
      <c r="E494" s="838"/>
    </row>
    <row r="495" spans="1:5" s="146" customFormat="1" ht="15">
      <c r="A495" s="152"/>
      <c r="B495" s="155"/>
      <c r="E495" s="838"/>
    </row>
    <row r="496" spans="1:5" s="146" customFormat="1" ht="15">
      <c r="A496" s="152"/>
      <c r="B496" s="155"/>
      <c r="E496" s="838"/>
    </row>
    <row r="497" spans="1:5" s="146" customFormat="1" ht="15">
      <c r="A497" s="152"/>
      <c r="B497" s="155"/>
      <c r="E497" s="838"/>
    </row>
    <row r="498" spans="1:5" s="146" customFormat="1" ht="15">
      <c r="A498" s="152"/>
      <c r="B498" s="155"/>
      <c r="E498" s="838"/>
    </row>
    <row r="499" spans="1:5" s="146" customFormat="1" ht="15">
      <c r="A499" s="152"/>
      <c r="B499" s="155"/>
      <c r="E499" s="838"/>
    </row>
    <row r="500" spans="1:5" s="146" customFormat="1" ht="15">
      <c r="A500" s="152"/>
      <c r="B500" s="155"/>
      <c r="E500" s="838"/>
    </row>
    <row r="501" spans="1:5" s="146" customFormat="1" ht="15">
      <c r="A501" s="152"/>
      <c r="B501" s="155"/>
      <c r="E501" s="838"/>
    </row>
    <row r="502" spans="1:5" s="146" customFormat="1" ht="15">
      <c r="A502" s="152"/>
      <c r="B502" s="155"/>
      <c r="E502" s="838"/>
    </row>
    <row r="503" spans="1:5" s="146" customFormat="1" ht="15">
      <c r="A503" s="152"/>
      <c r="B503" s="155"/>
      <c r="E503" s="838"/>
    </row>
    <row r="504" spans="1:5" s="146" customFormat="1" ht="15">
      <c r="A504" s="152"/>
      <c r="B504" s="155"/>
      <c r="E504" s="838"/>
    </row>
    <row r="505" spans="1:5" s="146" customFormat="1" ht="15">
      <c r="A505" s="152"/>
      <c r="B505" s="155"/>
      <c r="E505" s="838"/>
    </row>
    <row r="506" spans="1:5" s="146" customFormat="1" ht="15">
      <c r="A506" s="152"/>
      <c r="B506" s="155"/>
      <c r="E506" s="838"/>
    </row>
    <row r="507" spans="1:5" s="146" customFormat="1" ht="15">
      <c r="A507" s="152"/>
      <c r="B507" s="155"/>
      <c r="E507" s="838"/>
    </row>
    <row r="508" spans="1:5" s="146" customFormat="1" ht="15">
      <c r="A508" s="152"/>
      <c r="B508" s="155"/>
      <c r="E508" s="838"/>
    </row>
    <row r="509" spans="1:5" s="146" customFormat="1" ht="15">
      <c r="A509" s="152"/>
      <c r="B509" s="155"/>
      <c r="E509" s="838"/>
    </row>
    <row r="510" spans="1:5" s="146" customFormat="1" ht="15">
      <c r="A510" s="152"/>
      <c r="B510" s="155"/>
      <c r="E510" s="838"/>
    </row>
    <row r="511" spans="1:5" s="146" customFormat="1" ht="15">
      <c r="A511" s="152"/>
      <c r="B511" s="155"/>
      <c r="E511" s="838"/>
    </row>
    <row r="512" spans="1:5" s="146" customFormat="1" ht="15">
      <c r="A512" s="152"/>
      <c r="B512" s="155"/>
      <c r="E512" s="838"/>
    </row>
    <row r="513" spans="1:5" s="146" customFormat="1" ht="15">
      <c r="A513" s="152"/>
      <c r="B513" s="155"/>
      <c r="E513" s="838"/>
    </row>
    <row r="514" spans="1:5" s="146" customFormat="1" ht="15">
      <c r="A514" s="152"/>
      <c r="B514" s="155"/>
      <c r="E514" s="838"/>
    </row>
    <row r="515" spans="1:5" s="146" customFormat="1" ht="15">
      <c r="A515" s="152"/>
      <c r="B515" s="155"/>
      <c r="E515" s="838"/>
    </row>
    <row r="516" spans="1:5" s="146" customFormat="1" ht="15">
      <c r="A516" s="152"/>
      <c r="B516" s="155"/>
      <c r="E516" s="838"/>
    </row>
    <row r="517" spans="1:5" s="146" customFormat="1" ht="15">
      <c r="A517" s="152"/>
      <c r="B517" s="155"/>
      <c r="E517" s="838"/>
    </row>
    <row r="518" spans="1:5" s="146" customFormat="1" ht="15">
      <c r="A518" s="152"/>
      <c r="B518" s="155"/>
      <c r="E518" s="838"/>
    </row>
    <row r="519" spans="1:5" s="146" customFormat="1" ht="15">
      <c r="A519" s="152"/>
      <c r="B519" s="155"/>
      <c r="E519" s="838"/>
    </row>
    <row r="520" spans="1:5" s="146" customFormat="1" ht="15">
      <c r="A520" s="152"/>
      <c r="B520" s="155"/>
      <c r="E520" s="838"/>
    </row>
    <row r="521" spans="1:5" s="146" customFormat="1" ht="15">
      <c r="A521" s="152"/>
      <c r="B521" s="155"/>
      <c r="E521" s="838"/>
    </row>
    <row r="522" spans="1:5" s="146" customFormat="1" ht="15">
      <c r="A522" s="152"/>
      <c r="B522" s="155"/>
      <c r="E522" s="838"/>
    </row>
    <row r="523" spans="1:5" s="146" customFormat="1" ht="15">
      <c r="A523" s="152"/>
      <c r="B523" s="155"/>
      <c r="E523" s="838"/>
    </row>
    <row r="524" spans="1:5" s="146" customFormat="1" ht="15">
      <c r="A524" s="152"/>
      <c r="B524" s="155"/>
      <c r="E524" s="838"/>
    </row>
    <row r="525" spans="1:5" s="146" customFormat="1" ht="15">
      <c r="A525" s="152"/>
      <c r="B525" s="155"/>
      <c r="E525" s="838"/>
    </row>
    <row r="526" spans="1:5" s="146" customFormat="1" ht="15">
      <c r="A526" s="152"/>
      <c r="B526" s="155"/>
      <c r="E526" s="838"/>
    </row>
    <row r="527" spans="1:5" s="146" customFormat="1" ht="15">
      <c r="A527" s="152"/>
      <c r="B527" s="155"/>
      <c r="E527" s="838"/>
    </row>
    <row r="528" spans="1:5" s="146" customFormat="1" ht="15">
      <c r="A528" s="152"/>
      <c r="B528" s="155"/>
      <c r="E528" s="838"/>
    </row>
    <row r="529" spans="1:5" s="146" customFormat="1" ht="15">
      <c r="A529" s="152"/>
      <c r="B529" s="155"/>
      <c r="E529" s="838"/>
    </row>
    <row r="530" spans="1:5" s="146" customFormat="1" ht="15">
      <c r="A530" s="152"/>
      <c r="B530" s="155"/>
      <c r="E530" s="838"/>
    </row>
    <row r="531" spans="1:5" s="146" customFormat="1" ht="15">
      <c r="A531" s="152"/>
      <c r="B531" s="155"/>
      <c r="E531" s="838"/>
    </row>
    <row r="532" spans="1:5" s="146" customFormat="1" ht="15">
      <c r="A532" s="152"/>
      <c r="B532" s="155"/>
      <c r="E532" s="838"/>
    </row>
    <row r="533" spans="1:5" s="146" customFormat="1" ht="15">
      <c r="A533" s="152"/>
      <c r="B533" s="155"/>
      <c r="E533" s="838"/>
    </row>
    <row r="534" spans="1:5" s="146" customFormat="1" ht="15">
      <c r="A534" s="152"/>
      <c r="B534" s="155"/>
      <c r="E534" s="838"/>
    </row>
    <row r="535" spans="1:5" s="146" customFormat="1" ht="15">
      <c r="A535" s="152"/>
      <c r="B535" s="155"/>
      <c r="E535" s="838"/>
    </row>
    <row r="536" spans="1:5" s="146" customFormat="1" ht="15">
      <c r="A536" s="152"/>
      <c r="B536" s="155"/>
      <c r="E536" s="838"/>
    </row>
    <row r="537" spans="1:5" s="146" customFormat="1" ht="15">
      <c r="A537" s="152"/>
      <c r="B537" s="155"/>
      <c r="E537" s="838"/>
    </row>
    <row r="538" spans="1:5" s="146" customFormat="1" ht="15">
      <c r="A538" s="152"/>
      <c r="B538" s="155"/>
      <c r="E538" s="838"/>
    </row>
    <row r="539" spans="1:5" s="146" customFormat="1" ht="15">
      <c r="A539" s="152"/>
      <c r="B539" s="155"/>
      <c r="E539" s="838"/>
    </row>
    <row r="540" spans="1:5" s="146" customFormat="1" ht="15">
      <c r="A540" s="152"/>
      <c r="B540" s="155"/>
      <c r="E540" s="838"/>
    </row>
    <row r="541" spans="1:5" s="146" customFormat="1" ht="15">
      <c r="A541" s="152"/>
      <c r="B541" s="155"/>
      <c r="E541" s="838"/>
    </row>
    <row r="542" spans="1:5" s="146" customFormat="1" ht="15">
      <c r="A542" s="152"/>
      <c r="B542" s="155"/>
      <c r="E542" s="838"/>
    </row>
    <row r="543" spans="1:5" s="146" customFormat="1" ht="15">
      <c r="A543" s="152"/>
      <c r="B543" s="155"/>
      <c r="E543" s="838"/>
    </row>
    <row r="544" spans="1:5" s="146" customFormat="1" ht="15">
      <c r="A544" s="152"/>
      <c r="B544" s="155"/>
      <c r="E544" s="838"/>
    </row>
    <row r="545" spans="1:5" s="146" customFormat="1" ht="15">
      <c r="A545" s="152"/>
      <c r="B545" s="155"/>
      <c r="E545" s="838"/>
    </row>
    <row r="546" spans="1:5" s="146" customFormat="1" ht="15">
      <c r="A546" s="152"/>
      <c r="B546" s="155"/>
      <c r="E546" s="838"/>
    </row>
    <row r="547" spans="1:5" s="146" customFormat="1" ht="15">
      <c r="A547" s="152"/>
      <c r="B547" s="155"/>
      <c r="E547" s="838"/>
    </row>
    <row r="548" spans="1:5" s="146" customFormat="1" ht="15">
      <c r="A548" s="152"/>
      <c r="B548" s="155"/>
      <c r="E548" s="838"/>
    </row>
    <row r="549" spans="1:5" s="146" customFormat="1" ht="15">
      <c r="A549" s="152"/>
      <c r="B549" s="155"/>
      <c r="E549" s="838"/>
    </row>
    <row r="550" spans="1:5" s="146" customFormat="1" ht="15">
      <c r="A550" s="152"/>
      <c r="B550" s="155"/>
      <c r="E550" s="838"/>
    </row>
    <row r="551" spans="1:5" s="146" customFormat="1" ht="15">
      <c r="A551" s="152"/>
      <c r="B551" s="155"/>
      <c r="E551" s="838"/>
    </row>
    <row r="552" spans="1:5" s="146" customFormat="1" ht="15">
      <c r="A552" s="152"/>
      <c r="B552" s="155"/>
      <c r="E552" s="838"/>
    </row>
    <row r="553" spans="1:5" s="146" customFormat="1" ht="15">
      <c r="A553" s="152"/>
      <c r="B553" s="155"/>
      <c r="E553" s="838"/>
    </row>
    <row r="554" spans="1:5" s="146" customFormat="1" ht="15">
      <c r="A554" s="152"/>
      <c r="B554" s="155"/>
      <c r="E554" s="838"/>
    </row>
    <row r="555" spans="1:5" s="146" customFormat="1" ht="15">
      <c r="A555" s="152"/>
      <c r="B555" s="155"/>
      <c r="E555" s="838"/>
    </row>
    <row r="556" spans="1:5" s="146" customFormat="1" ht="15">
      <c r="A556" s="152"/>
      <c r="B556" s="155"/>
      <c r="E556" s="838"/>
    </row>
    <row r="557" spans="1:5" s="146" customFormat="1" ht="15">
      <c r="A557" s="152"/>
      <c r="B557" s="155"/>
      <c r="E557" s="838"/>
    </row>
    <row r="558" spans="1:5" s="146" customFormat="1" ht="15">
      <c r="A558" s="152"/>
      <c r="B558" s="155"/>
      <c r="E558" s="838"/>
    </row>
    <row r="559" spans="1:5" s="146" customFormat="1" ht="15">
      <c r="A559" s="152"/>
      <c r="B559" s="155"/>
      <c r="E559" s="838"/>
    </row>
    <row r="560" spans="1:5" s="146" customFormat="1" ht="15">
      <c r="A560" s="152"/>
      <c r="B560" s="155"/>
      <c r="E560" s="838"/>
    </row>
    <row r="561" spans="1:5" s="146" customFormat="1" ht="15">
      <c r="A561" s="152"/>
      <c r="B561" s="155"/>
      <c r="E561" s="838"/>
    </row>
    <row r="562" spans="1:5" s="146" customFormat="1" ht="15">
      <c r="A562" s="152"/>
      <c r="B562" s="155"/>
      <c r="E562" s="838"/>
    </row>
    <row r="563" spans="1:5" s="146" customFormat="1" ht="15">
      <c r="A563" s="152"/>
      <c r="B563" s="155"/>
      <c r="E563" s="838"/>
    </row>
    <row r="564" spans="1:5" s="146" customFormat="1" ht="15">
      <c r="A564" s="152"/>
      <c r="B564" s="155"/>
      <c r="E564" s="838"/>
    </row>
    <row r="565" spans="1:5" s="146" customFormat="1" ht="15">
      <c r="A565" s="152"/>
      <c r="B565" s="155"/>
      <c r="E565" s="838"/>
    </row>
    <row r="566" spans="1:5" s="146" customFormat="1" ht="15">
      <c r="A566" s="152"/>
      <c r="B566" s="155"/>
      <c r="E566" s="838"/>
    </row>
    <row r="567" spans="1:5" s="146" customFormat="1" ht="15">
      <c r="A567" s="152"/>
      <c r="B567" s="155"/>
      <c r="E567" s="838"/>
    </row>
    <row r="568" spans="1:5" s="146" customFormat="1" ht="15">
      <c r="A568" s="152"/>
      <c r="B568" s="155"/>
      <c r="E568" s="838"/>
    </row>
    <row r="569" spans="1:5" s="146" customFormat="1" ht="15">
      <c r="A569" s="152"/>
      <c r="B569" s="155"/>
      <c r="E569" s="838"/>
    </row>
    <row r="570" spans="1:5" s="146" customFormat="1" ht="15">
      <c r="A570" s="152"/>
      <c r="B570" s="155"/>
      <c r="E570" s="838"/>
    </row>
    <row r="571" spans="1:5" s="146" customFormat="1" ht="15">
      <c r="A571" s="152"/>
      <c r="B571" s="155"/>
      <c r="E571" s="838"/>
    </row>
    <row r="572" spans="1:5" s="146" customFormat="1" ht="15">
      <c r="A572" s="152"/>
      <c r="B572" s="155"/>
      <c r="E572" s="838"/>
    </row>
    <row r="573" spans="1:5" s="146" customFormat="1" ht="15">
      <c r="A573" s="152"/>
      <c r="B573" s="155"/>
      <c r="E573" s="838"/>
    </row>
    <row r="574" spans="1:5" s="146" customFormat="1" ht="15">
      <c r="A574" s="152"/>
      <c r="B574" s="155"/>
      <c r="E574" s="838"/>
    </row>
    <row r="575" spans="1:5" s="146" customFormat="1" ht="15">
      <c r="A575" s="152"/>
      <c r="B575" s="155"/>
      <c r="E575" s="838"/>
    </row>
    <row r="576" spans="1:5" s="146" customFormat="1" ht="15">
      <c r="A576" s="152"/>
      <c r="B576" s="155"/>
      <c r="E576" s="838"/>
    </row>
    <row r="577" spans="1:5" s="146" customFormat="1" ht="15">
      <c r="A577" s="152"/>
      <c r="B577" s="155"/>
      <c r="E577" s="838"/>
    </row>
    <row r="578" spans="1:5" s="146" customFormat="1" ht="15">
      <c r="A578" s="152"/>
      <c r="B578" s="155"/>
      <c r="E578" s="838"/>
    </row>
    <row r="579" spans="1:5" s="146" customFormat="1" ht="15">
      <c r="A579" s="152"/>
      <c r="B579" s="155"/>
      <c r="E579" s="838"/>
    </row>
    <row r="580" spans="1:5" s="146" customFormat="1" ht="15">
      <c r="A580" s="152"/>
      <c r="B580" s="155"/>
      <c r="E580" s="838"/>
    </row>
    <row r="581" spans="1:5" s="146" customFormat="1" ht="15">
      <c r="A581" s="152"/>
      <c r="B581" s="155"/>
      <c r="E581" s="838"/>
    </row>
    <row r="582" spans="1:5" s="146" customFormat="1" ht="15">
      <c r="A582" s="152"/>
      <c r="B582" s="155"/>
      <c r="E582" s="838"/>
    </row>
    <row r="583" spans="1:5" s="146" customFormat="1" ht="15">
      <c r="A583" s="152"/>
      <c r="B583" s="155"/>
      <c r="E583" s="838"/>
    </row>
    <row r="584" spans="1:5" s="146" customFormat="1" ht="15">
      <c r="A584" s="152"/>
      <c r="B584" s="155"/>
      <c r="E584" s="838"/>
    </row>
    <row r="585" spans="1:5" s="146" customFormat="1" ht="15">
      <c r="A585" s="152"/>
      <c r="B585" s="155"/>
      <c r="E585" s="838"/>
    </row>
    <row r="586" spans="1:5" s="146" customFormat="1" ht="15">
      <c r="A586" s="152"/>
      <c r="B586" s="155"/>
      <c r="E586" s="838"/>
    </row>
    <row r="587" spans="1:5" s="146" customFormat="1" ht="15">
      <c r="A587" s="152"/>
      <c r="B587" s="155"/>
      <c r="E587" s="838"/>
    </row>
    <row r="588" spans="1:5" s="146" customFormat="1" ht="15">
      <c r="A588" s="152"/>
      <c r="B588" s="155"/>
      <c r="E588" s="838"/>
    </row>
    <row r="589" spans="1:5" s="146" customFormat="1" ht="15">
      <c r="A589" s="152"/>
      <c r="B589" s="155"/>
      <c r="E589" s="838"/>
    </row>
    <row r="590" spans="1:5" s="146" customFormat="1" ht="15">
      <c r="A590" s="152"/>
      <c r="B590" s="155"/>
      <c r="E590" s="838"/>
    </row>
    <row r="591" spans="1:5" s="146" customFormat="1" ht="15">
      <c r="A591" s="152"/>
      <c r="B591" s="155"/>
      <c r="E591" s="838"/>
    </row>
    <row r="592" spans="1:5" s="146" customFormat="1" ht="15">
      <c r="A592" s="152"/>
      <c r="B592" s="155"/>
      <c r="E592" s="838"/>
    </row>
    <row r="593" spans="1:5" s="146" customFormat="1" ht="15">
      <c r="A593" s="152"/>
      <c r="B593" s="155"/>
      <c r="E593" s="838"/>
    </row>
    <row r="594" spans="1:5" s="146" customFormat="1" ht="15">
      <c r="A594" s="152"/>
      <c r="B594" s="155"/>
      <c r="E594" s="838"/>
    </row>
    <row r="595" spans="1:5" s="146" customFormat="1" ht="15">
      <c r="A595" s="152"/>
      <c r="B595" s="155"/>
      <c r="E595" s="838"/>
    </row>
    <row r="596" spans="1:5" s="146" customFormat="1" ht="15">
      <c r="A596" s="152"/>
      <c r="B596" s="155"/>
      <c r="E596" s="838"/>
    </row>
    <row r="597" spans="1:5" s="146" customFormat="1" ht="15">
      <c r="A597" s="152"/>
      <c r="B597" s="155"/>
      <c r="E597" s="838"/>
    </row>
    <row r="598" spans="1:5" s="146" customFormat="1" ht="15">
      <c r="A598" s="152"/>
      <c r="B598" s="155"/>
      <c r="E598" s="838"/>
    </row>
    <row r="599" spans="1:5" s="146" customFormat="1" ht="15">
      <c r="A599" s="152"/>
      <c r="B599" s="155"/>
      <c r="E599" s="838"/>
    </row>
    <row r="600" spans="1:5" s="146" customFormat="1" ht="15">
      <c r="A600" s="152"/>
      <c r="B600" s="155"/>
      <c r="E600" s="838"/>
    </row>
    <row r="601" spans="1:5" s="146" customFormat="1" ht="15">
      <c r="A601" s="152"/>
      <c r="B601" s="155"/>
      <c r="E601" s="838"/>
    </row>
    <row r="602" spans="1:5" s="146" customFormat="1" ht="15">
      <c r="A602" s="152"/>
      <c r="B602" s="155"/>
      <c r="E602" s="838"/>
    </row>
    <row r="603" spans="1:5" s="146" customFormat="1" ht="15">
      <c r="A603" s="152"/>
      <c r="B603" s="155"/>
      <c r="E603" s="838"/>
    </row>
    <row r="604" spans="1:5" s="146" customFormat="1" ht="15">
      <c r="A604" s="152"/>
      <c r="B604" s="155"/>
      <c r="E604" s="838"/>
    </row>
    <row r="605" spans="1:5" s="146" customFormat="1" ht="15">
      <c r="A605" s="152"/>
      <c r="B605" s="155"/>
      <c r="E605" s="838"/>
    </row>
    <row r="606" spans="1:5" s="146" customFormat="1" ht="15">
      <c r="A606" s="152"/>
      <c r="B606" s="155"/>
      <c r="E606" s="838"/>
    </row>
    <row r="607" spans="1:5" s="146" customFormat="1" ht="15">
      <c r="A607" s="152"/>
      <c r="B607" s="155"/>
      <c r="E607" s="838"/>
    </row>
    <row r="608" spans="1:5" s="146" customFormat="1" ht="15">
      <c r="A608" s="152"/>
      <c r="B608" s="155"/>
      <c r="E608" s="838"/>
    </row>
    <row r="609" spans="1:5" s="146" customFormat="1" ht="15">
      <c r="A609" s="152"/>
      <c r="B609" s="155"/>
      <c r="E609" s="838"/>
    </row>
    <row r="610" spans="1:5" s="146" customFormat="1" ht="15">
      <c r="A610" s="152"/>
      <c r="B610" s="155"/>
      <c r="E610" s="838"/>
    </row>
    <row r="611" spans="1:5" s="146" customFormat="1" ht="15">
      <c r="A611" s="152"/>
      <c r="B611" s="155"/>
      <c r="E611" s="838"/>
    </row>
    <row r="612" spans="1:5" s="146" customFormat="1" ht="15">
      <c r="A612" s="152"/>
      <c r="B612" s="155"/>
      <c r="E612" s="838"/>
    </row>
    <row r="613" spans="1:5" s="146" customFormat="1" ht="15">
      <c r="A613" s="152"/>
      <c r="B613" s="155"/>
      <c r="E613" s="838"/>
    </row>
    <row r="614" spans="1:5" s="146" customFormat="1" ht="15">
      <c r="A614" s="152"/>
      <c r="B614" s="155"/>
      <c r="E614" s="838"/>
    </row>
    <row r="615" spans="1:5" s="146" customFormat="1" ht="15">
      <c r="A615" s="152"/>
      <c r="B615" s="155"/>
      <c r="E615" s="838"/>
    </row>
    <row r="616" spans="1:5" s="146" customFormat="1" ht="15">
      <c r="A616" s="152"/>
      <c r="B616" s="155"/>
      <c r="E616" s="838"/>
    </row>
    <row r="617" spans="1:5" s="146" customFormat="1" ht="15">
      <c r="A617" s="152"/>
      <c r="B617" s="155"/>
      <c r="E617" s="838"/>
    </row>
    <row r="618" spans="1:5" s="146" customFormat="1" ht="15">
      <c r="A618" s="152"/>
      <c r="B618" s="155"/>
      <c r="E618" s="838"/>
    </row>
    <row r="619" spans="1:5" s="146" customFormat="1" ht="15">
      <c r="A619" s="152"/>
      <c r="B619" s="155"/>
      <c r="E619" s="838"/>
    </row>
    <row r="620" spans="1:5" s="146" customFormat="1" ht="15">
      <c r="A620" s="152"/>
      <c r="B620" s="155"/>
      <c r="E620" s="838"/>
    </row>
    <row r="621" spans="1:5" s="146" customFormat="1" ht="15">
      <c r="A621" s="152"/>
      <c r="B621" s="155"/>
      <c r="E621" s="838"/>
    </row>
    <row r="622" spans="1:5" s="146" customFormat="1" ht="15">
      <c r="A622" s="152"/>
      <c r="B622" s="155"/>
      <c r="E622" s="838"/>
    </row>
    <row r="623" spans="1:5" s="146" customFormat="1" ht="15">
      <c r="A623" s="152"/>
      <c r="B623" s="155"/>
      <c r="E623" s="838"/>
    </row>
    <row r="624" spans="1:5" s="146" customFormat="1" ht="15">
      <c r="A624" s="152"/>
      <c r="B624" s="155"/>
      <c r="E624" s="838"/>
    </row>
    <row r="625" spans="1:5" s="146" customFormat="1" ht="15">
      <c r="A625" s="152"/>
      <c r="B625" s="155"/>
      <c r="E625" s="838"/>
    </row>
    <row r="626" spans="1:5" s="146" customFormat="1" ht="15">
      <c r="A626" s="152"/>
      <c r="B626" s="155"/>
      <c r="E626" s="838"/>
    </row>
    <row r="627" spans="1:5" s="146" customFormat="1" ht="15">
      <c r="A627" s="152"/>
      <c r="B627" s="155"/>
      <c r="E627" s="838"/>
    </row>
    <row r="628" spans="1:5" s="146" customFormat="1" ht="15">
      <c r="A628" s="152"/>
      <c r="B628" s="155"/>
      <c r="E628" s="838"/>
    </row>
    <row r="629" spans="1:5" s="146" customFormat="1" ht="15">
      <c r="A629" s="152"/>
      <c r="B629" s="155"/>
      <c r="E629" s="838"/>
    </row>
    <row r="630" spans="1:5" s="146" customFormat="1" ht="15">
      <c r="A630" s="152"/>
      <c r="B630" s="155"/>
      <c r="E630" s="838"/>
    </row>
    <row r="631" spans="1:5" s="146" customFormat="1" ht="15">
      <c r="A631" s="152"/>
      <c r="B631" s="155"/>
      <c r="E631" s="838"/>
    </row>
    <row r="632" spans="1:5" s="146" customFormat="1" ht="15">
      <c r="A632" s="152"/>
      <c r="B632" s="155"/>
      <c r="E632" s="838"/>
    </row>
    <row r="633" spans="1:5" s="146" customFormat="1" ht="15">
      <c r="A633" s="152"/>
      <c r="B633" s="155"/>
      <c r="E633" s="838"/>
    </row>
    <row r="634" spans="1:5" s="146" customFormat="1" ht="15">
      <c r="A634" s="152"/>
      <c r="B634" s="155"/>
      <c r="E634" s="838"/>
    </row>
    <row r="635" spans="1:5" s="146" customFormat="1" ht="15">
      <c r="A635" s="152"/>
      <c r="B635" s="155"/>
      <c r="E635" s="838"/>
    </row>
    <row r="636" spans="1:5" s="146" customFormat="1" ht="15">
      <c r="A636" s="152"/>
      <c r="B636" s="155"/>
      <c r="E636" s="838"/>
    </row>
    <row r="637" spans="1:5" s="146" customFormat="1" ht="15">
      <c r="A637" s="152"/>
      <c r="B637" s="155"/>
      <c r="E637" s="838"/>
    </row>
    <row r="638" spans="1:5" s="146" customFormat="1" ht="15">
      <c r="A638" s="152"/>
      <c r="B638" s="155"/>
      <c r="E638" s="838"/>
    </row>
    <row r="639" spans="1:5" s="146" customFormat="1" ht="15">
      <c r="A639" s="152"/>
      <c r="B639" s="155"/>
      <c r="E639" s="838"/>
    </row>
    <row r="640" spans="1:5" s="146" customFormat="1" ht="15">
      <c r="A640" s="152"/>
      <c r="B640" s="155"/>
      <c r="E640" s="838"/>
    </row>
    <row r="641" spans="1:5" s="146" customFormat="1" ht="15">
      <c r="A641" s="152"/>
      <c r="B641" s="155"/>
      <c r="E641" s="838"/>
    </row>
    <row r="642" spans="1:5" s="146" customFormat="1" ht="15">
      <c r="A642" s="152"/>
      <c r="B642" s="155"/>
      <c r="E642" s="838"/>
    </row>
    <row r="643" spans="1:5" s="146" customFormat="1" ht="15">
      <c r="A643" s="152"/>
      <c r="B643" s="155"/>
      <c r="E643" s="838"/>
    </row>
    <row r="644" spans="1:5" s="146" customFormat="1" ht="15">
      <c r="A644" s="152"/>
      <c r="B644" s="155"/>
      <c r="E644" s="838"/>
    </row>
    <row r="645" spans="1:5" s="146" customFormat="1" ht="15">
      <c r="A645" s="152"/>
      <c r="B645" s="155"/>
      <c r="E645" s="838"/>
    </row>
    <row r="646" spans="1:5" s="146" customFormat="1" ht="15">
      <c r="A646" s="152"/>
      <c r="B646" s="155"/>
      <c r="E646" s="838"/>
    </row>
    <row r="647" spans="1:5" s="146" customFormat="1" ht="15">
      <c r="A647" s="152"/>
      <c r="B647" s="155"/>
      <c r="E647" s="838"/>
    </row>
    <row r="648" spans="1:5" s="146" customFormat="1" ht="15">
      <c r="A648" s="152"/>
      <c r="B648" s="155"/>
      <c r="E648" s="838"/>
    </row>
    <row r="649" spans="1:5" s="146" customFormat="1" ht="15">
      <c r="A649" s="152"/>
      <c r="B649" s="155"/>
      <c r="E649" s="838"/>
    </row>
    <row r="650" spans="1:5" s="146" customFormat="1" ht="15">
      <c r="A650" s="152"/>
      <c r="B650" s="155"/>
      <c r="E650" s="838"/>
    </row>
    <row r="651" spans="1:5" s="146" customFormat="1" ht="15">
      <c r="A651" s="152"/>
      <c r="B651" s="155"/>
      <c r="E651" s="838"/>
    </row>
    <row r="652" spans="1:5" s="146" customFormat="1" ht="15">
      <c r="A652" s="152"/>
      <c r="B652" s="155"/>
      <c r="E652" s="838"/>
    </row>
    <row r="653" spans="1:5" s="146" customFormat="1" ht="15">
      <c r="A653" s="152"/>
      <c r="B653" s="155"/>
      <c r="E653" s="838"/>
    </row>
    <row r="654" spans="1:5" s="146" customFormat="1" ht="15">
      <c r="A654" s="152"/>
      <c r="B654" s="155"/>
      <c r="E654" s="838"/>
    </row>
    <row r="655" spans="1:5" s="146" customFormat="1" ht="15">
      <c r="A655" s="152"/>
      <c r="B655" s="155"/>
      <c r="E655" s="838"/>
    </row>
    <row r="656" spans="1:5" s="146" customFormat="1" ht="15">
      <c r="A656" s="152"/>
      <c r="B656" s="155"/>
      <c r="E656" s="838"/>
    </row>
    <row r="657" spans="1:5" s="146" customFormat="1" ht="15">
      <c r="A657" s="152"/>
      <c r="B657" s="155"/>
      <c r="E657" s="838"/>
    </row>
    <row r="658" spans="1:5" s="146" customFormat="1" ht="15">
      <c r="A658" s="152"/>
      <c r="B658" s="155"/>
      <c r="E658" s="838"/>
    </row>
    <row r="659" spans="1:5" s="146" customFormat="1" ht="15">
      <c r="A659" s="152"/>
      <c r="B659" s="155"/>
      <c r="E659" s="838"/>
    </row>
    <row r="660" spans="1:5" s="146" customFormat="1" ht="15">
      <c r="A660" s="152"/>
      <c r="B660" s="155"/>
      <c r="E660" s="838"/>
    </row>
    <row r="661" spans="1:5" s="146" customFormat="1" ht="15">
      <c r="A661" s="152"/>
      <c r="B661" s="155"/>
      <c r="E661" s="838"/>
    </row>
    <row r="662" spans="1:5" s="146" customFormat="1" ht="15">
      <c r="A662" s="152"/>
      <c r="B662" s="155"/>
      <c r="E662" s="838"/>
    </row>
    <row r="663" spans="1:5" s="146" customFormat="1" ht="15">
      <c r="A663" s="152"/>
      <c r="B663" s="155"/>
      <c r="E663" s="838"/>
    </row>
    <row r="664" spans="1:5" s="146" customFormat="1" ht="15">
      <c r="A664" s="152"/>
      <c r="B664" s="155"/>
      <c r="E664" s="838"/>
    </row>
    <row r="665" spans="1:5" s="146" customFormat="1" ht="15">
      <c r="A665" s="152"/>
      <c r="B665" s="155"/>
      <c r="E665" s="838"/>
    </row>
    <row r="666" spans="1:5" s="146" customFormat="1" ht="15">
      <c r="A666" s="152"/>
      <c r="B666" s="155"/>
      <c r="E666" s="838"/>
    </row>
    <row r="667" spans="1:5" s="146" customFormat="1" ht="15">
      <c r="A667" s="152"/>
      <c r="B667" s="155"/>
      <c r="E667" s="838"/>
    </row>
    <row r="668" spans="1:5" s="146" customFormat="1" ht="15">
      <c r="A668" s="152"/>
      <c r="B668" s="155"/>
      <c r="E668" s="838"/>
    </row>
    <row r="669" spans="1:5" s="146" customFormat="1" ht="15">
      <c r="A669" s="152"/>
      <c r="B669" s="155"/>
      <c r="E669" s="838"/>
    </row>
    <row r="670" spans="1:5" s="146" customFormat="1" ht="15">
      <c r="A670" s="152"/>
      <c r="B670" s="155"/>
      <c r="E670" s="838"/>
    </row>
    <row r="671" spans="1:5" s="146" customFormat="1" ht="15">
      <c r="A671" s="152"/>
      <c r="B671" s="155"/>
      <c r="E671" s="838"/>
    </row>
    <row r="672" spans="1:5" s="146" customFormat="1" ht="15">
      <c r="A672" s="152"/>
      <c r="B672" s="155"/>
      <c r="E672" s="838"/>
    </row>
    <row r="673" spans="1:5" s="146" customFormat="1" ht="15">
      <c r="A673" s="152"/>
      <c r="B673" s="155"/>
      <c r="E673" s="838"/>
    </row>
    <row r="674" spans="1:5" s="146" customFormat="1" ht="15">
      <c r="A674" s="152"/>
      <c r="B674" s="155"/>
      <c r="E674" s="838"/>
    </row>
    <row r="675" spans="1:5" s="146" customFormat="1" ht="15">
      <c r="A675" s="152"/>
      <c r="B675" s="155"/>
      <c r="E675" s="838"/>
    </row>
    <row r="676" spans="1:5" s="146" customFormat="1" ht="15">
      <c r="A676" s="152"/>
      <c r="B676" s="155"/>
      <c r="E676" s="838"/>
    </row>
    <row r="677" spans="1:5" s="146" customFormat="1" ht="15">
      <c r="A677" s="152"/>
      <c r="B677" s="155"/>
      <c r="E677" s="838"/>
    </row>
    <row r="678" spans="1:5" s="146" customFormat="1" ht="15">
      <c r="A678" s="152"/>
      <c r="B678" s="155"/>
      <c r="E678" s="838"/>
    </row>
    <row r="679" spans="1:5" s="146" customFormat="1" ht="15">
      <c r="A679" s="152"/>
      <c r="B679" s="155"/>
      <c r="E679" s="838"/>
    </row>
    <row r="680" spans="1:5" s="146" customFormat="1" ht="15">
      <c r="A680" s="152"/>
      <c r="B680" s="155"/>
      <c r="E680" s="838"/>
    </row>
    <row r="681" spans="1:5" s="146" customFormat="1" ht="15">
      <c r="A681" s="152"/>
      <c r="B681" s="155"/>
      <c r="E681" s="838"/>
    </row>
    <row r="682" spans="1:5" s="146" customFormat="1" ht="15">
      <c r="A682" s="152"/>
      <c r="B682" s="155"/>
      <c r="E682" s="838"/>
    </row>
    <row r="683" spans="1:5" s="146" customFormat="1" ht="15">
      <c r="A683" s="152"/>
      <c r="B683" s="155"/>
      <c r="E683" s="838"/>
    </row>
    <row r="684" spans="1:5" s="146" customFormat="1" ht="15">
      <c r="A684" s="152"/>
      <c r="B684" s="155"/>
      <c r="E684" s="838"/>
    </row>
    <row r="685" spans="1:5" s="146" customFormat="1" ht="15">
      <c r="A685" s="152"/>
      <c r="B685" s="155"/>
      <c r="E685" s="838"/>
    </row>
    <row r="686" spans="1:5" s="146" customFormat="1" ht="15">
      <c r="A686" s="152"/>
      <c r="B686" s="155"/>
      <c r="E686" s="838"/>
    </row>
    <row r="687" spans="1:5" s="146" customFormat="1" ht="15">
      <c r="A687" s="152"/>
      <c r="B687" s="155"/>
      <c r="E687" s="838"/>
    </row>
    <row r="688" spans="1:5" s="146" customFormat="1" ht="15">
      <c r="A688" s="152"/>
      <c r="B688" s="155"/>
      <c r="E688" s="838"/>
    </row>
    <row r="689" spans="1:5" s="146" customFormat="1" ht="15">
      <c r="A689" s="152"/>
      <c r="B689" s="155"/>
      <c r="E689" s="838"/>
    </row>
    <row r="690" spans="1:5" s="146" customFormat="1" ht="15">
      <c r="A690" s="152"/>
      <c r="B690" s="155"/>
      <c r="E690" s="838"/>
    </row>
    <row r="691" spans="1:5" s="146" customFormat="1" ht="15">
      <c r="A691" s="152"/>
      <c r="B691" s="155"/>
      <c r="E691" s="838"/>
    </row>
    <row r="692" spans="1:5" s="146" customFormat="1" ht="15">
      <c r="A692" s="152"/>
      <c r="B692" s="155"/>
      <c r="E692" s="838"/>
    </row>
    <row r="693" spans="1:5" s="146" customFormat="1" ht="15">
      <c r="A693" s="152"/>
      <c r="B693" s="155"/>
      <c r="E693" s="838"/>
    </row>
    <row r="694" spans="1:5" s="146" customFormat="1" ht="15">
      <c r="A694" s="152"/>
      <c r="B694" s="155"/>
      <c r="E694" s="838"/>
    </row>
    <row r="695" spans="1:5" s="146" customFormat="1" ht="15">
      <c r="A695" s="152"/>
      <c r="B695" s="155"/>
      <c r="E695" s="838"/>
    </row>
    <row r="696" spans="1:5" s="146" customFormat="1" ht="15">
      <c r="A696" s="152"/>
      <c r="B696" s="155"/>
      <c r="E696" s="838"/>
    </row>
    <row r="697" spans="1:5" s="146" customFormat="1" ht="15">
      <c r="A697" s="152"/>
      <c r="B697" s="155"/>
      <c r="E697" s="838"/>
    </row>
    <row r="698" spans="1:5" s="146" customFormat="1" ht="15">
      <c r="A698" s="152"/>
      <c r="B698" s="155"/>
      <c r="E698" s="838"/>
    </row>
    <row r="699" spans="1:5" s="146" customFormat="1" ht="15">
      <c r="A699" s="152"/>
      <c r="B699" s="155"/>
      <c r="E699" s="838"/>
    </row>
    <row r="700" spans="1:5" s="146" customFormat="1" ht="15">
      <c r="A700" s="152"/>
      <c r="B700" s="155"/>
      <c r="E700" s="838"/>
    </row>
    <row r="701" spans="1:5" s="146" customFormat="1" ht="15">
      <c r="A701" s="152"/>
      <c r="B701" s="155"/>
      <c r="E701" s="838"/>
    </row>
    <row r="702" spans="1:5" s="146" customFormat="1" ht="15">
      <c r="A702" s="152"/>
      <c r="B702" s="155"/>
      <c r="E702" s="838"/>
    </row>
    <row r="703" spans="1:5" s="146" customFormat="1" ht="15">
      <c r="A703" s="152"/>
      <c r="B703" s="155"/>
      <c r="E703" s="838"/>
    </row>
    <row r="704" spans="1:5" s="146" customFormat="1" ht="15">
      <c r="A704" s="152"/>
      <c r="B704" s="155"/>
      <c r="E704" s="838"/>
    </row>
    <row r="705" spans="1:5" s="146" customFormat="1" ht="15">
      <c r="A705" s="152"/>
      <c r="B705" s="155"/>
      <c r="E705" s="838"/>
    </row>
    <row r="706" spans="1:5" s="146" customFormat="1" ht="15">
      <c r="A706" s="152"/>
      <c r="B706" s="155"/>
      <c r="E706" s="838"/>
    </row>
    <row r="707" spans="1:5" s="146" customFormat="1" ht="15">
      <c r="A707" s="152"/>
      <c r="B707" s="155"/>
      <c r="E707" s="838"/>
    </row>
    <row r="708" spans="1:5" s="146" customFormat="1" ht="15">
      <c r="A708" s="152"/>
      <c r="B708" s="155"/>
      <c r="E708" s="838"/>
    </row>
    <row r="709" spans="1:5" s="146" customFormat="1" ht="15">
      <c r="A709" s="152"/>
      <c r="B709" s="155"/>
      <c r="E709" s="838"/>
    </row>
    <row r="710" spans="1:5" s="146" customFormat="1" ht="15">
      <c r="A710" s="152"/>
      <c r="B710" s="155"/>
      <c r="E710" s="838"/>
    </row>
    <row r="711" spans="1:5" s="146" customFormat="1" ht="15">
      <c r="A711" s="152"/>
      <c r="B711" s="155"/>
      <c r="E711" s="838"/>
    </row>
    <row r="712" spans="1:5" s="146" customFormat="1" ht="15">
      <c r="A712" s="152"/>
      <c r="B712" s="155"/>
      <c r="E712" s="838"/>
    </row>
    <row r="713" spans="1:5" s="146" customFormat="1" ht="15">
      <c r="A713" s="152"/>
      <c r="B713" s="155"/>
      <c r="E713" s="838"/>
    </row>
    <row r="714" spans="1:5" s="146" customFormat="1" ht="15">
      <c r="A714" s="152"/>
      <c r="B714" s="155"/>
      <c r="E714" s="838"/>
    </row>
    <row r="715" spans="1:5" s="146" customFormat="1" ht="15">
      <c r="A715" s="152"/>
      <c r="B715" s="155"/>
      <c r="E715" s="838"/>
    </row>
    <row r="716" spans="1:5" s="146" customFormat="1" ht="15">
      <c r="A716" s="152"/>
      <c r="B716" s="155"/>
      <c r="E716" s="838"/>
    </row>
    <row r="717" spans="1:5" s="146" customFormat="1" ht="15">
      <c r="A717" s="152"/>
      <c r="B717" s="155"/>
      <c r="E717" s="838"/>
    </row>
    <row r="718" spans="1:5" s="146" customFormat="1" ht="15">
      <c r="A718" s="152"/>
      <c r="B718" s="155"/>
      <c r="E718" s="838"/>
    </row>
    <row r="719" spans="1:5" s="146" customFormat="1" ht="15">
      <c r="A719" s="152"/>
      <c r="B719" s="155"/>
      <c r="E719" s="838"/>
    </row>
    <row r="720" spans="1:5" s="146" customFormat="1" ht="15">
      <c r="A720" s="152"/>
      <c r="B720" s="155"/>
      <c r="E720" s="838"/>
    </row>
    <row r="721" spans="1:5" s="146" customFormat="1" ht="15">
      <c r="A721" s="152"/>
      <c r="B721" s="155"/>
      <c r="E721" s="838"/>
    </row>
    <row r="722" spans="1:5" s="146" customFormat="1" ht="15">
      <c r="A722" s="152"/>
      <c r="B722" s="155"/>
      <c r="E722" s="838"/>
    </row>
    <row r="723" spans="1:5" s="146" customFormat="1" ht="15">
      <c r="A723" s="152"/>
      <c r="B723" s="155"/>
      <c r="E723" s="838"/>
    </row>
    <row r="724" spans="1:5" s="146" customFormat="1" ht="15">
      <c r="A724" s="152"/>
      <c r="B724" s="155"/>
      <c r="E724" s="838"/>
    </row>
    <row r="725" spans="1:5" s="146" customFormat="1" ht="15">
      <c r="A725" s="152"/>
      <c r="B725" s="155"/>
      <c r="E725" s="838"/>
    </row>
    <row r="726" spans="1:5" s="146" customFormat="1" ht="15">
      <c r="A726" s="152"/>
      <c r="B726" s="155"/>
      <c r="E726" s="838"/>
    </row>
    <row r="727" spans="1:5" s="146" customFormat="1" ht="15">
      <c r="A727" s="152"/>
      <c r="B727" s="155"/>
      <c r="E727" s="838"/>
    </row>
    <row r="728" spans="1:5" s="146" customFormat="1" ht="15">
      <c r="A728" s="152"/>
      <c r="B728" s="155"/>
      <c r="E728" s="838"/>
    </row>
    <row r="729" spans="1:5" s="146" customFormat="1" ht="15">
      <c r="A729" s="152"/>
      <c r="B729" s="155"/>
      <c r="E729" s="838"/>
    </row>
    <row r="730" spans="1:5" s="146" customFormat="1" ht="15">
      <c r="A730" s="152"/>
      <c r="B730" s="155"/>
      <c r="E730" s="838"/>
    </row>
    <row r="731" spans="1:5" s="146" customFormat="1" ht="15">
      <c r="A731" s="152"/>
      <c r="B731" s="155"/>
      <c r="E731" s="838"/>
    </row>
    <row r="732" spans="1:5" s="146" customFormat="1" ht="15">
      <c r="A732" s="152"/>
      <c r="B732" s="155"/>
      <c r="E732" s="838"/>
    </row>
    <row r="733" spans="1:5" s="146" customFormat="1" ht="15">
      <c r="A733" s="152"/>
      <c r="B733" s="155"/>
      <c r="E733" s="838"/>
    </row>
    <row r="734" spans="1:5" s="146" customFormat="1" ht="15">
      <c r="A734" s="152"/>
      <c r="B734" s="155"/>
      <c r="E734" s="838"/>
    </row>
    <row r="735" spans="1:5" s="146" customFormat="1" ht="15">
      <c r="A735" s="152"/>
      <c r="B735" s="155"/>
      <c r="E735" s="838"/>
    </row>
    <row r="736" spans="1:5" s="146" customFormat="1" ht="15">
      <c r="A736" s="152"/>
      <c r="B736" s="155"/>
      <c r="E736" s="838"/>
    </row>
    <row r="737" spans="1:5" s="146" customFormat="1" ht="15">
      <c r="A737" s="152"/>
      <c r="B737" s="155"/>
      <c r="E737" s="838"/>
    </row>
    <row r="738" spans="1:5" s="146" customFormat="1" ht="15">
      <c r="A738" s="152"/>
      <c r="B738" s="155"/>
      <c r="E738" s="838"/>
    </row>
    <row r="739" spans="1:5" s="146" customFormat="1" ht="15">
      <c r="A739" s="152"/>
      <c r="B739" s="155"/>
      <c r="E739" s="838"/>
    </row>
    <row r="740" spans="1:5" s="146" customFormat="1" ht="15">
      <c r="A740" s="152"/>
      <c r="B740" s="155"/>
      <c r="E740" s="838"/>
    </row>
    <row r="741" spans="1:5" s="146" customFormat="1" ht="15">
      <c r="A741" s="152"/>
      <c r="B741" s="155"/>
      <c r="E741" s="838"/>
    </row>
    <row r="742" spans="1:5" s="146" customFormat="1" ht="15">
      <c r="A742" s="152"/>
      <c r="B742" s="155"/>
      <c r="E742" s="838"/>
    </row>
    <row r="743" spans="1:5" s="146" customFormat="1" ht="15">
      <c r="A743" s="152"/>
      <c r="B743" s="155"/>
      <c r="E743" s="838"/>
    </row>
    <row r="744" spans="1:5" s="146" customFormat="1" ht="15">
      <c r="A744" s="152"/>
      <c r="B744" s="155"/>
      <c r="E744" s="838"/>
    </row>
    <row r="745" spans="1:5" s="146" customFormat="1" ht="15">
      <c r="A745" s="152"/>
      <c r="B745" s="155"/>
      <c r="E745" s="838"/>
    </row>
    <row r="746" spans="1:5" s="146" customFormat="1" ht="15">
      <c r="A746" s="152"/>
      <c r="B746" s="155"/>
      <c r="E746" s="838"/>
    </row>
    <row r="747" spans="1:5" s="146" customFormat="1" ht="15">
      <c r="A747" s="152"/>
      <c r="B747" s="155"/>
      <c r="E747" s="838"/>
    </row>
    <row r="748" spans="1:5" s="146" customFormat="1" ht="15">
      <c r="A748" s="152"/>
      <c r="B748" s="155"/>
      <c r="E748" s="838"/>
    </row>
    <row r="749" spans="1:5" s="146" customFormat="1" ht="15">
      <c r="A749" s="152"/>
      <c r="B749" s="155"/>
      <c r="E749" s="838"/>
    </row>
    <row r="750" spans="1:5" s="146" customFormat="1" ht="15">
      <c r="A750" s="152"/>
      <c r="B750" s="155"/>
      <c r="E750" s="838"/>
    </row>
    <row r="751" spans="1:5" s="146" customFormat="1" ht="15">
      <c r="A751" s="152"/>
      <c r="B751" s="155"/>
      <c r="E751" s="838"/>
    </row>
    <row r="752" spans="1:5" s="146" customFormat="1" ht="15">
      <c r="A752" s="152"/>
      <c r="B752" s="155"/>
      <c r="E752" s="838"/>
    </row>
    <row r="753" spans="1:5" s="146" customFormat="1" ht="15">
      <c r="A753" s="152"/>
      <c r="B753" s="155"/>
      <c r="E753" s="838"/>
    </row>
    <row r="754" spans="1:5" s="146" customFormat="1" ht="15">
      <c r="A754" s="152"/>
      <c r="B754" s="155"/>
      <c r="E754" s="838"/>
    </row>
    <row r="755" spans="1:5" s="146" customFormat="1" ht="15">
      <c r="A755" s="152"/>
      <c r="B755" s="155"/>
      <c r="E755" s="838"/>
    </row>
    <row r="756" spans="1:5" s="146" customFormat="1" ht="15">
      <c r="A756" s="152"/>
      <c r="B756" s="155"/>
      <c r="E756" s="838"/>
    </row>
    <row r="757" spans="1:5" s="146" customFormat="1" ht="15">
      <c r="A757" s="152"/>
      <c r="B757" s="155"/>
      <c r="E757" s="838"/>
    </row>
    <row r="758" spans="1:5" s="146" customFormat="1" ht="15">
      <c r="A758" s="152"/>
      <c r="B758" s="155"/>
      <c r="E758" s="838"/>
    </row>
    <row r="759" spans="1:5" s="146" customFormat="1" ht="15">
      <c r="A759" s="152"/>
      <c r="B759" s="155"/>
      <c r="E759" s="838"/>
    </row>
    <row r="760" spans="1:5" s="146" customFormat="1" ht="15">
      <c r="A760" s="152"/>
      <c r="B760" s="155"/>
      <c r="E760" s="838"/>
    </row>
    <row r="761" spans="1:5" s="146" customFormat="1" ht="15">
      <c r="A761" s="152"/>
      <c r="B761" s="155"/>
      <c r="E761" s="838"/>
    </row>
    <row r="762" spans="1:5" s="146" customFormat="1" ht="15">
      <c r="A762" s="152"/>
      <c r="B762" s="155"/>
      <c r="E762" s="838"/>
    </row>
    <row r="763" spans="1:5" s="146" customFormat="1" ht="15">
      <c r="A763" s="152"/>
      <c r="B763" s="155"/>
      <c r="E763" s="838"/>
    </row>
    <row r="764" spans="1:5" s="146" customFormat="1" ht="15">
      <c r="A764" s="152"/>
      <c r="B764" s="155"/>
      <c r="E764" s="838"/>
    </row>
    <row r="765" spans="1:5" s="146" customFormat="1" ht="15">
      <c r="A765" s="152"/>
      <c r="B765" s="155"/>
      <c r="E765" s="838"/>
    </row>
    <row r="766" spans="1:5" s="146" customFormat="1" ht="15">
      <c r="A766" s="152"/>
      <c r="B766" s="155"/>
      <c r="E766" s="838"/>
    </row>
    <row r="767" spans="1:5" s="146" customFormat="1" ht="15">
      <c r="A767" s="152"/>
      <c r="B767" s="155"/>
      <c r="E767" s="838"/>
    </row>
    <row r="768" spans="1:5" s="146" customFormat="1" ht="15">
      <c r="A768" s="152"/>
      <c r="B768" s="155"/>
      <c r="E768" s="838"/>
    </row>
    <row r="769" spans="1:5" s="146" customFormat="1" ht="15">
      <c r="A769" s="152"/>
      <c r="B769" s="155"/>
      <c r="E769" s="838"/>
    </row>
    <row r="770" spans="1:5" s="146" customFormat="1" ht="15">
      <c r="A770" s="152"/>
      <c r="B770" s="155"/>
      <c r="E770" s="838"/>
    </row>
    <row r="771" spans="1:5" s="146" customFormat="1" ht="15">
      <c r="A771" s="152"/>
      <c r="B771" s="155"/>
      <c r="E771" s="838"/>
    </row>
    <row r="772" spans="1:5" s="146" customFormat="1" ht="15">
      <c r="A772" s="152"/>
      <c r="B772" s="155"/>
      <c r="E772" s="838"/>
    </row>
    <row r="773" spans="1:5" s="146" customFormat="1" ht="15">
      <c r="A773" s="152"/>
      <c r="B773" s="155"/>
      <c r="E773" s="838"/>
    </row>
    <row r="774" spans="1:5" s="146" customFormat="1" ht="15">
      <c r="A774" s="152"/>
      <c r="B774" s="155"/>
      <c r="E774" s="838"/>
    </row>
    <row r="775" spans="1:5" s="146" customFormat="1" ht="15">
      <c r="A775" s="152"/>
      <c r="B775" s="155"/>
      <c r="E775" s="838"/>
    </row>
    <row r="776" spans="1:5" s="146" customFormat="1" ht="15">
      <c r="A776" s="152"/>
      <c r="B776" s="155"/>
      <c r="E776" s="838"/>
    </row>
    <row r="777" spans="1:5" s="146" customFormat="1" ht="15">
      <c r="A777" s="152"/>
      <c r="B777" s="155"/>
      <c r="E777" s="838"/>
    </row>
    <row r="778" spans="1:5" s="146" customFormat="1" ht="15">
      <c r="A778" s="152"/>
      <c r="B778" s="155"/>
      <c r="E778" s="838"/>
    </row>
    <row r="779" spans="1:5" s="146" customFormat="1" ht="15">
      <c r="A779" s="152"/>
      <c r="B779" s="155"/>
      <c r="E779" s="838"/>
    </row>
    <row r="780" spans="1:5" s="146" customFormat="1" ht="15">
      <c r="A780" s="152"/>
      <c r="B780" s="155"/>
      <c r="E780" s="838"/>
    </row>
    <row r="781" spans="1:5" s="146" customFormat="1" ht="15">
      <c r="A781" s="152"/>
      <c r="B781" s="155"/>
      <c r="E781" s="838"/>
    </row>
    <row r="782" spans="1:5" s="146" customFormat="1" ht="15">
      <c r="A782" s="152"/>
      <c r="B782" s="155"/>
      <c r="E782" s="838"/>
    </row>
    <row r="783" spans="1:5" s="146" customFormat="1" ht="15">
      <c r="A783" s="152"/>
      <c r="B783" s="155"/>
      <c r="E783" s="838"/>
    </row>
    <row r="784" spans="1:5" s="146" customFormat="1" ht="15">
      <c r="A784" s="152"/>
      <c r="B784" s="155"/>
      <c r="E784" s="838"/>
    </row>
    <row r="785" spans="1:5" s="146" customFormat="1" ht="15">
      <c r="A785" s="152"/>
      <c r="B785" s="155"/>
      <c r="E785" s="838"/>
    </row>
    <row r="786" spans="1:5" s="146" customFormat="1" ht="15">
      <c r="A786" s="152"/>
      <c r="B786" s="155"/>
      <c r="E786" s="838"/>
    </row>
    <row r="787" spans="1:5" s="146" customFormat="1" ht="15">
      <c r="A787" s="152"/>
      <c r="B787" s="155"/>
      <c r="E787" s="838"/>
    </row>
    <row r="788" spans="1:5" s="146" customFormat="1" ht="15">
      <c r="A788" s="152"/>
      <c r="B788" s="155"/>
      <c r="E788" s="838"/>
    </row>
    <row r="789" spans="1:5" s="146" customFormat="1" ht="15">
      <c r="A789" s="152"/>
      <c r="B789" s="155"/>
      <c r="E789" s="838"/>
    </row>
    <row r="790" spans="1:5" s="146" customFormat="1" ht="15">
      <c r="A790" s="152"/>
      <c r="B790" s="155"/>
      <c r="E790" s="838"/>
    </row>
    <row r="791" spans="1:5" s="146" customFormat="1" ht="15">
      <c r="A791" s="152"/>
      <c r="B791" s="155"/>
      <c r="E791" s="838"/>
    </row>
    <row r="792" spans="1:5" s="146" customFormat="1" ht="15">
      <c r="A792" s="152"/>
      <c r="B792" s="155"/>
      <c r="E792" s="838"/>
    </row>
    <row r="793" spans="1:5" s="146" customFormat="1" ht="15">
      <c r="A793" s="152"/>
      <c r="B793" s="155"/>
      <c r="E793" s="838"/>
    </row>
    <row r="794" spans="1:5" s="146" customFormat="1" ht="15">
      <c r="A794" s="152"/>
      <c r="B794" s="155"/>
      <c r="E794" s="838"/>
    </row>
    <row r="795" spans="1:5" s="146" customFormat="1" ht="15">
      <c r="A795" s="152"/>
      <c r="B795" s="155"/>
      <c r="E795" s="838"/>
    </row>
    <row r="796" spans="1:5" s="146" customFormat="1" ht="15">
      <c r="A796" s="152"/>
      <c r="B796" s="155"/>
      <c r="E796" s="838"/>
    </row>
    <row r="797" spans="1:5" s="146" customFormat="1" ht="15">
      <c r="A797" s="152"/>
      <c r="B797" s="155"/>
      <c r="E797" s="838"/>
    </row>
    <row r="798" spans="1:5" s="146" customFormat="1" ht="15">
      <c r="A798" s="152"/>
      <c r="B798" s="155"/>
      <c r="E798" s="838"/>
    </row>
    <row r="799" spans="1:5" s="146" customFormat="1" ht="15">
      <c r="A799" s="152"/>
      <c r="B799" s="155"/>
      <c r="E799" s="838"/>
    </row>
    <row r="800" spans="1:5" s="146" customFormat="1" ht="15">
      <c r="A800" s="152"/>
      <c r="B800" s="155"/>
      <c r="E800" s="838"/>
    </row>
    <row r="801" spans="1:5" s="146" customFormat="1" ht="15">
      <c r="A801" s="152"/>
      <c r="B801" s="155"/>
      <c r="E801" s="838"/>
    </row>
    <row r="802" spans="1:5" s="146" customFormat="1" ht="15">
      <c r="A802" s="152"/>
      <c r="B802" s="155"/>
      <c r="E802" s="838"/>
    </row>
    <row r="803" spans="1:5" s="146" customFormat="1" ht="15">
      <c r="A803" s="152"/>
      <c r="B803" s="155"/>
      <c r="E803" s="838"/>
    </row>
    <row r="804" spans="1:5" s="146" customFormat="1" ht="15">
      <c r="A804" s="152"/>
      <c r="B804" s="155"/>
      <c r="E804" s="838"/>
    </row>
    <row r="805" spans="1:5" s="146" customFormat="1" ht="15">
      <c r="A805" s="152"/>
      <c r="B805" s="155"/>
      <c r="E805" s="838"/>
    </row>
    <row r="806" spans="1:5" s="146" customFormat="1" ht="15">
      <c r="A806" s="152"/>
      <c r="B806" s="155"/>
      <c r="E806" s="838"/>
    </row>
    <row r="807" spans="1:5" s="146" customFormat="1" ht="15">
      <c r="A807" s="152"/>
      <c r="B807" s="155"/>
      <c r="E807" s="838"/>
    </row>
    <row r="808" spans="1:5" s="146" customFormat="1" ht="15">
      <c r="A808" s="152"/>
      <c r="B808" s="155"/>
      <c r="E808" s="838"/>
    </row>
    <row r="809" spans="1:5" s="146" customFormat="1" ht="15">
      <c r="A809" s="152"/>
      <c r="B809" s="155"/>
      <c r="E809" s="838"/>
    </row>
    <row r="810" spans="1:5" s="146" customFormat="1" ht="15">
      <c r="A810" s="152"/>
      <c r="B810" s="155"/>
      <c r="E810" s="838"/>
    </row>
    <row r="811" spans="1:5" s="146" customFormat="1" ht="15">
      <c r="A811" s="152"/>
      <c r="B811" s="155"/>
      <c r="E811" s="838"/>
    </row>
    <row r="812" spans="1:5" s="146" customFormat="1" ht="15">
      <c r="A812" s="152"/>
      <c r="B812" s="155"/>
      <c r="E812" s="838"/>
    </row>
    <row r="813" spans="1:5" s="146" customFormat="1" ht="15">
      <c r="A813" s="152"/>
      <c r="B813" s="155"/>
      <c r="E813" s="838"/>
    </row>
    <row r="814" spans="1:5" s="146" customFormat="1" ht="15">
      <c r="A814" s="152"/>
      <c r="B814" s="155"/>
      <c r="E814" s="838"/>
    </row>
    <row r="815" spans="1:5" s="146" customFormat="1" ht="15">
      <c r="A815" s="152"/>
      <c r="B815" s="155"/>
      <c r="E815" s="838"/>
    </row>
    <row r="816" spans="1:5" s="146" customFormat="1" ht="15">
      <c r="A816" s="152"/>
      <c r="B816" s="155"/>
      <c r="E816" s="838"/>
    </row>
    <row r="817" spans="1:5" s="146" customFormat="1" ht="15">
      <c r="A817" s="152"/>
      <c r="B817" s="155"/>
      <c r="E817" s="838"/>
    </row>
    <row r="818" spans="1:5" s="146" customFormat="1" ht="15">
      <c r="A818" s="152"/>
      <c r="B818" s="155"/>
      <c r="E818" s="838"/>
    </row>
    <row r="819" spans="1:5" s="146" customFormat="1" ht="15">
      <c r="A819" s="152"/>
      <c r="B819" s="155"/>
      <c r="E819" s="838"/>
    </row>
    <row r="820" spans="1:5" s="146" customFormat="1" ht="15">
      <c r="A820" s="152"/>
      <c r="B820" s="155"/>
      <c r="E820" s="838"/>
    </row>
    <row r="821" spans="1:5" s="146" customFormat="1" ht="15">
      <c r="A821" s="152"/>
      <c r="B821" s="155"/>
      <c r="E821" s="838"/>
    </row>
    <row r="822" spans="1:5" s="146" customFormat="1" ht="15">
      <c r="A822" s="152"/>
      <c r="B822" s="155"/>
      <c r="E822" s="838"/>
    </row>
    <row r="823" spans="1:5" s="146" customFormat="1" ht="15">
      <c r="A823" s="152"/>
      <c r="B823" s="155"/>
      <c r="E823" s="838"/>
    </row>
    <row r="824" spans="1:5" s="146" customFormat="1" ht="15">
      <c r="A824" s="152"/>
      <c r="B824" s="155"/>
      <c r="E824" s="838"/>
    </row>
    <row r="825" spans="1:5" s="146" customFormat="1" ht="15">
      <c r="A825" s="152"/>
      <c r="B825" s="155"/>
      <c r="E825" s="838"/>
    </row>
    <row r="826" spans="1:5" s="146" customFormat="1" ht="15">
      <c r="A826" s="152"/>
      <c r="B826" s="155"/>
      <c r="E826" s="838"/>
    </row>
    <row r="827" spans="1:5" s="146" customFormat="1" ht="15">
      <c r="A827" s="152"/>
      <c r="B827" s="155"/>
      <c r="E827" s="838"/>
    </row>
    <row r="828" spans="1:5" s="146" customFormat="1" ht="15">
      <c r="A828" s="152"/>
      <c r="B828" s="155"/>
      <c r="E828" s="838"/>
    </row>
    <row r="829" spans="1:5" s="146" customFormat="1" ht="15">
      <c r="A829" s="152"/>
      <c r="B829" s="155"/>
      <c r="E829" s="838"/>
    </row>
    <row r="830" spans="1:5" s="146" customFormat="1" ht="15">
      <c r="A830" s="152"/>
      <c r="B830" s="155"/>
      <c r="E830" s="838"/>
    </row>
    <row r="831" spans="1:5" s="146" customFormat="1" ht="15">
      <c r="A831" s="152"/>
      <c r="B831" s="155"/>
      <c r="E831" s="838"/>
    </row>
    <row r="832" spans="1:5" s="146" customFormat="1" ht="15">
      <c r="A832" s="152"/>
      <c r="B832" s="155"/>
      <c r="E832" s="838"/>
    </row>
    <row r="833" spans="1:5" s="146" customFormat="1" ht="15">
      <c r="A833" s="152"/>
      <c r="B833" s="155"/>
      <c r="E833" s="838"/>
    </row>
    <row r="834" spans="1:5" s="146" customFormat="1" ht="15">
      <c r="A834" s="152"/>
      <c r="B834" s="155"/>
      <c r="E834" s="838"/>
    </row>
    <row r="835" spans="1:5" s="146" customFormat="1" ht="15">
      <c r="A835" s="152"/>
      <c r="B835" s="155"/>
      <c r="E835" s="838"/>
    </row>
    <row r="836" spans="1:5" s="146" customFormat="1" ht="15">
      <c r="A836" s="152"/>
      <c r="B836" s="155"/>
      <c r="E836" s="838"/>
    </row>
    <row r="837" spans="1:5" s="146" customFormat="1" ht="15">
      <c r="A837" s="152"/>
      <c r="B837" s="155"/>
      <c r="E837" s="838"/>
    </row>
    <row r="838" spans="1:5" s="146" customFormat="1" ht="15">
      <c r="A838" s="152"/>
      <c r="B838" s="155"/>
      <c r="E838" s="838"/>
    </row>
    <row r="839" spans="1:5" s="146" customFormat="1" ht="15">
      <c r="A839" s="152"/>
      <c r="B839" s="155"/>
      <c r="E839" s="838"/>
    </row>
    <row r="840" spans="1:5" s="146" customFormat="1" ht="15">
      <c r="A840" s="152"/>
      <c r="B840" s="155"/>
      <c r="E840" s="838"/>
    </row>
    <row r="841" spans="1:5" s="146" customFormat="1" ht="15">
      <c r="A841" s="152"/>
      <c r="B841" s="155"/>
      <c r="E841" s="838"/>
    </row>
    <row r="842" spans="1:5" s="146" customFormat="1" ht="15">
      <c r="A842" s="152"/>
      <c r="B842" s="155"/>
      <c r="E842" s="838"/>
    </row>
    <row r="843" spans="1:5" s="146" customFormat="1" ht="15">
      <c r="A843" s="152"/>
      <c r="B843" s="155"/>
      <c r="E843" s="838"/>
    </row>
    <row r="844" spans="1:5" s="146" customFormat="1" ht="15">
      <c r="A844" s="152"/>
      <c r="B844" s="155"/>
      <c r="E844" s="838"/>
    </row>
    <row r="845" spans="1:5" s="146" customFormat="1" ht="15">
      <c r="A845" s="152"/>
      <c r="B845" s="155"/>
      <c r="E845" s="838"/>
    </row>
    <row r="846" spans="1:5" s="146" customFormat="1" ht="15">
      <c r="A846" s="152"/>
      <c r="B846" s="155"/>
      <c r="E846" s="838"/>
    </row>
    <row r="847" spans="1:5" s="146" customFormat="1" ht="15">
      <c r="A847" s="152"/>
      <c r="B847" s="155"/>
      <c r="E847" s="838"/>
    </row>
    <row r="848" spans="1:5" s="146" customFormat="1" ht="15">
      <c r="A848" s="152"/>
      <c r="B848" s="155"/>
      <c r="E848" s="838"/>
    </row>
    <row r="849" spans="1:5" s="146" customFormat="1" ht="15">
      <c r="A849" s="152"/>
      <c r="B849" s="155"/>
      <c r="E849" s="838"/>
    </row>
    <row r="850" spans="1:5" s="146" customFormat="1" ht="15">
      <c r="A850" s="152"/>
      <c r="B850" s="155"/>
      <c r="E850" s="838"/>
    </row>
    <row r="851" spans="1:5" s="146" customFormat="1" ht="15">
      <c r="A851" s="152"/>
      <c r="B851" s="155"/>
      <c r="E851" s="838"/>
    </row>
    <row r="852" spans="1:5" s="146" customFormat="1" ht="15">
      <c r="A852" s="152"/>
      <c r="B852" s="155"/>
      <c r="E852" s="838"/>
    </row>
    <row r="853" spans="1:5" s="146" customFormat="1" ht="15">
      <c r="A853" s="152"/>
      <c r="B853" s="155"/>
      <c r="E853" s="838"/>
    </row>
    <row r="854" spans="1:5" s="146" customFormat="1" ht="15">
      <c r="A854" s="152"/>
      <c r="B854" s="155"/>
      <c r="E854" s="838"/>
    </row>
    <row r="855" spans="1:5" s="146" customFormat="1" ht="15">
      <c r="A855" s="152"/>
      <c r="B855" s="155"/>
      <c r="E855" s="838"/>
    </row>
    <row r="856" spans="1:5" s="146" customFormat="1" ht="15">
      <c r="A856" s="152"/>
      <c r="B856" s="155"/>
      <c r="E856" s="838"/>
    </row>
    <row r="857" spans="1:5" s="146" customFormat="1" ht="15">
      <c r="A857" s="152"/>
      <c r="B857" s="155"/>
      <c r="E857" s="838"/>
    </row>
    <row r="858" spans="1:5" s="146" customFormat="1" ht="15">
      <c r="A858" s="152"/>
      <c r="B858" s="155"/>
      <c r="E858" s="838"/>
    </row>
    <row r="859" spans="1:5" s="146" customFormat="1" ht="15">
      <c r="A859" s="152"/>
      <c r="B859" s="155"/>
      <c r="E859" s="838"/>
    </row>
    <row r="860" spans="1:5" s="146" customFormat="1" ht="15">
      <c r="A860" s="152"/>
      <c r="B860" s="155"/>
      <c r="E860" s="838"/>
    </row>
    <row r="861" spans="1:5" s="146" customFormat="1" ht="15">
      <c r="A861" s="152"/>
      <c r="B861" s="155"/>
      <c r="E861" s="838"/>
    </row>
    <row r="862" spans="1:5" s="146" customFormat="1" ht="15">
      <c r="A862" s="152"/>
      <c r="B862" s="155"/>
      <c r="E862" s="838"/>
    </row>
    <row r="863" spans="1:5" s="146" customFormat="1" ht="15">
      <c r="A863" s="152"/>
      <c r="B863" s="155"/>
      <c r="E863" s="838"/>
    </row>
    <row r="864" spans="1:5" s="146" customFormat="1" ht="15">
      <c r="A864" s="152"/>
      <c r="B864" s="155"/>
      <c r="E864" s="838"/>
    </row>
    <row r="865" spans="1:5" s="146" customFormat="1" ht="15">
      <c r="A865" s="152"/>
      <c r="B865" s="155"/>
      <c r="E865" s="838"/>
    </row>
    <row r="866" spans="1:5" s="146" customFormat="1" ht="15">
      <c r="A866" s="152"/>
      <c r="B866" s="155"/>
      <c r="E866" s="838"/>
    </row>
    <row r="867" spans="1:5" s="146" customFormat="1" ht="15">
      <c r="A867" s="152"/>
      <c r="B867" s="155"/>
      <c r="E867" s="838"/>
    </row>
    <row r="868" spans="1:5" s="146" customFormat="1" ht="15">
      <c r="A868" s="152"/>
      <c r="B868" s="155"/>
      <c r="E868" s="838"/>
    </row>
    <row r="869" spans="1:5" s="146" customFormat="1" ht="15">
      <c r="A869" s="152"/>
      <c r="B869" s="155"/>
      <c r="E869" s="838"/>
    </row>
    <row r="870" spans="1:5" s="146" customFormat="1" ht="15">
      <c r="A870" s="152"/>
      <c r="B870" s="155"/>
      <c r="E870" s="838"/>
    </row>
    <row r="871" spans="1:5" s="146" customFormat="1" ht="15">
      <c r="A871" s="152"/>
      <c r="B871" s="155"/>
      <c r="E871" s="838"/>
    </row>
    <row r="872" spans="1:5" s="146" customFormat="1" ht="15">
      <c r="A872" s="152"/>
      <c r="B872" s="155"/>
      <c r="E872" s="838"/>
    </row>
    <row r="873" spans="1:5" s="146" customFormat="1" ht="15">
      <c r="A873" s="152"/>
      <c r="B873" s="155"/>
      <c r="E873" s="838"/>
    </row>
    <row r="874" spans="1:5" s="146" customFormat="1" ht="15">
      <c r="A874" s="152"/>
      <c r="B874" s="155"/>
      <c r="E874" s="838"/>
    </row>
    <row r="875" spans="1:5" s="146" customFormat="1" ht="15">
      <c r="A875" s="152"/>
      <c r="B875" s="155"/>
      <c r="E875" s="838"/>
    </row>
    <row r="876" spans="1:5" s="146" customFormat="1" ht="15">
      <c r="A876" s="152"/>
      <c r="B876" s="155"/>
      <c r="E876" s="838"/>
    </row>
    <row r="877" spans="1:5" s="146" customFormat="1" ht="15">
      <c r="A877" s="152"/>
      <c r="B877" s="155"/>
      <c r="E877" s="838"/>
    </row>
    <row r="878" spans="1:5" s="146" customFormat="1" ht="15">
      <c r="A878" s="152"/>
      <c r="B878" s="155"/>
      <c r="E878" s="838"/>
    </row>
    <row r="879" spans="1:5" s="146" customFormat="1" ht="15">
      <c r="A879" s="152"/>
      <c r="B879" s="155"/>
      <c r="E879" s="838"/>
    </row>
    <row r="880" spans="1:5" s="146" customFormat="1" ht="15">
      <c r="A880" s="152"/>
      <c r="B880" s="155"/>
      <c r="E880" s="838"/>
    </row>
    <row r="881" spans="1:5" s="146" customFormat="1" ht="15">
      <c r="A881" s="152"/>
      <c r="B881" s="155"/>
      <c r="E881" s="838"/>
    </row>
    <row r="882" spans="1:5" s="146" customFormat="1" ht="15">
      <c r="A882" s="152"/>
      <c r="B882" s="155"/>
      <c r="E882" s="838"/>
    </row>
    <row r="883" spans="1:5" s="146" customFormat="1" ht="15">
      <c r="A883" s="152"/>
      <c r="B883" s="155"/>
      <c r="E883" s="838"/>
    </row>
    <row r="884" spans="1:5" s="146" customFormat="1" ht="15">
      <c r="A884" s="152"/>
      <c r="B884" s="155"/>
      <c r="E884" s="838"/>
    </row>
    <row r="885" spans="1:5" s="146" customFormat="1" ht="15">
      <c r="A885" s="152"/>
      <c r="B885" s="155"/>
      <c r="E885" s="838"/>
    </row>
    <row r="886" spans="1:5" s="146" customFormat="1" ht="15">
      <c r="A886" s="152"/>
      <c r="B886" s="155"/>
      <c r="E886" s="838"/>
    </row>
    <row r="887" spans="1:5" s="146" customFormat="1" ht="15">
      <c r="A887" s="152"/>
      <c r="B887" s="155"/>
      <c r="E887" s="838"/>
    </row>
    <row r="888" spans="1:5" s="146" customFormat="1" ht="15">
      <c r="A888" s="152"/>
      <c r="B888" s="155"/>
      <c r="E888" s="838"/>
    </row>
    <row r="889" spans="1:5" s="146" customFormat="1" ht="15">
      <c r="A889" s="152"/>
      <c r="B889" s="155"/>
      <c r="E889" s="838"/>
    </row>
    <row r="890" spans="1:5" s="146" customFormat="1" ht="15">
      <c r="A890" s="152"/>
      <c r="B890" s="155"/>
      <c r="E890" s="838"/>
    </row>
    <row r="891" spans="1:5" s="146" customFormat="1" ht="15">
      <c r="A891" s="152"/>
      <c r="B891" s="155"/>
      <c r="E891" s="838"/>
    </row>
    <row r="892" spans="1:5" s="146" customFormat="1" ht="15">
      <c r="A892" s="152"/>
      <c r="B892" s="155"/>
      <c r="E892" s="838"/>
    </row>
    <row r="893" spans="1:5" s="146" customFormat="1" ht="15">
      <c r="A893" s="152"/>
      <c r="B893" s="155"/>
      <c r="E893" s="838"/>
    </row>
    <row r="894" spans="1:5" s="146" customFormat="1" ht="15">
      <c r="A894" s="152"/>
      <c r="B894" s="155"/>
      <c r="E894" s="838"/>
    </row>
    <row r="895" spans="1:5" s="146" customFormat="1" ht="15">
      <c r="A895" s="152"/>
      <c r="B895" s="155"/>
      <c r="E895" s="838"/>
    </row>
    <row r="896" spans="1:5" s="146" customFormat="1" ht="15">
      <c r="A896" s="152"/>
      <c r="B896" s="155"/>
      <c r="E896" s="838"/>
    </row>
    <row r="897" spans="1:5" s="146" customFormat="1" ht="15">
      <c r="A897" s="152"/>
      <c r="B897" s="155"/>
      <c r="E897" s="838"/>
    </row>
    <row r="898" spans="1:5" s="146" customFormat="1" ht="15">
      <c r="A898" s="152"/>
      <c r="B898" s="155"/>
      <c r="E898" s="838"/>
    </row>
    <row r="899" spans="1:5" s="146" customFormat="1" ht="15">
      <c r="A899" s="152"/>
      <c r="B899" s="155"/>
      <c r="E899" s="838"/>
    </row>
    <row r="900" spans="1:5" s="146" customFormat="1" ht="15">
      <c r="A900" s="152"/>
      <c r="B900" s="155"/>
      <c r="E900" s="838"/>
    </row>
    <row r="901" spans="1:5" s="146" customFormat="1" ht="15">
      <c r="A901" s="152"/>
      <c r="B901" s="155"/>
      <c r="E901" s="838"/>
    </row>
    <row r="902" spans="1:5" s="146" customFormat="1" ht="15">
      <c r="A902" s="152"/>
      <c r="B902" s="155"/>
      <c r="E902" s="838"/>
    </row>
    <row r="903" spans="1:5" s="146" customFormat="1" ht="15">
      <c r="A903" s="152"/>
      <c r="B903" s="155"/>
      <c r="E903" s="838"/>
    </row>
    <row r="904" spans="1:5" s="146" customFormat="1" ht="15">
      <c r="A904" s="152"/>
      <c r="B904" s="155"/>
      <c r="E904" s="838"/>
    </row>
    <row r="905" spans="1:5" s="146" customFormat="1" ht="15">
      <c r="A905" s="152"/>
      <c r="B905" s="155"/>
      <c r="E905" s="838"/>
    </row>
    <row r="906" spans="1:5" s="146" customFormat="1" ht="15">
      <c r="A906" s="152"/>
      <c r="B906" s="155"/>
      <c r="E906" s="838"/>
    </row>
    <row r="907" spans="1:5" s="146" customFormat="1" ht="15">
      <c r="A907" s="152"/>
      <c r="B907" s="155"/>
      <c r="E907" s="838"/>
    </row>
    <row r="908" spans="1:5" s="146" customFormat="1" ht="15">
      <c r="A908" s="152"/>
      <c r="B908" s="155"/>
      <c r="E908" s="838"/>
    </row>
    <row r="909" spans="1:5" s="146" customFormat="1" ht="15">
      <c r="A909" s="152"/>
      <c r="B909" s="155"/>
      <c r="E909" s="838"/>
    </row>
    <row r="910" spans="1:5" s="146" customFormat="1" ht="15">
      <c r="A910" s="152"/>
      <c r="B910" s="155"/>
      <c r="E910" s="838"/>
    </row>
    <row r="911" spans="1:5" s="146" customFormat="1" ht="15">
      <c r="A911" s="152"/>
      <c r="B911" s="155"/>
      <c r="E911" s="838"/>
    </row>
    <row r="912" spans="1:5" s="146" customFormat="1" ht="15">
      <c r="A912" s="152"/>
      <c r="B912" s="155"/>
      <c r="E912" s="838"/>
    </row>
    <row r="913" spans="1:5" s="146" customFormat="1" ht="15">
      <c r="A913" s="152"/>
      <c r="B913" s="155"/>
      <c r="E913" s="838"/>
    </row>
    <row r="914" spans="1:5" s="146" customFormat="1" ht="15">
      <c r="A914" s="152"/>
      <c r="B914" s="155"/>
      <c r="E914" s="838"/>
    </row>
    <row r="915" spans="1:5" s="146" customFormat="1" ht="15">
      <c r="A915" s="152"/>
      <c r="B915" s="155"/>
      <c r="E915" s="838"/>
    </row>
    <row r="916" spans="1:5" s="146" customFormat="1" ht="15">
      <c r="A916" s="152"/>
      <c r="B916" s="155"/>
      <c r="E916" s="838"/>
    </row>
    <row r="917" spans="1:5" s="146" customFormat="1" ht="15">
      <c r="A917" s="152"/>
      <c r="B917" s="155"/>
      <c r="E917" s="838"/>
    </row>
    <row r="918" spans="1:5" s="146" customFormat="1" ht="15">
      <c r="A918" s="152"/>
      <c r="B918" s="155"/>
      <c r="E918" s="838"/>
    </row>
    <row r="919" spans="1:5" s="146" customFormat="1" ht="15">
      <c r="A919" s="152"/>
      <c r="B919" s="155"/>
      <c r="E919" s="838"/>
    </row>
    <row r="920" spans="1:5" s="146" customFormat="1" ht="15">
      <c r="A920" s="152"/>
      <c r="B920" s="155"/>
      <c r="E920" s="838"/>
    </row>
    <row r="921" spans="1:5" s="146" customFormat="1" ht="15">
      <c r="A921" s="152"/>
      <c r="B921" s="155"/>
      <c r="E921" s="838"/>
    </row>
    <row r="922" spans="1:5" s="146" customFormat="1" ht="15">
      <c r="A922" s="152"/>
      <c r="B922" s="155"/>
      <c r="E922" s="838"/>
    </row>
    <row r="923" spans="1:5" s="146" customFormat="1" ht="15">
      <c r="A923" s="152"/>
      <c r="B923" s="155"/>
      <c r="E923" s="838"/>
    </row>
    <row r="924" spans="1:5" s="146" customFormat="1" ht="15">
      <c r="A924" s="152"/>
      <c r="B924" s="155"/>
      <c r="E924" s="838"/>
    </row>
    <row r="925" spans="1:5" s="146" customFormat="1" ht="15">
      <c r="A925" s="152"/>
      <c r="B925" s="155"/>
      <c r="E925" s="838"/>
    </row>
    <row r="926" spans="1:5" s="146" customFormat="1" ht="15">
      <c r="A926" s="152"/>
      <c r="B926" s="155"/>
      <c r="E926" s="838"/>
    </row>
    <row r="927" spans="1:5" s="146" customFormat="1" ht="15">
      <c r="A927" s="152"/>
      <c r="B927" s="155"/>
      <c r="E927" s="838"/>
    </row>
    <row r="928" spans="1:5" s="146" customFormat="1" ht="15">
      <c r="A928" s="152"/>
      <c r="B928" s="155"/>
      <c r="E928" s="838"/>
    </row>
    <row r="929" spans="1:5" s="146" customFormat="1" ht="15">
      <c r="A929" s="152"/>
      <c r="B929" s="155"/>
      <c r="E929" s="838"/>
    </row>
    <row r="930" spans="1:5" s="146" customFormat="1" ht="15">
      <c r="A930" s="152"/>
      <c r="B930" s="155"/>
      <c r="E930" s="838"/>
    </row>
    <row r="931" spans="1:5" s="146" customFormat="1" ht="15">
      <c r="A931" s="152"/>
      <c r="B931" s="155"/>
      <c r="E931" s="838"/>
    </row>
    <row r="932" spans="1:5" s="146" customFormat="1" ht="15">
      <c r="A932" s="152"/>
      <c r="B932" s="155"/>
      <c r="E932" s="838"/>
    </row>
    <row r="933" spans="1:5" s="146" customFormat="1" ht="15">
      <c r="A933" s="152"/>
      <c r="B933" s="155"/>
      <c r="E933" s="838"/>
    </row>
    <row r="934" spans="1:5" s="146" customFormat="1" ht="15">
      <c r="A934" s="152"/>
      <c r="B934" s="155"/>
      <c r="E934" s="838"/>
    </row>
    <row r="935" spans="1:5" s="146" customFormat="1" ht="15">
      <c r="A935" s="152"/>
      <c r="B935" s="155"/>
      <c r="E935" s="838"/>
    </row>
    <row r="936" spans="1:5" s="146" customFormat="1" ht="15">
      <c r="A936" s="152"/>
      <c r="B936" s="155"/>
      <c r="E936" s="838"/>
    </row>
    <row r="937" spans="1:5" s="146" customFormat="1" ht="15">
      <c r="A937" s="152"/>
      <c r="B937" s="155"/>
      <c r="E937" s="838"/>
    </row>
    <row r="938" spans="1:5" s="146" customFormat="1" ht="15">
      <c r="A938" s="152"/>
      <c r="B938" s="155"/>
      <c r="E938" s="838"/>
    </row>
    <row r="939" spans="1:5" s="146" customFormat="1" ht="15">
      <c r="A939" s="152"/>
      <c r="B939" s="155"/>
      <c r="E939" s="838"/>
    </row>
    <row r="940" spans="1:5" s="146" customFormat="1" ht="15">
      <c r="A940" s="152"/>
      <c r="B940" s="155"/>
      <c r="E940" s="838"/>
    </row>
    <row r="941" spans="1:5" s="146" customFormat="1" ht="15">
      <c r="A941" s="152"/>
      <c r="B941" s="155"/>
      <c r="E941" s="838"/>
    </row>
    <row r="942" spans="1:5" s="146" customFormat="1" ht="15">
      <c r="A942" s="152"/>
      <c r="B942" s="155"/>
      <c r="E942" s="838"/>
    </row>
    <row r="943" spans="1:5" s="146" customFormat="1" ht="15">
      <c r="A943" s="152"/>
      <c r="B943" s="155"/>
      <c r="E943" s="838"/>
    </row>
    <row r="944" spans="1:5" s="146" customFormat="1" ht="15">
      <c r="A944" s="152"/>
      <c r="B944" s="155"/>
      <c r="E944" s="838"/>
    </row>
    <row r="945" spans="1:5" s="146" customFormat="1" ht="15">
      <c r="A945" s="152"/>
      <c r="B945" s="155"/>
      <c r="E945" s="838"/>
    </row>
    <row r="946" spans="1:5" s="146" customFormat="1" ht="15">
      <c r="A946" s="152"/>
      <c r="B946" s="155"/>
      <c r="E946" s="838"/>
    </row>
    <row r="947" spans="1:5" s="146" customFormat="1" ht="15">
      <c r="A947" s="152"/>
      <c r="B947" s="155"/>
      <c r="E947" s="838"/>
    </row>
    <row r="948" spans="1:5" s="146" customFormat="1" ht="15">
      <c r="A948" s="152"/>
      <c r="B948" s="155"/>
      <c r="E948" s="838"/>
    </row>
    <row r="949" spans="1:5" s="146" customFormat="1" ht="15">
      <c r="A949" s="152"/>
      <c r="B949" s="155"/>
      <c r="E949" s="838"/>
    </row>
    <row r="950" spans="1:5" s="146" customFormat="1" ht="15">
      <c r="A950" s="152"/>
      <c r="B950" s="155"/>
      <c r="E950" s="838"/>
    </row>
    <row r="951" spans="1:5" s="146" customFormat="1" ht="15">
      <c r="A951" s="152"/>
      <c r="B951" s="155"/>
      <c r="E951" s="838"/>
    </row>
    <row r="952" spans="1:5" s="146" customFormat="1" ht="15">
      <c r="A952" s="152"/>
      <c r="B952" s="155"/>
      <c r="E952" s="838"/>
    </row>
    <row r="953" spans="1:5" s="146" customFormat="1" ht="15">
      <c r="A953" s="152"/>
      <c r="B953" s="155"/>
      <c r="E953" s="838"/>
    </row>
    <row r="954" spans="1:5" s="146" customFormat="1" ht="15">
      <c r="A954" s="152"/>
      <c r="B954" s="155"/>
      <c r="E954" s="838"/>
    </row>
    <row r="955" spans="1:5" s="146" customFormat="1" ht="15">
      <c r="A955" s="152"/>
      <c r="B955" s="155"/>
      <c r="E955" s="838"/>
    </row>
    <row r="956" spans="1:5" s="146" customFormat="1" ht="15">
      <c r="A956" s="152"/>
      <c r="B956" s="155"/>
      <c r="E956" s="838"/>
    </row>
    <row r="957" spans="1:5" s="146" customFormat="1" ht="15">
      <c r="A957" s="152"/>
      <c r="B957" s="155"/>
      <c r="E957" s="838"/>
    </row>
    <row r="958" spans="1:5" s="146" customFormat="1" ht="15">
      <c r="A958" s="152"/>
      <c r="B958" s="155"/>
      <c r="E958" s="838"/>
    </row>
    <row r="959" spans="1:5" s="146" customFormat="1" ht="15">
      <c r="A959" s="152"/>
      <c r="B959" s="155"/>
      <c r="E959" s="838"/>
    </row>
    <row r="960" spans="1:5" s="146" customFormat="1" ht="15">
      <c r="A960" s="152"/>
      <c r="B960" s="155"/>
      <c r="E960" s="838"/>
    </row>
    <row r="961" spans="1:5" s="146" customFormat="1" ht="15">
      <c r="A961" s="152"/>
      <c r="B961" s="155"/>
      <c r="E961" s="838"/>
    </row>
    <row r="962" spans="1:5" s="146" customFormat="1" ht="15">
      <c r="A962" s="152"/>
      <c r="B962" s="155"/>
      <c r="E962" s="838"/>
    </row>
    <row r="963" spans="1:5" s="146" customFormat="1" ht="15">
      <c r="A963" s="152"/>
      <c r="B963" s="155"/>
      <c r="E963" s="838"/>
    </row>
    <row r="964" spans="1:5" s="146" customFormat="1" ht="15">
      <c r="A964" s="152"/>
      <c r="B964" s="155"/>
      <c r="E964" s="838"/>
    </row>
    <row r="965" spans="1:5" s="146" customFormat="1" ht="15">
      <c r="A965" s="152"/>
      <c r="B965" s="155"/>
      <c r="E965" s="838"/>
    </row>
    <row r="966" spans="1:5" s="146" customFormat="1" ht="15">
      <c r="A966" s="152"/>
      <c r="B966" s="155"/>
      <c r="E966" s="838"/>
    </row>
    <row r="967" spans="1:5" s="146" customFormat="1" ht="15">
      <c r="A967" s="152"/>
      <c r="B967" s="155"/>
      <c r="E967" s="838"/>
    </row>
    <row r="968" spans="1:5" s="146" customFormat="1" ht="15">
      <c r="A968" s="152"/>
      <c r="B968" s="155"/>
      <c r="E968" s="838"/>
    </row>
    <row r="969" spans="1:5" s="146" customFormat="1" ht="15">
      <c r="A969" s="152"/>
      <c r="B969" s="155"/>
      <c r="E969" s="838"/>
    </row>
    <row r="970" spans="1:5" s="146" customFormat="1" ht="15">
      <c r="A970" s="152"/>
      <c r="B970" s="155"/>
      <c r="E970" s="838"/>
    </row>
    <row r="971" spans="1:5" s="146" customFormat="1" ht="15">
      <c r="A971" s="152"/>
      <c r="B971" s="155"/>
      <c r="E971" s="838"/>
    </row>
    <row r="972" spans="1:5" s="146" customFormat="1" ht="15">
      <c r="A972" s="152"/>
      <c r="B972" s="155"/>
      <c r="E972" s="838"/>
    </row>
    <row r="973" spans="1:5" s="146" customFormat="1" ht="15">
      <c r="A973" s="152"/>
      <c r="B973" s="155"/>
      <c r="E973" s="838"/>
    </row>
    <row r="974" spans="1:5" s="146" customFormat="1" ht="15">
      <c r="A974" s="152"/>
      <c r="B974" s="155"/>
      <c r="E974" s="838"/>
    </row>
    <row r="975" spans="1:5" s="146" customFormat="1" ht="15">
      <c r="A975" s="152"/>
      <c r="B975" s="155"/>
      <c r="E975" s="838"/>
    </row>
    <row r="976" spans="1:5" s="146" customFormat="1" ht="15">
      <c r="A976" s="152"/>
      <c r="B976" s="155"/>
      <c r="E976" s="838"/>
    </row>
    <row r="977" spans="1:5" s="146" customFormat="1" ht="15">
      <c r="A977" s="152"/>
      <c r="B977" s="155"/>
      <c r="E977" s="838"/>
    </row>
    <row r="978" spans="1:5" s="146" customFormat="1" ht="15">
      <c r="A978" s="152"/>
      <c r="B978" s="155"/>
      <c r="E978" s="838"/>
    </row>
    <row r="979" spans="1:5" s="146" customFormat="1" ht="15">
      <c r="A979" s="152"/>
      <c r="B979" s="155"/>
      <c r="E979" s="838"/>
    </row>
    <row r="980" spans="1:5" s="146" customFormat="1" ht="15">
      <c r="A980" s="152"/>
      <c r="B980" s="155"/>
      <c r="E980" s="838"/>
    </row>
    <row r="981" spans="1:5" s="146" customFormat="1" ht="15">
      <c r="A981" s="152"/>
      <c r="B981" s="155"/>
      <c r="E981" s="838"/>
    </row>
    <row r="982" spans="1:5" s="146" customFormat="1" ht="15">
      <c r="A982" s="152"/>
      <c r="B982" s="155"/>
      <c r="E982" s="838"/>
    </row>
    <row r="983" spans="1:5" s="146" customFormat="1" ht="15">
      <c r="A983" s="152"/>
      <c r="B983" s="155"/>
      <c r="E983" s="838"/>
    </row>
    <row r="984" spans="1:5" s="146" customFormat="1" ht="15">
      <c r="A984" s="152"/>
      <c r="B984" s="155"/>
      <c r="E984" s="838"/>
    </row>
    <row r="985" spans="1:5" s="146" customFormat="1" ht="15">
      <c r="A985" s="152"/>
      <c r="B985" s="155"/>
      <c r="E985" s="838"/>
    </row>
    <row r="986" spans="1:5" s="146" customFormat="1" ht="15">
      <c r="A986" s="152"/>
      <c r="B986" s="155"/>
      <c r="E986" s="838"/>
    </row>
    <row r="987" spans="1:5" s="146" customFormat="1" ht="15">
      <c r="A987" s="152"/>
      <c r="B987" s="155"/>
      <c r="E987" s="838"/>
    </row>
    <row r="988" spans="1:5" s="146" customFormat="1" ht="15">
      <c r="A988" s="152"/>
      <c r="B988" s="155"/>
      <c r="E988" s="838"/>
    </row>
    <row r="989" spans="1:5" s="146" customFormat="1" ht="15">
      <c r="A989" s="152"/>
      <c r="B989" s="155"/>
      <c r="E989" s="838"/>
    </row>
    <row r="990" spans="1:5" s="146" customFormat="1" ht="15">
      <c r="A990" s="152"/>
      <c r="B990" s="155"/>
      <c r="E990" s="838"/>
    </row>
    <row r="991" spans="1:5" s="146" customFormat="1" ht="15">
      <c r="A991" s="152"/>
      <c r="B991" s="155"/>
      <c r="E991" s="838"/>
    </row>
    <row r="992" spans="1:5" s="146" customFormat="1" ht="15">
      <c r="A992" s="152"/>
      <c r="B992" s="155"/>
      <c r="E992" s="838"/>
    </row>
    <row r="993" spans="1:5" s="146" customFormat="1" ht="15">
      <c r="A993" s="152"/>
      <c r="B993" s="155"/>
      <c r="E993" s="838"/>
    </row>
    <row r="994" spans="1:5" s="146" customFormat="1" ht="15">
      <c r="A994" s="152"/>
      <c r="B994" s="155"/>
      <c r="E994" s="838"/>
    </row>
    <row r="995" spans="1:5" s="146" customFormat="1" ht="15">
      <c r="A995" s="152"/>
      <c r="B995" s="155"/>
      <c r="E995" s="838"/>
    </row>
    <row r="996" spans="1:5" s="146" customFormat="1" ht="15">
      <c r="A996" s="152"/>
      <c r="B996" s="155"/>
      <c r="E996" s="838"/>
    </row>
    <row r="997" spans="1:5" s="146" customFormat="1" ht="15">
      <c r="A997" s="152"/>
      <c r="B997" s="155"/>
      <c r="E997" s="838"/>
    </row>
    <row r="998" spans="1:5" s="146" customFormat="1" ht="15">
      <c r="A998" s="152"/>
      <c r="B998" s="155"/>
      <c r="E998" s="838"/>
    </row>
    <row r="999" spans="1:5" s="146" customFormat="1" ht="15">
      <c r="A999" s="152"/>
      <c r="B999" s="155"/>
      <c r="E999" s="838"/>
    </row>
    <row r="1000" spans="1:5" s="146" customFormat="1" ht="15">
      <c r="A1000" s="152"/>
      <c r="B1000" s="155"/>
      <c r="E1000" s="838"/>
    </row>
    <row r="1001" spans="1:5" s="146" customFormat="1" ht="15">
      <c r="A1001" s="152"/>
      <c r="B1001" s="155"/>
      <c r="E1001" s="838"/>
    </row>
    <row r="1002" spans="1:5" s="146" customFormat="1" ht="15">
      <c r="A1002" s="152"/>
      <c r="B1002" s="155"/>
      <c r="E1002" s="838"/>
    </row>
    <row r="1003" spans="1:5" s="146" customFormat="1" ht="15">
      <c r="A1003" s="152"/>
      <c r="B1003" s="155"/>
      <c r="E1003" s="838"/>
    </row>
    <row r="1004" spans="1:5" s="146" customFormat="1" ht="15">
      <c r="A1004" s="152"/>
      <c r="B1004" s="155"/>
      <c r="E1004" s="838"/>
    </row>
    <row r="1005" spans="1:5" s="146" customFormat="1" ht="15">
      <c r="A1005" s="152"/>
      <c r="B1005" s="155"/>
      <c r="E1005" s="838"/>
    </row>
    <row r="1006" spans="1:5" s="146" customFormat="1" ht="15">
      <c r="A1006" s="152"/>
      <c r="B1006" s="155"/>
      <c r="E1006" s="838"/>
    </row>
    <row r="1007" spans="1:5" s="146" customFormat="1" ht="15">
      <c r="A1007" s="152"/>
      <c r="B1007" s="155"/>
      <c r="E1007" s="838"/>
    </row>
    <row r="1008" spans="1:5" s="146" customFormat="1" ht="15">
      <c r="A1008" s="152"/>
      <c r="B1008" s="155"/>
      <c r="E1008" s="838"/>
    </row>
    <row r="1009" spans="1:5" s="146" customFormat="1" ht="15">
      <c r="A1009" s="152"/>
      <c r="B1009" s="155"/>
      <c r="E1009" s="838"/>
    </row>
    <row r="1010" spans="1:5" s="146" customFormat="1" ht="15">
      <c r="A1010" s="152"/>
      <c r="B1010" s="155"/>
      <c r="E1010" s="838"/>
    </row>
    <row r="1011" spans="1:5" s="146" customFormat="1" ht="15">
      <c r="A1011" s="152"/>
      <c r="B1011" s="155"/>
      <c r="E1011" s="838"/>
    </row>
    <row r="1012" spans="1:5" s="146" customFormat="1" ht="15">
      <c r="A1012" s="152"/>
      <c r="B1012" s="155"/>
      <c r="E1012" s="838"/>
    </row>
    <row r="1013" spans="1:5" s="146" customFormat="1" ht="15">
      <c r="A1013" s="152"/>
      <c r="B1013" s="155"/>
      <c r="E1013" s="838"/>
    </row>
    <row r="1014" spans="1:5" s="146" customFormat="1" ht="15">
      <c r="A1014" s="152"/>
      <c r="B1014" s="155"/>
      <c r="E1014" s="838"/>
    </row>
    <row r="1015" spans="1:5" s="146" customFormat="1" ht="15">
      <c r="A1015" s="152"/>
      <c r="B1015" s="155"/>
      <c r="E1015" s="838"/>
    </row>
    <row r="1016" spans="1:5" s="146" customFormat="1" ht="15">
      <c r="A1016" s="152"/>
      <c r="B1016" s="155"/>
      <c r="E1016" s="838"/>
    </row>
    <row r="1017" spans="1:5" s="146" customFormat="1" ht="15">
      <c r="A1017" s="152"/>
      <c r="B1017" s="155"/>
      <c r="E1017" s="838"/>
    </row>
    <row r="1018" spans="1:5" s="146" customFormat="1" ht="15">
      <c r="A1018" s="152"/>
      <c r="B1018" s="155"/>
      <c r="E1018" s="838"/>
    </row>
    <row r="1019" spans="1:5" s="146" customFormat="1" ht="15">
      <c r="A1019" s="152"/>
      <c r="B1019" s="155"/>
      <c r="E1019" s="838"/>
    </row>
    <row r="1020" spans="1:5" s="146" customFormat="1" ht="15">
      <c r="A1020" s="152"/>
      <c r="B1020" s="155"/>
      <c r="E1020" s="838"/>
    </row>
    <row r="1021" spans="1:5" s="146" customFormat="1" ht="15">
      <c r="A1021" s="152"/>
      <c r="B1021" s="155"/>
      <c r="E1021" s="838"/>
    </row>
    <row r="1022" spans="1:5" s="146" customFormat="1" ht="15">
      <c r="A1022" s="152"/>
      <c r="B1022" s="155"/>
      <c r="E1022" s="838"/>
    </row>
    <row r="1023" spans="1:5" s="146" customFormat="1" ht="15">
      <c r="A1023" s="152"/>
      <c r="B1023" s="155"/>
      <c r="E1023" s="838"/>
    </row>
    <row r="1024" spans="1:5" s="146" customFormat="1" ht="15">
      <c r="A1024" s="152"/>
      <c r="B1024" s="155"/>
      <c r="E1024" s="838"/>
    </row>
    <row r="1025" spans="1:5" s="146" customFormat="1" ht="15">
      <c r="A1025" s="152"/>
      <c r="B1025" s="155"/>
      <c r="E1025" s="838"/>
    </row>
    <row r="1026" spans="1:5" s="146" customFormat="1" ht="15">
      <c r="A1026" s="152"/>
      <c r="B1026" s="155"/>
      <c r="E1026" s="838"/>
    </row>
    <row r="1027" spans="1:5" s="146" customFormat="1" ht="15">
      <c r="A1027" s="152"/>
      <c r="B1027" s="155"/>
      <c r="E1027" s="838"/>
    </row>
    <row r="1028" spans="1:5" s="146" customFormat="1" ht="15">
      <c r="A1028" s="152"/>
      <c r="B1028" s="155"/>
      <c r="E1028" s="838"/>
    </row>
    <row r="1029" spans="1:5" s="146" customFormat="1" ht="15">
      <c r="A1029" s="152"/>
      <c r="B1029" s="155"/>
      <c r="E1029" s="838"/>
    </row>
    <row r="1030" spans="1:5" s="146" customFormat="1" ht="15">
      <c r="A1030" s="152"/>
      <c r="B1030" s="155"/>
      <c r="E1030" s="838"/>
    </row>
    <row r="1031" spans="1:5" s="146" customFormat="1" ht="15">
      <c r="A1031" s="152"/>
      <c r="B1031" s="155"/>
      <c r="E1031" s="838"/>
    </row>
    <row r="1032" spans="1:5" s="146" customFormat="1" ht="15">
      <c r="A1032" s="152"/>
      <c r="B1032" s="155"/>
      <c r="E1032" s="838"/>
    </row>
    <row r="1033" spans="1:5" s="146" customFormat="1" ht="15">
      <c r="A1033" s="152"/>
      <c r="B1033" s="155"/>
      <c r="E1033" s="838"/>
    </row>
    <row r="1034" spans="1:5" s="146" customFormat="1" ht="15">
      <c r="A1034" s="152"/>
      <c r="B1034" s="155"/>
      <c r="E1034" s="838"/>
    </row>
    <row r="1035" spans="1:5" s="146" customFormat="1" ht="15">
      <c r="A1035" s="152"/>
      <c r="B1035" s="155"/>
      <c r="E1035" s="838"/>
    </row>
    <row r="1036" spans="1:5" s="146" customFormat="1" ht="15">
      <c r="A1036" s="152"/>
      <c r="B1036" s="155"/>
      <c r="E1036" s="838"/>
    </row>
    <row r="1037" spans="1:5" s="146" customFormat="1" ht="15">
      <c r="A1037" s="152"/>
      <c r="B1037" s="155"/>
      <c r="E1037" s="838"/>
    </row>
    <row r="1038" spans="1:5" s="146" customFormat="1" ht="15">
      <c r="A1038" s="152"/>
      <c r="B1038" s="155"/>
      <c r="E1038" s="838"/>
    </row>
    <row r="1039" spans="1:5" s="146" customFormat="1" ht="15">
      <c r="A1039" s="152"/>
      <c r="B1039" s="155"/>
      <c r="E1039" s="838"/>
    </row>
    <row r="1040" spans="1:5" s="146" customFormat="1" ht="15">
      <c r="A1040" s="152"/>
      <c r="B1040" s="155"/>
      <c r="E1040" s="838"/>
    </row>
    <row r="1041" spans="1:5" s="146" customFormat="1" ht="15">
      <c r="A1041" s="152"/>
      <c r="B1041" s="155"/>
      <c r="E1041" s="838"/>
    </row>
    <row r="1042" spans="1:5" s="146" customFormat="1" ht="15">
      <c r="A1042" s="152"/>
      <c r="B1042" s="155"/>
      <c r="E1042" s="838"/>
    </row>
    <row r="1043" spans="1:5" s="146" customFormat="1" ht="15">
      <c r="A1043" s="152"/>
      <c r="B1043" s="155"/>
      <c r="E1043" s="838"/>
    </row>
    <row r="1044" spans="1:5" s="146" customFormat="1" ht="15">
      <c r="A1044" s="152"/>
      <c r="B1044" s="155"/>
      <c r="E1044" s="838"/>
    </row>
    <row r="1045" spans="1:5" s="146" customFormat="1" ht="15">
      <c r="A1045" s="152"/>
      <c r="B1045" s="155"/>
      <c r="E1045" s="838"/>
    </row>
    <row r="1046" spans="1:5" s="146" customFormat="1" ht="15">
      <c r="A1046" s="152"/>
      <c r="B1046" s="155"/>
      <c r="E1046" s="838"/>
    </row>
    <row r="1047" spans="1:5" s="146" customFormat="1" ht="15">
      <c r="A1047" s="152"/>
      <c r="B1047" s="155"/>
      <c r="E1047" s="838"/>
    </row>
    <row r="1048" spans="1:5" s="146" customFormat="1" ht="15">
      <c r="A1048" s="152"/>
      <c r="B1048" s="155"/>
      <c r="E1048" s="838"/>
    </row>
    <row r="1049" spans="1:5" s="146" customFormat="1" ht="15">
      <c r="A1049" s="152"/>
      <c r="B1049" s="155"/>
      <c r="E1049" s="838"/>
    </row>
    <row r="1050" spans="1:5" s="146" customFormat="1" ht="15">
      <c r="A1050" s="152"/>
      <c r="B1050" s="155"/>
      <c r="E1050" s="838"/>
    </row>
    <row r="1051" spans="1:5" s="146" customFormat="1" ht="15">
      <c r="A1051" s="152"/>
      <c r="B1051" s="155"/>
      <c r="E1051" s="838"/>
    </row>
    <row r="1052" spans="1:5" s="146" customFormat="1" ht="15">
      <c r="A1052" s="152"/>
      <c r="B1052" s="155"/>
      <c r="E1052" s="838"/>
    </row>
    <row r="1053" spans="1:5" s="146" customFormat="1" ht="15">
      <c r="A1053" s="152"/>
      <c r="B1053" s="155"/>
      <c r="E1053" s="838"/>
    </row>
    <row r="1054" spans="1:5" s="146" customFormat="1" ht="15">
      <c r="A1054" s="152"/>
      <c r="B1054" s="155"/>
      <c r="E1054" s="838"/>
    </row>
    <row r="1055" spans="1:5" s="146" customFormat="1" ht="15">
      <c r="A1055" s="152"/>
      <c r="B1055" s="155"/>
      <c r="E1055" s="838"/>
    </row>
    <row r="1056" spans="1:5" s="146" customFormat="1" ht="15">
      <c r="A1056" s="152"/>
      <c r="B1056" s="155"/>
      <c r="E1056" s="838"/>
    </row>
    <row r="1057" spans="1:5" s="146" customFormat="1" ht="15">
      <c r="A1057" s="152"/>
      <c r="B1057" s="155"/>
      <c r="E1057" s="838"/>
    </row>
    <row r="1058" spans="1:5" s="146" customFormat="1" ht="15">
      <c r="A1058" s="152"/>
      <c r="B1058" s="155"/>
      <c r="E1058" s="838"/>
    </row>
    <row r="1059" spans="1:5" s="146" customFormat="1" ht="15">
      <c r="A1059" s="152"/>
      <c r="B1059" s="155"/>
      <c r="E1059" s="838"/>
    </row>
    <row r="1060" spans="1:5" s="146" customFormat="1" ht="15">
      <c r="A1060" s="152"/>
      <c r="B1060" s="155"/>
      <c r="E1060" s="838"/>
    </row>
    <row r="1061" spans="1:5" s="146" customFormat="1" ht="15">
      <c r="A1061" s="152"/>
      <c r="B1061" s="155"/>
      <c r="E1061" s="838"/>
    </row>
    <row r="1062" spans="1:5" s="146" customFormat="1" ht="15">
      <c r="A1062" s="152"/>
      <c r="B1062" s="155"/>
      <c r="E1062" s="838"/>
    </row>
    <row r="1063" spans="1:5" s="146" customFormat="1" ht="15">
      <c r="A1063" s="152"/>
      <c r="B1063" s="155"/>
      <c r="E1063" s="838"/>
    </row>
    <row r="1064" spans="1:5" s="146" customFormat="1" ht="15">
      <c r="A1064" s="152"/>
      <c r="B1064" s="155"/>
      <c r="E1064" s="838"/>
    </row>
    <row r="1065" spans="1:5" s="146" customFormat="1" ht="15">
      <c r="A1065" s="152"/>
      <c r="B1065" s="155"/>
      <c r="E1065" s="838"/>
    </row>
    <row r="1066" spans="1:5" s="146" customFormat="1" ht="15">
      <c r="A1066" s="152"/>
      <c r="B1066" s="155"/>
      <c r="E1066" s="838"/>
    </row>
    <row r="1067" spans="1:5" s="146" customFormat="1" ht="15">
      <c r="A1067" s="152"/>
      <c r="B1067" s="155"/>
      <c r="E1067" s="838"/>
    </row>
    <row r="1068" spans="1:5" s="146" customFormat="1" ht="15">
      <c r="A1068" s="152"/>
      <c r="B1068" s="155"/>
      <c r="E1068" s="838"/>
    </row>
    <row r="1069" spans="1:5" s="146" customFormat="1" ht="15">
      <c r="A1069" s="152"/>
      <c r="B1069" s="155"/>
      <c r="E1069" s="838"/>
    </row>
    <row r="1070" spans="1:5" s="146" customFormat="1" ht="15">
      <c r="A1070" s="152"/>
      <c r="B1070" s="155"/>
      <c r="E1070" s="838"/>
    </row>
    <row r="1071" spans="1:5" s="146" customFormat="1" ht="15">
      <c r="A1071" s="152"/>
      <c r="B1071" s="155"/>
      <c r="E1071" s="838"/>
    </row>
    <row r="1072" spans="1:5" s="146" customFormat="1" ht="15">
      <c r="A1072" s="152"/>
      <c r="B1072" s="155"/>
      <c r="E1072" s="838"/>
    </row>
    <row r="1073" spans="1:5" s="146" customFormat="1" ht="15">
      <c r="A1073" s="152"/>
      <c r="B1073" s="155"/>
      <c r="E1073" s="838"/>
    </row>
    <row r="1074" spans="1:5" s="146" customFormat="1" ht="15">
      <c r="A1074" s="152"/>
      <c r="B1074" s="155"/>
      <c r="E1074" s="838"/>
    </row>
    <row r="1075" spans="1:5" s="146" customFormat="1" ht="15">
      <c r="A1075" s="152"/>
      <c r="B1075" s="155"/>
      <c r="E1075" s="838"/>
    </row>
    <row r="1076" spans="1:5" s="146" customFormat="1" ht="15">
      <c r="A1076" s="152"/>
      <c r="B1076" s="155"/>
      <c r="E1076" s="838"/>
    </row>
    <row r="1077" spans="1:5" s="146" customFormat="1" ht="15">
      <c r="A1077" s="152"/>
      <c r="B1077" s="155"/>
      <c r="E1077" s="838"/>
    </row>
    <row r="1078" spans="1:5" s="146" customFormat="1" ht="15">
      <c r="A1078" s="152"/>
      <c r="B1078" s="155"/>
      <c r="E1078" s="838"/>
    </row>
    <row r="1079" spans="1:5" s="146" customFormat="1" ht="15">
      <c r="A1079" s="152"/>
      <c r="B1079" s="155"/>
      <c r="E1079" s="838"/>
    </row>
    <row r="1080" spans="1:5" s="146" customFormat="1" ht="15">
      <c r="A1080" s="152"/>
      <c r="B1080" s="155"/>
      <c r="E1080" s="838"/>
    </row>
    <row r="1081" spans="1:5" s="146" customFormat="1" ht="15">
      <c r="A1081" s="152"/>
      <c r="B1081" s="155"/>
      <c r="E1081" s="838"/>
    </row>
    <row r="1082" spans="1:5" s="146" customFormat="1" ht="15">
      <c r="A1082" s="152"/>
      <c r="B1082" s="155"/>
      <c r="E1082" s="838"/>
    </row>
    <row r="1083" spans="1:5" s="146" customFormat="1" ht="15">
      <c r="A1083" s="152"/>
      <c r="B1083" s="155"/>
      <c r="E1083" s="838"/>
    </row>
    <row r="1084" spans="1:5" s="146" customFormat="1" ht="15">
      <c r="A1084" s="152"/>
      <c r="B1084" s="155"/>
      <c r="E1084" s="838"/>
    </row>
    <row r="1085" spans="1:5" s="146" customFormat="1" ht="15">
      <c r="A1085" s="152"/>
      <c r="B1085" s="155"/>
      <c r="E1085" s="838"/>
    </row>
    <row r="1086" spans="1:5" s="146" customFormat="1" ht="15">
      <c r="A1086" s="152"/>
      <c r="B1086" s="155"/>
      <c r="E1086" s="838"/>
    </row>
    <row r="1087" spans="1:5" s="146" customFormat="1" ht="15">
      <c r="A1087" s="152"/>
      <c r="B1087" s="155"/>
      <c r="E1087" s="838"/>
    </row>
    <row r="1088" spans="1:5" s="146" customFormat="1" ht="15">
      <c r="A1088" s="152"/>
      <c r="B1088" s="155"/>
      <c r="E1088" s="838"/>
    </row>
    <row r="1089" spans="1:5" s="146" customFormat="1" ht="15">
      <c r="A1089" s="152"/>
      <c r="B1089" s="155"/>
      <c r="E1089" s="838"/>
    </row>
    <row r="1090" spans="1:5" s="146" customFormat="1" ht="15">
      <c r="A1090" s="152"/>
      <c r="B1090" s="155"/>
      <c r="E1090" s="838"/>
    </row>
    <row r="1091" spans="1:5" s="146" customFormat="1" ht="15">
      <c r="A1091" s="152"/>
      <c r="B1091" s="155"/>
      <c r="E1091" s="838"/>
    </row>
    <row r="1092" spans="1:5" s="146" customFormat="1" ht="15">
      <c r="A1092" s="152"/>
      <c r="B1092" s="155"/>
      <c r="E1092" s="838"/>
    </row>
    <row r="1093" spans="1:5" s="146" customFormat="1" ht="15">
      <c r="A1093" s="152"/>
      <c r="B1093" s="155"/>
      <c r="E1093" s="838"/>
    </row>
    <row r="1094" spans="1:5" s="146" customFormat="1" ht="15">
      <c r="A1094" s="152"/>
      <c r="B1094" s="155"/>
      <c r="E1094" s="838"/>
    </row>
    <row r="1095" spans="1:5" s="146" customFormat="1" ht="15">
      <c r="A1095" s="152"/>
      <c r="B1095" s="155"/>
      <c r="E1095" s="838"/>
    </row>
    <row r="1096" spans="1:5" s="146" customFormat="1" ht="15">
      <c r="A1096" s="152"/>
      <c r="B1096" s="155"/>
      <c r="E1096" s="838"/>
    </row>
    <row r="1097" spans="1:5" s="146" customFormat="1" ht="15">
      <c r="A1097" s="152"/>
      <c r="B1097" s="155"/>
      <c r="E1097" s="838"/>
    </row>
    <row r="1098" spans="1:5" s="146" customFormat="1" ht="15">
      <c r="A1098" s="152"/>
      <c r="B1098" s="155"/>
      <c r="E1098" s="838"/>
    </row>
    <row r="1099" spans="1:5" s="146" customFormat="1" ht="15">
      <c r="A1099" s="152"/>
      <c r="B1099" s="155"/>
      <c r="E1099" s="838"/>
    </row>
    <row r="1100" spans="1:5" s="146" customFormat="1" ht="15">
      <c r="A1100" s="152"/>
      <c r="B1100" s="155"/>
      <c r="E1100" s="838"/>
    </row>
    <row r="1101" spans="1:5" s="146" customFormat="1" ht="15">
      <c r="A1101" s="152"/>
      <c r="B1101" s="155"/>
      <c r="E1101" s="838"/>
    </row>
    <row r="1102" spans="1:5" s="146" customFormat="1" ht="15">
      <c r="A1102" s="152"/>
      <c r="B1102" s="155"/>
      <c r="E1102" s="838"/>
    </row>
    <row r="1103" spans="1:5" s="146" customFormat="1" ht="15">
      <c r="A1103" s="152"/>
      <c r="B1103" s="155"/>
      <c r="E1103" s="838"/>
    </row>
    <row r="1104" spans="1:5" s="146" customFormat="1" ht="15">
      <c r="A1104" s="152"/>
      <c r="B1104" s="155"/>
      <c r="E1104" s="838"/>
    </row>
    <row r="1105" spans="1:5" s="146" customFormat="1" ht="15">
      <c r="A1105" s="152"/>
      <c r="B1105" s="155"/>
      <c r="E1105" s="838"/>
    </row>
    <row r="1106" spans="1:5" s="146" customFormat="1" ht="15">
      <c r="A1106" s="152"/>
      <c r="B1106" s="155"/>
      <c r="E1106" s="838"/>
    </row>
    <row r="1107" spans="1:5" s="146" customFormat="1" ht="15">
      <c r="A1107" s="152"/>
      <c r="B1107" s="155"/>
      <c r="E1107" s="838"/>
    </row>
    <row r="1108" spans="1:5" s="146" customFormat="1" ht="15">
      <c r="A1108" s="152"/>
      <c r="B1108" s="155"/>
      <c r="E1108" s="838"/>
    </row>
    <row r="1109" spans="1:5" s="146" customFormat="1" ht="15">
      <c r="A1109" s="152"/>
      <c r="B1109" s="155"/>
      <c r="E1109" s="838"/>
    </row>
    <row r="1110" spans="1:5" s="146" customFormat="1" ht="15">
      <c r="A1110" s="152"/>
      <c r="B1110" s="155"/>
      <c r="E1110" s="838"/>
    </row>
    <row r="1111" spans="1:5" s="146" customFormat="1" ht="15">
      <c r="A1111" s="152"/>
      <c r="B1111" s="155"/>
      <c r="E1111" s="838"/>
    </row>
    <row r="1112" spans="1:5" s="146" customFormat="1" ht="15">
      <c r="A1112" s="152"/>
      <c r="B1112" s="155"/>
      <c r="E1112" s="838"/>
    </row>
    <row r="1113" spans="1:5" s="146" customFormat="1" ht="15">
      <c r="A1113" s="152"/>
      <c r="B1113" s="155"/>
      <c r="E1113" s="838"/>
    </row>
    <row r="1114" spans="1:5" s="146" customFormat="1" ht="15">
      <c r="A1114" s="152"/>
      <c r="B1114" s="155"/>
      <c r="E1114" s="838"/>
    </row>
    <row r="1115" spans="1:5" s="146" customFormat="1" ht="15">
      <c r="A1115" s="152"/>
      <c r="B1115" s="155"/>
      <c r="E1115" s="838"/>
    </row>
    <row r="1116" spans="1:5" s="146" customFormat="1" ht="15">
      <c r="A1116" s="152"/>
      <c r="B1116" s="155"/>
      <c r="E1116" s="838"/>
    </row>
    <row r="1117" spans="1:5" s="146" customFormat="1" ht="15">
      <c r="A1117" s="152"/>
      <c r="B1117" s="155"/>
      <c r="E1117" s="838"/>
    </row>
    <row r="1118" spans="1:5" s="146" customFormat="1" ht="15">
      <c r="A1118" s="152"/>
      <c r="B1118" s="155"/>
      <c r="E1118" s="838"/>
    </row>
    <row r="1119" spans="1:5" s="146" customFormat="1" ht="15">
      <c r="A1119" s="152"/>
      <c r="B1119" s="155"/>
      <c r="E1119" s="838"/>
    </row>
    <row r="1120" spans="1:5" s="146" customFormat="1" ht="15">
      <c r="A1120" s="152"/>
      <c r="B1120" s="155"/>
      <c r="E1120" s="838"/>
    </row>
    <row r="1121" spans="1:5" s="146" customFormat="1" ht="15">
      <c r="A1121" s="152"/>
      <c r="B1121" s="155"/>
      <c r="E1121" s="838"/>
    </row>
    <row r="1122" spans="1:5" s="146" customFormat="1" ht="15">
      <c r="A1122" s="152"/>
      <c r="B1122" s="155"/>
      <c r="E1122" s="838"/>
    </row>
    <row r="1123" spans="1:5" s="146" customFormat="1" ht="15">
      <c r="A1123" s="152"/>
      <c r="B1123" s="155"/>
      <c r="E1123" s="838"/>
    </row>
    <row r="1124" spans="1:5" s="146" customFormat="1" ht="15">
      <c r="A1124" s="152"/>
      <c r="B1124" s="155"/>
      <c r="E1124" s="838"/>
    </row>
    <row r="1125" spans="1:5" s="146" customFormat="1" ht="15">
      <c r="A1125" s="152"/>
      <c r="B1125" s="155"/>
      <c r="E1125" s="838"/>
    </row>
    <row r="1126" spans="1:5" s="146" customFormat="1" ht="15">
      <c r="A1126" s="152"/>
      <c r="B1126" s="155"/>
      <c r="E1126" s="838"/>
    </row>
    <row r="1127" spans="1:5" s="146" customFormat="1" ht="15">
      <c r="A1127" s="152"/>
      <c r="B1127" s="155"/>
      <c r="E1127" s="838"/>
    </row>
    <row r="1128" spans="1:5" s="146" customFormat="1" ht="15">
      <c r="A1128" s="152"/>
      <c r="B1128" s="155"/>
      <c r="E1128" s="838"/>
    </row>
    <row r="1129" spans="1:5" s="146" customFormat="1" ht="15">
      <c r="A1129" s="152"/>
      <c r="B1129" s="155"/>
      <c r="E1129" s="838"/>
    </row>
    <row r="1130" spans="1:5" s="146" customFormat="1" ht="15">
      <c r="A1130" s="152"/>
      <c r="B1130" s="155"/>
      <c r="E1130" s="838"/>
    </row>
    <row r="1131" spans="1:5" s="146" customFormat="1" ht="15">
      <c r="A1131" s="152"/>
      <c r="B1131" s="155"/>
      <c r="E1131" s="838"/>
    </row>
    <row r="1132" spans="1:5" s="146" customFormat="1" ht="15">
      <c r="A1132" s="152"/>
      <c r="B1132" s="155"/>
      <c r="E1132" s="838"/>
    </row>
    <row r="1133" spans="1:5" s="146" customFormat="1" ht="15">
      <c r="A1133" s="152"/>
      <c r="B1133" s="155"/>
      <c r="E1133" s="838"/>
    </row>
    <row r="1134" spans="1:5" s="146" customFormat="1" ht="15">
      <c r="A1134" s="152"/>
      <c r="B1134" s="155"/>
      <c r="E1134" s="838"/>
    </row>
    <row r="1135" spans="1:5" s="146" customFormat="1" ht="15">
      <c r="A1135" s="152"/>
      <c r="B1135" s="155"/>
      <c r="E1135" s="838"/>
    </row>
    <row r="1136" spans="1:5" s="146" customFormat="1" ht="15">
      <c r="A1136" s="152"/>
      <c r="B1136" s="155"/>
      <c r="E1136" s="838"/>
    </row>
    <row r="1137" spans="1:5" s="146" customFormat="1" ht="15">
      <c r="A1137" s="152"/>
      <c r="B1137" s="155"/>
      <c r="E1137" s="838"/>
    </row>
    <row r="1138" spans="1:5" s="146" customFormat="1" ht="15">
      <c r="A1138" s="152"/>
      <c r="B1138" s="155"/>
      <c r="E1138" s="838"/>
    </row>
    <row r="1139" spans="1:5" s="146" customFormat="1" ht="15">
      <c r="A1139" s="152"/>
      <c r="B1139" s="155"/>
      <c r="E1139" s="838"/>
    </row>
    <row r="1140" spans="1:5" s="146" customFormat="1" ht="15">
      <c r="A1140" s="152"/>
      <c r="B1140" s="155"/>
      <c r="E1140" s="838"/>
    </row>
    <row r="1141" spans="1:5" s="146" customFormat="1" ht="15">
      <c r="A1141" s="152"/>
      <c r="B1141" s="155"/>
      <c r="E1141" s="838"/>
    </row>
    <row r="1142" spans="1:5" s="146" customFormat="1" ht="15">
      <c r="A1142" s="152"/>
      <c r="B1142" s="155"/>
      <c r="E1142" s="838"/>
    </row>
    <row r="1143" spans="1:5" s="146" customFormat="1" ht="15">
      <c r="A1143" s="152"/>
      <c r="B1143" s="155"/>
      <c r="E1143" s="838"/>
    </row>
    <row r="1144" spans="1:5" s="146" customFormat="1" ht="15">
      <c r="A1144" s="152"/>
      <c r="B1144" s="155"/>
      <c r="E1144" s="838"/>
    </row>
    <row r="1145" spans="1:5" s="146" customFormat="1" ht="15">
      <c r="A1145" s="152"/>
      <c r="B1145" s="155"/>
      <c r="E1145" s="838"/>
    </row>
    <row r="1146" spans="1:5" s="146" customFormat="1" ht="15">
      <c r="A1146" s="152"/>
      <c r="B1146" s="155"/>
      <c r="E1146" s="838"/>
    </row>
    <row r="1147" spans="1:5" s="146" customFormat="1" ht="15">
      <c r="A1147" s="152"/>
      <c r="B1147" s="155"/>
      <c r="E1147" s="838"/>
    </row>
    <row r="1148" spans="1:5" s="146" customFormat="1" ht="15">
      <c r="A1148" s="152"/>
      <c r="B1148" s="155"/>
      <c r="E1148" s="838"/>
    </row>
    <row r="1149" spans="1:5" s="146" customFormat="1" ht="15">
      <c r="A1149" s="152"/>
      <c r="B1149" s="155"/>
      <c r="E1149" s="838"/>
    </row>
    <row r="1150" spans="1:5" s="146" customFormat="1" ht="15">
      <c r="A1150" s="152"/>
      <c r="B1150" s="155"/>
      <c r="E1150" s="838"/>
    </row>
    <row r="1151" spans="1:5" s="146" customFormat="1" ht="15">
      <c r="A1151" s="152"/>
      <c r="B1151" s="155"/>
      <c r="E1151" s="838"/>
    </row>
    <row r="1152" spans="1:5" s="146" customFormat="1" ht="15">
      <c r="A1152" s="152"/>
      <c r="B1152" s="155"/>
      <c r="E1152" s="838"/>
    </row>
    <row r="1153" spans="1:5" s="146" customFormat="1" ht="15">
      <c r="A1153" s="152"/>
      <c r="B1153" s="155"/>
      <c r="E1153" s="838"/>
    </row>
    <row r="1154" spans="1:5" s="146" customFormat="1" ht="15">
      <c r="A1154" s="152"/>
      <c r="B1154" s="155"/>
      <c r="E1154" s="838"/>
    </row>
    <row r="1155" spans="1:5" s="146" customFormat="1" ht="15">
      <c r="A1155" s="152"/>
      <c r="B1155" s="155"/>
      <c r="E1155" s="838"/>
    </row>
    <row r="1156" spans="1:5" s="146" customFormat="1" ht="15">
      <c r="A1156" s="152"/>
      <c r="B1156" s="155"/>
      <c r="E1156" s="838"/>
    </row>
    <row r="1157" spans="1:5" s="146" customFormat="1" ht="15">
      <c r="A1157" s="152"/>
      <c r="B1157" s="155"/>
      <c r="E1157" s="838"/>
    </row>
    <row r="1158" spans="1:5" s="146" customFormat="1" ht="15">
      <c r="A1158" s="152"/>
      <c r="B1158" s="155"/>
      <c r="E1158" s="838"/>
    </row>
    <row r="1159" spans="1:5" s="146" customFormat="1" ht="15">
      <c r="A1159" s="152"/>
      <c r="B1159" s="155"/>
      <c r="E1159" s="838"/>
    </row>
    <row r="1160" spans="1:5" s="146" customFormat="1" ht="15">
      <c r="A1160" s="152"/>
      <c r="B1160" s="155"/>
      <c r="E1160" s="838"/>
    </row>
    <row r="1161" spans="1:5" s="146" customFormat="1" ht="15">
      <c r="A1161" s="152"/>
      <c r="B1161" s="155"/>
      <c r="E1161" s="838"/>
    </row>
    <row r="1162" spans="1:5" s="146" customFormat="1" ht="15">
      <c r="A1162" s="152"/>
      <c r="B1162" s="155"/>
      <c r="E1162" s="838"/>
    </row>
    <row r="1163" spans="1:5" s="146" customFormat="1" ht="15">
      <c r="A1163" s="152"/>
      <c r="B1163" s="155"/>
      <c r="E1163" s="838"/>
    </row>
    <row r="1164" spans="1:5" s="146" customFormat="1" ht="15">
      <c r="A1164" s="152"/>
      <c r="B1164" s="155"/>
      <c r="E1164" s="838"/>
    </row>
    <row r="1165" spans="1:5" s="146" customFormat="1" ht="15">
      <c r="A1165" s="152"/>
      <c r="B1165" s="155"/>
      <c r="E1165" s="838"/>
    </row>
    <row r="1166" spans="1:5" s="146" customFormat="1" ht="15">
      <c r="A1166" s="152"/>
      <c r="B1166" s="155"/>
      <c r="E1166" s="838"/>
    </row>
    <row r="1167" spans="1:5" s="146" customFormat="1" ht="15">
      <c r="A1167" s="152"/>
      <c r="B1167" s="155"/>
      <c r="E1167" s="838"/>
    </row>
    <row r="1168" spans="1:5" s="146" customFormat="1" ht="15">
      <c r="A1168" s="152"/>
      <c r="B1168" s="155"/>
      <c r="E1168" s="838"/>
    </row>
    <row r="1169" spans="1:5" s="146" customFormat="1" ht="15">
      <c r="A1169" s="152"/>
      <c r="B1169" s="155"/>
      <c r="E1169" s="838"/>
    </row>
    <row r="1170" spans="1:5" s="146" customFormat="1" ht="15">
      <c r="A1170" s="152"/>
      <c r="B1170" s="155"/>
      <c r="E1170" s="838"/>
    </row>
    <row r="1171" spans="1:5" s="146" customFormat="1" ht="15">
      <c r="A1171" s="152"/>
      <c r="B1171" s="155"/>
      <c r="E1171" s="838"/>
    </row>
    <row r="1172" spans="1:5" s="146" customFormat="1" ht="15">
      <c r="A1172" s="152"/>
      <c r="B1172" s="155"/>
      <c r="E1172" s="838"/>
    </row>
    <row r="1173" spans="1:5" s="146" customFormat="1" ht="15">
      <c r="A1173" s="152"/>
      <c r="B1173" s="155"/>
      <c r="E1173" s="838"/>
    </row>
    <row r="1174" spans="1:5" s="146" customFormat="1" ht="15">
      <c r="A1174" s="152"/>
      <c r="B1174" s="155"/>
      <c r="E1174" s="838"/>
    </row>
    <row r="1175" spans="1:5" s="146" customFormat="1" ht="15">
      <c r="A1175" s="152"/>
      <c r="B1175" s="155"/>
      <c r="E1175" s="838"/>
    </row>
    <row r="1176" spans="1:5" s="146" customFormat="1" ht="15">
      <c r="A1176" s="152"/>
      <c r="B1176" s="155"/>
      <c r="E1176" s="838"/>
    </row>
    <row r="1177" spans="1:5" s="146" customFormat="1" ht="15">
      <c r="A1177" s="152"/>
      <c r="B1177" s="155"/>
      <c r="E1177" s="838"/>
    </row>
    <row r="1178" spans="1:5" s="146" customFormat="1" ht="15">
      <c r="A1178" s="152"/>
      <c r="B1178" s="155"/>
      <c r="E1178" s="838"/>
    </row>
    <row r="1179" spans="1:5" s="146" customFormat="1" ht="15">
      <c r="A1179" s="152"/>
      <c r="B1179" s="155"/>
      <c r="E1179" s="838"/>
    </row>
    <row r="1180" spans="1:5" s="146" customFormat="1" ht="15">
      <c r="A1180" s="152"/>
      <c r="B1180" s="155"/>
      <c r="E1180" s="838"/>
    </row>
    <row r="1181" spans="1:5" s="146" customFormat="1" ht="15">
      <c r="A1181" s="152"/>
      <c r="B1181" s="155"/>
      <c r="E1181" s="838"/>
    </row>
    <row r="1182" spans="1:5" s="146" customFormat="1" ht="15">
      <c r="A1182" s="152"/>
      <c r="B1182" s="155"/>
      <c r="E1182" s="838"/>
    </row>
    <row r="1183" spans="1:5" s="146" customFormat="1" ht="15">
      <c r="A1183" s="152"/>
      <c r="B1183" s="155"/>
      <c r="E1183" s="838"/>
    </row>
    <row r="1184" spans="1:5" s="146" customFormat="1" ht="15">
      <c r="A1184" s="152"/>
      <c r="B1184" s="155"/>
      <c r="E1184" s="838"/>
    </row>
    <row r="1185" spans="1:5" s="146" customFormat="1" ht="15">
      <c r="A1185" s="152"/>
      <c r="B1185" s="155"/>
      <c r="E1185" s="838"/>
    </row>
    <row r="1186" spans="1:5" s="146" customFormat="1" ht="15">
      <c r="A1186" s="152"/>
      <c r="B1186" s="155"/>
      <c r="E1186" s="838"/>
    </row>
    <row r="1187" spans="1:5" s="146" customFormat="1" ht="15">
      <c r="A1187" s="152"/>
      <c r="B1187" s="155"/>
      <c r="E1187" s="838"/>
    </row>
    <row r="1188" spans="1:5" s="146" customFormat="1" ht="15">
      <c r="A1188" s="152"/>
      <c r="B1188" s="155"/>
      <c r="E1188" s="838"/>
    </row>
    <row r="1189" spans="1:5" s="146" customFormat="1" ht="15">
      <c r="A1189" s="152"/>
      <c r="B1189" s="155"/>
      <c r="E1189" s="838"/>
    </row>
    <row r="1190" spans="1:5" s="146" customFormat="1" ht="15">
      <c r="A1190" s="152"/>
      <c r="B1190" s="155"/>
      <c r="E1190" s="838"/>
    </row>
    <row r="1191" spans="1:5" s="146" customFormat="1" ht="15">
      <c r="A1191" s="152"/>
      <c r="B1191" s="155"/>
      <c r="E1191" s="838"/>
    </row>
    <row r="1192" spans="1:5" s="146" customFormat="1" ht="15">
      <c r="A1192" s="152"/>
      <c r="B1192" s="155"/>
      <c r="E1192" s="838"/>
    </row>
    <row r="1193" spans="1:5" s="146" customFormat="1" ht="15">
      <c r="A1193" s="152"/>
      <c r="B1193" s="155"/>
      <c r="E1193" s="838"/>
    </row>
    <row r="1194" spans="1:5" s="146" customFormat="1" ht="15">
      <c r="A1194" s="152"/>
      <c r="B1194" s="155"/>
      <c r="E1194" s="838"/>
    </row>
    <row r="1195" spans="1:5" s="146" customFormat="1" ht="15">
      <c r="A1195" s="152"/>
      <c r="B1195" s="155"/>
      <c r="E1195" s="838"/>
    </row>
    <row r="1196" spans="1:5" s="146" customFormat="1" ht="15">
      <c r="A1196" s="152"/>
      <c r="B1196" s="155"/>
      <c r="E1196" s="838"/>
    </row>
    <row r="1197" spans="1:5" s="146" customFormat="1" ht="15">
      <c r="A1197" s="152"/>
      <c r="B1197" s="155"/>
      <c r="E1197" s="838"/>
    </row>
    <row r="1198" spans="1:5" s="146" customFormat="1" ht="15">
      <c r="A1198" s="152"/>
      <c r="B1198" s="155"/>
      <c r="E1198" s="838"/>
    </row>
    <row r="1199" spans="1:5" s="146" customFormat="1" ht="15">
      <c r="A1199" s="152"/>
      <c r="B1199" s="155"/>
      <c r="E1199" s="838"/>
    </row>
    <row r="1200" spans="1:5" s="146" customFormat="1" ht="15">
      <c r="A1200" s="152"/>
      <c r="B1200" s="155"/>
      <c r="E1200" s="838"/>
    </row>
    <row r="1201" spans="1:5" s="146" customFormat="1" ht="15">
      <c r="A1201" s="152"/>
      <c r="B1201" s="155"/>
      <c r="E1201" s="838"/>
    </row>
    <row r="1202" spans="1:5" s="146" customFormat="1" ht="15">
      <c r="A1202" s="152"/>
      <c r="B1202" s="155"/>
      <c r="E1202" s="838"/>
    </row>
    <row r="1203" spans="1:5" s="146" customFormat="1" ht="15">
      <c r="A1203" s="152"/>
      <c r="B1203" s="155"/>
      <c r="E1203" s="838"/>
    </row>
    <row r="1204" spans="1:5" s="146" customFormat="1" ht="15">
      <c r="A1204" s="152"/>
      <c r="B1204" s="155"/>
      <c r="E1204" s="838"/>
    </row>
    <row r="1205" spans="1:5" s="146" customFormat="1" ht="15">
      <c r="A1205" s="152"/>
      <c r="B1205" s="155"/>
      <c r="E1205" s="838"/>
    </row>
    <row r="1206" spans="1:5" s="146" customFormat="1" ht="15">
      <c r="A1206" s="152"/>
      <c r="B1206" s="155"/>
      <c r="E1206" s="838"/>
    </row>
    <row r="1207" spans="1:5" s="146" customFormat="1" ht="15">
      <c r="A1207" s="152"/>
      <c r="B1207" s="155"/>
      <c r="E1207" s="838"/>
    </row>
    <row r="1208" spans="1:5" s="146" customFormat="1" ht="15">
      <c r="A1208" s="152"/>
      <c r="B1208" s="155"/>
      <c r="E1208" s="838"/>
    </row>
    <row r="1209" spans="1:5" s="146" customFormat="1" ht="15">
      <c r="A1209" s="152"/>
      <c r="B1209" s="155"/>
      <c r="E1209" s="838"/>
    </row>
    <row r="1210" spans="1:5" s="146" customFormat="1" ht="15">
      <c r="A1210" s="152"/>
      <c r="B1210" s="155"/>
      <c r="E1210" s="838"/>
    </row>
    <row r="1211" spans="1:5" s="146" customFormat="1" ht="15">
      <c r="A1211" s="152"/>
      <c r="B1211" s="155"/>
      <c r="E1211" s="838"/>
    </row>
    <row r="1212" spans="1:5" s="146" customFormat="1" ht="15">
      <c r="A1212" s="152"/>
      <c r="B1212" s="155"/>
      <c r="E1212" s="838"/>
    </row>
    <row r="1213" spans="1:5" s="146" customFormat="1" ht="15">
      <c r="A1213" s="152"/>
      <c r="B1213" s="155"/>
      <c r="E1213" s="838"/>
    </row>
    <row r="1214" spans="1:5" s="146" customFormat="1" ht="15">
      <c r="A1214" s="152"/>
      <c r="B1214" s="155"/>
      <c r="E1214" s="838"/>
    </row>
    <row r="1215" spans="1:5" s="146" customFormat="1" ht="15">
      <c r="A1215" s="152"/>
      <c r="B1215" s="155"/>
      <c r="E1215" s="838"/>
    </row>
    <row r="1216" spans="1:5" s="146" customFormat="1" ht="15">
      <c r="A1216" s="152"/>
      <c r="B1216" s="155"/>
      <c r="E1216" s="838"/>
    </row>
    <row r="1217" spans="1:5" s="146" customFormat="1" ht="15">
      <c r="A1217" s="152"/>
      <c r="B1217" s="155"/>
      <c r="E1217" s="838"/>
    </row>
    <row r="1218" spans="1:5" s="146" customFormat="1" ht="15">
      <c r="A1218" s="152"/>
      <c r="B1218" s="155"/>
      <c r="E1218" s="838"/>
    </row>
    <row r="1219" spans="1:5" s="146" customFormat="1" ht="15">
      <c r="A1219" s="152"/>
      <c r="B1219" s="155"/>
      <c r="E1219" s="838"/>
    </row>
    <row r="1220" spans="1:5" s="146" customFormat="1" ht="15">
      <c r="A1220" s="152"/>
      <c r="B1220" s="155"/>
      <c r="E1220" s="838"/>
    </row>
    <row r="1221" spans="1:5" s="146" customFormat="1" ht="15">
      <c r="A1221" s="152"/>
      <c r="B1221" s="155"/>
      <c r="E1221" s="838"/>
    </row>
    <row r="1222" spans="1:5" s="146" customFormat="1" ht="15">
      <c r="A1222" s="152"/>
      <c r="B1222" s="155"/>
      <c r="E1222" s="838"/>
    </row>
    <row r="1223" spans="1:5" s="146" customFormat="1" ht="15">
      <c r="A1223" s="152"/>
      <c r="B1223" s="155"/>
      <c r="E1223" s="838"/>
    </row>
    <row r="1224" spans="1:5" s="146" customFormat="1" ht="15">
      <c r="A1224" s="152"/>
      <c r="B1224" s="155"/>
      <c r="E1224" s="838"/>
    </row>
    <row r="1225" spans="1:5" s="146" customFormat="1" ht="15">
      <c r="A1225" s="152"/>
      <c r="B1225" s="155"/>
      <c r="E1225" s="838"/>
    </row>
    <row r="1226" spans="1:5" s="146" customFormat="1" ht="15">
      <c r="A1226" s="152"/>
      <c r="B1226" s="155"/>
      <c r="E1226" s="838"/>
    </row>
    <row r="1227" spans="1:5" s="146" customFormat="1" ht="15">
      <c r="A1227" s="152"/>
      <c r="B1227" s="155"/>
      <c r="E1227" s="838"/>
    </row>
    <row r="1228" spans="1:5" s="146" customFormat="1" ht="15">
      <c r="A1228" s="152"/>
      <c r="B1228" s="155"/>
      <c r="E1228" s="838"/>
    </row>
    <row r="1229" spans="1:5" s="146" customFormat="1" ht="15">
      <c r="A1229" s="152"/>
      <c r="B1229" s="155"/>
      <c r="E1229" s="838"/>
    </row>
    <row r="1230" spans="1:5" s="146" customFormat="1" ht="15">
      <c r="A1230" s="152"/>
      <c r="B1230" s="155"/>
      <c r="E1230" s="838"/>
    </row>
    <row r="1231" spans="1:5" s="146" customFormat="1" ht="15">
      <c r="A1231" s="152"/>
      <c r="B1231" s="155"/>
      <c r="E1231" s="838"/>
    </row>
    <row r="1232" spans="1:5" s="146" customFormat="1" ht="15">
      <c r="A1232" s="152"/>
      <c r="B1232" s="155"/>
      <c r="E1232" s="838"/>
    </row>
    <row r="1233" spans="1:5" s="146" customFormat="1" ht="15">
      <c r="A1233" s="152"/>
      <c r="B1233" s="155"/>
      <c r="E1233" s="838"/>
    </row>
    <row r="1234" spans="1:5" s="146" customFormat="1" ht="15">
      <c r="A1234" s="152"/>
      <c r="B1234" s="155"/>
      <c r="E1234" s="838"/>
    </row>
    <row r="1235" spans="1:5" s="146" customFormat="1" ht="15">
      <c r="A1235" s="152"/>
      <c r="B1235" s="155"/>
      <c r="E1235" s="838"/>
    </row>
    <row r="1236" spans="1:5" s="146" customFormat="1" ht="15">
      <c r="A1236" s="152"/>
      <c r="B1236" s="155"/>
      <c r="E1236" s="838"/>
    </row>
    <row r="1237" spans="1:5" s="146" customFormat="1" ht="15">
      <c r="A1237" s="152"/>
      <c r="B1237" s="155"/>
      <c r="E1237" s="838"/>
    </row>
    <row r="1238" spans="1:5" s="146" customFormat="1" ht="15">
      <c r="A1238" s="152"/>
      <c r="B1238" s="155"/>
      <c r="E1238" s="838"/>
    </row>
    <row r="1239" spans="1:5" s="146" customFormat="1" ht="15">
      <c r="A1239" s="152"/>
      <c r="B1239" s="155"/>
      <c r="E1239" s="838"/>
    </row>
    <row r="1240" spans="1:5" s="146" customFormat="1" ht="15">
      <c r="A1240" s="152"/>
      <c r="B1240" s="155"/>
      <c r="E1240" s="838"/>
    </row>
    <row r="1241" spans="1:5" s="146" customFormat="1" ht="15">
      <c r="A1241" s="152"/>
      <c r="B1241" s="155"/>
      <c r="E1241" s="838"/>
    </row>
    <row r="1242" spans="1:5" s="146" customFormat="1" ht="15">
      <c r="A1242" s="152"/>
      <c r="B1242" s="155"/>
      <c r="E1242" s="838"/>
    </row>
    <row r="1243" spans="1:5" s="146" customFormat="1" ht="15">
      <c r="A1243" s="152"/>
      <c r="B1243" s="155"/>
      <c r="E1243" s="838"/>
    </row>
    <row r="1244" spans="1:5" s="146" customFormat="1" ht="15">
      <c r="A1244" s="152"/>
      <c r="B1244" s="155"/>
      <c r="E1244" s="838"/>
    </row>
    <row r="1245" spans="1:5" s="146" customFormat="1" ht="15">
      <c r="A1245" s="152"/>
      <c r="B1245" s="155"/>
      <c r="E1245" s="838"/>
    </row>
    <row r="1246" spans="1:5" s="146" customFormat="1" ht="15">
      <c r="A1246" s="152"/>
      <c r="B1246" s="155"/>
      <c r="E1246" s="838"/>
    </row>
    <row r="1247" spans="1:5" s="146" customFormat="1" ht="15">
      <c r="A1247" s="152"/>
      <c r="B1247" s="155"/>
      <c r="E1247" s="838"/>
    </row>
    <row r="1248" spans="1:5" s="146" customFormat="1" ht="15">
      <c r="A1248" s="152"/>
      <c r="B1248" s="155"/>
      <c r="E1248" s="838"/>
    </row>
    <row r="1249" spans="1:5" s="146" customFormat="1" ht="15">
      <c r="A1249" s="152"/>
      <c r="B1249" s="155"/>
      <c r="E1249" s="838"/>
    </row>
    <row r="1250" spans="1:5" s="146" customFormat="1" ht="15">
      <c r="A1250" s="152"/>
      <c r="B1250" s="155"/>
      <c r="E1250" s="838"/>
    </row>
    <row r="1251" spans="1:5" s="146" customFormat="1" ht="15">
      <c r="A1251" s="152"/>
      <c r="B1251" s="155"/>
      <c r="E1251" s="838"/>
    </row>
    <row r="1252" spans="1:5" s="146" customFormat="1" ht="15">
      <c r="A1252" s="152"/>
      <c r="B1252" s="155"/>
      <c r="E1252" s="838"/>
    </row>
    <row r="1253" spans="1:5" s="146" customFormat="1" ht="15">
      <c r="A1253" s="152"/>
      <c r="B1253" s="155"/>
      <c r="E1253" s="838"/>
    </row>
    <row r="1254" spans="1:5" s="146" customFormat="1" ht="15">
      <c r="A1254" s="152"/>
      <c r="B1254" s="155"/>
      <c r="E1254" s="838"/>
    </row>
    <row r="1255" spans="1:5" s="146" customFormat="1" ht="15">
      <c r="A1255" s="152"/>
      <c r="B1255" s="155"/>
      <c r="E1255" s="838"/>
    </row>
    <row r="1256" spans="1:5" s="146" customFormat="1" ht="15">
      <c r="A1256" s="152"/>
      <c r="B1256" s="155"/>
      <c r="E1256" s="838"/>
    </row>
    <row r="1257" spans="1:5" s="146" customFormat="1" ht="15">
      <c r="A1257" s="152"/>
      <c r="B1257" s="155"/>
      <c r="E1257" s="838"/>
    </row>
    <row r="1258" spans="1:5" s="146" customFormat="1" ht="15">
      <c r="A1258" s="152"/>
      <c r="B1258" s="155"/>
      <c r="E1258" s="838"/>
    </row>
    <row r="1259" spans="1:5" s="146" customFormat="1" ht="15">
      <c r="A1259" s="152"/>
      <c r="B1259" s="155"/>
      <c r="E1259" s="838"/>
    </row>
    <row r="1260" spans="1:5" s="146" customFormat="1" ht="15">
      <c r="A1260" s="152"/>
      <c r="B1260" s="155"/>
      <c r="E1260" s="838"/>
    </row>
    <row r="1261" spans="1:5" s="146" customFormat="1" ht="15">
      <c r="A1261" s="152"/>
      <c r="B1261" s="155"/>
      <c r="E1261" s="838"/>
    </row>
    <row r="1262" spans="1:5" s="146" customFormat="1" ht="15">
      <c r="A1262" s="152"/>
      <c r="B1262" s="155"/>
      <c r="E1262" s="838"/>
    </row>
    <row r="1263" spans="1:5" s="146" customFormat="1" ht="15">
      <c r="A1263" s="152"/>
      <c r="B1263" s="155"/>
      <c r="E1263" s="838"/>
    </row>
    <row r="1264" spans="1:5" s="146" customFormat="1" ht="15">
      <c r="A1264" s="152"/>
      <c r="B1264" s="155"/>
      <c r="E1264" s="838"/>
    </row>
    <row r="1265" spans="1:5" s="146" customFormat="1" ht="15">
      <c r="A1265" s="152"/>
      <c r="B1265" s="155"/>
      <c r="E1265" s="838"/>
    </row>
    <row r="1266" spans="1:5" s="146" customFormat="1" ht="15">
      <c r="A1266" s="152"/>
      <c r="B1266" s="155"/>
      <c r="E1266" s="838"/>
    </row>
    <row r="1267" spans="1:5" s="146" customFormat="1" ht="15">
      <c r="A1267" s="152"/>
      <c r="B1267" s="155"/>
      <c r="E1267" s="838"/>
    </row>
    <row r="1268" spans="1:5" s="146" customFormat="1" ht="15">
      <c r="A1268" s="152"/>
      <c r="B1268" s="155"/>
      <c r="E1268" s="838"/>
    </row>
    <row r="1269" spans="1:5" s="146" customFormat="1" ht="15">
      <c r="A1269" s="152"/>
      <c r="B1269" s="155"/>
      <c r="E1269" s="838"/>
    </row>
    <row r="1270" spans="1:5" s="146" customFormat="1" ht="15">
      <c r="A1270" s="152"/>
      <c r="B1270" s="155"/>
      <c r="E1270" s="838"/>
    </row>
    <row r="1271" spans="1:5" s="146" customFormat="1" ht="15">
      <c r="A1271" s="152"/>
      <c r="B1271" s="155"/>
      <c r="E1271" s="838"/>
    </row>
    <row r="1272" spans="1:5" s="146" customFormat="1" ht="15">
      <c r="A1272" s="152"/>
      <c r="B1272" s="155"/>
      <c r="E1272" s="838"/>
    </row>
    <row r="1273" spans="1:5" s="146" customFormat="1" ht="15">
      <c r="A1273" s="152"/>
      <c r="B1273" s="155"/>
      <c r="E1273" s="838"/>
    </row>
    <row r="1274" spans="1:5" s="146" customFormat="1" ht="15">
      <c r="A1274" s="152"/>
      <c r="B1274" s="155"/>
      <c r="E1274" s="838"/>
    </row>
    <row r="1275" spans="1:5" s="146" customFormat="1" ht="15">
      <c r="A1275" s="152"/>
      <c r="B1275" s="155"/>
      <c r="E1275" s="838"/>
    </row>
    <row r="1276" spans="1:5" s="146" customFormat="1" ht="15">
      <c r="A1276" s="152"/>
      <c r="B1276" s="155"/>
      <c r="E1276" s="838"/>
    </row>
    <row r="1277" spans="1:5" s="146" customFormat="1" ht="15">
      <c r="A1277" s="152"/>
      <c r="B1277" s="155"/>
      <c r="E1277" s="838"/>
    </row>
    <row r="1278" spans="1:5" s="146" customFormat="1" ht="15">
      <c r="A1278" s="152"/>
      <c r="B1278" s="155"/>
      <c r="E1278" s="838"/>
    </row>
    <row r="1279" spans="1:5" s="146" customFormat="1" ht="15">
      <c r="A1279" s="152"/>
      <c r="B1279" s="155"/>
      <c r="E1279" s="838"/>
    </row>
    <row r="1280" spans="1:5" s="146" customFormat="1" ht="15">
      <c r="A1280" s="152"/>
      <c r="B1280" s="155"/>
      <c r="E1280" s="838"/>
    </row>
    <row r="1281" spans="1:5" s="146" customFormat="1" ht="15">
      <c r="A1281" s="152"/>
      <c r="B1281" s="155"/>
      <c r="E1281" s="838"/>
    </row>
    <row r="1282" spans="1:5" s="146" customFormat="1" ht="15">
      <c r="A1282" s="152"/>
      <c r="B1282" s="155"/>
      <c r="E1282" s="838"/>
    </row>
    <row r="1283" spans="1:5" s="146" customFormat="1" ht="15">
      <c r="A1283" s="152"/>
      <c r="B1283" s="155"/>
      <c r="E1283" s="838"/>
    </row>
    <row r="1284" spans="1:5" s="146" customFormat="1" ht="15">
      <c r="A1284" s="152"/>
      <c r="B1284" s="155"/>
      <c r="E1284" s="838"/>
    </row>
    <row r="1285" spans="1:5" s="146" customFormat="1" ht="15">
      <c r="A1285" s="152"/>
      <c r="B1285" s="155"/>
      <c r="E1285" s="838"/>
    </row>
    <row r="1286" spans="1:5" s="146" customFormat="1" ht="15">
      <c r="A1286" s="152"/>
      <c r="B1286" s="155"/>
      <c r="E1286" s="838"/>
    </row>
    <row r="1287" spans="1:5" s="146" customFormat="1" ht="15">
      <c r="A1287" s="152"/>
      <c r="B1287" s="155"/>
      <c r="E1287" s="838"/>
    </row>
    <row r="1288" spans="1:5" s="146" customFormat="1" ht="15">
      <c r="A1288" s="152"/>
      <c r="B1288" s="155"/>
      <c r="E1288" s="838"/>
    </row>
    <row r="1289" spans="1:5" s="146" customFormat="1" ht="15">
      <c r="A1289" s="152"/>
      <c r="B1289" s="155"/>
      <c r="E1289" s="838"/>
    </row>
    <row r="1290" spans="1:5" s="146" customFormat="1" ht="15">
      <c r="A1290" s="152"/>
      <c r="B1290" s="155"/>
      <c r="E1290" s="838"/>
    </row>
    <row r="1291" spans="1:5" s="146" customFormat="1" ht="15">
      <c r="A1291" s="152"/>
      <c r="B1291" s="155"/>
      <c r="E1291" s="838"/>
    </row>
    <row r="1292" spans="1:5" s="146" customFormat="1" ht="15">
      <c r="A1292" s="152"/>
      <c r="B1292" s="155"/>
      <c r="E1292" s="838"/>
    </row>
    <row r="1293" spans="1:5" s="146" customFormat="1" ht="15">
      <c r="A1293" s="152"/>
      <c r="B1293" s="155"/>
      <c r="E1293" s="838"/>
    </row>
    <row r="1294" spans="1:5" s="146" customFormat="1" ht="15">
      <c r="A1294" s="152"/>
      <c r="B1294" s="155"/>
      <c r="E1294" s="838"/>
    </row>
    <row r="1295" spans="1:5" s="146" customFormat="1" ht="15">
      <c r="A1295" s="152"/>
      <c r="B1295" s="155"/>
      <c r="E1295" s="838"/>
    </row>
    <row r="1296" spans="1:5" s="146" customFormat="1" ht="15">
      <c r="A1296" s="152"/>
      <c r="B1296" s="155"/>
      <c r="E1296" s="838"/>
    </row>
    <row r="1297" spans="1:5" s="146" customFormat="1" ht="15">
      <c r="A1297" s="152"/>
      <c r="B1297" s="155"/>
      <c r="E1297" s="838"/>
    </row>
    <row r="1298" spans="1:5" s="146" customFormat="1" ht="15">
      <c r="A1298" s="152"/>
      <c r="B1298" s="155"/>
      <c r="E1298" s="838"/>
    </row>
    <row r="1299" spans="1:5" s="146" customFormat="1" ht="15">
      <c r="A1299" s="152"/>
      <c r="B1299" s="155"/>
      <c r="E1299" s="838"/>
    </row>
    <row r="1300" spans="1:5" s="146" customFormat="1" ht="15">
      <c r="A1300" s="152"/>
      <c r="B1300" s="155"/>
      <c r="E1300" s="838"/>
    </row>
    <row r="1301" spans="1:5" s="146" customFormat="1" ht="15">
      <c r="A1301" s="152"/>
      <c r="B1301" s="155"/>
      <c r="E1301" s="838"/>
    </row>
    <row r="1302" spans="1:5" s="146" customFormat="1" ht="15">
      <c r="A1302" s="152"/>
      <c r="B1302" s="155"/>
      <c r="E1302" s="838"/>
    </row>
    <row r="1303" spans="1:5" s="146" customFormat="1" ht="15">
      <c r="A1303" s="152"/>
      <c r="B1303" s="155"/>
      <c r="E1303" s="838"/>
    </row>
    <row r="1304" spans="1:5" s="146" customFormat="1" ht="15">
      <c r="A1304" s="152"/>
      <c r="B1304" s="155"/>
      <c r="E1304" s="838"/>
    </row>
    <row r="1305" spans="1:5" s="146" customFormat="1" ht="15">
      <c r="A1305" s="152"/>
      <c r="B1305" s="155"/>
      <c r="E1305" s="838"/>
    </row>
    <row r="1306" spans="1:5" s="146" customFormat="1" ht="15">
      <c r="A1306" s="152"/>
      <c r="B1306" s="155"/>
      <c r="E1306" s="838"/>
    </row>
    <row r="1307" spans="1:5" s="146" customFormat="1" ht="15">
      <c r="A1307" s="152"/>
      <c r="B1307" s="155"/>
      <c r="E1307" s="838"/>
    </row>
    <row r="1308" spans="1:5" s="146" customFormat="1" ht="15">
      <c r="A1308" s="152"/>
      <c r="B1308" s="155"/>
      <c r="E1308" s="838"/>
    </row>
    <row r="1309" spans="1:5" s="146" customFormat="1" ht="15">
      <c r="A1309" s="152"/>
      <c r="B1309" s="155"/>
      <c r="E1309" s="838"/>
    </row>
    <row r="1310" spans="1:5" s="146" customFormat="1" ht="15">
      <c r="A1310" s="152"/>
      <c r="B1310" s="155"/>
      <c r="E1310" s="838"/>
    </row>
    <row r="1311" spans="1:5" s="146" customFormat="1" ht="15">
      <c r="A1311" s="152"/>
      <c r="B1311" s="155"/>
      <c r="E1311" s="838"/>
    </row>
    <row r="1312" spans="1:5" s="146" customFormat="1" ht="15">
      <c r="A1312" s="152"/>
      <c r="B1312" s="155"/>
      <c r="E1312" s="838"/>
    </row>
    <row r="1313" spans="1:5" s="146" customFormat="1" ht="15">
      <c r="A1313" s="152"/>
      <c r="B1313" s="155"/>
      <c r="E1313" s="838"/>
    </row>
    <row r="1314" spans="1:5" s="146" customFormat="1" ht="15">
      <c r="A1314" s="152"/>
      <c r="B1314" s="155"/>
      <c r="E1314" s="838"/>
    </row>
    <row r="1315" spans="1:5" s="146" customFormat="1" ht="15">
      <c r="A1315" s="152"/>
      <c r="B1315" s="155"/>
      <c r="E1315" s="838"/>
    </row>
    <row r="1316" spans="1:5" s="146" customFormat="1" ht="15">
      <c r="A1316" s="152"/>
      <c r="B1316" s="155"/>
      <c r="E1316" s="838"/>
    </row>
    <row r="1317" spans="1:5" s="146" customFormat="1" ht="15">
      <c r="A1317" s="152"/>
      <c r="B1317" s="155"/>
      <c r="E1317" s="838"/>
    </row>
    <row r="1318" spans="1:5" s="146" customFormat="1" ht="15">
      <c r="A1318" s="152"/>
      <c r="B1318" s="155"/>
      <c r="E1318" s="838"/>
    </row>
    <row r="1319" spans="1:5" s="146" customFormat="1" ht="15">
      <c r="A1319" s="152"/>
      <c r="B1319" s="155"/>
      <c r="E1319" s="838"/>
    </row>
    <row r="1320" spans="1:5" s="146" customFormat="1" ht="15">
      <c r="A1320" s="152"/>
      <c r="B1320" s="155"/>
      <c r="E1320" s="838"/>
    </row>
    <row r="1321" spans="1:5" s="146" customFormat="1" ht="15">
      <c r="A1321" s="152"/>
      <c r="B1321" s="155"/>
      <c r="E1321" s="838"/>
    </row>
    <row r="1322" spans="1:5" s="146" customFormat="1" ht="15">
      <c r="A1322" s="152"/>
      <c r="B1322" s="155"/>
      <c r="E1322" s="838"/>
    </row>
    <row r="1323" spans="1:5" s="146" customFormat="1" ht="15">
      <c r="A1323" s="152"/>
      <c r="B1323" s="155"/>
      <c r="E1323" s="838"/>
    </row>
    <row r="1324" spans="1:5" s="146" customFormat="1" ht="15">
      <c r="A1324" s="152"/>
      <c r="B1324" s="155"/>
      <c r="E1324" s="838"/>
    </row>
    <row r="1325" spans="1:5" s="146" customFormat="1" ht="15">
      <c r="A1325" s="152"/>
      <c r="B1325" s="155"/>
      <c r="E1325" s="838"/>
    </row>
    <row r="1326" spans="1:5" s="146" customFormat="1" ht="15">
      <c r="A1326" s="152"/>
      <c r="B1326" s="155"/>
      <c r="E1326" s="838"/>
    </row>
    <row r="1327" spans="1:5" s="146" customFormat="1" ht="15">
      <c r="A1327" s="152"/>
      <c r="B1327" s="155"/>
      <c r="E1327" s="838"/>
    </row>
    <row r="1328" spans="1:5" s="146" customFormat="1" ht="15">
      <c r="A1328" s="152"/>
      <c r="B1328" s="155"/>
      <c r="E1328" s="838"/>
    </row>
    <row r="1329" spans="1:5" s="146" customFormat="1" ht="15">
      <c r="A1329" s="152"/>
      <c r="B1329" s="155"/>
      <c r="E1329" s="838"/>
    </row>
    <row r="1330" spans="1:5" s="146" customFormat="1" ht="15">
      <c r="A1330" s="152"/>
      <c r="B1330" s="155"/>
      <c r="E1330" s="838"/>
    </row>
    <row r="1331" spans="1:5" s="146" customFormat="1" ht="15">
      <c r="A1331" s="152"/>
      <c r="B1331" s="155"/>
      <c r="E1331" s="838"/>
    </row>
    <row r="1332" spans="1:5" s="146" customFormat="1" ht="15">
      <c r="A1332" s="152"/>
      <c r="B1332" s="155"/>
      <c r="E1332" s="838"/>
    </row>
    <row r="1333" spans="1:5" s="146" customFormat="1" ht="15">
      <c r="A1333" s="152"/>
      <c r="B1333" s="155"/>
      <c r="E1333" s="838"/>
    </row>
    <row r="1334" spans="1:5" s="146" customFormat="1" ht="15">
      <c r="A1334" s="152"/>
      <c r="B1334" s="155"/>
      <c r="E1334" s="838"/>
    </row>
    <row r="1335" spans="1:5" s="146" customFormat="1" ht="15">
      <c r="A1335" s="152"/>
      <c r="B1335" s="155"/>
      <c r="E1335" s="838"/>
    </row>
    <row r="1336" spans="1:5" s="146" customFormat="1" ht="15">
      <c r="A1336" s="152"/>
      <c r="B1336" s="155"/>
      <c r="E1336" s="838"/>
    </row>
    <row r="1337" spans="1:5" s="146" customFormat="1" ht="15">
      <c r="A1337" s="152"/>
      <c r="B1337" s="155"/>
      <c r="E1337" s="838"/>
    </row>
    <row r="1338" spans="1:5" s="146" customFormat="1" ht="15">
      <c r="A1338" s="152"/>
      <c r="B1338" s="155"/>
      <c r="E1338" s="838"/>
    </row>
    <row r="1339" spans="1:5" s="146" customFormat="1" ht="15">
      <c r="A1339" s="152"/>
      <c r="B1339" s="155"/>
      <c r="E1339" s="838"/>
    </row>
    <row r="1340" spans="1:5" s="146" customFormat="1" ht="15">
      <c r="A1340" s="152"/>
      <c r="B1340" s="155"/>
      <c r="E1340" s="838"/>
    </row>
    <row r="1341" spans="1:5" s="146" customFormat="1" ht="15">
      <c r="A1341" s="152"/>
      <c r="B1341" s="155"/>
      <c r="E1341" s="838"/>
    </row>
    <row r="1342" spans="1:5" s="146" customFormat="1" ht="15">
      <c r="A1342" s="152"/>
      <c r="B1342" s="155"/>
      <c r="E1342" s="838"/>
    </row>
    <row r="1343" spans="1:5" s="146" customFormat="1" ht="15">
      <c r="A1343" s="152"/>
      <c r="B1343" s="155"/>
      <c r="E1343" s="838"/>
    </row>
    <row r="1344" spans="1:5" s="146" customFormat="1" ht="15">
      <c r="A1344" s="152"/>
      <c r="B1344" s="155"/>
      <c r="E1344" s="838"/>
    </row>
    <row r="1345" spans="1:5" s="146" customFormat="1" ht="15">
      <c r="A1345" s="152"/>
      <c r="B1345" s="155"/>
      <c r="E1345" s="838"/>
    </row>
    <row r="1346" spans="1:5" s="146" customFormat="1" ht="15">
      <c r="A1346" s="152"/>
      <c r="B1346" s="155"/>
      <c r="E1346" s="838"/>
    </row>
    <row r="1347" spans="1:5" s="146" customFormat="1" ht="15">
      <c r="A1347" s="152"/>
      <c r="B1347" s="155"/>
      <c r="E1347" s="838"/>
    </row>
    <row r="1348" spans="1:5" s="146" customFormat="1" ht="15">
      <c r="A1348" s="152"/>
      <c r="B1348" s="155"/>
      <c r="E1348" s="838"/>
    </row>
    <row r="1349" spans="1:5" s="146" customFormat="1" ht="15">
      <c r="A1349" s="152"/>
      <c r="B1349" s="155"/>
      <c r="E1349" s="838"/>
    </row>
    <row r="1350" spans="1:5" s="146" customFormat="1" ht="15">
      <c r="A1350" s="152"/>
      <c r="B1350" s="155"/>
      <c r="E1350" s="838"/>
    </row>
    <row r="1351" spans="1:5" s="146" customFormat="1" ht="15">
      <c r="A1351" s="152"/>
      <c r="B1351" s="155"/>
      <c r="E1351" s="838"/>
    </row>
    <row r="1352" spans="1:5" s="146" customFormat="1" ht="15">
      <c r="A1352" s="152"/>
      <c r="B1352" s="155"/>
      <c r="E1352" s="838"/>
    </row>
    <row r="1353" spans="1:5" s="146" customFormat="1" ht="15">
      <c r="A1353" s="152"/>
      <c r="B1353" s="155"/>
      <c r="E1353" s="838"/>
    </row>
    <row r="1354" spans="1:5" s="146" customFormat="1" ht="15">
      <c r="A1354" s="152"/>
      <c r="B1354" s="155"/>
      <c r="E1354" s="838"/>
    </row>
    <row r="1355" spans="1:5" s="146" customFormat="1" ht="15">
      <c r="A1355" s="152"/>
      <c r="B1355" s="155"/>
      <c r="E1355" s="838"/>
    </row>
    <row r="1356" spans="1:5" s="146" customFormat="1" ht="15">
      <c r="A1356" s="152"/>
      <c r="B1356" s="155"/>
      <c r="E1356" s="838"/>
    </row>
    <row r="1357" spans="1:5" s="146" customFormat="1" ht="15">
      <c r="A1357" s="152"/>
      <c r="B1357" s="155"/>
      <c r="E1357" s="838"/>
    </row>
    <row r="1358" spans="1:5" s="146" customFormat="1" ht="15">
      <c r="A1358" s="152"/>
      <c r="B1358" s="155"/>
      <c r="E1358" s="838"/>
    </row>
    <row r="1359" spans="1:5" s="146" customFormat="1" ht="15">
      <c r="A1359" s="152"/>
      <c r="B1359" s="155"/>
      <c r="E1359" s="838"/>
    </row>
    <row r="1360" spans="1:5" s="146" customFormat="1" ht="15">
      <c r="A1360" s="152"/>
      <c r="B1360" s="155"/>
      <c r="E1360" s="838"/>
    </row>
    <row r="1361" spans="1:5" s="146" customFormat="1" ht="15">
      <c r="A1361" s="152"/>
      <c r="B1361" s="155"/>
      <c r="E1361" s="838"/>
    </row>
    <row r="1362" spans="1:5" s="146" customFormat="1" ht="15">
      <c r="A1362" s="152"/>
      <c r="B1362" s="155"/>
      <c r="E1362" s="838"/>
    </row>
    <row r="1363" spans="1:5" s="146" customFormat="1" ht="15">
      <c r="A1363" s="152"/>
      <c r="B1363" s="155"/>
      <c r="E1363" s="838"/>
    </row>
    <row r="1364" spans="1:5" s="146" customFormat="1" ht="15">
      <c r="A1364" s="152"/>
      <c r="B1364" s="155"/>
      <c r="E1364" s="838"/>
    </row>
    <row r="1365" spans="1:5" s="146" customFormat="1" ht="15">
      <c r="A1365" s="152"/>
      <c r="B1365" s="155"/>
      <c r="E1365" s="838"/>
    </row>
    <row r="1366" spans="1:5" s="146" customFormat="1" ht="15">
      <c r="A1366" s="152"/>
      <c r="B1366" s="155"/>
      <c r="E1366" s="838"/>
    </row>
    <row r="1367" spans="1:5" s="146" customFormat="1" ht="15">
      <c r="A1367" s="152"/>
      <c r="B1367" s="155"/>
      <c r="E1367" s="838"/>
    </row>
    <row r="1368" spans="1:5" s="146" customFormat="1" ht="15">
      <c r="A1368" s="152"/>
      <c r="B1368" s="155"/>
      <c r="E1368" s="838"/>
    </row>
    <row r="1369" spans="1:5" s="146" customFormat="1" ht="15">
      <c r="A1369" s="152"/>
      <c r="B1369" s="155"/>
      <c r="E1369" s="838"/>
    </row>
    <row r="1370" spans="1:5" s="146" customFormat="1" ht="15">
      <c r="A1370" s="152"/>
      <c r="B1370" s="155"/>
      <c r="E1370" s="838"/>
    </row>
    <row r="1371" spans="1:5" s="146" customFormat="1" ht="15">
      <c r="A1371" s="152"/>
      <c r="B1371" s="155"/>
      <c r="E1371" s="838"/>
    </row>
    <row r="1372" spans="1:5" s="146" customFormat="1" ht="15">
      <c r="A1372" s="152"/>
      <c r="B1372" s="155"/>
      <c r="E1372" s="838"/>
    </row>
    <row r="1373" spans="1:5" s="146" customFormat="1" ht="15">
      <c r="A1373" s="152"/>
      <c r="B1373" s="155"/>
      <c r="E1373" s="838"/>
    </row>
    <row r="1374" spans="1:5" s="146" customFormat="1" ht="15">
      <c r="A1374" s="152"/>
      <c r="B1374" s="155"/>
      <c r="E1374" s="838"/>
    </row>
    <row r="1375" spans="1:5" s="146" customFormat="1" ht="15">
      <c r="A1375" s="152"/>
      <c r="B1375" s="155"/>
      <c r="E1375" s="838"/>
    </row>
    <row r="1376" spans="1:5" s="146" customFormat="1" ht="15">
      <c r="A1376" s="152"/>
      <c r="B1376" s="155"/>
      <c r="E1376" s="838"/>
    </row>
    <row r="1377" spans="1:5" s="146" customFormat="1" ht="15">
      <c r="A1377" s="152"/>
      <c r="B1377" s="155"/>
      <c r="E1377" s="838"/>
    </row>
    <row r="1378" spans="1:5" s="146" customFormat="1" ht="15">
      <c r="A1378" s="152"/>
      <c r="B1378" s="155"/>
      <c r="E1378" s="838"/>
    </row>
    <row r="1379" spans="1:5" s="146" customFormat="1" ht="15">
      <c r="A1379" s="152"/>
      <c r="B1379" s="155"/>
      <c r="E1379" s="838"/>
    </row>
    <row r="1380" spans="1:5" s="146" customFormat="1" ht="15">
      <c r="A1380" s="152"/>
      <c r="B1380" s="155"/>
      <c r="E1380" s="838"/>
    </row>
    <row r="1381" spans="1:5" s="146" customFormat="1" ht="15">
      <c r="A1381" s="152"/>
      <c r="B1381" s="155"/>
      <c r="E1381" s="838"/>
    </row>
    <row r="1382" spans="1:5" s="146" customFormat="1" ht="15">
      <c r="A1382" s="152"/>
      <c r="B1382" s="155"/>
      <c r="E1382" s="838"/>
    </row>
    <row r="1383" spans="1:5" s="146" customFormat="1" ht="15">
      <c r="A1383" s="152"/>
      <c r="B1383" s="155"/>
      <c r="E1383" s="838"/>
    </row>
    <row r="1384" spans="1:5" s="146" customFormat="1" ht="15">
      <c r="A1384" s="152"/>
      <c r="B1384" s="155"/>
      <c r="E1384" s="838"/>
    </row>
    <row r="1385" spans="1:5" s="146" customFormat="1" ht="15">
      <c r="A1385" s="152"/>
      <c r="B1385" s="155"/>
      <c r="E1385" s="838"/>
    </row>
    <row r="1386" spans="1:5" s="146" customFormat="1" ht="15">
      <c r="A1386" s="152"/>
      <c r="B1386" s="155"/>
      <c r="E1386" s="838"/>
    </row>
    <row r="1387" spans="1:5" s="146" customFormat="1" ht="15">
      <c r="A1387" s="152"/>
      <c r="B1387" s="155"/>
      <c r="E1387" s="838"/>
    </row>
    <row r="1388" spans="1:5" s="146" customFormat="1" ht="15">
      <c r="A1388" s="152"/>
      <c r="B1388" s="155"/>
      <c r="E1388" s="838"/>
    </row>
    <row r="1389" spans="1:5" s="146" customFormat="1" ht="15">
      <c r="A1389" s="152"/>
      <c r="B1389" s="155"/>
      <c r="E1389" s="838"/>
    </row>
    <row r="1390" spans="1:5" s="146" customFormat="1" ht="15">
      <c r="A1390" s="152"/>
      <c r="B1390" s="155"/>
      <c r="E1390" s="838"/>
    </row>
    <row r="1391" spans="1:5" s="146" customFormat="1" ht="15">
      <c r="A1391" s="152"/>
      <c r="B1391" s="155"/>
      <c r="E1391" s="838"/>
    </row>
    <row r="1392" spans="1:5" s="146" customFormat="1" ht="15">
      <c r="A1392" s="152"/>
      <c r="B1392" s="155"/>
      <c r="E1392" s="838"/>
    </row>
    <row r="1393" spans="1:5" s="146" customFormat="1" ht="15">
      <c r="A1393" s="152"/>
      <c r="B1393" s="155"/>
      <c r="E1393" s="838"/>
    </row>
    <row r="1394" spans="1:5" s="146" customFormat="1" ht="15">
      <c r="A1394" s="152"/>
      <c r="B1394" s="155"/>
      <c r="E1394" s="838"/>
    </row>
    <row r="1395" spans="1:5" s="146" customFormat="1" ht="15">
      <c r="A1395" s="152"/>
      <c r="B1395" s="155"/>
      <c r="E1395" s="838"/>
    </row>
    <row r="1396" spans="1:5" s="146" customFormat="1" ht="15">
      <c r="A1396" s="152"/>
      <c r="B1396" s="155"/>
      <c r="E1396" s="838"/>
    </row>
    <row r="1397" spans="1:5" s="146" customFormat="1" ht="15">
      <c r="A1397" s="152"/>
      <c r="B1397" s="155"/>
      <c r="E1397" s="838"/>
    </row>
    <row r="1398" spans="1:5" s="146" customFormat="1" ht="15">
      <c r="A1398" s="152"/>
      <c r="B1398" s="155"/>
      <c r="E1398" s="838"/>
    </row>
    <row r="1399" spans="1:5" s="146" customFormat="1" ht="15">
      <c r="A1399" s="152"/>
      <c r="B1399" s="155"/>
      <c r="E1399" s="838"/>
    </row>
    <row r="1400" spans="1:5" s="146" customFormat="1" ht="15">
      <c r="A1400" s="152"/>
      <c r="B1400" s="155"/>
      <c r="E1400" s="838"/>
    </row>
    <row r="1401" spans="1:5" s="146" customFormat="1" ht="15">
      <c r="A1401" s="152"/>
      <c r="B1401" s="155"/>
      <c r="E1401" s="838"/>
    </row>
    <row r="1402" spans="1:5" s="146" customFormat="1" ht="15">
      <c r="A1402" s="152"/>
      <c r="B1402" s="155"/>
      <c r="E1402" s="838"/>
    </row>
    <row r="1403" spans="1:5" s="146" customFormat="1" ht="15">
      <c r="A1403" s="152"/>
      <c r="B1403" s="155"/>
      <c r="E1403" s="838"/>
    </row>
    <row r="1404" spans="1:5" s="146" customFormat="1" ht="15">
      <c r="A1404" s="152"/>
      <c r="B1404" s="155"/>
      <c r="E1404" s="838"/>
    </row>
    <row r="1405" spans="1:5" s="146" customFormat="1" ht="15">
      <c r="A1405" s="152"/>
      <c r="B1405" s="155"/>
      <c r="E1405" s="838"/>
    </row>
    <row r="1406" spans="1:5" s="146" customFormat="1" ht="15">
      <c r="A1406" s="152"/>
      <c r="B1406" s="155"/>
      <c r="E1406" s="838"/>
    </row>
    <row r="1407" spans="1:5" s="146" customFormat="1" ht="15">
      <c r="A1407" s="152"/>
      <c r="B1407" s="155"/>
      <c r="E1407" s="838"/>
    </row>
    <row r="1408" spans="1:5" s="146" customFormat="1" ht="15">
      <c r="A1408" s="152"/>
      <c r="B1408" s="155"/>
      <c r="E1408" s="838"/>
    </row>
    <row r="1409" spans="1:5" s="146" customFormat="1" ht="15">
      <c r="A1409" s="152"/>
      <c r="B1409" s="155"/>
      <c r="E1409" s="838"/>
    </row>
    <row r="1410" spans="1:5" s="146" customFormat="1" ht="15">
      <c r="A1410" s="152"/>
      <c r="B1410" s="155"/>
      <c r="E1410" s="838"/>
    </row>
    <row r="1411" spans="1:5" s="146" customFormat="1" ht="15">
      <c r="A1411" s="152"/>
      <c r="B1411" s="155"/>
      <c r="E1411" s="838"/>
    </row>
    <row r="1412" spans="1:5" s="146" customFormat="1" ht="15">
      <c r="A1412" s="152"/>
      <c r="B1412" s="155"/>
      <c r="E1412" s="838"/>
    </row>
    <row r="1413" spans="1:5" s="146" customFormat="1" ht="15">
      <c r="A1413" s="152"/>
      <c r="B1413" s="155"/>
      <c r="E1413" s="838"/>
    </row>
    <row r="1414" spans="1:5" s="146" customFormat="1" ht="15">
      <c r="A1414" s="152"/>
      <c r="B1414" s="155"/>
      <c r="E1414" s="838"/>
    </row>
    <row r="1415" spans="1:5" s="146" customFormat="1" ht="15">
      <c r="A1415" s="152"/>
      <c r="B1415" s="155"/>
      <c r="E1415" s="838"/>
    </row>
    <row r="1416" spans="1:5" s="146" customFormat="1" ht="15">
      <c r="A1416" s="152"/>
      <c r="B1416" s="155"/>
      <c r="E1416" s="838"/>
    </row>
    <row r="1417" spans="1:5" s="146" customFormat="1" ht="15">
      <c r="A1417" s="152"/>
      <c r="B1417" s="155"/>
      <c r="E1417" s="838"/>
    </row>
    <row r="1418" spans="1:5" s="146" customFormat="1" ht="15">
      <c r="A1418" s="152"/>
      <c r="B1418" s="155"/>
      <c r="E1418" s="838"/>
    </row>
    <row r="1419" spans="1:5" s="146" customFormat="1" ht="15">
      <c r="A1419" s="152"/>
      <c r="B1419" s="155"/>
      <c r="E1419" s="838"/>
    </row>
    <row r="1420" spans="1:5" s="146" customFormat="1" ht="15">
      <c r="A1420" s="152"/>
      <c r="B1420" s="155"/>
      <c r="E1420" s="838"/>
    </row>
    <row r="1421" spans="1:5" s="146" customFormat="1" ht="15">
      <c r="A1421" s="152"/>
      <c r="B1421" s="155"/>
      <c r="E1421" s="838"/>
    </row>
    <row r="1422" spans="1:5" s="146" customFormat="1" ht="15">
      <c r="A1422" s="152"/>
      <c r="B1422" s="155"/>
      <c r="E1422" s="838"/>
    </row>
    <row r="1423" spans="1:5" s="146" customFormat="1" ht="15">
      <c r="A1423" s="152"/>
      <c r="B1423" s="155"/>
      <c r="E1423" s="838"/>
    </row>
    <row r="1424" spans="1:5" s="146" customFormat="1" ht="15">
      <c r="A1424" s="152"/>
      <c r="B1424" s="155"/>
      <c r="E1424" s="838"/>
    </row>
    <row r="1425" spans="1:5" s="146" customFormat="1" ht="15">
      <c r="A1425" s="152"/>
      <c r="B1425" s="155"/>
      <c r="E1425" s="838"/>
    </row>
    <row r="1426" spans="1:5" s="146" customFormat="1" ht="15">
      <c r="A1426" s="152"/>
      <c r="B1426" s="155"/>
      <c r="E1426" s="838"/>
    </row>
    <row r="1427" spans="1:5" s="146" customFormat="1" ht="15">
      <c r="A1427" s="152"/>
      <c r="B1427" s="155"/>
      <c r="E1427" s="838"/>
    </row>
    <row r="1428" spans="1:5" s="146" customFormat="1" ht="15">
      <c r="A1428" s="152"/>
      <c r="B1428" s="155"/>
      <c r="E1428" s="838"/>
    </row>
    <row r="1429" spans="1:5" s="146" customFormat="1" ht="15">
      <c r="A1429" s="152"/>
      <c r="B1429" s="155"/>
      <c r="E1429" s="838"/>
    </row>
    <row r="1430" spans="1:5" s="146" customFormat="1" ht="15">
      <c r="A1430" s="152"/>
      <c r="B1430" s="155"/>
      <c r="E1430" s="838"/>
    </row>
    <row r="1431" spans="1:5" s="146" customFormat="1" ht="15">
      <c r="A1431" s="152"/>
      <c r="B1431" s="155"/>
      <c r="E1431" s="838"/>
    </row>
    <row r="1432" spans="1:5" s="146" customFormat="1" ht="15">
      <c r="A1432" s="152"/>
      <c r="B1432" s="155"/>
      <c r="E1432" s="838"/>
    </row>
    <row r="1433" spans="1:5" s="146" customFormat="1" ht="15">
      <c r="A1433" s="152"/>
      <c r="B1433" s="155"/>
      <c r="E1433" s="838"/>
    </row>
    <row r="1434" spans="1:5" s="146" customFormat="1" ht="15">
      <c r="A1434" s="152"/>
      <c r="B1434" s="155"/>
      <c r="E1434" s="838"/>
    </row>
    <row r="1435" spans="1:5" s="146" customFormat="1" ht="15">
      <c r="A1435" s="152"/>
      <c r="B1435" s="155"/>
      <c r="E1435" s="838"/>
    </row>
    <row r="1436" spans="1:5" s="146" customFormat="1" ht="15">
      <c r="A1436" s="152"/>
      <c r="B1436" s="155"/>
      <c r="E1436" s="838"/>
    </row>
    <row r="1437" spans="1:5" s="146" customFormat="1" ht="15">
      <c r="A1437" s="152"/>
      <c r="B1437" s="155"/>
      <c r="E1437" s="838"/>
    </row>
    <row r="1438" spans="1:5" s="146" customFormat="1" ht="15">
      <c r="A1438" s="152"/>
      <c r="B1438" s="155"/>
      <c r="E1438" s="838"/>
    </row>
    <row r="1439" spans="1:5" s="146" customFormat="1" ht="15">
      <c r="A1439" s="152"/>
      <c r="B1439" s="155"/>
      <c r="E1439" s="838"/>
    </row>
    <row r="1440" spans="1:5" s="146" customFormat="1" ht="15">
      <c r="A1440" s="152"/>
      <c r="B1440" s="155"/>
      <c r="E1440" s="838"/>
    </row>
    <row r="1441" spans="1:5" s="146" customFormat="1" ht="15">
      <c r="A1441" s="152"/>
      <c r="B1441" s="155"/>
      <c r="E1441" s="838"/>
    </row>
    <row r="1442" spans="1:5" s="146" customFormat="1" ht="15">
      <c r="A1442" s="152"/>
      <c r="B1442" s="155"/>
      <c r="E1442" s="838"/>
    </row>
    <row r="1443" spans="1:5" s="146" customFormat="1" ht="15">
      <c r="A1443" s="152"/>
      <c r="B1443" s="155"/>
      <c r="E1443" s="838"/>
    </row>
    <row r="1444" spans="1:5" s="146" customFormat="1" ht="15">
      <c r="A1444" s="152"/>
      <c r="B1444" s="155"/>
      <c r="E1444" s="838"/>
    </row>
    <row r="1445" spans="1:5" s="146" customFormat="1" ht="15">
      <c r="A1445" s="152"/>
      <c r="B1445" s="155"/>
      <c r="E1445" s="838"/>
    </row>
    <row r="1446" spans="1:5" s="146" customFormat="1" ht="15">
      <c r="A1446" s="152"/>
      <c r="B1446" s="155"/>
      <c r="E1446" s="838"/>
    </row>
    <row r="1447" spans="1:5" s="146" customFormat="1" ht="15">
      <c r="A1447" s="152"/>
      <c r="B1447" s="155"/>
      <c r="E1447" s="838"/>
    </row>
    <row r="1448" spans="1:5" s="146" customFormat="1" ht="15">
      <c r="A1448" s="152"/>
      <c r="B1448" s="155"/>
      <c r="E1448" s="838"/>
    </row>
    <row r="1449" spans="1:5" s="146" customFormat="1" ht="15">
      <c r="A1449" s="152"/>
      <c r="B1449" s="155"/>
      <c r="E1449" s="838"/>
    </row>
    <row r="1450" spans="1:5" s="146" customFormat="1" ht="15">
      <c r="A1450" s="152"/>
      <c r="B1450" s="155"/>
      <c r="E1450" s="838"/>
    </row>
    <row r="1451" spans="1:5" s="146" customFormat="1" ht="15">
      <c r="A1451" s="152"/>
      <c r="B1451" s="155"/>
      <c r="E1451" s="838"/>
    </row>
    <row r="1452" spans="1:5" s="146" customFormat="1" ht="15">
      <c r="A1452" s="152"/>
      <c r="B1452" s="155"/>
      <c r="E1452" s="838"/>
    </row>
    <row r="1453" spans="1:5" s="146" customFormat="1" ht="15">
      <c r="A1453" s="152"/>
      <c r="B1453" s="155"/>
      <c r="E1453" s="838"/>
    </row>
    <row r="1454" spans="1:5" s="146" customFormat="1" ht="15">
      <c r="A1454" s="152"/>
      <c r="B1454" s="155"/>
      <c r="E1454" s="838"/>
    </row>
    <row r="1455" spans="1:5" s="146" customFormat="1" ht="15">
      <c r="A1455" s="152"/>
      <c r="B1455" s="155"/>
      <c r="E1455" s="838"/>
    </row>
    <row r="1456" spans="1:5" s="146" customFormat="1" ht="15">
      <c r="A1456" s="152"/>
      <c r="B1456" s="155"/>
      <c r="E1456" s="838"/>
    </row>
    <row r="1457" spans="1:5" s="146" customFormat="1" ht="15">
      <c r="A1457" s="152"/>
      <c r="B1457" s="155"/>
      <c r="E1457" s="838"/>
    </row>
    <row r="1458" spans="1:5" s="146" customFormat="1" ht="15">
      <c r="A1458" s="152"/>
      <c r="B1458" s="155"/>
      <c r="E1458" s="838"/>
    </row>
    <row r="1459" spans="1:5" s="146" customFormat="1" ht="15">
      <c r="A1459" s="152"/>
      <c r="B1459" s="155"/>
      <c r="E1459" s="838"/>
    </row>
    <row r="1460" spans="1:5" s="146" customFormat="1" ht="15">
      <c r="A1460" s="152"/>
      <c r="B1460" s="155"/>
      <c r="E1460" s="838"/>
    </row>
    <row r="1461" spans="1:5" s="146" customFormat="1" ht="15">
      <c r="A1461" s="152"/>
      <c r="B1461" s="155"/>
      <c r="E1461" s="838"/>
    </row>
    <row r="1462" spans="1:5" s="146" customFormat="1" ht="15">
      <c r="A1462" s="152"/>
      <c r="B1462" s="155"/>
      <c r="E1462" s="838"/>
    </row>
    <row r="1463" spans="1:5" s="146" customFormat="1" ht="15">
      <c r="A1463" s="152"/>
      <c r="B1463" s="155"/>
      <c r="E1463" s="838"/>
    </row>
    <row r="1464" spans="1:5" s="146" customFormat="1" ht="15">
      <c r="A1464" s="152"/>
      <c r="B1464" s="155"/>
      <c r="E1464" s="838"/>
    </row>
    <row r="1465" spans="1:5" s="146" customFormat="1" ht="15">
      <c r="A1465" s="152"/>
      <c r="B1465" s="155"/>
      <c r="E1465" s="838"/>
    </row>
    <row r="1466" spans="1:5" s="146" customFormat="1" ht="15">
      <c r="A1466" s="152"/>
      <c r="B1466" s="155"/>
      <c r="E1466" s="838"/>
    </row>
    <row r="1467" spans="1:5" s="146" customFormat="1" ht="15">
      <c r="A1467" s="152"/>
      <c r="B1467" s="155"/>
      <c r="E1467" s="838"/>
    </row>
    <row r="1468" spans="1:5" s="146" customFormat="1" ht="15">
      <c r="A1468" s="152"/>
      <c r="B1468" s="155"/>
      <c r="E1468" s="838"/>
    </row>
    <row r="1469" spans="1:5" s="146" customFormat="1" ht="15">
      <c r="A1469" s="152"/>
      <c r="B1469" s="155"/>
      <c r="E1469" s="838"/>
    </row>
    <row r="1470" spans="1:5" s="146" customFormat="1" ht="15">
      <c r="A1470" s="152"/>
      <c r="B1470" s="155"/>
      <c r="E1470" s="838"/>
    </row>
    <row r="1471" spans="1:5" s="146" customFormat="1" ht="15">
      <c r="A1471" s="152"/>
      <c r="B1471" s="155"/>
      <c r="E1471" s="838"/>
    </row>
    <row r="1472" spans="1:5" s="146" customFormat="1" ht="15">
      <c r="A1472" s="152"/>
      <c r="B1472" s="155"/>
      <c r="E1472" s="838"/>
    </row>
    <row r="1473" spans="1:5" s="146" customFormat="1" ht="15">
      <c r="A1473" s="152"/>
      <c r="B1473" s="155"/>
      <c r="E1473" s="838"/>
    </row>
    <row r="1474" spans="1:5" s="146" customFormat="1" ht="15">
      <c r="A1474" s="152"/>
      <c r="B1474" s="155"/>
      <c r="E1474" s="838"/>
    </row>
    <row r="1475" spans="1:5" s="146" customFormat="1" ht="15">
      <c r="A1475" s="152"/>
      <c r="B1475" s="155"/>
      <c r="E1475" s="838"/>
    </row>
    <row r="1476" spans="1:5" s="146" customFormat="1" ht="15">
      <c r="A1476" s="152"/>
      <c r="B1476" s="155"/>
      <c r="E1476" s="838"/>
    </row>
    <row r="1477" spans="1:5" s="146" customFormat="1" ht="15">
      <c r="A1477" s="152"/>
      <c r="B1477" s="155"/>
      <c r="E1477" s="838"/>
    </row>
    <row r="1478" spans="1:5" s="146" customFormat="1" ht="15">
      <c r="A1478" s="152"/>
      <c r="B1478" s="155"/>
      <c r="E1478" s="838"/>
    </row>
    <row r="1479" spans="1:5" s="146" customFormat="1" ht="15">
      <c r="A1479" s="152"/>
      <c r="B1479" s="155"/>
      <c r="E1479" s="838"/>
    </row>
    <row r="1480" spans="1:5" s="146" customFormat="1" ht="15">
      <c r="A1480" s="152"/>
      <c r="B1480" s="155"/>
      <c r="E1480" s="838"/>
    </row>
    <row r="1481" spans="1:5" s="146" customFormat="1" ht="15">
      <c r="A1481" s="152"/>
      <c r="B1481" s="155"/>
      <c r="E1481" s="838"/>
    </row>
    <row r="1482" spans="1:5" s="146" customFormat="1" ht="15">
      <c r="A1482" s="152"/>
      <c r="B1482" s="155"/>
      <c r="E1482" s="838"/>
    </row>
    <row r="1483" spans="1:5" s="146" customFormat="1" ht="15">
      <c r="A1483" s="152"/>
      <c r="B1483" s="155"/>
      <c r="E1483" s="838"/>
    </row>
    <row r="1484" spans="1:5" s="146" customFormat="1" ht="15">
      <c r="A1484" s="152"/>
      <c r="B1484" s="155"/>
      <c r="E1484" s="838"/>
    </row>
    <row r="1485" spans="1:5" s="146" customFormat="1" ht="15">
      <c r="A1485" s="152"/>
      <c r="B1485" s="155"/>
      <c r="E1485" s="838"/>
    </row>
    <row r="1486" spans="1:5" s="146" customFormat="1" ht="15">
      <c r="A1486" s="152"/>
      <c r="B1486" s="155"/>
      <c r="E1486" s="838"/>
    </row>
    <row r="1487" spans="1:5" s="146" customFormat="1" ht="15">
      <c r="A1487" s="152"/>
      <c r="B1487" s="155"/>
      <c r="E1487" s="838"/>
    </row>
    <row r="1488" spans="1:5" s="146" customFormat="1" ht="15">
      <c r="A1488" s="152"/>
      <c r="B1488" s="155"/>
      <c r="E1488" s="838"/>
    </row>
    <row r="1489" spans="1:5" s="146" customFormat="1" ht="15">
      <c r="A1489" s="152"/>
      <c r="B1489" s="155"/>
      <c r="E1489" s="838"/>
    </row>
    <row r="1490" spans="1:5" s="146" customFormat="1" ht="15">
      <c r="A1490" s="152"/>
      <c r="B1490" s="155"/>
      <c r="E1490" s="838"/>
    </row>
    <row r="1491" spans="1:5" s="146" customFormat="1" ht="15">
      <c r="A1491" s="152"/>
      <c r="B1491" s="155"/>
      <c r="E1491" s="838"/>
    </row>
    <row r="1492" spans="1:5" s="146" customFormat="1" ht="15">
      <c r="A1492" s="152"/>
      <c r="B1492" s="155"/>
      <c r="E1492" s="838"/>
    </row>
    <row r="1493" spans="1:5" s="146" customFormat="1" ht="15">
      <c r="A1493" s="152"/>
      <c r="B1493" s="155"/>
      <c r="E1493" s="838"/>
    </row>
    <row r="1494" spans="1:5" s="146" customFormat="1" ht="15">
      <c r="A1494" s="152"/>
      <c r="B1494" s="155"/>
      <c r="E1494" s="838"/>
    </row>
    <row r="1495" spans="1:5" s="146" customFormat="1" ht="15">
      <c r="A1495" s="152"/>
      <c r="B1495" s="155"/>
      <c r="E1495" s="838"/>
    </row>
    <row r="1496" spans="1:5" s="146" customFormat="1" ht="15">
      <c r="A1496" s="152"/>
      <c r="B1496" s="155"/>
      <c r="E1496" s="838"/>
    </row>
    <row r="1497" spans="1:5" s="146" customFormat="1" ht="15">
      <c r="A1497" s="152"/>
      <c r="B1497" s="155"/>
      <c r="E1497" s="838"/>
    </row>
    <row r="1498" spans="1:5" s="146" customFormat="1" ht="15">
      <c r="A1498" s="152"/>
      <c r="B1498" s="155"/>
      <c r="E1498" s="838"/>
    </row>
    <row r="1499" spans="1:5" s="146" customFormat="1" ht="15">
      <c r="A1499" s="152"/>
      <c r="B1499" s="155"/>
      <c r="E1499" s="838"/>
    </row>
    <row r="1500" spans="1:5" s="146" customFormat="1" ht="15">
      <c r="A1500" s="152"/>
      <c r="B1500" s="155"/>
      <c r="E1500" s="838"/>
    </row>
    <row r="1501" spans="1:5" s="146" customFormat="1" ht="15">
      <c r="A1501" s="152"/>
      <c r="B1501" s="155"/>
      <c r="E1501" s="838"/>
    </row>
    <row r="1502" spans="1:5" s="146" customFormat="1" ht="15">
      <c r="A1502" s="152"/>
      <c r="B1502" s="155"/>
      <c r="E1502" s="838"/>
    </row>
    <row r="1503" spans="1:5" s="146" customFormat="1" ht="15">
      <c r="A1503" s="152"/>
      <c r="B1503" s="155"/>
      <c r="E1503" s="838"/>
    </row>
    <row r="1504" spans="1:5" s="146" customFormat="1" ht="15">
      <c r="A1504" s="152"/>
      <c r="B1504" s="155"/>
      <c r="E1504" s="838"/>
    </row>
    <row r="1505" spans="1:5" s="146" customFormat="1" ht="15">
      <c r="A1505" s="152"/>
      <c r="B1505" s="155"/>
      <c r="E1505" s="838"/>
    </row>
    <row r="1506" spans="1:5" s="146" customFormat="1" ht="15">
      <c r="A1506" s="152"/>
      <c r="B1506" s="155"/>
      <c r="E1506" s="838"/>
    </row>
    <row r="1507" spans="1:5" s="146" customFormat="1" ht="15">
      <c r="A1507" s="152"/>
      <c r="B1507" s="155"/>
      <c r="E1507" s="838"/>
    </row>
    <row r="1508" spans="1:5" s="146" customFormat="1" ht="15">
      <c r="A1508" s="152"/>
      <c r="B1508" s="155"/>
      <c r="E1508" s="838"/>
    </row>
    <row r="1509" spans="1:5" s="146" customFormat="1" ht="15">
      <c r="A1509" s="152"/>
      <c r="B1509" s="155"/>
      <c r="E1509" s="838"/>
    </row>
    <row r="1510" spans="1:5" s="146" customFormat="1" ht="15">
      <c r="A1510" s="152"/>
      <c r="B1510" s="155"/>
      <c r="E1510" s="838"/>
    </row>
    <row r="1511" spans="1:5" s="146" customFormat="1" ht="15">
      <c r="A1511" s="152"/>
      <c r="B1511" s="155"/>
      <c r="E1511" s="838"/>
    </row>
    <row r="1512" spans="1:5" s="146" customFormat="1" ht="15">
      <c r="A1512" s="152"/>
      <c r="B1512" s="155"/>
      <c r="E1512" s="838"/>
    </row>
    <row r="1513" spans="1:5" s="146" customFormat="1" ht="15">
      <c r="A1513" s="152"/>
      <c r="B1513" s="155"/>
      <c r="E1513" s="838"/>
    </row>
    <row r="1514" spans="1:5" s="146" customFormat="1" ht="15">
      <c r="A1514" s="152"/>
      <c r="B1514" s="155"/>
      <c r="E1514" s="838"/>
    </row>
    <row r="1515" spans="1:5" s="146" customFormat="1" ht="15">
      <c r="A1515" s="152"/>
      <c r="B1515" s="155"/>
      <c r="E1515" s="838"/>
    </row>
    <row r="1516" spans="1:5" s="146" customFormat="1" ht="15">
      <c r="A1516" s="152"/>
      <c r="B1516" s="155"/>
      <c r="E1516" s="838"/>
    </row>
    <row r="1517" spans="1:5" s="146" customFormat="1" ht="15">
      <c r="A1517" s="152"/>
      <c r="B1517" s="155"/>
      <c r="E1517" s="838"/>
    </row>
    <row r="1518" spans="1:5" s="146" customFormat="1" ht="15">
      <c r="A1518" s="152"/>
      <c r="B1518" s="155"/>
      <c r="E1518" s="838"/>
    </row>
    <row r="1519" spans="1:5" s="146" customFormat="1" ht="15">
      <c r="A1519" s="152"/>
      <c r="B1519" s="155"/>
      <c r="E1519" s="838"/>
    </row>
    <row r="1520" spans="1:5" s="146" customFormat="1" ht="15">
      <c r="A1520" s="152"/>
      <c r="B1520" s="155"/>
      <c r="E1520" s="838"/>
    </row>
    <row r="1521" spans="1:5" s="146" customFormat="1" ht="15">
      <c r="A1521" s="152"/>
      <c r="B1521" s="155"/>
      <c r="E1521" s="838"/>
    </row>
    <row r="1522" spans="1:5" s="146" customFormat="1" ht="15">
      <c r="A1522" s="152"/>
      <c r="B1522" s="155"/>
      <c r="E1522" s="838"/>
    </row>
    <row r="1523" spans="1:5" s="146" customFormat="1" ht="15">
      <c r="A1523" s="152"/>
      <c r="B1523" s="155"/>
      <c r="E1523" s="838"/>
    </row>
    <row r="1524" spans="1:5" s="146" customFormat="1" ht="15">
      <c r="A1524" s="152"/>
      <c r="B1524" s="155"/>
      <c r="E1524" s="838"/>
    </row>
    <row r="1525" spans="1:5" s="146" customFormat="1" ht="15">
      <c r="A1525" s="152"/>
      <c r="B1525" s="155"/>
      <c r="E1525" s="838"/>
    </row>
    <row r="1526" spans="1:5" s="146" customFormat="1" ht="15">
      <c r="A1526" s="152"/>
      <c r="B1526" s="155"/>
      <c r="E1526" s="838"/>
    </row>
    <row r="1527" spans="1:5" s="146" customFormat="1" ht="15">
      <c r="A1527" s="152"/>
      <c r="B1527" s="155"/>
      <c r="E1527" s="838"/>
    </row>
    <row r="1528" spans="1:5" s="146" customFormat="1" ht="15">
      <c r="A1528" s="152"/>
      <c r="B1528" s="155"/>
      <c r="E1528" s="838"/>
    </row>
    <row r="1529" spans="1:5" s="146" customFormat="1" ht="15">
      <c r="A1529" s="152"/>
      <c r="B1529" s="155"/>
      <c r="E1529" s="838"/>
    </row>
    <row r="1530" spans="1:5" s="146" customFormat="1" ht="15">
      <c r="A1530" s="152"/>
      <c r="B1530" s="155"/>
      <c r="E1530" s="838"/>
    </row>
    <row r="1531" spans="1:5" s="146" customFormat="1" ht="15">
      <c r="A1531" s="152"/>
      <c r="B1531" s="155"/>
      <c r="E1531" s="838"/>
    </row>
    <row r="1532" spans="1:5" s="146" customFormat="1" ht="15">
      <c r="A1532" s="152"/>
      <c r="B1532" s="155"/>
      <c r="E1532" s="838"/>
    </row>
    <row r="1533" spans="1:5" s="146" customFormat="1" ht="15">
      <c r="A1533" s="152"/>
      <c r="B1533" s="155"/>
      <c r="E1533" s="838"/>
    </row>
    <row r="1534" spans="1:5" s="146" customFormat="1" ht="15">
      <c r="A1534" s="152"/>
      <c r="B1534" s="155"/>
      <c r="E1534" s="838"/>
    </row>
    <row r="1535" spans="1:5" s="146" customFormat="1" ht="15">
      <c r="A1535" s="152"/>
      <c r="B1535" s="155"/>
      <c r="E1535" s="838"/>
    </row>
    <row r="1536" spans="1:5" s="146" customFormat="1" ht="15">
      <c r="A1536" s="152"/>
      <c r="B1536" s="155"/>
      <c r="E1536" s="838"/>
    </row>
    <row r="1537" spans="1:5" s="146" customFormat="1" ht="15">
      <c r="A1537" s="152"/>
      <c r="B1537" s="155"/>
      <c r="E1537" s="838"/>
    </row>
    <row r="1538" spans="1:5" s="146" customFormat="1" ht="15">
      <c r="A1538" s="152"/>
      <c r="B1538" s="155"/>
      <c r="E1538" s="838"/>
    </row>
    <row r="1539" spans="1:5" s="146" customFormat="1" ht="15">
      <c r="A1539" s="152"/>
      <c r="B1539" s="155"/>
      <c r="E1539" s="838"/>
    </row>
    <row r="1540" spans="1:5" s="146" customFormat="1" ht="15">
      <c r="A1540" s="152"/>
      <c r="B1540" s="155"/>
      <c r="E1540" s="838"/>
    </row>
    <row r="1541" spans="1:5" s="146" customFormat="1" ht="15">
      <c r="A1541" s="152"/>
      <c r="B1541" s="155"/>
      <c r="E1541" s="838"/>
    </row>
    <row r="1542" spans="1:5" s="146" customFormat="1" ht="15">
      <c r="A1542" s="152"/>
      <c r="B1542" s="155"/>
      <c r="E1542" s="838"/>
    </row>
    <row r="1543" spans="1:5" s="146" customFormat="1" ht="15">
      <c r="A1543" s="152"/>
      <c r="B1543" s="155"/>
      <c r="E1543" s="838"/>
    </row>
    <row r="1544" spans="1:5" s="146" customFormat="1" ht="15">
      <c r="A1544" s="152"/>
      <c r="B1544" s="155"/>
      <c r="E1544" s="838"/>
    </row>
    <row r="1545" spans="1:5" s="146" customFormat="1" ht="15">
      <c r="A1545" s="152"/>
      <c r="B1545" s="155"/>
      <c r="E1545" s="838"/>
    </row>
    <row r="1546" spans="1:5" s="146" customFormat="1" ht="15">
      <c r="A1546" s="152"/>
      <c r="B1546" s="155"/>
      <c r="E1546" s="838"/>
    </row>
    <row r="1547" spans="1:5" s="146" customFormat="1" ht="15">
      <c r="A1547" s="152"/>
      <c r="B1547" s="155"/>
      <c r="E1547" s="838"/>
    </row>
    <row r="1548" spans="1:5" s="146" customFormat="1" ht="15">
      <c r="A1548" s="152"/>
      <c r="B1548" s="155"/>
      <c r="E1548" s="838"/>
    </row>
    <row r="1549" spans="1:5" s="146" customFormat="1" ht="15">
      <c r="A1549" s="152"/>
      <c r="B1549" s="155"/>
      <c r="E1549" s="838"/>
    </row>
    <row r="1550" spans="1:5" s="146" customFormat="1" ht="15">
      <c r="A1550" s="152"/>
      <c r="B1550" s="155"/>
      <c r="E1550" s="838"/>
    </row>
    <row r="1551" spans="1:5" s="146" customFormat="1" ht="15">
      <c r="A1551" s="152"/>
      <c r="B1551" s="155"/>
      <c r="E1551" s="838"/>
    </row>
    <row r="1552" spans="1:5" s="146" customFormat="1" ht="15">
      <c r="A1552" s="152"/>
      <c r="B1552" s="155"/>
      <c r="E1552" s="838"/>
    </row>
    <row r="1553" spans="1:5" s="146" customFormat="1" ht="15">
      <c r="A1553" s="152"/>
      <c r="B1553" s="155"/>
      <c r="E1553" s="838"/>
    </row>
    <row r="1554" spans="1:5" s="146" customFormat="1" ht="15">
      <c r="A1554" s="152"/>
      <c r="B1554" s="155"/>
      <c r="E1554" s="838"/>
    </row>
    <row r="1555" spans="1:5" s="146" customFormat="1" ht="15">
      <c r="A1555" s="152"/>
      <c r="B1555" s="155"/>
      <c r="E1555" s="838"/>
    </row>
    <row r="1556" spans="1:5" s="146" customFormat="1" ht="15">
      <c r="A1556" s="152"/>
      <c r="B1556" s="155"/>
      <c r="E1556" s="838"/>
    </row>
    <row r="1557" spans="1:5" s="146" customFormat="1" ht="15">
      <c r="A1557" s="152"/>
      <c r="B1557" s="155"/>
      <c r="E1557" s="838"/>
    </row>
    <row r="1558" spans="1:5" s="146" customFormat="1" ht="15">
      <c r="A1558" s="152"/>
      <c r="B1558" s="155"/>
      <c r="E1558" s="838"/>
    </row>
    <row r="1559" spans="1:5" s="146" customFormat="1" ht="15">
      <c r="A1559" s="152"/>
      <c r="B1559" s="155"/>
      <c r="E1559" s="838"/>
    </row>
    <row r="1560" spans="1:5" s="146" customFormat="1" ht="15">
      <c r="A1560" s="152"/>
      <c r="B1560" s="155"/>
      <c r="E1560" s="838"/>
    </row>
    <row r="1561" spans="1:5" s="146" customFormat="1" ht="15">
      <c r="A1561" s="152"/>
      <c r="B1561" s="155"/>
      <c r="E1561" s="838"/>
    </row>
    <row r="1562" spans="1:5" s="146" customFormat="1" ht="15">
      <c r="A1562" s="152"/>
      <c r="B1562" s="155"/>
      <c r="E1562" s="838"/>
    </row>
    <row r="1563" spans="1:5" s="146" customFormat="1" ht="15">
      <c r="A1563" s="152"/>
      <c r="B1563" s="155"/>
      <c r="E1563" s="838"/>
    </row>
    <row r="1564" spans="1:5" s="146" customFormat="1" ht="15">
      <c r="A1564" s="152"/>
      <c r="B1564" s="155"/>
      <c r="E1564" s="838"/>
    </row>
    <row r="1565" spans="1:5" s="146" customFormat="1" ht="15">
      <c r="A1565" s="152"/>
      <c r="B1565" s="155"/>
      <c r="E1565" s="838"/>
    </row>
    <row r="1566" spans="1:5" s="146" customFormat="1" ht="15">
      <c r="A1566" s="152"/>
      <c r="B1566" s="155"/>
      <c r="E1566" s="838"/>
    </row>
    <row r="1567" spans="1:5" s="146" customFormat="1" ht="15">
      <c r="A1567" s="152"/>
      <c r="B1567" s="155"/>
      <c r="E1567" s="838"/>
    </row>
    <row r="1568" spans="1:5" s="146" customFormat="1" ht="15">
      <c r="A1568" s="152"/>
      <c r="B1568" s="155"/>
      <c r="E1568" s="838"/>
    </row>
    <row r="1569" spans="1:5" s="146" customFormat="1" ht="15">
      <c r="A1569" s="152"/>
      <c r="B1569" s="155"/>
      <c r="E1569" s="838"/>
    </row>
    <row r="1570" spans="1:5" s="146" customFormat="1" ht="15">
      <c r="A1570" s="152"/>
      <c r="B1570" s="155"/>
      <c r="E1570" s="838"/>
    </row>
    <row r="1571" spans="1:5" s="146" customFormat="1" ht="15">
      <c r="A1571" s="152"/>
      <c r="B1571" s="155"/>
      <c r="E1571" s="838"/>
    </row>
    <row r="1572" spans="1:5" s="146" customFormat="1" ht="15">
      <c r="A1572" s="152"/>
      <c r="B1572" s="155"/>
      <c r="E1572" s="838"/>
    </row>
    <row r="1573" spans="1:5" s="146" customFormat="1" ht="15">
      <c r="A1573" s="152"/>
      <c r="B1573" s="155"/>
      <c r="E1573" s="838"/>
    </row>
    <row r="1574" spans="1:5" s="146" customFormat="1" ht="15">
      <c r="A1574" s="152"/>
      <c r="B1574" s="155"/>
      <c r="E1574" s="838"/>
    </row>
    <row r="1575" spans="1:5" s="146" customFormat="1" ht="15">
      <c r="A1575" s="152"/>
      <c r="B1575" s="155"/>
      <c r="E1575" s="838"/>
    </row>
    <row r="1576" spans="1:5" s="146" customFormat="1" ht="15">
      <c r="A1576" s="152"/>
      <c r="B1576" s="155"/>
      <c r="E1576" s="838"/>
    </row>
    <row r="1577" spans="1:5" s="146" customFormat="1" ht="15">
      <c r="A1577" s="152"/>
      <c r="B1577" s="155"/>
      <c r="E1577" s="838"/>
    </row>
    <row r="1578" spans="1:5" s="146" customFormat="1" ht="15">
      <c r="A1578" s="152"/>
      <c r="B1578" s="155"/>
      <c r="E1578" s="838"/>
    </row>
    <row r="1579" spans="1:5" s="146" customFormat="1" ht="15">
      <c r="A1579" s="152"/>
      <c r="B1579" s="155"/>
      <c r="E1579" s="838"/>
    </row>
    <row r="1580" spans="1:5" s="146" customFormat="1" ht="15">
      <c r="A1580" s="152"/>
      <c r="B1580" s="155"/>
      <c r="E1580" s="838"/>
    </row>
    <row r="1581" spans="1:5" s="146" customFormat="1" ht="15">
      <c r="A1581" s="152"/>
      <c r="B1581" s="155"/>
      <c r="E1581" s="838"/>
    </row>
    <row r="1582" spans="1:5" s="146" customFormat="1" ht="15">
      <c r="A1582" s="152"/>
      <c r="B1582" s="155"/>
      <c r="E1582" s="838"/>
    </row>
    <row r="1583" spans="1:5" s="146" customFormat="1" ht="15">
      <c r="A1583" s="152"/>
      <c r="B1583" s="155"/>
      <c r="E1583" s="838"/>
    </row>
    <row r="1584" spans="1:5" s="146" customFormat="1" ht="15">
      <c r="A1584" s="152"/>
      <c r="B1584" s="155"/>
      <c r="E1584" s="838"/>
    </row>
    <row r="1585" spans="1:5" s="146" customFormat="1" ht="15">
      <c r="A1585" s="152"/>
      <c r="B1585" s="155"/>
      <c r="E1585" s="838"/>
    </row>
    <row r="1586" spans="1:5" s="146" customFormat="1" ht="15">
      <c r="A1586" s="152"/>
      <c r="B1586" s="155"/>
      <c r="E1586" s="838"/>
    </row>
    <row r="1587" spans="1:5" s="146" customFormat="1" ht="15">
      <c r="A1587" s="152"/>
      <c r="B1587" s="155"/>
      <c r="E1587" s="838"/>
    </row>
    <row r="1588" spans="1:5" s="146" customFormat="1" ht="15">
      <c r="A1588" s="152"/>
      <c r="B1588" s="155"/>
      <c r="E1588" s="838"/>
    </row>
    <row r="1589" spans="1:5" s="146" customFormat="1" ht="15">
      <c r="A1589" s="152"/>
      <c r="B1589" s="155"/>
      <c r="E1589" s="838"/>
    </row>
    <row r="1590" spans="1:5" s="146" customFormat="1" ht="15">
      <c r="A1590" s="152"/>
      <c r="B1590" s="155"/>
      <c r="E1590" s="838"/>
    </row>
    <row r="1591" spans="1:5" s="146" customFormat="1" ht="15">
      <c r="A1591" s="152"/>
      <c r="B1591" s="155"/>
      <c r="E1591" s="838"/>
    </row>
    <row r="1592" spans="1:5" s="146" customFormat="1" ht="15">
      <c r="A1592" s="152"/>
      <c r="B1592" s="155"/>
      <c r="E1592" s="838"/>
    </row>
    <row r="1593" spans="1:5" s="146" customFormat="1" ht="15">
      <c r="A1593" s="152"/>
      <c r="B1593" s="155"/>
      <c r="E1593" s="838"/>
    </row>
    <row r="1594" spans="1:5" s="146" customFormat="1" ht="15">
      <c r="A1594" s="152"/>
      <c r="B1594" s="155"/>
      <c r="E1594" s="838"/>
    </row>
    <row r="1595" spans="1:5" s="146" customFormat="1" ht="15">
      <c r="A1595" s="152"/>
      <c r="B1595" s="155"/>
      <c r="E1595" s="838"/>
    </row>
    <row r="1596" spans="1:5" s="146" customFormat="1" ht="15">
      <c r="A1596" s="152"/>
      <c r="B1596" s="155"/>
      <c r="E1596" s="838"/>
    </row>
    <row r="1597" spans="1:5" s="146" customFormat="1" ht="15">
      <c r="A1597" s="152"/>
      <c r="B1597" s="155"/>
      <c r="E1597" s="838"/>
    </row>
    <row r="1598" spans="1:5" s="146" customFormat="1" ht="15">
      <c r="A1598" s="152"/>
      <c r="B1598" s="155"/>
      <c r="E1598" s="838"/>
    </row>
    <row r="1599" spans="1:5" s="146" customFormat="1" ht="15">
      <c r="A1599" s="152"/>
      <c r="B1599" s="155"/>
      <c r="E1599" s="838"/>
    </row>
    <row r="1600" spans="1:5" s="146" customFormat="1" ht="15">
      <c r="A1600" s="152"/>
      <c r="B1600" s="155"/>
      <c r="E1600" s="838"/>
    </row>
    <row r="1601" spans="1:5" s="146" customFormat="1" ht="15">
      <c r="A1601" s="152"/>
      <c r="B1601" s="155"/>
      <c r="E1601" s="838"/>
    </row>
    <row r="1602" spans="1:5" s="146" customFormat="1" ht="15">
      <c r="A1602" s="152"/>
      <c r="B1602" s="155"/>
      <c r="E1602" s="838"/>
    </row>
    <row r="1603" spans="1:5" s="146" customFormat="1" ht="15">
      <c r="A1603" s="152"/>
      <c r="B1603" s="155"/>
      <c r="E1603" s="838"/>
    </row>
    <row r="1604" spans="1:5" s="146" customFormat="1" ht="15">
      <c r="A1604" s="152"/>
      <c r="B1604" s="155"/>
      <c r="E1604" s="838"/>
    </row>
    <row r="1605" spans="1:5" s="146" customFormat="1" ht="15">
      <c r="A1605" s="152"/>
      <c r="B1605" s="155"/>
      <c r="E1605" s="838"/>
    </row>
    <row r="1606" spans="1:5" s="146" customFormat="1" ht="15">
      <c r="A1606" s="152"/>
      <c r="B1606" s="155"/>
      <c r="E1606" s="838"/>
    </row>
    <row r="1607" spans="1:5" s="146" customFormat="1" ht="15">
      <c r="A1607" s="152"/>
      <c r="B1607" s="155"/>
      <c r="E1607" s="838"/>
    </row>
    <row r="1608" spans="1:5" s="146" customFormat="1" ht="15">
      <c r="A1608" s="152"/>
      <c r="B1608" s="155"/>
      <c r="E1608" s="838"/>
    </row>
    <row r="1609" spans="1:5" s="146" customFormat="1" ht="15">
      <c r="A1609" s="152"/>
      <c r="B1609" s="155"/>
      <c r="E1609" s="838"/>
    </row>
    <row r="1610" spans="1:5" s="146" customFormat="1" ht="15">
      <c r="A1610" s="152"/>
      <c r="B1610" s="155"/>
      <c r="E1610" s="838"/>
    </row>
    <row r="1611" spans="1:5" s="146" customFormat="1" ht="15">
      <c r="A1611" s="152"/>
      <c r="B1611" s="155"/>
      <c r="E1611" s="838"/>
    </row>
    <row r="1612" spans="1:5" s="146" customFormat="1" ht="15">
      <c r="A1612" s="152"/>
      <c r="B1612" s="155"/>
      <c r="E1612" s="838"/>
    </row>
    <row r="1613" spans="1:5" s="146" customFormat="1" ht="15">
      <c r="A1613" s="152"/>
      <c r="B1613" s="155"/>
      <c r="E1613" s="838"/>
    </row>
    <row r="1614" spans="1:5" s="146" customFormat="1" ht="15">
      <c r="A1614" s="152"/>
      <c r="B1614" s="155"/>
      <c r="E1614" s="838"/>
    </row>
    <row r="1615" spans="1:5" s="146" customFormat="1" ht="15">
      <c r="A1615" s="152"/>
      <c r="B1615" s="155"/>
      <c r="E1615" s="838"/>
    </row>
    <row r="1616" spans="1:5" s="146" customFormat="1" ht="15">
      <c r="A1616" s="152"/>
      <c r="B1616" s="155"/>
      <c r="E1616" s="838"/>
    </row>
    <row r="1617" spans="1:5" s="146" customFormat="1" ht="15">
      <c r="A1617" s="152"/>
      <c r="B1617" s="155"/>
      <c r="E1617" s="838"/>
    </row>
    <row r="1618" spans="1:5" s="146" customFormat="1" ht="15">
      <c r="A1618" s="152"/>
      <c r="B1618" s="155"/>
      <c r="E1618" s="838"/>
    </row>
    <row r="1619" spans="1:5" s="146" customFormat="1" ht="15">
      <c r="A1619" s="152"/>
      <c r="B1619" s="155"/>
      <c r="E1619" s="838"/>
    </row>
    <row r="1620" spans="1:5" s="146" customFormat="1" ht="15">
      <c r="A1620" s="152"/>
      <c r="B1620" s="155"/>
      <c r="E1620" s="838"/>
    </row>
    <row r="1621" spans="1:5" s="146" customFormat="1" ht="15">
      <c r="A1621" s="152"/>
      <c r="B1621" s="155"/>
      <c r="E1621" s="838"/>
    </row>
    <row r="1622" spans="1:5" s="146" customFormat="1" ht="15">
      <c r="A1622" s="152"/>
      <c r="B1622" s="155"/>
      <c r="E1622" s="838"/>
    </row>
    <row r="1623" spans="1:5" s="146" customFormat="1" ht="15">
      <c r="A1623" s="152"/>
      <c r="B1623" s="155"/>
      <c r="E1623" s="838"/>
    </row>
    <row r="1624" spans="1:5" s="146" customFormat="1" ht="15">
      <c r="A1624" s="152"/>
      <c r="B1624" s="155"/>
      <c r="E1624" s="838"/>
    </row>
    <row r="1625" spans="1:5" s="146" customFormat="1" ht="15">
      <c r="A1625" s="152"/>
      <c r="B1625" s="155"/>
      <c r="E1625" s="838"/>
    </row>
    <row r="1626" spans="1:5" s="146" customFormat="1" ht="15">
      <c r="A1626" s="152"/>
      <c r="B1626" s="155"/>
      <c r="E1626" s="838"/>
    </row>
    <row r="1627" spans="1:5" s="146" customFormat="1" ht="15">
      <c r="A1627" s="152"/>
      <c r="B1627" s="155"/>
      <c r="E1627" s="838"/>
    </row>
    <row r="1628" spans="1:5" s="146" customFormat="1" ht="15">
      <c r="A1628" s="152"/>
      <c r="B1628" s="155"/>
      <c r="E1628" s="838"/>
    </row>
    <row r="1629" spans="1:5" s="146" customFormat="1" ht="15">
      <c r="A1629" s="152"/>
      <c r="B1629" s="155"/>
      <c r="E1629" s="838"/>
    </row>
    <row r="1630" spans="1:5" s="146" customFormat="1" ht="15">
      <c r="A1630" s="152"/>
      <c r="B1630" s="155"/>
      <c r="E1630" s="838"/>
    </row>
    <row r="1631" spans="1:5" s="146" customFormat="1" ht="15">
      <c r="A1631" s="152"/>
      <c r="B1631" s="155"/>
      <c r="E1631" s="838"/>
    </row>
    <row r="1632" spans="1:5" s="146" customFormat="1" ht="15">
      <c r="A1632" s="152"/>
      <c r="B1632" s="155"/>
      <c r="E1632" s="838"/>
    </row>
    <row r="1633" spans="1:5" s="146" customFormat="1" ht="15">
      <c r="A1633" s="152"/>
      <c r="B1633" s="155"/>
      <c r="E1633" s="838"/>
    </row>
    <row r="1634" spans="1:5" s="146" customFormat="1" ht="15">
      <c r="A1634" s="152"/>
      <c r="B1634" s="155"/>
      <c r="E1634" s="838"/>
    </row>
    <row r="1635" spans="1:5" s="146" customFormat="1" ht="15">
      <c r="A1635" s="152"/>
      <c r="B1635" s="155"/>
      <c r="E1635" s="838"/>
    </row>
    <row r="1636" spans="1:5" s="146" customFormat="1" ht="15">
      <c r="A1636" s="152"/>
      <c r="B1636" s="155"/>
      <c r="E1636" s="838"/>
    </row>
    <row r="1637" spans="1:5" s="146" customFormat="1" ht="15">
      <c r="A1637" s="152"/>
      <c r="B1637" s="155"/>
      <c r="E1637" s="838"/>
    </row>
    <row r="1638" spans="1:5" s="146" customFormat="1" ht="15">
      <c r="A1638" s="152"/>
      <c r="B1638" s="155"/>
      <c r="E1638" s="838"/>
    </row>
    <row r="1639" spans="1:5" s="146" customFormat="1" ht="15">
      <c r="A1639" s="152"/>
      <c r="B1639" s="155"/>
      <c r="E1639" s="838"/>
    </row>
    <row r="1640" spans="1:5" s="146" customFormat="1" ht="15">
      <c r="A1640" s="152"/>
      <c r="B1640" s="155"/>
      <c r="E1640" s="838"/>
    </row>
    <row r="1641" spans="1:5" s="146" customFormat="1" ht="15">
      <c r="A1641" s="152"/>
      <c r="B1641" s="155"/>
      <c r="E1641" s="838"/>
    </row>
    <row r="1642" spans="1:5" s="146" customFormat="1" ht="15">
      <c r="A1642" s="152"/>
      <c r="B1642" s="155"/>
      <c r="E1642" s="838"/>
    </row>
    <row r="1643" spans="1:5" s="146" customFormat="1" ht="15">
      <c r="A1643" s="152"/>
      <c r="B1643" s="155"/>
      <c r="E1643" s="838"/>
    </row>
    <row r="1644" spans="1:5" s="146" customFormat="1" ht="15">
      <c r="A1644" s="152"/>
      <c r="B1644" s="155"/>
      <c r="E1644" s="838"/>
    </row>
    <row r="1645" spans="1:5" s="146" customFormat="1" ht="15">
      <c r="A1645" s="152"/>
      <c r="B1645" s="155"/>
      <c r="E1645" s="838"/>
    </row>
    <row r="1646" spans="1:5" s="146" customFormat="1" ht="15">
      <c r="A1646" s="152"/>
      <c r="B1646" s="155"/>
      <c r="E1646" s="838"/>
    </row>
    <row r="1647" spans="1:5" s="146" customFormat="1" ht="15">
      <c r="A1647" s="152"/>
      <c r="B1647" s="155"/>
      <c r="E1647" s="838"/>
    </row>
    <row r="1648" spans="1:5" s="146" customFormat="1" ht="15">
      <c r="A1648" s="152"/>
      <c r="B1648" s="155"/>
      <c r="E1648" s="838"/>
    </row>
    <row r="1649" spans="1:5" s="146" customFormat="1" ht="15">
      <c r="A1649" s="152"/>
      <c r="B1649" s="155"/>
      <c r="E1649" s="838"/>
    </row>
    <row r="1650" spans="1:5" s="146" customFormat="1" ht="15">
      <c r="A1650" s="152"/>
      <c r="B1650" s="155"/>
      <c r="E1650" s="838"/>
    </row>
    <row r="1651" spans="1:5" s="146" customFormat="1" ht="15">
      <c r="A1651" s="152"/>
      <c r="B1651" s="155"/>
      <c r="E1651" s="838"/>
    </row>
    <row r="1652" spans="1:5" s="146" customFormat="1" ht="15">
      <c r="A1652" s="152"/>
      <c r="B1652" s="155"/>
      <c r="E1652" s="838"/>
    </row>
    <row r="1653" spans="1:5" s="146" customFormat="1" ht="15">
      <c r="A1653" s="152"/>
      <c r="B1653" s="155"/>
      <c r="E1653" s="838"/>
    </row>
    <row r="1654" spans="1:5" s="146" customFormat="1" ht="15">
      <c r="A1654" s="152"/>
      <c r="B1654" s="155"/>
      <c r="E1654" s="838"/>
    </row>
    <row r="1655" spans="1:5" s="146" customFormat="1" ht="15">
      <c r="A1655" s="152"/>
      <c r="B1655" s="155"/>
      <c r="E1655" s="838"/>
    </row>
    <row r="1656" spans="1:5" s="146" customFormat="1" ht="15">
      <c r="A1656" s="152"/>
      <c r="B1656" s="155"/>
      <c r="E1656" s="838"/>
    </row>
    <row r="1657" spans="1:5" s="146" customFormat="1" ht="15">
      <c r="A1657" s="152"/>
      <c r="B1657" s="155"/>
      <c r="E1657" s="838"/>
    </row>
    <row r="1658" spans="1:5" s="146" customFormat="1" ht="15">
      <c r="A1658" s="152"/>
      <c r="B1658" s="155"/>
      <c r="E1658" s="838"/>
    </row>
    <row r="1659" spans="1:5" s="146" customFormat="1" ht="15">
      <c r="A1659" s="152"/>
      <c r="B1659" s="155"/>
      <c r="E1659" s="838"/>
    </row>
    <row r="1660" spans="1:5" s="146" customFormat="1" ht="15">
      <c r="A1660" s="152"/>
      <c r="B1660" s="155"/>
      <c r="E1660" s="838"/>
    </row>
    <row r="1661" spans="1:5" s="146" customFormat="1" ht="15">
      <c r="A1661" s="152"/>
      <c r="B1661" s="155"/>
      <c r="E1661" s="838"/>
    </row>
    <row r="1662" spans="1:5" s="146" customFormat="1" ht="15">
      <c r="A1662" s="152"/>
      <c r="B1662" s="155"/>
      <c r="E1662" s="838"/>
    </row>
    <row r="1663" spans="1:5" s="146" customFormat="1" ht="15">
      <c r="A1663" s="152"/>
      <c r="B1663" s="155"/>
      <c r="E1663" s="838"/>
    </row>
    <row r="1664" spans="1:5" s="146" customFormat="1" ht="15">
      <c r="A1664" s="152"/>
      <c r="B1664" s="155"/>
      <c r="E1664" s="838"/>
    </row>
    <row r="1665" spans="1:5" s="146" customFormat="1" ht="15">
      <c r="A1665" s="152"/>
      <c r="B1665" s="155"/>
      <c r="E1665" s="838"/>
    </row>
    <row r="1666" spans="1:5" s="146" customFormat="1" ht="15">
      <c r="A1666" s="152"/>
      <c r="B1666" s="155"/>
      <c r="E1666" s="838"/>
    </row>
    <row r="1667" spans="1:5" s="146" customFormat="1" ht="15">
      <c r="A1667" s="152"/>
      <c r="B1667" s="155"/>
      <c r="E1667" s="838"/>
    </row>
    <row r="1668" spans="1:5" s="146" customFormat="1" ht="15">
      <c r="A1668" s="152"/>
      <c r="B1668" s="155"/>
      <c r="E1668" s="838"/>
    </row>
    <row r="1669" spans="1:5" s="146" customFormat="1" ht="15">
      <c r="A1669" s="152"/>
      <c r="B1669" s="155"/>
      <c r="E1669" s="838"/>
    </row>
    <row r="1670" spans="1:5" s="146" customFormat="1" ht="15">
      <c r="A1670" s="152"/>
      <c r="B1670" s="155"/>
      <c r="E1670" s="838"/>
    </row>
    <row r="1671" spans="1:5" s="146" customFormat="1" ht="15">
      <c r="A1671" s="152"/>
      <c r="B1671" s="155"/>
      <c r="E1671" s="838"/>
    </row>
    <row r="1672" spans="1:5" s="146" customFormat="1" ht="15">
      <c r="A1672" s="152"/>
      <c r="B1672" s="155"/>
      <c r="E1672" s="838"/>
    </row>
    <row r="1673" spans="1:5" s="146" customFormat="1" ht="15">
      <c r="A1673" s="152"/>
      <c r="B1673" s="155"/>
      <c r="E1673" s="838"/>
    </row>
    <row r="1674" spans="1:5" s="146" customFormat="1" ht="15">
      <c r="A1674" s="152"/>
      <c r="B1674" s="155"/>
      <c r="E1674" s="838"/>
    </row>
    <row r="1675" spans="1:5" s="146" customFormat="1" ht="15">
      <c r="A1675" s="152"/>
      <c r="B1675" s="155"/>
      <c r="E1675" s="838"/>
    </row>
    <row r="1676" spans="1:5" s="146" customFormat="1" ht="15">
      <c r="A1676" s="152"/>
      <c r="B1676" s="155"/>
      <c r="E1676" s="838"/>
    </row>
    <row r="1677" spans="1:5" s="146" customFormat="1" ht="15">
      <c r="A1677" s="152"/>
      <c r="B1677" s="155"/>
      <c r="E1677" s="838"/>
    </row>
    <row r="1678" spans="1:5" s="146" customFormat="1" ht="15">
      <c r="A1678" s="152"/>
      <c r="B1678" s="155"/>
      <c r="E1678" s="838"/>
    </row>
    <row r="1679" spans="1:5" s="146" customFormat="1" ht="15">
      <c r="A1679" s="152"/>
      <c r="B1679" s="155"/>
      <c r="E1679" s="838"/>
    </row>
    <row r="1680" spans="1:5" s="146" customFormat="1" ht="15">
      <c r="A1680" s="152"/>
      <c r="B1680" s="155"/>
      <c r="E1680" s="838"/>
    </row>
    <row r="1681" spans="1:5" s="146" customFormat="1" ht="15">
      <c r="A1681" s="152"/>
      <c r="B1681" s="155"/>
      <c r="E1681" s="838"/>
    </row>
    <row r="1682" spans="1:5" s="146" customFormat="1" ht="15">
      <c r="A1682" s="152"/>
      <c r="B1682" s="155"/>
      <c r="E1682" s="838"/>
    </row>
    <row r="1683" spans="1:5" s="146" customFormat="1" ht="15">
      <c r="A1683" s="152"/>
      <c r="B1683" s="155"/>
      <c r="E1683" s="838"/>
    </row>
    <row r="1684" spans="1:5" s="146" customFormat="1" ht="15">
      <c r="A1684" s="152"/>
      <c r="B1684" s="155"/>
      <c r="E1684" s="838"/>
    </row>
    <row r="1685" spans="1:5" s="146" customFormat="1" ht="15">
      <c r="A1685" s="152"/>
      <c r="B1685" s="155"/>
      <c r="E1685" s="838"/>
    </row>
    <row r="1686" spans="1:5" s="146" customFormat="1" ht="15">
      <c r="A1686" s="152"/>
      <c r="B1686" s="155"/>
      <c r="E1686" s="838"/>
    </row>
    <row r="1687" spans="1:5" s="146" customFormat="1" ht="15">
      <c r="A1687" s="152"/>
      <c r="B1687" s="155"/>
      <c r="E1687" s="838"/>
    </row>
    <row r="1688" spans="1:5" s="146" customFormat="1" ht="15">
      <c r="A1688" s="152"/>
      <c r="B1688" s="155"/>
      <c r="E1688" s="838"/>
    </row>
    <row r="1689" spans="1:5" s="146" customFormat="1" ht="15">
      <c r="A1689" s="152"/>
      <c r="B1689" s="155"/>
      <c r="E1689" s="838"/>
    </row>
    <row r="1690" spans="1:5" s="146" customFormat="1" ht="15">
      <c r="A1690" s="152"/>
      <c r="B1690" s="155"/>
      <c r="E1690" s="838"/>
    </row>
    <row r="1691" spans="1:5" s="146" customFormat="1" ht="15">
      <c r="A1691" s="152"/>
      <c r="B1691" s="155"/>
      <c r="E1691" s="838"/>
    </row>
    <row r="1692" spans="1:5" s="146" customFormat="1" ht="15">
      <c r="A1692" s="152"/>
      <c r="B1692" s="155"/>
      <c r="E1692" s="838"/>
    </row>
    <row r="1693" spans="1:5" s="146" customFormat="1" ht="15">
      <c r="A1693" s="152"/>
      <c r="B1693" s="155"/>
      <c r="E1693" s="838"/>
    </row>
    <row r="1694" spans="1:5" s="146" customFormat="1" ht="15">
      <c r="A1694" s="152"/>
      <c r="B1694" s="155"/>
      <c r="E1694" s="838"/>
    </row>
    <row r="1695" spans="1:5" s="146" customFormat="1" ht="15">
      <c r="A1695" s="152"/>
      <c r="B1695" s="155"/>
      <c r="E1695" s="838"/>
    </row>
    <row r="1696" spans="1:5" s="146" customFormat="1" ht="15">
      <c r="A1696" s="152"/>
      <c r="B1696" s="155"/>
      <c r="E1696" s="838"/>
    </row>
    <row r="1697" spans="1:5" s="146" customFormat="1" ht="15">
      <c r="A1697" s="152"/>
      <c r="B1697" s="155"/>
      <c r="E1697" s="838"/>
    </row>
    <row r="1698" spans="1:5" s="146" customFormat="1" ht="15">
      <c r="A1698" s="152"/>
      <c r="B1698" s="155"/>
      <c r="E1698" s="838"/>
    </row>
    <row r="1699" spans="1:5" s="146" customFormat="1" ht="15">
      <c r="A1699" s="152"/>
      <c r="B1699" s="155"/>
      <c r="E1699" s="838"/>
    </row>
    <row r="1700" spans="1:5" s="146" customFormat="1" ht="15">
      <c r="A1700" s="152"/>
      <c r="B1700" s="155"/>
      <c r="E1700" s="838"/>
    </row>
    <row r="1701" spans="1:5" s="146" customFormat="1" ht="15">
      <c r="A1701" s="152"/>
      <c r="B1701" s="155"/>
      <c r="E1701" s="838"/>
    </row>
    <row r="1702" spans="1:5" s="146" customFormat="1" ht="15">
      <c r="A1702" s="152"/>
      <c r="B1702" s="155"/>
      <c r="E1702" s="838"/>
    </row>
    <row r="1703" spans="1:5" s="146" customFormat="1" ht="15">
      <c r="A1703" s="152"/>
      <c r="B1703" s="155"/>
      <c r="E1703" s="838"/>
    </row>
    <row r="1704" spans="1:5" s="146" customFormat="1" ht="15">
      <c r="A1704" s="152"/>
      <c r="B1704" s="155"/>
      <c r="E1704" s="838"/>
    </row>
    <row r="1705" spans="1:5" s="146" customFormat="1" ht="15">
      <c r="A1705" s="152"/>
      <c r="B1705" s="155"/>
      <c r="E1705" s="838"/>
    </row>
    <row r="1706" spans="1:5" s="146" customFormat="1" ht="15">
      <c r="A1706" s="152"/>
      <c r="B1706" s="155"/>
      <c r="E1706" s="838"/>
    </row>
    <row r="1707" spans="1:5" s="146" customFormat="1" ht="15">
      <c r="A1707" s="152"/>
      <c r="B1707" s="155"/>
      <c r="E1707" s="838"/>
    </row>
    <row r="1708" spans="1:5" s="146" customFormat="1" ht="15">
      <c r="A1708" s="152"/>
      <c r="B1708" s="155"/>
      <c r="E1708" s="838"/>
    </row>
    <row r="1709" spans="1:5" s="146" customFormat="1" ht="15">
      <c r="A1709" s="152"/>
      <c r="B1709" s="155"/>
      <c r="E1709" s="838"/>
    </row>
    <row r="1710" spans="1:5" s="146" customFormat="1" ht="15">
      <c r="A1710" s="152"/>
      <c r="B1710" s="155"/>
      <c r="E1710" s="838"/>
    </row>
    <row r="1711" spans="1:5" s="146" customFormat="1" ht="15">
      <c r="A1711" s="152"/>
      <c r="B1711" s="155"/>
      <c r="E1711" s="838"/>
    </row>
    <row r="1712" spans="1:5" s="146" customFormat="1" ht="15">
      <c r="A1712" s="152"/>
      <c r="B1712" s="155"/>
      <c r="E1712" s="838"/>
    </row>
    <row r="1713" spans="1:5" s="146" customFormat="1" ht="15">
      <c r="A1713" s="152"/>
      <c r="B1713" s="155"/>
      <c r="E1713" s="838"/>
    </row>
    <row r="1714" spans="1:5" s="146" customFormat="1" ht="15">
      <c r="A1714" s="152"/>
      <c r="B1714" s="155"/>
      <c r="E1714" s="838"/>
    </row>
    <row r="1715" spans="1:5" s="146" customFormat="1" ht="15">
      <c r="A1715" s="152"/>
      <c r="B1715" s="155"/>
      <c r="E1715" s="838"/>
    </row>
    <row r="1716" spans="1:5" s="146" customFormat="1" ht="15">
      <c r="A1716" s="152"/>
      <c r="B1716" s="155"/>
      <c r="E1716" s="838"/>
    </row>
    <row r="1717" spans="1:5" s="146" customFormat="1" ht="15">
      <c r="A1717" s="152"/>
      <c r="B1717" s="155"/>
      <c r="E1717" s="838"/>
    </row>
    <row r="1718" spans="1:5" s="146" customFormat="1" ht="15">
      <c r="A1718" s="152"/>
      <c r="B1718" s="155"/>
      <c r="E1718" s="838"/>
    </row>
    <row r="1719" spans="1:5" s="146" customFormat="1" ht="15">
      <c r="A1719" s="152"/>
      <c r="B1719" s="155"/>
      <c r="E1719" s="838"/>
    </row>
    <row r="1720" spans="1:5" s="146" customFormat="1" ht="15">
      <c r="A1720" s="152"/>
      <c r="B1720" s="155"/>
      <c r="E1720" s="838"/>
    </row>
    <row r="1721" spans="1:5" s="146" customFormat="1" ht="15">
      <c r="A1721" s="152"/>
      <c r="B1721" s="155"/>
      <c r="E1721" s="838"/>
    </row>
    <row r="1722" spans="1:5" s="146" customFormat="1" ht="15">
      <c r="A1722" s="152"/>
      <c r="B1722" s="155"/>
      <c r="E1722" s="838"/>
    </row>
    <row r="1723" spans="1:5" s="146" customFormat="1" ht="15">
      <c r="A1723" s="152"/>
      <c r="B1723" s="155"/>
      <c r="E1723" s="838"/>
    </row>
    <row r="1724" spans="1:5" s="146" customFormat="1" ht="15">
      <c r="A1724" s="152"/>
      <c r="B1724" s="155"/>
      <c r="E1724" s="838"/>
    </row>
    <row r="1725" spans="1:5" s="146" customFormat="1" ht="15">
      <c r="A1725" s="152"/>
      <c r="B1725" s="155"/>
      <c r="E1725" s="838"/>
    </row>
    <row r="1726" spans="1:5" s="146" customFormat="1" ht="15">
      <c r="A1726" s="152"/>
      <c r="B1726" s="155"/>
      <c r="E1726" s="838"/>
    </row>
    <row r="1727" spans="1:5" s="146" customFormat="1" ht="15">
      <c r="A1727" s="152"/>
      <c r="B1727" s="155"/>
      <c r="E1727" s="838"/>
    </row>
    <row r="1728" spans="1:5" s="146" customFormat="1" ht="15">
      <c r="A1728" s="152"/>
      <c r="B1728" s="155"/>
      <c r="E1728" s="838"/>
    </row>
    <row r="1729" spans="1:5" s="146" customFormat="1" ht="15">
      <c r="A1729" s="152"/>
      <c r="B1729" s="155"/>
      <c r="E1729" s="838"/>
    </row>
    <row r="1730" spans="1:5" s="146" customFormat="1" ht="15">
      <c r="A1730" s="152"/>
      <c r="B1730" s="155"/>
      <c r="E1730" s="838"/>
    </row>
    <row r="1731" spans="1:5" s="146" customFormat="1" ht="15">
      <c r="A1731" s="152"/>
      <c r="B1731" s="155"/>
      <c r="E1731" s="838"/>
    </row>
    <row r="1732" spans="1:5" s="146" customFormat="1" ht="15">
      <c r="A1732" s="152"/>
      <c r="B1732" s="155"/>
      <c r="E1732" s="838"/>
    </row>
    <row r="1733" spans="1:5" s="146" customFormat="1" ht="15">
      <c r="A1733" s="152"/>
      <c r="B1733" s="155"/>
      <c r="E1733" s="838"/>
    </row>
    <row r="1734" spans="1:5" s="146" customFormat="1" ht="15">
      <c r="A1734" s="152"/>
      <c r="B1734" s="155"/>
      <c r="E1734" s="838"/>
    </row>
    <row r="1735" spans="1:5" s="146" customFormat="1" ht="15">
      <c r="A1735" s="152"/>
      <c r="B1735" s="155"/>
      <c r="E1735" s="838"/>
    </row>
    <row r="1736" spans="1:5" s="146" customFormat="1" ht="15">
      <c r="A1736" s="152"/>
      <c r="B1736" s="155"/>
      <c r="E1736" s="838"/>
    </row>
    <row r="1737" spans="1:5" s="146" customFormat="1" ht="15">
      <c r="A1737" s="152"/>
      <c r="B1737" s="155"/>
      <c r="E1737" s="838"/>
    </row>
    <row r="1738" spans="1:5" s="146" customFormat="1" ht="15">
      <c r="A1738" s="152"/>
      <c r="B1738" s="155"/>
      <c r="E1738" s="838"/>
    </row>
    <row r="1739" spans="1:5" s="146" customFormat="1" ht="15">
      <c r="A1739" s="152"/>
      <c r="B1739" s="155"/>
      <c r="E1739" s="838"/>
    </row>
    <row r="1740" spans="1:5" s="146" customFormat="1" ht="15">
      <c r="A1740" s="152"/>
      <c r="B1740" s="155"/>
      <c r="E1740" s="838"/>
    </row>
    <row r="1741" spans="1:5" s="146" customFormat="1" ht="15">
      <c r="A1741" s="152"/>
      <c r="B1741" s="155"/>
      <c r="E1741" s="838"/>
    </row>
    <row r="1742" spans="1:5" s="146" customFormat="1" ht="15">
      <c r="A1742" s="152"/>
      <c r="B1742" s="155"/>
      <c r="E1742" s="838"/>
    </row>
    <row r="1743" spans="1:5" s="146" customFormat="1" ht="15">
      <c r="A1743" s="152"/>
      <c r="B1743" s="155"/>
      <c r="E1743" s="838"/>
    </row>
    <row r="1744" spans="1:5" s="146" customFormat="1" ht="15">
      <c r="A1744" s="152"/>
      <c r="B1744" s="155"/>
      <c r="E1744" s="838"/>
    </row>
    <row r="1745" spans="1:5" s="146" customFormat="1" ht="15">
      <c r="A1745" s="152"/>
      <c r="B1745" s="155"/>
      <c r="E1745" s="838"/>
    </row>
    <row r="1746" spans="1:5" s="146" customFormat="1" ht="15">
      <c r="A1746" s="152"/>
      <c r="B1746" s="155"/>
      <c r="E1746" s="838"/>
    </row>
    <row r="1747" spans="1:5" s="146" customFormat="1" ht="15">
      <c r="A1747" s="152"/>
      <c r="B1747" s="155"/>
      <c r="E1747" s="838"/>
    </row>
    <row r="1748" spans="1:5" s="146" customFormat="1" ht="15">
      <c r="A1748" s="152"/>
      <c r="B1748" s="155"/>
      <c r="E1748" s="838"/>
    </row>
    <row r="1749" spans="1:5" s="146" customFormat="1" ht="15">
      <c r="A1749" s="152"/>
      <c r="B1749" s="155"/>
      <c r="E1749" s="838"/>
    </row>
    <row r="1750" spans="1:5" s="146" customFormat="1" ht="15">
      <c r="A1750" s="152"/>
      <c r="B1750" s="155"/>
      <c r="E1750" s="838"/>
    </row>
    <row r="1751" spans="1:5" s="146" customFormat="1" ht="15">
      <c r="A1751" s="152"/>
      <c r="B1751" s="155"/>
      <c r="E1751" s="838"/>
    </row>
    <row r="1752" spans="1:5" s="146" customFormat="1" ht="15">
      <c r="A1752" s="152"/>
      <c r="B1752" s="155"/>
      <c r="E1752" s="838"/>
    </row>
    <row r="1753" spans="1:5" s="146" customFormat="1" ht="15">
      <c r="A1753" s="152"/>
      <c r="B1753" s="155"/>
      <c r="E1753" s="838"/>
    </row>
    <row r="1754" spans="1:5" s="146" customFormat="1" ht="15">
      <c r="A1754" s="152"/>
      <c r="B1754" s="155"/>
      <c r="E1754" s="838"/>
    </row>
    <row r="1755" spans="1:5" s="146" customFormat="1" ht="15">
      <c r="A1755" s="152"/>
      <c r="B1755" s="155"/>
      <c r="E1755" s="838"/>
    </row>
    <row r="1756" spans="1:5" s="146" customFormat="1" ht="15">
      <c r="A1756" s="152"/>
      <c r="B1756" s="155"/>
      <c r="E1756" s="838"/>
    </row>
    <row r="1757" spans="1:5" s="146" customFormat="1" ht="15">
      <c r="A1757" s="152"/>
      <c r="B1757" s="155"/>
      <c r="E1757" s="838"/>
    </row>
    <row r="1758" spans="1:5" s="146" customFormat="1" ht="15">
      <c r="A1758" s="152"/>
      <c r="B1758" s="155"/>
      <c r="E1758" s="838"/>
    </row>
    <row r="1759" spans="1:5" s="146" customFormat="1" ht="15">
      <c r="A1759" s="152"/>
      <c r="B1759" s="155"/>
      <c r="E1759" s="838"/>
    </row>
    <row r="1760" spans="1:5" s="146" customFormat="1" ht="15">
      <c r="A1760" s="152"/>
      <c r="B1760" s="155"/>
      <c r="E1760" s="838"/>
    </row>
    <row r="1761" spans="1:5" s="146" customFormat="1" ht="15">
      <c r="A1761" s="152"/>
      <c r="B1761" s="155"/>
      <c r="E1761" s="838"/>
    </row>
    <row r="1762" spans="1:5" s="146" customFormat="1" ht="15">
      <c r="A1762" s="152"/>
      <c r="B1762" s="155"/>
      <c r="E1762" s="838"/>
    </row>
    <row r="1763" spans="1:5" s="146" customFormat="1" ht="15">
      <c r="A1763" s="152"/>
      <c r="B1763" s="155"/>
      <c r="E1763" s="838"/>
    </row>
    <row r="1764" spans="1:5" s="146" customFormat="1" ht="15">
      <c r="A1764" s="152"/>
      <c r="B1764" s="155"/>
      <c r="E1764" s="838"/>
    </row>
    <row r="1765" spans="1:5" s="146" customFormat="1" ht="15">
      <c r="A1765" s="152"/>
      <c r="B1765" s="155"/>
      <c r="E1765" s="838"/>
    </row>
    <row r="1766" spans="1:5" s="146" customFormat="1" ht="15">
      <c r="A1766" s="152"/>
      <c r="B1766" s="155"/>
      <c r="E1766" s="838"/>
    </row>
    <row r="1767" spans="1:5" s="146" customFormat="1" ht="15">
      <c r="A1767" s="152"/>
      <c r="B1767" s="155"/>
      <c r="E1767" s="838"/>
    </row>
    <row r="1768" spans="1:5" s="146" customFormat="1" ht="15">
      <c r="A1768" s="152"/>
      <c r="B1768" s="155"/>
      <c r="E1768" s="838"/>
    </row>
    <row r="1769" spans="1:5" s="146" customFormat="1" ht="15">
      <c r="A1769" s="152"/>
      <c r="B1769" s="155"/>
      <c r="E1769" s="838"/>
    </row>
    <row r="1770" spans="1:5" s="146" customFormat="1" ht="15">
      <c r="A1770" s="152"/>
      <c r="B1770" s="155"/>
      <c r="E1770" s="838"/>
    </row>
    <row r="1771" spans="1:5" s="146" customFormat="1" ht="15">
      <c r="A1771" s="152"/>
      <c r="B1771" s="155"/>
      <c r="E1771" s="838"/>
    </row>
    <row r="1772" spans="1:5" s="146" customFormat="1" ht="15">
      <c r="A1772" s="152"/>
      <c r="B1772" s="155"/>
      <c r="E1772" s="838"/>
    </row>
    <row r="1773" spans="1:5" s="146" customFormat="1" ht="15">
      <c r="A1773" s="152"/>
      <c r="B1773" s="155"/>
      <c r="E1773" s="838"/>
    </row>
    <row r="1774" spans="1:5" s="146" customFormat="1" ht="15">
      <c r="A1774" s="152"/>
      <c r="B1774" s="155"/>
      <c r="E1774" s="838"/>
    </row>
    <row r="1775" spans="1:5" s="146" customFormat="1" ht="15">
      <c r="A1775" s="152"/>
      <c r="B1775" s="155"/>
      <c r="E1775" s="838"/>
    </row>
    <row r="1776" spans="1:5" s="146" customFormat="1" ht="15">
      <c r="A1776" s="152"/>
      <c r="B1776" s="155"/>
      <c r="E1776" s="838"/>
    </row>
    <row r="1777" spans="1:5" s="146" customFormat="1" ht="15">
      <c r="A1777" s="152"/>
      <c r="B1777" s="155"/>
      <c r="E1777" s="838"/>
    </row>
    <row r="1778" spans="1:5" s="146" customFormat="1" ht="15">
      <c r="A1778" s="152"/>
      <c r="B1778" s="155"/>
      <c r="E1778" s="838"/>
    </row>
    <row r="1779" spans="1:5" s="146" customFormat="1" ht="15">
      <c r="A1779" s="152"/>
      <c r="B1779" s="155"/>
      <c r="E1779" s="838"/>
    </row>
    <row r="1780" spans="1:5" s="146" customFormat="1" ht="15">
      <c r="A1780" s="152"/>
      <c r="B1780" s="155"/>
      <c r="E1780" s="838"/>
    </row>
    <row r="1781" spans="1:5" s="146" customFormat="1" ht="15">
      <c r="A1781" s="152"/>
      <c r="B1781" s="155"/>
      <c r="E1781" s="838"/>
    </row>
    <row r="1782" spans="1:5" s="146" customFormat="1" ht="15">
      <c r="A1782" s="152"/>
      <c r="B1782" s="155"/>
      <c r="E1782" s="838"/>
    </row>
    <row r="1783" spans="1:5" s="146" customFormat="1" ht="15">
      <c r="A1783" s="152"/>
      <c r="B1783" s="155"/>
      <c r="E1783" s="838"/>
    </row>
    <row r="1784" spans="1:5" s="146" customFormat="1" ht="15">
      <c r="A1784" s="152"/>
      <c r="B1784" s="155"/>
      <c r="E1784" s="838"/>
    </row>
    <row r="1785" spans="1:5" s="146" customFormat="1" ht="15">
      <c r="A1785" s="152"/>
      <c r="B1785" s="155"/>
      <c r="E1785" s="838"/>
    </row>
    <row r="1786" spans="1:5" s="146" customFormat="1" ht="15">
      <c r="A1786" s="152"/>
      <c r="B1786" s="155"/>
      <c r="E1786" s="838"/>
    </row>
    <row r="1787" spans="1:5" s="146" customFormat="1" ht="15">
      <c r="A1787" s="152"/>
      <c r="B1787" s="155"/>
      <c r="E1787" s="838"/>
    </row>
    <row r="1788" spans="1:5" s="146" customFormat="1" ht="15">
      <c r="A1788" s="152"/>
      <c r="B1788" s="155"/>
      <c r="E1788" s="838"/>
    </row>
    <row r="1789" spans="1:5" s="146" customFormat="1" ht="15">
      <c r="A1789" s="152"/>
      <c r="B1789" s="155"/>
      <c r="E1789" s="838"/>
    </row>
    <row r="1790" spans="1:5" s="146" customFormat="1" ht="15">
      <c r="A1790" s="152"/>
      <c r="B1790" s="155"/>
      <c r="E1790" s="838"/>
    </row>
    <row r="1791" spans="1:5" s="146" customFormat="1" ht="15">
      <c r="A1791" s="152"/>
      <c r="B1791" s="155"/>
      <c r="E1791" s="838"/>
    </row>
    <row r="1792" spans="1:5" s="146" customFormat="1" ht="15">
      <c r="A1792" s="152"/>
      <c r="B1792" s="155"/>
      <c r="E1792" s="838"/>
    </row>
    <row r="1793" spans="1:5" s="146" customFormat="1" ht="15">
      <c r="A1793" s="152"/>
      <c r="B1793" s="155"/>
      <c r="E1793" s="838"/>
    </row>
    <row r="1794" spans="1:5" s="146" customFormat="1" ht="15">
      <c r="A1794" s="152"/>
      <c r="B1794" s="155"/>
      <c r="E1794" s="838"/>
    </row>
    <row r="1795" spans="1:5" s="146" customFormat="1" ht="15">
      <c r="A1795" s="152"/>
      <c r="B1795" s="155"/>
      <c r="E1795" s="838"/>
    </row>
    <row r="1796" spans="1:5" s="146" customFormat="1" ht="15">
      <c r="A1796" s="152"/>
      <c r="B1796" s="155"/>
      <c r="E1796" s="838"/>
    </row>
    <row r="1797" spans="1:5" s="146" customFormat="1" ht="15">
      <c r="A1797" s="152"/>
      <c r="B1797" s="155"/>
      <c r="E1797" s="838"/>
    </row>
    <row r="1798" spans="1:5" s="146" customFormat="1" ht="15">
      <c r="A1798" s="152"/>
      <c r="B1798" s="155"/>
      <c r="E1798" s="838"/>
    </row>
    <row r="1799" spans="1:5" s="146" customFormat="1" ht="15">
      <c r="A1799" s="152"/>
      <c r="B1799" s="155"/>
      <c r="E1799" s="838"/>
    </row>
    <row r="1800" spans="1:5" s="146" customFormat="1" ht="15">
      <c r="A1800" s="152"/>
      <c r="B1800" s="155"/>
      <c r="E1800" s="838"/>
    </row>
    <row r="1801" spans="1:5" s="146" customFormat="1" ht="15">
      <c r="A1801" s="152"/>
      <c r="B1801" s="155"/>
      <c r="E1801" s="838"/>
    </row>
    <row r="1802" spans="1:5" s="146" customFormat="1" ht="15">
      <c r="A1802" s="152"/>
      <c r="B1802" s="155"/>
      <c r="E1802" s="838"/>
    </row>
    <row r="1803" spans="1:5" s="146" customFormat="1" ht="15">
      <c r="A1803" s="152"/>
      <c r="B1803" s="155"/>
      <c r="E1803" s="838"/>
    </row>
    <row r="1804" spans="1:5" s="146" customFormat="1" ht="15">
      <c r="A1804" s="152"/>
      <c r="B1804" s="155"/>
      <c r="E1804" s="838"/>
    </row>
    <row r="1805" spans="1:5" s="146" customFormat="1" ht="15">
      <c r="A1805" s="152"/>
      <c r="B1805" s="155"/>
      <c r="E1805" s="838"/>
    </row>
    <row r="1806" spans="1:5" s="146" customFormat="1" ht="15">
      <c r="A1806" s="152"/>
      <c r="B1806" s="155"/>
      <c r="E1806" s="838"/>
    </row>
    <row r="1807" spans="1:5" s="146" customFormat="1" ht="15">
      <c r="A1807" s="152"/>
      <c r="B1807" s="155"/>
      <c r="E1807" s="838"/>
    </row>
    <row r="1808" spans="1:5" s="146" customFormat="1" ht="15">
      <c r="A1808" s="152"/>
      <c r="B1808" s="155"/>
      <c r="E1808" s="838"/>
    </row>
    <row r="1809" spans="1:5" s="146" customFormat="1" ht="15">
      <c r="A1809" s="152"/>
      <c r="B1809" s="155"/>
      <c r="E1809" s="838"/>
    </row>
    <row r="1810" spans="1:5" s="146" customFormat="1" ht="15">
      <c r="A1810" s="152"/>
      <c r="B1810" s="155"/>
      <c r="E1810" s="838"/>
    </row>
    <row r="1811" spans="1:5" s="146" customFormat="1" ht="15">
      <c r="A1811" s="152"/>
      <c r="B1811" s="155"/>
      <c r="E1811" s="838"/>
    </row>
    <row r="1812" spans="1:5" s="146" customFormat="1" ht="15">
      <c r="A1812" s="152"/>
      <c r="B1812" s="155"/>
      <c r="E1812" s="838"/>
    </row>
    <row r="1813" spans="1:5" s="146" customFormat="1" ht="15">
      <c r="A1813" s="152"/>
      <c r="B1813" s="155"/>
      <c r="E1813" s="838"/>
    </row>
    <row r="1814" spans="1:5" s="146" customFormat="1" ht="15">
      <c r="A1814" s="152"/>
      <c r="B1814" s="155"/>
      <c r="E1814" s="838"/>
    </row>
    <row r="1815" spans="1:5" s="146" customFormat="1" ht="15">
      <c r="A1815" s="152"/>
      <c r="B1815" s="155"/>
      <c r="E1815" s="838"/>
    </row>
    <row r="1816" spans="1:5" s="146" customFormat="1" ht="15">
      <c r="A1816" s="152"/>
      <c r="B1816" s="155"/>
      <c r="E1816" s="838"/>
    </row>
    <row r="1817" spans="1:5" s="146" customFormat="1" ht="15">
      <c r="A1817" s="152"/>
      <c r="B1817" s="155"/>
      <c r="E1817" s="838"/>
    </row>
    <row r="1818" spans="1:5" s="146" customFormat="1" ht="15">
      <c r="A1818" s="152"/>
      <c r="B1818" s="155"/>
      <c r="E1818" s="838"/>
    </row>
    <row r="1819" spans="1:5" s="146" customFormat="1" ht="15">
      <c r="A1819" s="152"/>
      <c r="B1819" s="155"/>
      <c r="E1819" s="838"/>
    </row>
    <row r="1820" spans="1:5" s="146" customFormat="1" ht="15">
      <c r="A1820" s="152"/>
      <c r="B1820" s="155"/>
      <c r="E1820" s="838"/>
    </row>
    <row r="1821" spans="1:5" s="146" customFormat="1" ht="15">
      <c r="A1821" s="152"/>
      <c r="B1821" s="155"/>
      <c r="E1821" s="838"/>
    </row>
    <row r="1822" spans="1:5" s="146" customFormat="1" ht="15">
      <c r="A1822" s="152"/>
      <c r="B1822" s="155"/>
      <c r="E1822" s="838"/>
    </row>
    <row r="1823" spans="1:5" s="146" customFormat="1" ht="15">
      <c r="A1823" s="152"/>
      <c r="B1823" s="155"/>
      <c r="E1823" s="838"/>
    </row>
    <row r="1824" spans="1:5" s="146" customFormat="1" ht="15">
      <c r="A1824" s="152"/>
      <c r="B1824" s="155"/>
      <c r="E1824" s="838"/>
    </row>
    <row r="1825" spans="1:5" s="146" customFormat="1" ht="15">
      <c r="A1825" s="152"/>
      <c r="B1825" s="155"/>
      <c r="E1825" s="838"/>
    </row>
    <row r="1826" spans="1:5" s="146" customFormat="1" ht="15">
      <c r="A1826" s="152"/>
      <c r="B1826" s="155"/>
      <c r="E1826" s="838"/>
    </row>
    <row r="1827" spans="1:5" s="146" customFormat="1" ht="15">
      <c r="A1827" s="152"/>
      <c r="B1827" s="155"/>
      <c r="E1827" s="838"/>
    </row>
    <row r="1828" spans="1:5" s="146" customFormat="1" ht="15">
      <c r="A1828" s="152"/>
      <c r="B1828" s="155"/>
      <c r="E1828" s="838"/>
    </row>
    <row r="1829" spans="1:5" s="146" customFormat="1" ht="15">
      <c r="A1829" s="152"/>
      <c r="B1829" s="155"/>
      <c r="E1829" s="838"/>
    </row>
    <row r="1830" spans="1:5" s="146" customFormat="1" ht="15">
      <c r="A1830" s="152"/>
      <c r="B1830" s="155"/>
      <c r="E1830" s="838"/>
    </row>
    <row r="1831" spans="1:5" s="146" customFormat="1" ht="15">
      <c r="A1831" s="152"/>
      <c r="B1831" s="155"/>
      <c r="E1831" s="838"/>
    </row>
    <row r="1832" spans="1:5" s="146" customFormat="1" ht="15">
      <c r="A1832" s="152"/>
      <c r="B1832" s="155"/>
      <c r="E1832" s="838"/>
    </row>
    <row r="1833" spans="1:5" s="146" customFormat="1" ht="15">
      <c r="A1833" s="152"/>
      <c r="B1833" s="155"/>
      <c r="E1833" s="838"/>
    </row>
    <row r="1834" spans="1:5" s="146" customFormat="1" ht="15">
      <c r="A1834" s="152"/>
      <c r="B1834" s="155"/>
      <c r="E1834" s="838"/>
    </row>
    <row r="1835" spans="1:5" s="146" customFormat="1" ht="15">
      <c r="A1835" s="152"/>
      <c r="B1835" s="155"/>
      <c r="E1835" s="838"/>
    </row>
    <row r="1836" spans="1:5" s="146" customFormat="1" ht="15">
      <c r="A1836" s="152"/>
      <c r="B1836" s="155"/>
      <c r="E1836" s="838"/>
    </row>
    <row r="1837" spans="1:5" s="146" customFormat="1" ht="15">
      <c r="A1837" s="152"/>
      <c r="B1837" s="155"/>
      <c r="E1837" s="838"/>
    </row>
    <row r="1838" spans="1:5" s="146" customFormat="1" ht="15">
      <c r="A1838" s="152"/>
      <c r="B1838" s="155"/>
      <c r="E1838" s="838"/>
    </row>
    <row r="1839" spans="1:5" s="146" customFormat="1" ht="15">
      <c r="A1839" s="152"/>
      <c r="B1839" s="155"/>
      <c r="E1839" s="838"/>
    </row>
    <row r="1840" spans="1:5" s="146" customFormat="1" ht="15">
      <c r="A1840" s="152"/>
      <c r="B1840" s="155"/>
      <c r="E1840" s="838"/>
    </row>
    <row r="1841" spans="1:5" s="146" customFormat="1" ht="15">
      <c r="A1841" s="152"/>
      <c r="B1841" s="155"/>
      <c r="E1841" s="838"/>
    </row>
    <row r="1842" spans="1:5" s="146" customFormat="1" ht="15">
      <c r="A1842" s="152"/>
      <c r="B1842" s="155"/>
      <c r="E1842" s="838"/>
    </row>
    <row r="1843" spans="1:5" s="146" customFormat="1" ht="15">
      <c r="A1843" s="152"/>
      <c r="B1843" s="155"/>
      <c r="E1843" s="838"/>
    </row>
    <row r="1844" spans="1:5" s="146" customFormat="1" ht="15">
      <c r="A1844" s="152"/>
      <c r="B1844" s="155"/>
      <c r="E1844" s="838"/>
    </row>
    <row r="1845" spans="1:5" s="146" customFormat="1" ht="15">
      <c r="A1845" s="152"/>
      <c r="B1845" s="155"/>
      <c r="E1845" s="838"/>
    </row>
    <row r="1846" spans="1:5" s="146" customFormat="1" ht="15">
      <c r="A1846" s="152"/>
      <c r="B1846" s="155"/>
      <c r="E1846" s="838"/>
    </row>
    <row r="1847" spans="1:5" s="146" customFormat="1" ht="15">
      <c r="A1847" s="152"/>
      <c r="B1847" s="155"/>
      <c r="E1847" s="838"/>
    </row>
    <row r="1848" spans="1:5" s="146" customFormat="1" ht="15">
      <c r="A1848" s="152"/>
      <c r="B1848" s="155"/>
      <c r="E1848" s="838"/>
    </row>
    <row r="1849" spans="1:5" s="146" customFormat="1" ht="15">
      <c r="A1849" s="152"/>
      <c r="B1849" s="155"/>
      <c r="E1849" s="838"/>
    </row>
    <row r="1850" spans="1:5" s="146" customFormat="1" ht="15">
      <c r="A1850" s="152"/>
      <c r="B1850" s="155"/>
      <c r="E1850" s="838"/>
    </row>
    <row r="1851" spans="1:5" s="146" customFormat="1" ht="15">
      <c r="A1851" s="152"/>
      <c r="B1851" s="155"/>
      <c r="E1851" s="838"/>
    </row>
    <row r="1852" spans="1:5" s="146" customFormat="1" ht="15">
      <c r="A1852" s="152"/>
      <c r="B1852" s="155"/>
      <c r="E1852" s="838"/>
    </row>
    <row r="1853" spans="1:5" s="146" customFormat="1" ht="15">
      <c r="A1853" s="152"/>
      <c r="B1853" s="155"/>
      <c r="E1853" s="838"/>
    </row>
    <row r="1854" spans="1:5" s="146" customFormat="1" ht="15">
      <c r="A1854" s="152"/>
      <c r="B1854" s="155"/>
      <c r="E1854" s="838"/>
    </row>
    <row r="1855" spans="1:5" s="146" customFormat="1" ht="15">
      <c r="A1855" s="152"/>
      <c r="B1855" s="155"/>
      <c r="E1855" s="838"/>
    </row>
    <row r="1856" spans="1:5" s="146" customFormat="1" ht="15">
      <c r="A1856" s="152"/>
      <c r="B1856" s="155"/>
      <c r="E1856" s="838"/>
    </row>
    <row r="1857" spans="1:5" s="146" customFormat="1" ht="15">
      <c r="A1857" s="152"/>
      <c r="B1857" s="155"/>
      <c r="E1857" s="838"/>
    </row>
    <row r="1858" spans="1:5" s="146" customFormat="1" ht="15">
      <c r="A1858" s="152"/>
      <c r="B1858" s="155"/>
      <c r="E1858" s="838"/>
    </row>
    <row r="1859" spans="1:5" s="146" customFormat="1" ht="15">
      <c r="A1859" s="152"/>
      <c r="B1859" s="155"/>
      <c r="E1859" s="838"/>
    </row>
    <row r="1860" spans="1:5" s="146" customFormat="1" ht="15">
      <c r="A1860" s="152"/>
      <c r="B1860" s="155"/>
      <c r="E1860" s="838"/>
    </row>
    <row r="1861" spans="1:5" s="146" customFormat="1" ht="15">
      <c r="A1861" s="152"/>
      <c r="B1861" s="155"/>
      <c r="E1861" s="838"/>
    </row>
    <row r="1862" spans="1:5" s="146" customFormat="1" ht="15">
      <c r="A1862" s="152"/>
      <c r="B1862" s="155"/>
      <c r="E1862" s="838"/>
    </row>
    <row r="1863" spans="1:5" s="146" customFormat="1" ht="15">
      <c r="A1863" s="152"/>
      <c r="B1863" s="155"/>
      <c r="E1863" s="838"/>
    </row>
    <row r="1864" spans="1:5" s="146" customFormat="1" ht="15">
      <c r="A1864" s="152"/>
      <c r="B1864" s="155"/>
      <c r="E1864" s="838"/>
    </row>
    <row r="1865" spans="1:5" s="146" customFormat="1" ht="15">
      <c r="A1865" s="152"/>
      <c r="B1865" s="155"/>
      <c r="E1865" s="838"/>
    </row>
    <row r="1866" spans="1:5" s="146" customFormat="1" ht="15">
      <c r="A1866" s="152"/>
      <c r="B1866" s="155"/>
      <c r="E1866" s="838"/>
    </row>
    <row r="1867" spans="1:5" s="146" customFormat="1" ht="15">
      <c r="A1867" s="152"/>
      <c r="B1867" s="155"/>
      <c r="E1867" s="838"/>
    </row>
    <row r="1868" spans="1:5" s="146" customFormat="1" ht="15">
      <c r="A1868" s="152"/>
      <c r="B1868" s="155"/>
      <c r="E1868" s="838"/>
    </row>
    <row r="1869" spans="1:5" s="146" customFormat="1" ht="15">
      <c r="A1869" s="152"/>
      <c r="B1869" s="155"/>
      <c r="E1869" s="838"/>
    </row>
    <row r="1870" spans="1:5" s="146" customFormat="1" ht="15">
      <c r="A1870" s="152"/>
      <c r="B1870" s="155"/>
      <c r="E1870" s="838"/>
    </row>
    <row r="1871" spans="1:5" s="146" customFormat="1" ht="15">
      <c r="A1871" s="152"/>
      <c r="B1871" s="155"/>
      <c r="E1871" s="838"/>
    </row>
    <row r="1872" spans="1:5" s="146" customFormat="1" ht="15">
      <c r="A1872" s="152"/>
      <c r="B1872" s="155"/>
      <c r="E1872" s="838"/>
    </row>
    <row r="1873" spans="1:5" s="146" customFormat="1" ht="15">
      <c r="A1873" s="152"/>
      <c r="B1873" s="155"/>
      <c r="E1873" s="838"/>
    </row>
    <row r="1874" spans="1:5" s="146" customFormat="1" ht="15">
      <c r="A1874" s="152"/>
      <c r="B1874" s="155"/>
      <c r="E1874" s="838"/>
    </row>
    <row r="1875" spans="1:5" s="146" customFormat="1" ht="15">
      <c r="A1875" s="152"/>
      <c r="B1875" s="155"/>
      <c r="E1875" s="838"/>
    </row>
    <row r="1876" spans="1:5" s="146" customFormat="1" ht="15">
      <c r="A1876" s="152"/>
      <c r="B1876" s="155"/>
      <c r="E1876" s="838"/>
    </row>
    <row r="1877" spans="1:5" s="146" customFormat="1" ht="15">
      <c r="A1877" s="152"/>
      <c r="B1877" s="155"/>
      <c r="E1877" s="838"/>
    </row>
    <row r="1878" spans="1:5" s="146" customFormat="1" ht="15">
      <c r="A1878" s="152"/>
      <c r="B1878" s="155"/>
      <c r="E1878" s="838"/>
    </row>
    <row r="1879" spans="1:5" s="146" customFormat="1" ht="15">
      <c r="A1879" s="152"/>
      <c r="B1879" s="155"/>
      <c r="E1879" s="838"/>
    </row>
    <row r="1880" spans="1:5" s="146" customFormat="1" ht="15">
      <c r="A1880" s="152"/>
      <c r="B1880" s="155"/>
      <c r="E1880" s="838"/>
    </row>
    <row r="1881" spans="1:5" s="146" customFormat="1" ht="15">
      <c r="A1881" s="152"/>
      <c r="B1881" s="155"/>
      <c r="E1881" s="838"/>
    </row>
    <row r="1882" spans="1:5" s="146" customFormat="1" ht="15">
      <c r="A1882" s="152"/>
      <c r="B1882" s="155"/>
      <c r="E1882" s="838"/>
    </row>
    <row r="1883" spans="1:5" s="146" customFormat="1" ht="15">
      <c r="A1883" s="152"/>
      <c r="B1883" s="155"/>
      <c r="E1883" s="838"/>
    </row>
    <row r="1884" spans="1:5" s="146" customFormat="1" ht="15">
      <c r="A1884" s="152"/>
      <c r="B1884" s="155"/>
      <c r="E1884" s="838"/>
    </row>
    <row r="1885" spans="1:5" s="146" customFormat="1" ht="15">
      <c r="A1885" s="152"/>
      <c r="B1885" s="155"/>
      <c r="E1885" s="838"/>
    </row>
    <row r="1886" spans="1:5" s="146" customFormat="1" ht="15">
      <c r="A1886" s="152"/>
      <c r="B1886" s="155"/>
      <c r="E1886" s="838"/>
    </row>
    <row r="1887" spans="1:5" s="146" customFormat="1" ht="15">
      <c r="A1887" s="152"/>
      <c r="B1887" s="155"/>
      <c r="E1887" s="838"/>
    </row>
    <row r="1888" spans="1:5" s="146" customFormat="1" ht="15">
      <c r="A1888" s="152"/>
      <c r="B1888" s="155"/>
      <c r="E1888" s="838"/>
    </row>
    <row r="1889" spans="1:5" s="146" customFormat="1" ht="15">
      <c r="A1889" s="152"/>
      <c r="B1889" s="155"/>
      <c r="E1889" s="838"/>
    </row>
    <row r="1890" spans="1:5" s="146" customFormat="1" ht="15">
      <c r="A1890" s="152"/>
      <c r="B1890" s="155"/>
      <c r="E1890" s="838"/>
    </row>
    <row r="1891" spans="1:5" s="146" customFormat="1" ht="15">
      <c r="A1891" s="152"/>
      <c r="B1891" s="155"/>
      <c r="E1891" s="838"/>
    </row>
    <row r="1892" spans="1:5" s="146" customFormat="1" ht="15">
      <c r="A1892" s="152"/>
      <c r="B1892" s="155"/>
      <c r="E1892" s="838"/>
    </row>
    <row r="1893" spans="1:5" s="146" customFormat="1" ht="15">
      <c r="A1893" s="152"/>
      <c r="B1893" s="155"/>
      <c r="E1893" s="838"/>
    </row>
    <row r="1894" spans="1:5" s="146" customFormat="1" ht="15">
      <c r="A1894" s="152"/>
      <c r="B1894" s="155"/>
      <c r="E1894" s="838"/>
    </row>
    <row r="1895" spans="1:5" s="146" customFormat="1" ht="15">
      <c r="A1895" s="152"/>
      <c r="B1895" s="155"/>
      <c r="E1895" s="838"/>
    </row>
    <row r="1896" spans="1:5" s="146" customFormat="1" ht="15">
      <c r="A1896" s="152"/>
      <c r="B1896" s="155"/>
      <c r="E1896" s="838"/>
    </row>
    <row r="1897" spans="1:5" s="146" customFormat="1" ht="15">
      <c r="A1897" s="152"/>
      <c r="B1897" s="155"/>
      <c r="E1897" s="838"/>
    </row>
    <row r="1898" spans="1:5" s="146" customFormat="1" ht="15">
      <c r="A1898" s="152"/>
      <c r="B1898" s="155"/>
      <c r="E1898" s="838"/>
    </row>
    <row r="1899" spans="1:5" s="146" customFormat="1" ht="15">
      <c r="A1899" s="152"/>
      <c r="B1899" s="155"/>
      <c r="E1899" s="838"/>
    </row>
    <row r="1900" spans="1:5" s="146" customFormat="1" ht="15">
      <c r="A1900" s="152"/>
      <c r="B1900" s="155"/>
      <c r="E1900" s="838"/>
    </row>
    <row r="1901" spans="1:5" s="146" customFormat="1" ht="15">
      <c r="A1901" s="152"/>
      <c r="B1901" s="155"/>
      <c r="E1901" s="838"/>
    </row>
    <row r="1902" spans="1:5" s="146" customFormat="1" ht="15">
      <c r="A1902" s="152"/>
      <c r="B1902" s="155"/>
      <c r="E1902" s="838"/>
    </row>
    <row r="1903" spans="1:5" s="146" customFormat="1" ht="15">
      <c r="A1903" s="152"/>
      <c r="B1903" s="155"/>
      <c r="E1903" s="838"/>
    </row>
    <row r="1904" spans="1:5" s="146" customFormat="1" ht="15">
      <c r="A1904" s="152"/>
      <c r="B1904" s="155"/>
      <c r="E1904" s="838"/>
    </row>
    <row r="1905" spans="1:5" s="146" customFormat="1" ht="15">
      <c r="A1905" s="152"/>
      <c r="B1905" s="155"/>
      <c r="E1905" s="838"/>
    </row>
    <row r="1906" spans="1:5" s="146" customFormat="1" ht="15">
      <c r="A1906" s="152"/>
      <c r="B1906" s="155"/>
      <c r="E1906" s="838"/>
    </row>
    <row r="1907" spans="1:5" s="146" customFormat="1" ht="15">
      <c r="A1907" s="152"/>
      <c r="B1907" s="155"/>
      <c r="E1907" s="838"/>
    </row>
    <row r="1908" spans="1:5" s="146" customFormat="1" ht="15">
      <c r="A1908" s="152"/>
      <c r="B1908" s="155"/>
      <c r="E1908" s="838"/>
    </row>
    <row r="1909" spans="1:5" s="146" customFormat="1" ht="15">
      <c r="A1909" s="152"/>
      <c r="B1909" s="155"/>
      <c r="E1909" s="838"/>
    </row>
    <row r="1910" spans="1:5" s="146" customFormat="1" ht="15">
      <c r="A1910" s="152"/>
      <c r="B1910" s="155"/>
      <c r="E1910" s="838"/>
    </row>
    <row r="1911" spans="1:5" s="146" customFormat="1" ht="15">
      <c r="A1911" s="152"/>
      <c r="B1911" s="155"/>
      <c r="E1911" s="838"/>
    </row>
    <row r="1912" spans="1:5" s="146" customFormat="1" ht="15">
      <c r="A1912" s="152"/>
      <c r="B1912" s="155"/>
      <c r="E1912" s="838"/>
    </row>
    <row r="1913" spans="1:5" s="146" customFormat="1" ht="15">
      <c r="A1913" s="152"/>
      <c r="B1913" s="155"/>
      <c r="E1913" s="838"/>
    </row>
    <row r="1914" spans="1:5" s="146" customFormat="1" ht="15">
      <c r="A1914" s="152"/>
      <c r="B1914" s="155"/>
      <c r="E1914" s="838"/>
    </row>
    <row r="1915" spans="1:5" s="146" customFormat="1" ht="15">
      <c r="A1915" s="152"/>
      <c r="B1915" s="155"/>
      <c r="E1915" s="838"/>
    </row>
    <row r="1916" spans="1:5" s="146" customFormat="1" ht="15">
      <c r="A1916" s="152"/>
      <c r="B1916" s="155"/>
      <c r="E1916" s="838"/>
    </row>
    <row r="1917" spans="1:5" s="146" customFormat="1" ht="15">
      <c r="A1917" s="152"/>
      <c r="B1917" s="155"/>
      <c r="E1917" s="838"/>
    </row>
    <row r="1918" spans="1:5" s="146" customFormat="1" ht="15">
      <c r="A1918" s="152"/>
      <c r="B1918" s="155"/>
      <c r="E1918" s="838"/>
    </row>
    <row r="1919" spans="1:5" s="146" customFormat="1" ht="15">
      <c r="A1919" s="152"/>
      <c r="B1919" s="155"/>
      <c r="E1919" s="838"/>
    </row>
    <row r="1920" spans="1:5" s="146" customFormat="1" ht="15">
      <c r="A1920" s="152"/>
      <c r="B1920" s="155"/>
      <c r="E1920" s="838"/>
    </row>
    <row r="1921" spans="1:5" s="146" customFormat="1" ht="15">
      <c r="A1921" s="152"/>
      <c r="B1921" s="155"/>
      <c r="E1921" s="838"/>
    </row>
    <row r="1922" spans="1:5" s="146" customFormat="1" ht="15">
      <c r="A1922" s="152"/>
      <c r="B1922" s="155"/>
      <c r="E1922" s="838"/>
    </row>
    <row r="1923" spans="1:5" s="146" customFormat="1" ht="15">
      <c r="A1923" s="152"/>
      <c r="B1923" s="155"/>
      <c r="E1923" s="838"/>
    </row>
    <row r="1924" spans="1:5" s="146" customFormat="1" ht="15">
      <c r="A1924" s="152"/>
      <c r="B1924" s="155"/>
      <c r="E1924" s="838"/>
    </row>
    <row r="1925" spans="1:5" s="146" customFormat="1" ht="15">
      <c r="A1925" s="152"/>
      <c r="B1925" s="155"/>
      <c r="E1925" s="838"/>
    </row>
    <row r="1926" spans="1:5" s="146" customFormat="1" ht="15">
      <c r="A1926" s="152"/>
      <c r="B1926" s="155"/>
      <c r="E1926" s="838"/>
    </row>
    <row r="1927" spans="1:5" s="146" customFormat="1" ht="15">
      <c r="A1927" s="152"/>
      <c r="B1927" s="155"/>
      <c r="E1927" s="838"/>
    </row>
    <row r="1928" spans="1:5" s="146" customFormat="1" ht="15">
      <c r="A1928" s="152"/>
      <c r="B1928" s="155"/>
      <c r="E1928" s="838"/>
    </row>
    <row r="1929" spans="1:5" s="146" customFormat="1" ht="15">
      <c r="A1929" s="152"/>
      <c r="B1929" s="155"/>
      <c r="E1929" s="838"/>
    </row>
    <row r="1930" spans="1:5" s="146" customFormat="1" ht="15">
      <c r="A1930" s="152"/>
      <c r="B1930" s="155"/>
      <c r="E1930" s="838"/>
    </row>
    <row r="1931" spans="1:5" s="146" customFormat="1" ht="15">
      <c r="A1931" s="152"/>
      <c r="B1931" s="155"/>
      <c r="E1931" s="838"/>
    </row>
    <row r="1932" spans="1:5" s="146" customFormat="1" ht="15">
      <c r="A1932" s="152"/>
      <c r="B1932" s="155"/>
      <c r="E1932" s="838"/>
    </row>
    <row r="1933" spans="1:5" s="146" customFormat="1" ht="15">
      <c r="A1933" s="152"/>
      <c r="B1933" s="155"/>
      <c r="E1933" s="838"/>
    </row>
    <row r="1934" spans="1:5" s="146" customFormat="1" ht="15">
      <c r="A1934" s="152"/>
      <c r="B1934" s="155"/>
      <c r="E1934" s="838"/>
    </row>
    <row r="1935" spans="1:5" s="146" customFormat="1" ht="15">
      <c r="A1935" s="152"/>
      <c r="B1935" s="155"/>
      <c r="E1935" s="838"/>
    </row>
    <row r="1936" spans="1:5" s="146" customFormat="1" ht="15">
      <c r="A1936" s="152"/>
      <c r="B1936" s="155"/>
      <c r="E1936" s="838"/>
    </row>
    <row r="1937" spans="1:5" s="146" customFormat="1" ht="15">
      <c r="A1937" s="152"/>
      <c r="B1937" s="155"/>
      <c r="E1937" s="838"/>
    </row>
    <row r="1938" spans="1:5" s="146" customFormat="1" ht="15">
      <c r="A1938" s="152"/>
      <c r="B1938" s="155"/>
      <c r="E1938" s="838"/>
    </row>
    <row r="1939" spans="1:5" s="146" customFormat="1" ht="15">
      <c r="A1939" s="152"/>
      <c r="B1939" s="155"/>
      <c r="E1939" s="838"/>
    </row>
    <row r="1940" spans="1:5" s="146" customFormat="1" ht="15">
      <c r="A1940" s="152"/>
      <c r="B1940" s="155"/>
      <c r="E1940" s="838"/>
    </row>
    <row r="1941" spans="1:5" s="146" customFormat="1" ht="15">
      <c r="A1941" s="152"/>
      <c r="B1941" s="155"/>
      <c r="E1941" s="838"/>
    </row>
    <row r="1942" spans="1:5" s="146" customFormat="1" ht="15">
      <c r="A1942" s="152"/>
      <c r="B1942" s="155"/>
      <c r="E1942" s="838"/>
    </row>
    <row r="1943" spans="1:5" s="146" customFormat="1" ht="15">
      <c r="A1943" s="152"/>
      <c r="B1943" s="155"/>
      <c r="E1943" s="838"/>
    </row>
    <row r="1944" spans="1:5" s="146" customFormat="1" ht="15">
      <c r="A1944" s="152"/>
      <c r="B1944" s="155"/>
      <c r="E1944" s="838"/>
    </row>
    <row r="1945" spans="1:5" s="146" customFormat="1" ht="15">
      <c r="A1945" s="152"/>
      <c r="B1945" s="155"/>
      <c r="E1945" s="838"/>
    </row>
    <row r="1946" spans="1:5" s="146" customFormat="1" ht="15">
      <c r="A1946" s="152"/>
      <c r="B1946" s="155"/>
      <c r="E1946" s="838"/>
    </row>
    <row r="1947" spans="1:5" s="146" customFormat="1" ht="15">
      <c r="A1947" s="152"/>
      <c r="B1947" s="155"/>
      <c r="E1947" s="838"/>
    </row>
    <row r="1948" spans="1:5" s="146" customFormat="1" ht="15">
      <c r="A1948" s="152"/>
      <c r="B1948" s="155"/>
      <c r="E1948" s="838"/>
    </row>
    <row r="1949" spans="1:5" s="146" customFormat="1" ht="15">
      <c r="A1949" s="152"/>
      <c r="B1949" s="155"/>
      <c r="E1949" s="838"/>
    </row>
    <row r="1950" spans="1:5" s="146" customFormat="1" ht="15">
      <c r="A1950" s="152"/>
      <c r="B1950" s="155"/>
      <c r="E1950" s="838"/>
    </row>
    <row r="1951" spans="1:5" s="146" customFormat="1" ht="15">
      <c r="A1951" s="152"/>
      <c r="B1951" s="155"/>
      <c r="E1951" s="838"/>
    </row>
    <row r="1952" spans="1:5" s="146" customFormat="1" ht="15">
      <c r="A1952" s="152"/>
      <c r="B1952" s="155"/>
      <c r="E1952" s="838"/>
    </row>
    <row r="1953" spans="1:5" s="146" customFormat="1" ht="15">
      <c r="A1953" s="152"/>
      <c r="B1953" s="155"/>
      <c r="E1953" s="838"/>
    </row>
    <row r="1954" spans="1:5" s="146" customFormat="1" ht="15">
      <c r="A1954" s="152"/>
      <c r="B1954" s="155"/>
      <c r="E1954" s="838"/>
    </row>
    <row r="1955" spans="1:5" s="146" customFormat="1" ht="15">
      <c r="A1955" s="152"/>
      <c r="B1955" s="155"/>
      <c r="E1955" s="838"/>
    </row>
    <row r="1956" spans="1:5" s="146" customFormat="1" ht="15">
      <c r="A1956" s="152"/>
      <c r="B1956" s="155"/>
      <c r="E1956" s="838"/>
    </row>
    <row r="1957" spans="1:5" s="146" customFormat="1" ht="15">
      <c r="A1957" s="152"/>
      <c r="B1957" s="155"/>
      <c r="E1957" s="838"/>
    </row>
    <row r="1958" spans="1:5" s="146" customFormat="1" ht="15">
      <c r="A1958" s="152"/>
      <c r="B1958" s="155"/>
      <c r="E1958" s="838"/>
    </row>
    <row r="1959" spans="1:5" s="146" customFormat="1" ht="15">
      <c r="A1959" s="152"/>
      <c r="B1959" s="155"/>
      <c r="E1959" s="838"/>
    </row>
    <row r="1960" spans="1:5" s="146" customFormat="1" ht="15">
      <c r="A1960" s="152"/>
      <c r="B1960" s="155"/>
      <c r="E1960" s="838"/>
    </row>
    <row r="1961" spans="1:5" s="146" customFormat="1" ht="15">
      <c r="A1961" s="152"/>
      <c r="B1961" s="155"/>
      <c r="E1961" s="838"/>
    </row>
    <row r="1962" spans="1:5" s="146" customFormat="1" ht="15">
      <c r="A1962" s="152"/>
      <c r="B1962" s="155"/>
      <c r="E1962" s="838"/>
    </row>
    <row r="1963" spans="1:5" s="146" customFormat="1" ht="15">
      <c r="A1963" s="152"/>
      <c r="B1963" s="155"/>
      <c r="E1963" s="838"/>
    </row>
    <row r="1964" spans="1:5" s="146" customFormat="1" ht="15">
      <c r="A1964" s="152"/>
      <c r="B1964" s="155"/>
      <c r="E1964" s="838"/>
    </row>
    <row r="1965" spans="1:5" s="146" customFormat="1" ht="15">
      <c r="A1965" s="152"/>
      <c r="B1965" s="155"/>
      <c r="E1965" s="838"/>
    </row>
    <row r="1966" spans="1:5" s="146" customFormat="1" ht="15">
      <c r="A1966" s="152"/>
      <c r="B1966" s="155"/>
      <c r="E1966" s="838"/>
    </row>
    <row r="1967" spans="1:5" s="146" customFormat="1" ht="15">
      <c r="A1967" s="152"/>
      <c r="B1967" s="155"/>
      <c r="E1967" s="838"/>
    </row>
    <row r="1968" spans="1:5" s="146" customFormat="1" ht="15">
      <c r="A1968" s="152"/>
      <c r="B1968" s="155"/>
      <c r="E1968" s="838"/>
    </row>
    <row r="1969" spans="1:5" s="146" customFormat="1" ht="15">
      <c r="A1969" s="152"/>
      <c r="B1969" s="155"/>
      <c r="E1969" s="838"/>
    </row>
    <row r="1970" spans="1:5" s="146" customFormat="1" ht="15">
      <c r="A1970" s="152"/>
      <c r="B1970" s="155"/>
      <c r="E1970" s="838"/>
    </row>
    <row r="1971" spans="1:5" s="146" customFormat="1" ht="15">
      <c r="A1971" s="152"/>
      <c r="B1971" s="155"/>
      <c r="E1971" s="838"/>
    </row>
    <row r="1972" spans="1:5" s="146" customFormat="1" ht="15">
      <c r="A1972" s="152"/>
      <c r="B1972" s="155"/>
      <c r="E1972" s="838"/>
    </row>
    <row r="1973" spans="1:5" s="146" customFormat="1" ht="15">
      <c r="A1973" s="152"/>
      <c r="B1973" s="155"/>
      <c r="E1973" s="838"/>
    </row>
    <row r="1974" spans="1:5" s="146" customFormat="1" ht="15">
      <c r="A1974" s="152"/>
      <c r="B1974" s="155"/>
      <c r="E1974" s="838"/>
    </row>
    <row r="1975" spans="1:5" s="146" customFormat="1" ht="15">
      <c r="A1975" s="152"/>
      <c r="B1975" s="155"/>
      <c r="E1975" s="838"/>
    </row>
    <row r="1976" spans="1:5" s="146" customFormat="1" ht="15">
      <c r="A1976" s="152"/>
      <c r="B1976" s="155"/>
      <c r="E1976" s="838"/>
    </row>
    <row r="1977" spans="1:5" s="146" customFormat="1" ht="15">
      <c r="A1977" s="152"/>
      <c r="B1977" s="155"/>
      <c r="E1977" s="838"/>
    </row>
    <row r="1978" spans="1:5" s="146" customFormat="1" ht="15">
      <c r="A1978" s="152"/>
      <c r="B1978" s="155"/>
      <c r="E1978" s="838"/>
    </row>
    <row r="1979" spans="1:5" s="146" customFormat="1" ht="15">
      <c r="A1979" s="152"/>
      <c r="B1979" s="155"/>
      <c r="E1979" s="838"/>
    </row>
    <row r="1980" spans="1:5" s="146" customFormat="1" ht="15">
      <c r="A1980" s="152"/>
      <c r="B1980" s="155"/>
      <c r="E1980" s="838"/>
    </row>
    <row r="1981" spans="1:5" s="146" customFormat="1" ht="15">
      <c r="A1981" s="152"/>
      <c r="B1981" s="155"/>
      <c r="E1981" s="838"/>
    </row>
    <row r="1982" spans="1:5" s="146" customFormat="1" ht="15">
      <c r="A1982" s="152"/>
      <c r="B1982" s="155"/>
      <c r="E1982" s="838"/>
    </row>
    <row r="1983" spans="1:5" s="146" customFormat="1" ht="15">
      <c r="A1983" s="152"/>
      <c r="B1983" s="155"/>
      <c r="E1983" s="838"/>
    </row>
    <row r="1984" spans="1:5" s="146" customFormat="1" ht="15">
      <c r="A1984" s="152"/>
      <c r="B1984" s="155"/>
      <c r="E1984" s="838"/>
    </row>
    <row r="1985" spans="1:5" s="146" customFormat="1" ht="15">
      <c r="A1985" s="152"/>
      <c r="B1985" s="155"/>
      <c r="E1985" s="838"/>
    </row>
    <row r="1986" spans="1:5" s="146" customFormat="1" ht="15">
      <c r="A1986" s="152"/>
      <c r="B1986" s="155"/>
      <c r="E1986" s="838"/>
    </row>
    <row r="1987" spans="1:5" s="146" customFormat="1" ht="15">
      <c r="A1987" s="152"/>
      <c r="B1987" s="155"/>
      <c r="E1987" s="838"/>
    </row>
    <row r="1988" spans="1:5" s="146" customFormat="1" ht="15">
      <c r="A1988" s="152"/>
      <c r="B1988" s="155"/>
      <c r="E1988" s="838"/>
    </row>
    <row r="1989" spans="1:5" s="146" customFormat="1" ht="15">
      <c r="A1989" s="152"/>
      <c r="B1989" s="155"/>
      <c r="E1989" s="838"/>
    </row>
    <row r="1990" spans="1:5" s="146" customFormat="1" ht="15">
      <c r="A1990" s="152"/>
      <c r="B1990" s="155"/>
      <c r="E1990" s="838"/>
    </row>
    <row r="1991" spans="1:5" s="146" customFormat="1" ht="15">
      <c r="A1991" s="152"/>
      <c r="B1991" s="155"/>
      <c r="E1991" s="838"/>
    </row>
    <row r="1992" spans="1:5" s="146" customFormat="1" ht="15">
      <c r="A1992" s="152"/>
      <c r="B1992" s="155"/>
      <c r="E1992" s="838"/>
    </row>
    <row r="1993" spans="1:5" s="146" customFormat="1" ht="15">
      <c r="A1993" s="152"/>
      <c r="B1993" s="155"/>
      <c r="E1993" s="838"/>
    </row>
    <row r="1994" spans="1:5" s="146" customFormat="1" ht="15">
      <c r="A1994" s="152"/>
      <c r="B1994" s="155"/>
      <c r="E1994" s="838"/>
    </row>
    <row r="1995" spans="1:5" s="146" customFormat="1" ht="15">
      <c r="A1995" s="152"/>
      <c r="B1995" s="155"/>
      <c r="E1995" s="838"/>
    </row>
    <row r="1996" spans="1:5" s="146" customFormat="1" ht="15">
      <c r="A1996" s="152"/>
      <c r="B1996" s="155"/>
      <c r="E1996" s="838"/>
    </row>
    <row r="1997" spans="1:5" s="146" customFormat="1" ht="15">
      <c r="A1997" s="152"/>
      <c r="B1997" s="155"/>
      <c r="E1997" s="838"/>
    </row>
    <row r="1998" spans="1:5" s="146" customFormat="1" ht="15">
      <c r="A1998" s="152"/>
      <c r="B1998" s="155"/>
      <c r="E1998" s="838"/>
    </row>
    <row r="1999" spans="1:5" s="146" customFormat="1" ht="15">
      <c r="A1999" s="152"/>
      <c r="B1999" s="155"/>
      <c r="E1999" s="838"/>
    </row>
    <row r="2000" spans="1:5" s="146" customFormat="1" ht="15">
      <c r="A2000" s="152"/>
      <c r="B2000" s="155"/>
      <c r="E2000" s="838"/>
    </row>
    <row r="2001" spans="1:5" s="146" customFormat="1" ht="15">
      <c r="A2001" s="152"/>
      <c r="B2001" s="155"/>
      <c r="E2001" s="838"/>
    </row>
    <row r="2002" spans="1:5" s="146" customFormat="1" ht="15">
      <c r="A2002" s="152"/>
      <c r="B2002" s="155"/>
      <c r="E2002" s="838"/>
    </row>
    <row r="2003" spans="1:5" s="146" customFormat="1" ht="15">
      <c r="A2003" s="152"/>
      <c r="B2003" s="155"/>
      <c r="E2003" s="838"/>
    </row>
    <row r="2004" spans="1:5" s="146" customFormat="1" ht="15">
      <c r="A2004" s="152"/>
      <c r="B2004" s="155"/>
      <c r="E2004" s="838"/>
    </row>
    <row r="2005" spans="1:5" s="146" customFormat="1" ht="15">
      <c r="A2005" s="152"/>
      <c r="B2005" s="155"/>
      <c r="E2005" s="838"/>
    </row>
    <row r="2006" spans="1:5" s="146" customFormat="1" ht="15">
      <c r="A2006" s="152"/>
      <c r="B2006" s="155"/>
      <c r="E2006" s="838"/>
    </row>
    <row r="2007" spans="1:5" s="146" customFormat="1" ht="15">
      <c r="A2007" s="152"/>
      <c r="B2007" s="155"/>
      <c r="E2007" s="838"/>
    </row>
    <row r="2008" spans="1:5" s="146" customFormat="1" ht="15">
      <c r="A2008" s="152"/>
      <c r="B2008" s="155"/>
      <c r="E2008" s="838"/>
    </row>
    <row r="2009" spans="1:5" s="146" customFormat="1" ht="15">
      <c r="A2009" s="152"/>
      <c r="B2009" s="155"/>
      <c r="E2009" s="838"/>
    </row>
    <row r="2010" spans="1:5" s="146" customFormat="1" ht="15">
      <c r="A2010" s="152"/>
      <c r="B2010" s="155"/>
      <c r="E2010" s="838"/>
    </row>
    <row r="2011" spans="1:5" s="146" customFormat="1" ht="15">
      <c r="A2011" s="152"/>
      <c r="B2011" s="155"/>
      <c r="E2011" s="838"/>
    </row>
    <row r="2012" spans="1:5" s="146" customFormat="1" ht="15">
      <c r="A2012" s="152"/>
      <c r="B2012" s="155"/>
      <c r="E2012" s="838"/>
    </row>
    <row r="2013" spans="1:5" s="146" customFormat="1" ht="15">
      <c r="A2013" s="152"/>
      <c r="B2013" s="155"/>
      <c r="E2013" s="838"/>
    </row>
    <row r="2014" spans="1:5" s="146" customFormat="1" ht="15">
      <c r="A2014" s="152"/>
      <c r="B2014" s="155"/>
      <c r="E2014" s="838"/>
    </row>
    <row r="2015" spans="1:5" s="146" customFormat="1" ht="15">
      <c r="A2015" s="152"/>
      <c r="B2015" s="155"/>
      <c r="E2015" s="838"/>
    </row>
    <row r="2016" spans="1:5" s="146" customFormat="1" ht="15">
      <c r="A2016" s="152"/>
      <c r="B2016" s="155"/>
      <c r="E2016" s="838"/>
    </row>
    <row r="2017" spans="1:5" s="146" customFormat="1" ht="15">
      <c r="A2017" s="152"/>
      <c r="B2017" s="155"/>
      <c r="E2017" s="838"/>
    </row>
    <row r="2018" spans="1:5" s="146" customFormat="1" ht="15">
      <c r="A2018" s="152"/>
      <c r="B2018" s="155"/>
      <c r="E2018" s="838"/>
    </row>
    <row r="2019" spans="1:5" s="146" customFormat="1" ht="15">
      <c r="A2019" s="152"/>
      <c r="B2019" s="155"/>
      <c r="E2019" s="838"/>
    </row>
    <row r="2020" spans="1:5" s="146" customFormat="1" ht="15">
      <c r="A2020" s="152"/>
      <c r="B2020" s="155"/>
      <c r="E2020" s="838"/>
    </row>
    <row r="2021" spans="1:5" s="146" customFormat="1" ht="15">
      <c r="A2021" s="152"/>
      <c r="B2021" s="155"/>
      <c r="E2021" s="838"/>
    </row>
    <row r="2022" spans="1:5" s="146" customFormat="1" ht="15">
      <c r="A2022" s="152"/>
      <c r="B2022" s="155"/>
      <c r="E2022" s="838"/>
    </row>
    <row r="2023" spans="1:5" s="146" customFormat="1" ht="15">
      <c r="A2023" s="152"/>
      <c r="B2023" s="155"/>
      <c r="E2023" s="838"/>
    </row>
    <row r="2024" spans="1:5" s="146" customFormat="1" ht="15">
      <c r="A2024" s="152"/>
      <c r="B2024" s="155"/>
      <c r="E2024" s="838"/>
    </row>
    <row r="2025" spans="1:5" s="146" customFormat="1" ht="15">
      <c r="A2025" s="152"/>
      <c r="B2025" s="155"/>
      <c r="E2025" s="838"/>
    </row>
    <row r="2026" spans="1:5" s="146" customFormat="1" ht="15">
      <c r="A2026" s="152"/>
      <c r="B2026" s="155"/>
      <c r="E2026" s="838"/>
    </row>
    <row r="2027" spans="1:5" s="146" customFormat="1" ht="15">
      <c r="A2027" s="152"/>
      <c r="B2027" s="155"/>
      <c r="E2027" s="838"/>
    </row>
    <row r="2028" spans="1:5" s="146" customFormat="1" ht="15">
      <c r="A2028" s="152"/>
      <c r="B2028" s="155"/>
      <c r="E2028" s="838"/>
    </row>
    <row r="2029" spans="1:5" s="146" customFormat="1" ht="15">
      <c r="A2029" s="152"/>
      <c r="B2029" s="155"/>
      <c r="E2029" s="838"/>
    </row>
    <row r="2030" spans="1:5" s="146" customFormat="1" ht="15">
      <c r="A2030" s="152"/>
      <c r="B2030" s="155"/>
      <c r="E2030" s="838"/>
    </row>
    <row r="2031" spans="1:5" s="146" customFormat="1" ht="15">
      <c r="A2031" s="152"/>
      <c r="B2031" s="155"/>
      <c r="E2031" s="838"/>
    </row>
    <row r="2032" spans="1:5" s="146" customFormat="1" ht="15">
      <c r="A2032" s="152"/>
      <c r="B2032" s="155"/>
      <c r="E2032" s="838"/>
    </row>
    <row r="2033" spans="1:5" s="146" customFormat="1" ht="15">
      <c r="A2033" s="152"/>
      <c r="B2033" s="155"/>
      <c r="E2033" s="838"/>
    </row>
    <row r="2034" spans="1:5" s="146" customFormat="1" ht="15">
      <c r="A2034" s="152"/>
      <c r="B2034" s="155"/>
      <c r="E2034" s="838"/>
    </row>
    <row r="2035" spans="1:5" s="146" customFormat="1" ht="15">
      <c r="A2035" s="152"/>
      <c r="B2035" s="155"/>
      <c r="E2035" s="838"/>
    </row>
    <row r="2036" spans="1:5" s="146" customFormat="1" ht="15">
      <c r="A2036" s="152"/>
      <c r="B2036" s="155"/>
      <c r="E2036" s="838"/>
    </row>
    <row r="2037" spans="1:5" s="146" customFormat="1" ht="15">
      <c r="A2037" s="152"/>
      <c r="B2037" s="155"/>
      <c r="E2037" s="838"/>
    </row>
    <row r="2038" spans="1:5" s="146" customFormat="1" ht="15">
      <c r="A2038" s="152"/>
      <c r="B2038" s="155"/>
      <c r="E2038" s="838"/>
    </row>
    <row r="2039" spans="1:5" s="146" customFormat="1" ht="15">
      <c r="A2039" s="152"/>
      <c r="B2039" s="155"/>
      <c r="E2039" s="838"/>
    </row>
    <row r="2040" spans="1:5" s="146" customFormat="1" ht="15">
      <c r="A2040" s="152"/>
      <c r="B2040" s="155"/>
      <c r="E2040" s="838"/>
    </row>
    <row r="2041" spans="1:5" s="146" customFormat="1" ht="15">
      <c r="A2041" s="152"/>
      <c r="B2041" s="155"/>
      <c r="E2041" s="838"/>
    </row>
    <row r="2042" spans="1:5" s="146" customFormat="1" ht="15">
      <c r="A2042" s="152"/>
      <c r="B2042" s="155"/>
      <c r="E2042" s="838"/>
    </row>
    <row r="2043" spans="1:5" s="146" customFormat="1" ht="15">
      <c r="A2043" s="152"/>
      <c r="B2043" s="155"/>
      <c r="E2043" s="838"/>
    </row>
    <row r="2044" spans="1:5" s="146" customFormat="1" ht="15">
      <c r="A2044" s="152"/>
      <c r="B2044" s="155"/>
      <c r="E2044" s="838"/>
    </row>
    <row r="2045" spans="1:5" s="146" customFormat="1" ht="15">
      <c r="A2045" s="152"/>
      <c r="B2045" s="155"/>
      <c r="E2045" s="838"/>
    </row>
    <row r="2046" spans="1:5" s="146" customFormat="1" ht="15">
      <c r="A2046" s="152"/>
      <c r="B2046" s="155"/>
      <c r="E2046" s="838"/>
    </row>
    <row r="2047" spans="1:5" s="146" customFormat="1" ht="15">
      <c r="A2047" s="152"/>
      <c r="B2047" s="155"/>
      <c r="E2047" s="838"/>
    </row>
    <row r="2048" spans="1:5" s="146" customFormat="1" ht="15">
      <c r="A2048" s="152"/>
      <c r="B2048" s="155"/>
      <c r="E2048" s="838"/>
    </row>
    <row r="2049" spans="1:5" s="146" customFormat="1" ht="15">
      <c r="A2049" s="152"/>
      <c r="B2049" s="155"/>
      <c r="E2049" s="838"/>
    </row>
    <row r="2050" spans="1:5" s="146" customFormat="1" ht="15">
      <c r="A2050" s="152"/>
      <c r="B2050" s="155"/>
      <c r="E2050" s="838"/>
    </row>
    <row r="2051" spans="1:5" s="146" customFormat="1" ht="15">
      <c r="A2051" s="152"/>
      <c r="B2051" s="155"/>
      <c r="E2051" s="838"/>
    </row>
    <row r="2052" spans="1:5" s="146" customFormat="1" ht="15">
      <c r="A2052" s="152"/>
      <c r="B2052" s="155"/>
      <c r="E2052" s="838"/>
    </row>
    <row r="2053" spans="1:5" s="146" customFormat="1" ht="15">
      <c r="A2053" s="152"/>
      <c r="B2053" s="155"/>
      <c r="E2053" s="838"/>
    </row>
    <row r="2054" spans="1:5" s="146" customFormat="1" ht="15">
      <c r="A2054" s="152"/>
      <c r="B2054" s="155"/>
      <c r="E2054" s="838"/>
    </row>
    <row r="2055" spans="1:5" s="146" customFormat="1" ht="15">
      <c r="A2055" s="152"/>
      <c r="B2055" s="155"/>
      <c r="E2055" s="838"/>
    </row>
    <row r="2056" spans="1:5" s="146" customFormat="1" ht="15">
      <c r="A2056" s="152"/>
      <c r="B2056" s="155"/>
      <c r="E2056" s="838"/>
    </row>
    <row r="2057" spans="1:5" s="146" customFormat="1" ht="15">
      <c r="A2057" s="152"/>
      <c r="B2057" s="155"/>
      <c r="E2057" s="838"/>
    </row>
    <row r="2058" spans="1:5" s="146" customFormat="1" ht="15">
      <c r="A2058" s="152"/>
      <c r="B2058" s="155"/>
      <c r="E2058" s="838"/>
    </row>
    <row r="2059" spans="1:5" s="146" customFormat="1" ht="15">
      <c r="A2059" s="152"/>
      <c r="B2059" s="155"/>
      <c r="E2059" s="838"/>
    </row>
    <row r="2060" spans="1:5" s="146" customFormat="1" ht="15">
      <c r="A2060" s="152"/>
      <c r="B2060" s="155"/>
      <c r="E2060" s="838"/>
    </row>
    <row r="2061" spans="1:5" s="146" customFormat="1" ht="15">
      <c r="A2061" s="152"/>
      <c r="B2061" s="155"/>
      <c r="E2061" s="838"/>
    </row>
    <row r="2062" spans="1:5" s="146" customFormat="1" ht="15">
      <c r="A2062" s="152"/>
      <c r="B2062" s="155"/>
      <c r="E2062" s="838"/>
    </row>
    <row r="2063" spans="1:5" s="146" customFormat="1" ht="15">
      <c r="A2063" s="152"/>
      <c r="B2063" s="155"/>
      <c r="E2063" s="838"/>
    </row>
    <row r="2064" spans="1:5" s="146" customFormat="1" ht="15">
      <c r="A2064" s="152"/>
      <c r="B2064" s="155"/>
      <c r="E2064" s="838"/>
    </row>
    <row r="2065" spans="1:5" s="146" customFormat="1" ht="15">
      <c r="A2065" s="152"/>
      <c r="B2065" s="155"/>
      <c r="E2065" s="838"/>
    </row>
    <row r="2066" spans="1:5" s="146" customFormat="1" ht="15">
      <c r="A2066" s="152"/>
      <c r="B2066" s="155"/>
      <c r="E2066" s="838"/>
    </row>
    <row r="2067" spans="1:5" s="146" customFormat="1" ht="15">
      <c r="A2067" s="152"/>
      <c r="B2067" s="155"/>
      <c r="E2067" s="838"/>
    </row>
    <row r="2068" spans="1:5" s="146" customFormat="1" ht="15">
      <c r="A2068" s="152"/>
      <c r="B2068" s="155"/>
      <c r="E2068" s="838"/>
    </row>
    <row r="2069" spans="1:5" s="146" customFormat="1" ht="15">
      <c r="A2069" s="152"/>
      <c r="B2069" s="155"/>
      <c r="E2069" s="838"/>
    </row>
    <row r="2070" spans="1:5" s="146" customFormat="1" ht="15">
      <c r="A2070" s="152"/>
      <c r="B2070" s="155"/>
      <c r="E2070" s="838"/>
    </row>
    <row r="2071" spans="1:5" s="146" customFormat="1" ht="15">
      <c r="A2071" s="152"/>
      <c r="B2071" s="155"/>
      <c r="E2071" s="838"/>
    </row>
    <row r="2072" spans="1:5" s="146" customFormat="1" ht="15">
      <c r="A2072" s="152"/>
      <c r="B2072" s="155"/>
      <c r="E2072" s="838"/>
    </row>
    <row r="2073" spans="1:5" s="146" customFormat="1" ht="15">
      <c r="A2073" s="152"/>
      <c r="B2073" s="155"/>
      <c r="E2073" s="838"/>
    </row>
    <row r="2074" spans="1:5" s="146" customFormat="1" ht="15">
      <c r="A2074" s="152"/>
      <c r="B2074" s="155"/>
      <c r="E2074" s="838"/>
    </row>
    <row r="2075" spans="1:5" s="146" customFormat="1" ht="15">
      <c r="A2075" s="152"/>
      <c r="B2075" s="155"/>
      <c r="E2075" s="838"/>
    </row>
    <row r="2076" spans="1:5" s="146" customFormat="1" ht="15">
      <c r="A2076" s="152"/>
      <c r="B2076" s="155"/>
      <c r="E2076" s="838"/>
    </row>
    <row r="2077" spans="1:5" s="146" customFormat="1" ht="15">
      <c r="A2077" s="152"/>
      <c r="B2077" s="155"/>
      <c r="E2077" s="838"/>
    </row>
    <row r="2078" spans="1:5" s="146" customFormat="1" ht="15">
      <c r="A2078" s="152"/>
      <c r="B2078" s="155"/>
      <c r="E2078" s="838"/>
    </row>
    <row r="2079" spans="1:5" s="146" customFormat="1" ht="15">
      <c r="A2079" s="152"/>
      <c r="B2079" s="155"/>
      <c r="E2079" s="838"/>
    </row>
    <row r="2080" spans="1:5" s="146" customFormat="1" ht="15">
      <c r="A2080" s="152"/>
      <c r="B2080" s="155"/>
      <c r="E2080" s="838"/>
    </row>
    <row r="2081" spans="1:5" s="146" customFormat="1" ht="15">
      <c r="A2081" s="152"/>
      <c r="B2081" s="155"/>
      <c r="E2081" s="838"/>
    </row>
    <row r="2082" spans="1:5" s="146" customFormat="1" ht="15">
      <c r="A2082" s="152"/>
      <c r="B2082" s="155"/>
      <c r="E2082" s="838"/>
    </row>
    <row r="2083" spans="1:5" s="146" customFormat="1" ht="15">
      <c r="A2083" s="152"/>
      <c r="B2083" s="155"/>
      <c r="E2083" s="838"/>
    </row>
    <row r="2084" spans="1:5" s="146" customFormat="1" ht="15">
      <c r="A2084" s="152"/>
      <c r="B2084" s="155"/>
      <c r="E2084" s="838"/>
    </row>
    <row r="2085" spans="1:5" s="146" customFormat="1" ht="15">
      <c r="A2085" s="152"/>
      <c r="B2085" s="155"/>
      <c r="E2085" s="838"/>
    </row>
    <row r="2086" spans="1:5" s="146" customFormat="1" ht="15">
      <c r="A2086" s="152"/>
      <c r="B2086" s="155"/>
      <c r="E2086" s="838"/>
    </row>
    <row r="2087" spans="1:5" s="146" customFormat="1" ht="15">
      <c r="A2087" s="152"/>
      <c r="B2087" s="155"/>
      <c r="E2087" s="838"/>
    </row>
    <row r="2088" spans="1:5" s="146" customFormat="1" ht="15">
      <c r="A2088" s="152"/>
      <c r="B2088" s="155"/>
      <c r="E2088" s="838"/>
    </row>
    <row r="2089" spans="1:5" s="146" customFormat="1" ht="15">
      <c r="A2089" s="152"/>
      <c r="B2089" s="155"/>
      <c r="E2089" s="838"/>
    </row>
    <row r="2090" spans="1:5" s="146" customFormat="1" ht="15">
      <c r="A2090" s="152"/>
      <c r="B2090" s="155"/>
      <c r="E2090" s="838"/>
    </row>
    <row r="2091" spans="1:5" s="146" customFormat="1" ht="15">
      <c r="A2091" s="152"/>
      <c r="B2091" s="155"/>
      <c r="E2091" s="838"/>
    </row>
    <row r="2092" spans="1:5" s="146" customFormat="1" ht="15">
      <c r="A2092" s="152"/>
      <c r="B2092" s="155"/>
      <c r="E2092" s="838"/>
    </row>
    <row r="2093" spans="1:5" s="146" customFormat="1" ht="15">
      <c r="A2093" s="152"/>
      <c r="B2093" s="155"/>
      <c r="E2093" s="838"/>
    </row>
    <row r="2094" spans="1:5" s="146" customFormat="1" ht="15">
      <c r="A2094" s="152"/>
      <c r="B2094" s="155"/>
      <c r="E2094" s="838"/>
    </row>
    <row r="2095" spans="1:5" s="146" customFormat="1" ht="15">
      <c r="A2095" s="152"/>
      <c r="B2095" s="155"/>
      <c r="E2095" s="838"/>
    </row>
    <row r="2096" spans="1:5" s="146" customFormat="1" ht="15">
      <c r="A2096" s="152"/>
      <c r="B2096" s="155"/>
      <c r="E2096" s="838"/>
    </row>
    <row r="2097" spans="1:5" s="146" customFormat="1" ht="15">
      <c r="A2097" s="152"/>
      <c r="B2097" s="155"/>
      <c r="E2097" s="838"/>
    </row>
    <row r="2098" spans="1:5" s="146" customFormat="1" ht="15">
      <c r="A2098" s="152"/>
      <c r="B2098" s="155"/>
      <c r="E2098" s="838"/>
    </row>
    <row r="2099" spans="1:5" s="146" customFormat="1" ht="15">
      <c r="A2099" s="152"/>
      <c r="B2099" s="155"/>
      <c r="E2099" s="838"/>
    </row>
    <row r="2100" spans="1:5" s="146" customFormat="1" ht="15">
      <c r="A2100" s="152"/>
      <c r="B2100" s="155"/>
      <c r="E2100" s="838"/>
    </row>
    <row r="2101" spans="1:5" s="146" customFormat="1" ht="15">
      <c r="A2101" s="152"/>
      <c r="B2101" s="155"/>
      <c r="E2101" s="838"/>
    </row>
    <row r="2102" spans="1:5" s="146" customFormat="1" ht="15">
      <c r="A2102" s="152"/>
      <c r="B2102" s="155"/>
      <c r="E2102" s="838"/>
    </row>
    <row r="2103" spans="1:5" s="146" customFormat="1" ht="15">
      <c r="A2103" s="152"/>
      <c r="B2103" s="155"/>
      <c r="E2103" s="838"/>
    </row>
    <row r="2104" spans="1:5" s="146" customFormat="1" ht="15">
      <c r="A2104" s="152"/>
      <c r="B2104" s="155"/>
      <c r="E2104" s="838"/>
    </row>
    <row r="2105" spans="1:5" s="146" customFormat="1" ht="15">
      <c r="A2105" s="152"/>
      <c r="B2105" s="155"/>
      <c r="E2105" s="838"/>
    </row>
    <row r="2106" spans="1:5" s="146" customFormat="1" ht="15">
      <c r="A2106" s="152"/>
      <c r="B2106" s="155"/>
      <c r="E2106" s="838"/>
    </row>
    <row r="2107" spans="1:5" s="146" customFormat="1" ht="15">
      <c r="A2107" s="152"/>
      <c r="B2107" s="155"/>
      <c r="E2107" s="838"/>
    </row>
    <row r="2108" spans="1:5" s="146" customFormat="1" ht="15">
      <c r="A2108" s="152"/>
      <c r="B2108" s="155"/>
      <c r="E2108" s="838"/>
    </row>
    <row r="2109" spans="1:5" s="146" customFormat="1" ht="15">
      <c r="A2109" s="152"/>
      <c r="B2109" s="155"/>
      <c r="E2109" s="838"/>
    </row>
    <row r="2110" spans="1:5" s="146" customFormat="1" ht="15">
      <c r="A2110" s="152"/>
      <c r="B2110" s="155"/>
      <c r="E2110" s="838"/>
    </row>
    <row r="2111" spans="1:5" s="146" customFormat="1" ht="15">
      <c r="A2111" s="152"/>
      <c r="B2111" s="155"/>
      <c r="E2111" s="838"/>
    </row>
    <row r="2112" spans="1:5" s="146" customFormat="1" ht="15">
      <c r="A2112" s="152"/>
      <c r="B2112" s="155"/>
      <c r="E2112" s="838"/>
    </row>
    <row r="2113" spans="1:5" s="146" customFormat="1" ht="15">
      <c r="A2113" s="152"/>
      <c r="B2113" s="155"/>
      <c r="E2113" s="838"/>
    </row>
    <row r="2114" spans="1:5" s="146" customFormat="1" ht="15">
      <c r="A2114" s="152"/>
      <c r="B2114" s="155"/>
      <c r="E2114" s="838"/>
    </row>
    <row r="2115" spans="1:5" s="146" customFormat="1" ht="15">
      <c r="A2115" s="152"/>
      <c r="B2115" s="155"/>
      <c r="E2115" s="838"/>
    </row>
    <row r="2116" spans="1:5" s="146" customFormat="1" ht="15">
      <c r="A2116" s="152"/>
      <c r="B2116" s="155"/>
      <c r="E2116" s="838"/>
    </row>
    <row r="2117" spans="1:5" s="146" customFormat="1" ht="15">
      <c r="A2117" s="152"/>
      <c r="B2117" s="155"/>
      <c r="E2117" s="838"/>
    </row>
    <row r="2118" spans="1:5" s="146" customFormat="1" ht="15">
      <c r="A2118" s="152"/>
      <c r="B2118" s="155"/>
      <c r="E2118" s="838"/>
    </row>
    <row r="2119" spans="1:5" s="146" customFormat="1" ht="15">
      <c r="A2119" s="152"/>
      <c r="B2119" s="155"/>
      <c r="E2119" s="838"/>
    </row>
    <row r="2120" spans="1:5" s="146" customFormat="1" ht="15">
      <c r="A2120" s="152"/>
      <c r="B2120" s="155"/>
      <c r="E2120" s="838"/>
    </row>
    <row r="2121" spans="1:5" s="146" customFormat="1" ht="15">
      <c r="A2121" s="152"/>
      <c r="B2121" s="155"/>
      <c r="E2121" s="838"/>
    </row>
    <row r="2122" spans="1:5" s="146" customFormat="1" ht="15">
      <c r="A2122" s="152"/>
      <c r="B2122" s="155"/>
      <c r="E2122" s="838"/>
    </row>
    <row r="2123" spans="1:5" s="146" customFormat="1" ht="15">
      <c r="A2123" s="152"/>
      <c r="B2123" s="155"/>
      <c r="E2123" s="838"/>
    </row>
    <row r="2124" spans="1:5" s="146" customFormat="1" ht="15">
      <c r="A2124" s="152"/>
      <c r="B2124" s="155"/>
      <c r="E2124" s="838"/>
    </row>
    <row r="2125" spans="1:5" s="146" customFormat="1" ht="15">
      <c r="A2125" s="152"/>
      <c r="B2125" s="155"/>
      <c r="E2125" s="838"/>
    </row>
    <row r="2126" spans="1:5" s="146" customFormat="1" ht="15">
      <c r="A2126" s="152"/>
      <c r="B2126" s="155"/>
      <c r="E2126" s="838"/>
    </row>
    <row r="2127" spans="1:5" s="146" customFormat="1" ht="15">
      <c r="A2127" s="152"/>
      <c r="B2127" s="155"/>
      <c r="E2127" s="838"/>
    </row>
    <row r="2128" spans="1:5" s="146" customFormat="1" ht="15">
      <c r="A2128" s="152"/>
      <c r="B2128" s="155"/>
      <c r="E2128" s="838"/>
    </row>
    <row r="2129" spans="1:5" s="146" customFormat="1" ht="15">
      <c r="A2129" s="152"/>
      <c r="B2129" s="155"/>
      <c r="E2129" s="838"/>
    </row>
    <row r="2130" spans="1:5" s="146" customFormat="1" ht="15">
      <c r="A2130" s="152"/>
      <c r="B2130" s="155"/>
      <c r="E2130" s="838"/>
    </row>
    <row r="2131" spans="1:5" s="146" customFormat="1" ht="15">
      <c r="A2131" s="152"/>
      <c r="B2131" s="155"/>
      <c r="E2131" s="838"/>
    </row>
    <row r="2132" spans="1:5" s="146" customFormat="1" ht="15">
      <c r="A2132" s="152"/>
      <c r="B2132" s="155"/>
      <c r="E2132" s="838"/>
    </row>
    <row r="2133" spans="1:5" s="146" customFormat="1" ht="15">
      <c r="A2133" s="152"/>
      <c r="B2133" s="155"/>
      <c r="E2133" s="838"/>
    </row>
    <row r="2134" spans="1:5" s="146" customFormat="1" ht="15">
      <c r="A2134" s="152"/>
      <c r="B2134" s="155"/>
      <c r="E2134" s="838"/>
    </row>
    <row r="2135" spans="1:5" s="146" customFormat="1" ht="15">
      <c r="A2135" s="152"/>
      <c r="B2135" s="155"/>
      <c r="E2135" s="838"/>
    </row>
    <row r="2136" spans="1:5" s="146" customFormat="1" ht="15">
      <c r="A2136" s="152"/>
      <c r="B2136" s="155"/>
      <c r="E2136" s="838"/>
    </row>
    <row r="2137" spans="1:5" s="146" customFormat="1" ht="15">
      <c r="A2137" s="152"/>
      <c r="B2137" s="155"/>
      <c r="E2137" s="838"/>
    </row>
    <row r="2138" spans="1:5" s="146" customFormat="1" ht="15">
      <c r="A2138" s="152"/>
      <c r="B2138" s="155"/>
      <c r="E2138" s="838"/>
    </row>
    <row r="2139" spans="1:5" s="146" customFormat="1" ht="15">
      <c r="A2139" s="152"/>
      <c r="B2139" s="155"/>
      <c r="E2139" s="838"/>
    </row>
    <row r="2140" spans="1:5" s="146" customFormat="1" ht="15">
      <c r="A2140" s="152"/>
      <c r="B2140" s="155"/>
      <c r="E2140" s="838"/>
    </row>
    <row r="2141" spans="1:5" s="146" customFormat="1" ht="15">
      <c r="A2141" s="152"/>
      <c r="B2141" s="155"/>
      <c r="E2141" s="838"/>
    </row>
    <row r="2142" spans="1:5" s="146" customFormat="1" ht="15">
      <c r="A2142" s="152"/>
      <c r="B2142" s="155"/>
      <c r="E2142" s="838"/>
    </row>
    <row r="2143" spans="1:5" s="146" customFormat="1" ht="15">
      <c r="A2143" s="152"/>
      <c r="B2143" s="155"/>
      <c r="E2143" s="838"/>
    </row>
    <row r="2144" spans="1:5" s="146" customFormat="1" ht="15">
      <c r="A2144" s="152"/>
      <c r="B2144" s="155"/>
      <c r="E2144" s="838"/>
    </row>
    <row r="2145" spans="1:5" s="146" customFormat="1" ht="15">
      <c r="A2145" s="152"/>
      <c r="B2145" s="155"/>
      <c r="E2145" s="838"/>
    </row>
    <row r="2146" spans="1:5" s="146" customFormat="1" ht="15">
      <c r="A2146" s="152"/>
      <c r="B2146" s="155"/>
      <c r="E2146" s="838"/>
    </row>
    <row r="2147" spans="1:5" s="146" customFormat="1" ht="15">
      <c r="A2147" s="152"/>
      <c r="B2147" s="155"/>
      <c r="E2147" s="838"/>
    </row>
    <row r="2148" spans="1:5" s="146" customFormat="1" ht="15">
      <c r="A2148" s="152"/>
      <c r="B2148" s="155"/>
      <c r="E2148" s="838"/>
    </row>
    <row r="2149" spans="1:5" s="146" customFormat="1" ht="15">
      <c r="A2149" s="152"/>
      <c r="B2149" s="155"/>
      <c r="E2149" s="838"/>
    </row>
    <row r="2150" spans="1:5" s="146" customFormat="1" ht="15">
      <c r="A2150" s="152"/>
      <c r="B2150" s="155"/>
      <c r="E2150" s="838"/>
    </row>
    <row r="2151" spans="1:5" s="146" customFormat="1" ht="15">
      <c r="A2151" s="152"/>
      <c r="B2151" s="155"/>
      <c r="E2151" s="838"/>
    </row>
    <row r="2152" spans="1:5" s="146" customFormat="1" ht="15">
      <c r="A2152" s="152"/>
      <c r="B2152" s="155"/>
      <c r="E2152" s="838"/>
    </row>
    <row r="2153" spans="1:5" s="146" customFormat="1" ht="15">
      <c r="A2153" s="152"/>
      <c r="B2153" s="155"/>
      <c r="E2153" s="838"/>
    </row>
    <row r="2154" spans="1:5" s="146" customFormat="1" ht="15">
      <c r="A2154" s="152"/>
      <c r="B2154" s="155"/>
      <c r="E2154" s="838"/>
    </row>
    <row r="2155" spans="1:5" s="146" customFormat="1" ht="15">
      <c r="A2155" s="152"/>
      <c r="B2155" s="155"/>
      <c r="E2155" s="838"/>
    </row>
    <row r="2156" spans="1:5" s="146" customFormat="1" ht="15">
      <c r="A2156" s="152"/>
      <c r="B2156" s="155"/>
      <c r="E2156" s="838"/>
    </row>
    <row r="2157" spans="1:5" s="146" customFormat="1" ht="15">
      <c r="A2157" s="152"/>
      <c r="B2157" s="155"/>
      <c r="E2157" s="838"/>
    </row>
    <row r="2158" spans="1:5" s="146" customFormat="1" ht="15">
      <c r="A2158" s="152"/>
      <c r="B2158" s="155"/>
      <c r="E2158" s="838"/>
    </row>
    <row r="2159" spans="1:5" s="146" customFormat="1" ht="15">
      <c r="A2159" s="152"/>
      <c r="B2159" s="155"/>
      <c r="E2159" s="838"/>
    </row>
    <row r="2160" spans="1:5" s="146" customFormat="1" ht="15">
      <c r="A2160" s="152"/>
      <c r="B2160" s="155"/>
      <c r="E2160" s="838"/>
    </row>
    <row r="2161" spans="1:5" s="146" customFormat="1" ht="15">
      <c r="A2161" s="152"/>
      <c r="B2161" s="155"/>
      <c r="E2161" s="838"/>
    </row>
    <row r="2162" spans="1:5" s="146" customFormat="1" ht="15">
      <c r="A2162" s="152"/>
      <c r="B2162" s="155"/>
      <c r="E2162" s="838"/>
    </row>
    <row r="2163" spans="1:5" s="146" customFormat="1" ht="15">
      <c r="A2163" s="152"/>
      <c r="B2163" s="155"/>
      <c r="E2163" s="838"/>
    </row>
    <row r="2164" spans="1:5" s="146" customFormat="1" ht="15">
      <c r="A2164" s="152"/>
      <c r="B2164" s="155"/>
      <c r="E2164" s="838"/>
    </row>
    <row r="2165" spans="1:5" s="146" customFormat="1" ht="15">
      <c r="A2165" s="152"/>
      <c r="B2165" s="155"/>
      <c r="E2165" s="838"/>
    </row>
    <row r="2166" spans="1:5" s="146" customFormat="1" ht="15">
      <c r="A2166" s="152"/>
      <c r="B2166" s="155"/>
      <c r="E2166" s="838"/>
    </row>
    <row r="2167" spans="1:5" s="146" customFormat="1" ht="15">
      <c r="A2167" s="152"/>
      <c r="B2167" s="155"/>
      <c r="E2167" s="838"/>
    </row>
    <row r="2168" spans="1:5" s="146" customFormat="1" ht="15">
      <c r="A2168" s="152"/>
      <c r="B2168" s="155"/>
      <c r="E2168" s="838"/>
    </row>
    <row r="2169" spans="1:5" s="146" customFormat="1" ht="15">
      <c r="A2169" s="152"/>
      <c r="B2169" s="155"/>
      <c r="E2169" s="838"/>
    </row>
    <row r="2170" spans="1:5" s="146" customFormat="1" ht="15">
      <c r="A2170" s="152"/>
      <c r="B2170" s="155"/>
      <c r="E2170" s="838"/>
    </row>
    <row r="2171" spans="1:5" s="146" customFormat="1" ht="15">
      <c r="A2171" s="152"/>
      <c r="B2171" s="155"/>
      <c r="E2171" s="838"/>
    </row>
    <row r="2172" spans="1:5" s="146" customFormat="1" ht="15">
      <c r="A2172" s="152"/>
      <c r="B2172" s="155"/>
      <c r="E2172" s="838"/>
    </row>
    <row r="2173" spans="1:5" s="146" customFormat="1" ht="15">
      <c r="A2173" s="152"/>
      <c r="B2173" s="155"/>
      <c r="E2173" s="838"/>
    </row>
    <row r="2174" spans="1:5" s="146" customFormat="1" ht="15">
      <c r="A2174" s="152"/>
      <c r="B2174" s="155"/>
      <c r="E2174" s="838"/>
    </row>
    <row r="2175" spans="1:5" s="146" customFormat="1" ht="15">
      <c r="A2175" s="152"/>
      <c r="B2175" s="155"/>
      <c r="E2175" s="838"/>
    </row>
    <row r="2176" spans="1:5" s="146" customFormat="1" ht="15">
      <c r="A2176" s="152"/>
      <c r="B2176" s="155"/>
      <c r="E2176" s="838"/>
    </row>
    <row r="2177" spans="1:5" s="146" customFormat="1" ht="15">
      <c r="A2177" s="152"/>
      <c r="B2177" s="155"/>
      <c r="E2177" s="838"/>
    </row>
    <row r="2178" spans="1:5" s="146" customFormat="1" ht="15">
      <c r="A2178" s="152"/>
      <c r="B2178" s="155"/>
      <c r="E2178" s="838"/>
    </row>
    <row r="2179" spans="1:5" s="146" customFormat="1" ht="15">
      <c r="A2179" s="152"/>
      <c r="B2179" s="155"/>
      <c r="E2179" s="838"/>
    </row>
    <row r="2180" spans="1:5" s="146" customFormat="1" ht="15">
      <c r="A2180" s="152"/>
      <c r="B2180" s="155"/>
      <c r="E2180" s="838"/>
    </row>
    <row r="2181" spans="1:5" s="146" customFormat="1" ht="15">
      <c r="A2181" s="152"/>
      <c r="B2181" s="155"/>
      <c r="E2181" s="838"/>
    </row>
    <row r="2182" spans="1:5" s="146" customFormat="1" ht="15">
      <c r="A2182" s="152"/>
      <c r="B2182" s="155"/>
      <c r="E2182" s="838"/>
    </row>
    <row r="2183" spans="1:5" s="146" customFormat="1" ht="15">
      <c r="A2183" s="152"/>
      <c r="B2183" s="155"/>
      <c r="E2183" s="838"/>
    </row>
    <row r="2184" spans="1:5" s="146" customFormat="1" ht="15">
      <c r="A2184" s="152"/>
      <c r="B2184" s="155"/>
      <c r="E2184" s="838"/>
    </row>
    <row r="2185" spans="1:5" s="146" customFormat="1" ht="15">
      <c r="A2185" s="152"/>
      <c r="B2185" s="155"/>
      <c r="E2185" s="838"/>
    </row>
    <row r="2186" spans="1:5" s="146" customFormat="1" ht="15">
      <c r="A2186" s="152"/>
      <c r="B2186" s="155"/>
      <c r="E2186" s="838"/>
    </row>
    <row r="2187" spans="1:5" s="146" customFormat="1" ht="15">
      <c r="A2187" s="152"/>
      <c r="B2187" s="155"/>
      <c r="E2187" s="838"/>
    </row>
    <row r="2188" spans="1:5" s="146" customFormat="1" ht="15">
      <c r="A2188" s="152"/>
      <c r="B2188" s="155"/>
      <c r="E2188" s="838"/>
    </row>
    <row r="2189" spans="1:5" s="146" customFormat="1" ht="15">
      <c r="A2189" s="152"/>
      <c r="B2189" s="155"/>
      <c r="E2189" s="838"/>
    </row>
    <row r="2190" spans="1:5" s="146" customFormat="1" ht="15">
      <c r="A2190" s="152"/>
      <c r="B2190" s="155"/>
      <c r="E2190" s="838"/>
    </row>
    <row r="2191" spans="1:5" s="146" customFormat="1" ht="15">
      <c r="A2191" s="152"/>
      <c r="B2191" s="155"/>
      <c r="E2191" s="838"/>
    </row>
    <row r="2192" spans="1:5" s="146" customFormat="1" ht="15">
      <c r="A2192" s="152"/>
      <c r="B2192" s="155"/>
      <c r="E2192" s="838"/>
    </row>
    <row r="2193" spans="1:5" s="146" customFormat="1" ht="15">
      <c r="A2193" s="152"/>
      <c r="B2193" s="155"/>
      <c r="E2193" s="838"/>
    </row>
    <row r="2194" spans="1:5" s="146" customFormat="1" ht="15">
      <c r="A2194" s="152"/>
      <c r="B2194" s="155"/>
      <c r="E2194" s="838"/>
    </row>
    <row r="2195" spans="1:5" s="146" customFormat="1" ht="15">
      <c r="A2195" s="152"/>
      <c r="B2195" s="155"/>
      <c r="E2195" s="838"/>
    </row>
    <row r="2196" spans="1:5" s="146" customFormat="1" ht="15">
      <c r="A2196" s="152"/>
      <c r="B2196" s="155"/>
      <c r="E2196" s="838"/>
    </row>
    <row r="2197" spans="1:5" s="146" customFormat="1" ht="15">
      <c r="A2197" s="152"/>
      <c r="B2197" s="155"/>
      <c r="E2197" s="838"/>
    </row>
    <row r="2198" spans="1:5" s="146" customFormat="1" ht="15">
      <c r="A2198" s="152"/>
      <c r="B2198" s="155"/>
      <c r="E2198" s="838"/>
    </row>
    <row r="2199" spans="1:5" s="146" customFormat="1" ht="15">
      <c r="A2199" s="152"/>
      <c r="B2199" s="155"/>
      <c r="E2199" s="838"/>
    </row>
    <row r="2200" spans="1:5" s="146" customFormat="1" ht="15">
      <c r="A2200" s="152"/>
      <c r="B2200" s="155"/>
      <c r="E2200" s="838"/>
    </row>
    <row r="2201" spans="1:5" s="146" customFormat="1" ht="15">
      <c r="A2201" s="152"/>
      <c r="B2201" s="155"/>
      <c r="E2201" s="838"/>
    </row>
    <row r="2202" spans="1:5" s="146" customFormat="1" ht="15">
      <c r="A2202" s="152"/>
      <c r="B2202" s="155"/>
      <c r="E2202" s="838"/>
    </row>
    <row r="2203" spans="1:5" s="146" customFormat="1" ht="15">
      <c r="A2203" s="152"/>
      <c r="B2203" s="155"/>
      <c r="E2203" s="838"/>
    </row>
    <row r="2204" spans="1:5" s="146" customFormat="1" ht="15">
      <c r="A2204" s="152"/>
      <c r="B2204" s="155"/>
      <c r="E2204" s="838"/>
    </row>
    <row r="2205" spans="1:5" s="146" customFormat="1" ht="15">
      <c r="A2205" s="152"/>
      <c r="B2205" s="155"/>
      <c r="E2205" s="838"/>
    </row>
    <row r="2206" spans="1:5" s="146" customFormat="1" ht="15">
      <c r="A2206" s="152"/>
      <c r="B2206" s="155"/>
      <c r="E2206" s="838"/>
    </row>
    <row r="2207" spans="1:5" s="146" customFormat="1" ht="15">
      <c r="A2207" s="152"/>
      <c r="B2207" s="155"/>
      <c r="E2207" s="838"/>
    </row>
    <row r="2208" spans="1:5" s="146" customFormat="1" ht="15">
      <c r="A2208" s="152"/>
      <c r="B2208" s="155"/>
      <c r="E2208" s="838"/>
    </row>
    <row r="2209" spans="1:5" s="146" customFormat="1" ht="15">
      <c r="A2209" s="152"/>
      <c r="B2209" s="155"/>
      <c r="E2209" s="838"/>
    </row>
    <row r="2210" spans="1:5" s="146" customFormat="1" ht="15">
      <c r="A2210" s="152"/>
      <c r="B2210" s="155"/>
      <c r="E2210" s="838"/>
    </row>
    <row r="2211" spans="1:5" s="146" customFormat="1" ht="15">
      <c r="A2211" s="152"/>
      <c r="B2211" s="155"/>
      <c r="E2211" s="838"/>
    </row>
    <row r="2212" spans="1:5" s="146" customFormat="1" ht="15">
      <c r="A2212" s="152"/>
      <c r="B2212" s="155"/>
      <c r="E2212" s="838"/>
    </row>
    <row r="2213" spans="1:5" s="146" customFormat="1" ht="15">
      <c r="A2213" s="152"/>
      <c r="B2213" s="155"/>
      <c r="E2213" s="838"/>
    </row>
    <row r="2214" spans="1:5" s="146" customFormat="1" ht="15">
      <c r="A2214" s="152"/>
      <c r="B2214" s="155"/>
      <c r="E2214" s="838"/>
    </row>
    <row r="2215" spans="1:5" s="146" customFormat="1" ht="15">
      <c r="A2215" s="152"/>
      <c r="B2215" s="155"/>
      <c r="E2215" s="838"/>
    </row>
    <row r="2216" spans="1:5" s="146" customFormat="1" ht="15">
      <c r="A2216" s="152"/>
      <c r="B2216" s="155"/>
      <c r="E2216" s="838"/>
    </row>
    <row r="2217" spans="1:5" s="146" customFormat="1" ht="15">
      <c r="A2217" s="152"/>
      <c r="B2217" s="155"/>
      <c r="E2217" s="838"/>
    </row>
    <row r="2218" spans="1:5" s="146" customFormat="1" ht="15">
      <c r="A2218" s="152"/>
      <c r="B2218" s="155"/>
      <c r="E2218" s="838"/>
    </row>
    <row r="2219" spans="1:5" s="146" customFormat="1" ht="15">
      <c r="A2219" s="152"/>
      <c r="B2219" s="155"/>
      <c r="E2219" s="838"/>
    </row>
    <row r="2220" spans="1:5" s="146" customFormat="1" ht="15">
      <c r="A2220" s="152"/>
      <c r="B2220" s="155"/>
      <c r="E2220" s="838"/>
    </row>
    <row r="2221" spans="1:5" s="146" customFormat="1" ht="15">
      <c r="A2221" s="152"/>
      <c r="B2221" s="155"/>
      <c r="E2221" s="838"/>
    </row>
    <row r="2222" spans="1:5" s="146" customFormat="1" ht="15">
      <c r="A2222" s="152"/>
      <c r="B2222" s="155"/>
      <c r="E2222" s="838"/>
    </row>
    <row r="2223" spans="1:5" s="146" customFormat="1" ht="15">
      <c r="A2223" s="152"/>
      <c r="B2223" s="155"/>
      <c r="E2223" s="838"/>
    </row>
    <row r="2224" spans="1:5" s="146" customFormat="1" ht="15">
      <c r="A2224" s="152"/>
      <c r="B2224" s="155"/>
      <c r="E2224" s="838"/>
    </row>
    <row r="2225" spans="1:5" s="146" customFormat="1" ht="15">
      <c r="A2225" s="152"/>
      <c r="B2225" s="155"/>
      <c r="E2225" s="838"/>
    </row>
    <row r="2226" spans="1:5" s="146" customFormat="1" ht="15">
      <c r="A2226" s="152"/>
      <c r="B2226" s="155"/>
      <c r="E2226" s="838"/>
    </row>
    <row r="2227" spans="1:5" s="146" customFormat="1" ht="15">
      <c r="A2227" s="152"/>
      <c r="B2227" s="155"/>
      <c r="E2227" s="838"/>
    </row>
    <row r="2228" spans="1:5" s="146" customFormat="1" ht="15">
      <c r="A2228" s="152"/>
      <c r="B2228" s="155"/>
      <c r="E2228" s="838"/>
    </row>
    <row r="2229" spans="1:5" s="146" customFormat="1" ht="15">
      <c r="A2229" s="152"/>
      <c r="B2229" s="155"/>
      <c r="E2229" s="838"/>
    </row>
    <row r="2230" spans="1:5" s="146" customFormat="1" ht="15">
      <c r="A2230" s="152"/>
      <c r="B2230" s="155"/>
      <c r="E2230" s="838"/>
    </row>
    <row r="2231" spans="1:5" s="146" customFormat="1" ht="15">
      <c r="A2231" s="152"/>
      <c r="B2231" s="155"/>
      <c r="E2231" s="838"/>
    </row>
    <row r="2232" spans="1:5" s="146" customFormat="1" ht="15">
      <c r="A2232" s="152"/>
      <c r="B2232" s="155"/>
      <c r="E2232" s="838"/>
    </row>
    <row r="2233" spans="1:5" s="146" customFormat="1" ht="15">
      <c r="A2233" s="152"/>
      <c r="B2233" s="155"/>
      <c r="E2233" s="838"/>
    </row>
    <row r="2234" spans="1:5" s="146" customFormat="1" ht="15">
      <c r="A2234" s="152"/>
      <c r="B2234" s="155"/>
      <c r="E2234" s="838"/>
    </row>
    <row r="2235" spans="1:5" s="146" customFormat="1" ht="15">
      <c r="A2235" s="152"/>
      <c r="B2235" s="155"/>
      <c r="E2235" s="838"/>
    </row>
    <row r="2236" spans="1:5" s="146" customFormat="1" ht="15">
      <c r="A2236" s="152"/>
      <c r="B2236" s="155"/>
      <c r="E2236" s="838"/>
    </row>
    <row r="2237" spans="1:5" s="146" customFormat="1" ht="15">
      <c r="A2237" s="152"/>
      <c r="B2237" s="155"/>
      <c r="E2237" s="838"/>
    </row>
    <row r="2238" spans="1:5" s="146" customFormat="1" ht="15">
      <c r="A2238" s="152"/>
      <c r="B2238" s="155"/>
      <c r="E2238" s="838"/>
    </row>
    <row r="2239" spans="1:5" s="146" customFormat="1" ht="15">
      <c r="A2239" s="152"/>
      <c r="B2239" s="155"/>
      <c r="E2239" s="838"/>
    </row>
    <row r="2240" spans="1:5" s="146" customFormat="1" ht="15">
      <c r="A2240" s="152"/>
      <c r="B2240" s="155"/>
      <c r="E2240" s="838"/>
    </row>
    <row r="2241" spans="1:5" s="146" customFormat="1" ht="15">
      <c r="A2241" s="152"/>
      <c r="B2241" s="155"/>
      <c r="E2241" s="838"/>
    </row>
    <row r="2242" spans="1:5" s="146" customFormat="1" ht="15">
      <c r="A2242" s="152"/>
      <c r="B2242" s="155"/>
      <c r="E2242" s="838"/>
    </row>
    <row r="2243" spans="1:5" s="146" customFormat="1" ht="15">
      <c r="A2243" s="152"/>
      <c r="B2243" s="155"/>
      <c r="E2243" s="838"/>
    </row>
    <row r="2244" spans="1:5" s="146" customFormat="1" ht="15">
      <c r="A2244" s="152"/>
      <c r="B2244" s="155"/>
      <c r="E2244" s="838"/>
    </row>
    <row r="2245" spans="1:5" s="146" customFormat="1" ht="15">
      <c r="A2245" s="152"/>
      <c r="B2245" s="155"/>
      <c r="E2245" s="838"/>
    </row>
    <row r="2246" spans="1:5" s="146" customFormat="1" ht="15">
      <c r="A2246" s="152"/>
      <c r="B2246" s="155"/>
      <c r="E2246" s="838"/>
    </row>
    <row r="2247" spans="1:5" s="146" customFormat="1" ht="15">
      <c r="A2247" s="152"/>
      <c r="B2247" s="155"/>
      <c r="E2247" s="838"/>
    </row>
    <row r="2248" spans="1:5" s="146" customFormat="1" ht="15">
      <c r="A2248" s="152"/>
      <c r="B2248" s="155"/>
      <c r="E2248" s="838"/>
    </row>
    <row r="2249" spans="1:5" s="146" customFormat="1" ht="15">
      <c r="A2249" s="152"/>
      <c r="B2249" s="155"/>
      <c r="E2249" s="838"/>
    </row>
    <row r="2250" spans="1:5" s="146" customFormat="1" ht="15">
      <c r="A2250" s="152"/>
      <c r="B2250" s="155"/>
      <c r="E2250" s="838"/>
    </row>
    <row r="2251" spans="1:5" s="146" customFormat="1" ht="15">
      <c r="A2251" s="152"/>
      <c r="B2251" s="155"/>
      <c r="E2251" s="838"/>
    </row>
    <row r="2252" spans="1:5" s="146" customFormat="1" ht="15">
      <c r="A2252" s="152"/>
      <c r="B2252" s="155"/>
      <c r="E2252" s="838"/>
    </row>
    <row r="2253" spans="1:5" s="146" customFormat="1" ht="15">
      <c r="A2253" s="152"/>
      <c r="B2253" s="155"/>
      <c r="E2253" s="838"/>
    </row>
    <row r="2254" spans="1:5" s="146" customFormat="1" ht="15">
      <c r="A2254" s="152"/>
      <c r="B2254" s="155"/>
      <c r="E2254" s="838"/>
    </row>
    <row r="2255" spans="1:5" s="146" customFormat="1" ht="15">
      <c r="A2255" s="152"/>
      <c r="B2255" s="155"/>
      <c r="E2255" s="838"/>
    </row>
    <row r="2256" spans="1:5" s="146" customFormat="1" ht="15">
      <c r="A2256" s="152"/>
      <c r="B2256" s="155"/>
      <c r="E2256" s="838"/>
    </row>
    <row r="2257" spans="1:5" s="146" customFormat="1" ht="15">
      <c r="A2257" s="152"/>
      <c r="B2257" s="155"/>
      <c r="E2257" s="838"/>
    </row>
    <row r="2258" spans="1:5" s="146" customFormat="1" ht="15">
      <c r="A2258" s="152"/>
      <c r="B2258" s="155"/>
      <c r="E2258" s="838"/>
    </row>
    <row r="2259" spans="1:5" s="146" customFormat="1" ht="15">
      <c r="A2259" s="152"/>
      <c r="B2259" s="155"/>
      <c r="E2259" s="838"/>
    </row>
    <row r="2260" spans="1:5" s="146" customFormat="1" ht="15">
      <c r="A2260" s="152"/>
      <c r="B2260" s="155"/>
      <c r="E2260" s="838"/>
    </row>
    <row r="2261" spans="1:5" s="146" customFormat="1" ht="15">
      <c r="A2261" s="152"/>
      <c r="B2261" s="155"/>
      <c r="E2261" s="838"/>
    </row>
    <row r="2262" spans="1:5" s="146" customFormat="1" ht="15">
      <c r="A2262" s="152"/>
      <c r="B2262" s="155"/>
      <c r="E2262" s="838"/>
    </row>
    <row r="2263" spans="1:5" s="146" customFormat="1" ht="15">
      <c r="A2263" s="152"/>
      <c r="B2263" s="155"/>
      <c r="E2263" s="838"/>
    </row>
    <row r="2264" spans="1:5" s="146" customFormat="1" ht="15">
      <c r="A2264" s="152"/>
      <c r="B2264" s="155"/>
      <c r="E2264" s="838"/>
    </row>
    <row r="2265" spans="1:5" s="146" customFormat="1" ht="15">
      <c r="A2265" s="152"/>
      <c r="B2265" s="155"/>
      <c r="E2265" s="838"/>
    </row>
    <row r="2266" spans="1:5" s="146" customFormat="1" ht="15">
      <c r="A2266" s="152"/>
      <c r="B2266" s="155"/>
      <c r="E2266" s="838"/>
    </row>
    <row r="2267" spans="1:5" s="146" customFormat="1" ht="15">
      <c r="A2267" s="152"/>
      <c r="B2267" s="155"/>
      <c r="E2267" s="838"/>
    </row>
    <row r="2268" spans="1:5" s="146" customFormat="1" ht="15">
      <c r="A2268" s="152"/>
      <c r="B2268" s="155"/>
      <c r="E2268" s="838"/>
    </row>
    <row r="2269" spans="1:5" s="146" customFormat="1" ht="15">
      <c r="A2269" s="152"/>
      <c r="B2269" s="155"/>
      <c r="E2269" s="838"/>
    </row>
    <row r="2270" spans="1:5" s="146" customFormat="1" ht="15">
      <c r="A2270" s="152"/>
      <c r="B2270" s="155"/>
      <c r="E2270" s="838"/>
    </row>
    <row r="2271" spans="1:5" s="146" customFormat="1" ht="15">
      <c r="A2271" s="152"/>
      <c r="B2271" s="155"/>
      <c r="E2271" s="838"/>
    </row>
    <row r="2272" spans="1:5" s="146" customFormat="1" ht="15">
      <c r="A2272" s="152"/>
      <c r="B2272" s="155"/>
      <c r="E2272" s="838"/>
    </row>
    <row r="2273" spans="1:5" s="146" customFormat="1" ht="15">
      <c r="A2273" s="152"/>
      <c r="B2273" s="155"/>
      <c r="E2273" s="838"/>
    </row>
    <row r="2274" spans="1:5" s="146" customFormat="1" ht="15">
      <c r="A2274" s="152"/>
      <c r="B2274" s="155"/>
      <c r="E2274" s="838"/>
    </row>
    <row r="2275" spans="1:5" s="146" customFormat="1" ht="15">
      <c r="A2275" s="152"/>
      <c r="B2275" s="155"/>
      <c r="E2275" s="838"/>
    </row>
    <row r="2276" spans="1:5" s="146" customFormat="1" ht="15">
      <c r="A2276" s="152"/>
      <c r="B2276" s="155"/>
      <c r="E2276" s="838"/>
    </row>
    <row r="2277" spans="1:5" s="146" customFormat="1" ht="15">
      <c r="A2277" s="152"/>
      <c r="B2277" s="155"/>
      <c r="E2277" s="838"/>
    </row>
    <row r="2278" spans="1:5" s="146" customFormat="1" ht="15">
      <c r="A2278" s="152"/>
      <c r="B2278" s="155"/>
      <c r="E2278" s="838"/>
    </row>
    <row r="2279" spans="1:5" s="146" customFormat="1" ht="15">
      <c r="A2279" s="152"/>
      <c r="B2279" s="155"/>
      <c r="E2279" s="838"/>
    </row>
    <row r="2280" spans="1:5" s="146" customFormat="1" ht="15">
      <c r="A2280" s="152"/>
      <c r="B2280" s="155"/>
      <c r="E2280" s="838"/>
    </row>
    <row r="2281" spans="1:5" s="146" customFormat="1" ht="15">
      <c r="A2281" s="152"/>
      <c r="B2281" s="155"/>
      <c r="E2281" s="838"/>
    </row>
    <row r="2282" spans="1:5" s="146" customFormat="1" ht="15">
      <c r="A2282" s="152"/>
      <c r="B2282" s="155"/>
      <c r="E2282" s="838"/>
    </row>
    <row r="2283" spans="1:5" s="146" customFormat="1" ht="15">
      <c r="A2283" s="152"/>
      <c r="B2283" s="155"/>
      <c r="E2283" s="838"/>
    </row>
    <row r="2284" spans="1:5" s="146" customFormat="1" ht="15">
      <c r="A2284" s="152"/>
      <c r="B2284" s="155"/>
      <c r="E2284" s="838"/>
    </row>
    <row r="2285" spans="1:5" s="146" customFormat="1" ht="15">
      <c r="A2285" s="152"/>
      <c r="B2285" s="155"/>
      <c r="E2285" s="838"/>
    </row>
    <row r="2286" spans="1:5" s="146" customFormat="1" ht="15">
      <c r="A2286" s="152"/>
      <c r="B2286" s="155"/>
      <c r="E2286" s="838"/>
    </row>
    <row r="2287" spans="1:5" s="146" customFormat="1" ht="15">
      <c r="A2287" s="152"/>
      <c r="B2287" s="155"/>
      <c r="E2287" s="838"/>
    </row>
    <row r="2288" spans="1:5" s="146" customFormat="1" ht="15">
      <c r="A2288" s="152"/>
      <c r="B2288" s="155"/>
      <c r="E2288" s="838"/>
    </row>
    <row r="2289" spans="1:5" s="146" customFormat="1" ht="15">
      <c r="A2289" s="152"/>
      <c r="B2289" s="155"/>
      <c r="E2289" s="838"/>
    </row>
    <row r="2290" spans="1:5" s="146" customFormat="1" ht="15">
      <c r="A2290" s="152"/>
      <c r="B2290" s="155"/>
      <c r="E2290" s="838"/>
    </row>
    <row r="2291" spans="1:5" s="146" customFormat="1" ht="15">
      <c r="A2291" s="152"/>
      <c r="B2291" s="155"/>
      <c r="E2291" s="838"/>
    </row>
    <row r="2292" spans="1:5" s="146" customFormat="1" ht="15">
      <c r="A2292" s="152"/>
      <c r="B2292" s="155"/>
      <c r="E2292" s="838"/>
    </row>
    <row r="2293" spans="1:5" s="146" customFormat="1" ht="15">
      <c r="A2293" s="152"/>
      <c r="B2293" s="155"/>
      <c r="E2293" s="838"/>
    </row>
    <row r="2294" spans="1:5" s="146" customFormat="1" ht="15">
      <c r="A2294" s="152"/>
      <c r="B2294" s="155"/>
      <c r="E2294" s="838"/>
    </row>
    <row r="2295" spans="1:5" s="146" customFormat="1" ht="15">
      <c r="A2295" s="152"/>
      <c r="B2295" s="155"/>
      <c r="E2295" s="838"/>
    </row>
    <row r="2296" spans="1:5" s="146" customFormat="1" ht="15">
      <c r="A2296" s="152"/>
      <c r="B2296" s="155"/>
      <c r="E2296" s="838"/>
    </row>
    <row r="2297" spans="1:5" s="146" customFormat="1" ht="15">
      <c r="A2297" s="152"/>
      <c r="B2297" s="155"/>
      <c r="E2297" s="838"/>
    </row>
    <row r="2298" spans="1:5" s="146" customFormat="1" ht="15">
      <c r="A2298" s="152"/>
      <c r="B2298" s="155"/>
      <c r="E2298" s="838"/>
    </row>
    <row r="2299" spans="1:5" s="146" customFormat="1" ht="15">
      <c r="A2299" s="152"/>
      <c r="B2299" s="155"/>
      <c r="E2299" s="838"/>
    </row>
    <row r="2300" spans="1:5" s="146" customFormat="1" ht="15">
      <c r="A2300" s="152"/>
      <c r="B2300" s="155"/>
      <c r="E2300" s="838"/>
    </row>
    <row r="2301" spans="1:5" s="146" customFormat="1" ht="15">
      <c r="A2301" s="152"/>
      <c r="B2301" s="155"/>
      <c r="E2301" s="838"/>
    </row>
    <row r="2302" spans="1:5" s="146" customFormat="1" ht="15">
      <c r="A2302" s="152"/>
      <c r="B2302" s="155"/>
      <c r="E2302" s="838"/>
    </row>
    <row r="2303" spans="1:5" s="146" customFormat="1" ht="15">
      <c r="A2303" s="152"/>
      <c r="B2303" s="155"/>
      <c r="E2303" s="838"/>
    </row>
    <row r="2304" spans="1:5" s="146" customFormat="1" ht="15">
      <c r="A2304" s="152"/>
      <c r="B2304" s="155"/>
      <c r="E2304" s="838"/>
    </row>
    <row r="2305" spans="1:5" s="146" customFormat="1" ht="15">
      <c r="A2305" s="152"/>
      <c r="B2305" s="155"/>
      <c r="E2305" s="838"/>
    </row>
    <row r="2306" spans="1:5" s="146" customFormat="1" ht="15">
      <c r="A2306" s="152"/>
      <c r="B2306" s="155"/>
      <c r="E2306" s="838"/>
    </row>
    <row r="2307" spans="1:5" s="146" customFormat="1" ht="15">
      <c r="A2307" s="152"/>
      <c r="B2307" s="155"/>
      <c r="E2307" s="838"/>
    </row>
    <row r="2308" spans="1:5" s="146" customFormat="1" ht="15">
      <c r="A2308" s="152"/>
      <c r="B2308" s="155"/>
      <c r="E2308" s="838"/>
    </row>
    <row r="2309" spans="1:5" s="146" customFormat="1" ht="15">
      <c r="A2309" s="152"/>
      <c r="B2309" s="155"/>
      <c r="E2309" s="838"/>
    </row>
    <row r="2310" spans="1:5" s="146" customFormat="1" ht="15">
      <c r="A2310" s="152"/>
      <c r="B2310" s="155"/>
      <c r="E2310" s="838"/>
    </row>
    <row r="2311" spans="1:5" s="146" customFormat="1" ht="15">
      <c r="A2311" s="152"/>
      <c r="B2311" s="155"/>
      <c r="E2311" s="838"/>
    </row>
    <row r="2312" spans="1:5" s="146" customFormat="1" ht="15">
      <c r="A2312" s="152"/>
      <c r="B2312" s="155"/>
      <c r="E2312" s="838"/>
    </row>
    <row r="2313" spans="1:5" s="146" customFormat="1" ht="15">
      <c r="A2313" s="152"/>
      <c r="B2313" s="155"/>
      <c r="E2313" s="838"/>
    </row>
    <row r="2314" spans="1:5" s="146" customFormat="1" ht="15">
      <c r="A2314" s="152"/>
      <c r="B2314" s="155"/>
      <c r="E2314" s="838"/>
    </row>
    <row r="2315" spans="1:5" s="146" customFormat="1" ht="15">
      <c r="A2315" s="152"/>
      <c r="B2315" s="155"/>
      <c r="E2315" s="838"/>
    </row>
    <row r="2316" spans="1:5" s="146" customFormat="1" ht="15">
      <c r="A2316" s="152"/>
      <c r="B2316" s="155"/>
      <c r="E2316" s="838"/>
    </row>
    <row r="2317" spans="1:5" s="146" customFormat="1" ht="15">
      <c r="A2317" s="152"/>
      <c r="B2317" s="155"/>
      <c r="E2317" s="838"/>
    </row>
    <row r="2318" spans="1:5" s="146" customFormat="1" ht="15">
      <c r="A2318" s="152"/>
      <c r="B2318" s="155"/>
      <c r="E2318" s="838"/>
    </row>
    <row r="2319" spans="1:5" s="146" customFormat="1" ht="15">
      <c r="A2319" s="152"/>
      <c r="B2319" s="155"/>
      <c r="E2319" s="838"/>
    </row>
    <row r="2320" spans="1:5" s="146" customFormat="1" ht="15">
      <c r="A2320" s="152"/>
      <c r="B2320" s="155"/>
      <c r="E2320" s="838"/>
    </row>
    <row r="2321" spans="1:5" s="146" customFormat="1" ht="15">
      <c r="A2321" s="152"/>
      <c r="B2321" s="155"/>
      <c r="E2321" s="838"/>
    </row>
    <row r="2322" spans="1:5" s="146" customFormat="1" ht="15">
      <c r="A2322" s="152"/>
      <c r="B2322" s="155"/>
      <c r="E2322" s="838"/>
    </row>
    <row r="2323" spans="1:5" s="146" customFormat="1" ht="15">
      <c r="A2323" s="152"/>
      <c r="B2323" s="155"/>
      <c r="E2323" s="838"/>
    </row>
    <row r="2324" spans="1:5" s="146" customFormat="1" ht="15">
      <c r="A2324" s="152"/>
      <c r="B2324" s="155"/>
      <c r="E2324" s="838"/>
    </row>
    <row r="2325" spans="1:5" s="146" customFormat="1" ht="15">
      <c r="A2325" s="152"/>
      <c r="B2325" s="155"/>
      <c r="E2325" s="838"/>
    </row>
    <row r="2326" spans="1:5" s="146" customFormat="1" ht="15">
      <c r="A2326" s="152"/>
      <c r="B2326" s="155"/>
      <c r="E2326" s="838"/>
    </row>
    <row r="2327" spans="1:5" s="146" customFormat="1" ht="15">
      <c r="A2327" s="152"/>
      <c r="B2327" s="155"/>
      <c r="E2327" s="838"/>
    </row>
    <row r="2328" spans="1:5" s="146" customFormat="1" ht="15">
      <c r="A2328" s="152"/>
      <c r="B2328" s="155"/>
      <c r="E2328" s="838"/>
    </row>
    <row r="2329" spans="1:5" s="146" customFormat="1" ht="15">
      <c r="A2329" s="152"/>
      <c r="B2329" s="155"/>
      <c r="E2329" s="838"/>
    </row>
    <row r="2330" spans="1:5" s="146" customFormat="1" ht="15">
      <c r="A2330" s="152"/>
      <c r="B2330" s="155"/>
      <c r="E2330" s="838"/>
    </row>
    <row r="2331" spans="1:5" s="146" customFormat="1" ht="15">
      <c r="A2331" s="152"/>
      <c r="B2331" s="155"/>
      <c r="E2331" s="838"/>
    </row>
    <row r="2332" spans="1:5" s="146" customFormat="1" ht="15">
      <c r="A2332" s="152"/>
      <c r="B2332" s="155"/>
      <c r="E2332" s="838"/>
    </row>
    <row r="2333" spans="1:5" s="146" customFormat="1" ht="15">
      <c r="A2333" s="152"/>
      <c r="B2333" s="155"/>
      <c r="E2333" s="838"/>
    </row>
    <row r="2334" spans="1:5" s="146" customFormat="1" ht="15">
      <c r="A2334" s="152"/>
      <c r="B2334" s="155"/>
      <c r="E2334" s="838"/>
    </row>
    <row r="2335" spans="1:5" s="146" customFormat="1" ht="15">
      <c r="A2335" s="152"/>
      <c r="B2335" s="155"/>
      <c r="E2335" s="838"/>
    </row>
    <row r="2336" spans="1:5" s="146" customFormat="1" ht="15">
      <c r="A2336" s="152"/>
      <c r="B2336" s="155"/>
      <c r="E2336" s="838"/>
    </row>
    <row r="2337" spans="1:5" s="146" customFormat="1" ht="15">
      <c r="A2337" s="152"/>
      <c r="B2337" s="155"/>
      <c r="E2337" s="838"/>
    </row>
    <row r="2338" spans="1:5" s="146" customFormat="1" ht="15">
      <c r="A2338" s="152"/>
      <c r="B2338" s="155"/>
      <c r="E2338" s="838"/>
    </row>
    <row r="2339" spans="1:5" s="146" customFormat="1" ht="15">
      <c r="A2339" s="152"/>
      <c r="B2339" s="155"/>
      <c r="E2339" s="838"/>
    </row>
    <row r="2340" spans="1:5" s="146" customFormat="1" ht="15">
      <c r="A2340" s="152"/>
      <c r="B2340" s="155"/>
      <c r="E2340" s="838"/>
    </row>
    <row r="2341" spans="1:5" s="146" customFormat="1" ht="15">
      <c r="A2341" s="152"/>
      <c r="B2341" s="155"/>
      <c r="E2341" s="838"/>
    </row>
    <row r="2342" spans="1:5" s="146" customFormat="1" ht="15">
      <c r="A2342" s="152"/>
      <c r="B2342" s="155"/>
      <c r="E2342" s="838"/>
    </row>
    <row r="2343" spans="1:5" s="146" customFormat="1" ht="15">
      <c r="A2343" s="152"/>
      <c r="B2343" s="155"/>
      <c r="E2343" s="838"/>
    </row>
    <row r="2344" spans="1:5" s="146" customFormat="1" ht="15">
      <c r="A2344" s="152"/>
      <c r="B2344" s="155"/>
      <c r="E2344" s="838"/>
    </row>
    <row r="2345" spans="1:5" s="146" customFormat="1" ht="15">
      <c r="A2345" s="152"/>
      <c r="B2345" s="155"/>
      <c r="E2345" s="838"/>
    </row>
    <row r="2346" spans="1:5" s="146" customFormat="1" ht="15">
      <c r="A2346" s="152"/>
      <c r="B2346" s="155"/>
      <c r="E2346" s="838"/>
    </row>
    <row r="2347" spans="1:5" s="146" customFormat="1" ht="15">
      <c r="A2347" s="152"/>
      <c r="B2347" s="155"/>
      <c r="E2347" s="838"/>
    </row>
    <row r="2348" spans="1:5" s="146" customFormat="1" ht="15">
      <c r="A2348" s="152"/>
      <c r="B2348" s="155"/>
      <c r="E2348" s="838"/>
    </row>
    <row r="2349" spans="1:5" s="146" customFormat="1" ht="15">
      <c r="A2349" s="152"/>
      <c r="B2349" s="155"/>
      <c r="E2349" s="838"/>
    </row>
    <row r="2350" spans="1:5" s="146" customFormat="1" ht="15">
      <c r="A2350" s="152"/>
      <c r="B2350" s="155"/>
      <c r="E2350" s="838"/>
    </row>
    <row r="2351" spans="1:5" s="146" customFormat="1" ht="15">
      <c r="A2351" s="152"/>
      <c r="B2351" s="155"/>
      <c r="E2351" s="838"/>
    </row>
    <row r="2352" spans="1:5" s="146" customFormat="1" ht="15">
      <c r="A2352" s="152"/>
      <c r="B2352" s="155"/>
      <c r="E2352" s="838"/>
    </row>
    <row r="2353" spans="1:5" s="146" customFormat="1" ht="15">
      <c r="A2353" s="152"/>
      <c r="B2353" s="155"/>
      <c r="E2353" s="838"/>
    </row>
    <row r="2354" spans="1:5" s="146" customFormat="1" ht="15">
      <c r="A2354" s="152"/>
      <c r="B2354" s="155"/>
      <c r="E2354" s="838"/>
    </row>
    <row r="2355" spans="1:5" s="146" customFormat="1" ht="15">
      <c r="A2355" s="152"/>
      <c r="B2355" s="155"/>
      <c r="E2355" s="838"/>
    </row>
    <row r="2356" spans="1:5" s="146" customFormat="1" ht="15">
      <c r="A2356" s="152"/>
      <c r="B2356" s="155"/>
      <c r="E2356" s="838"/>
    </row>
    <row r="2357" spans="1:5" s="146" customFormat="1" ht="15">
      <c r="A2357" s="152"/>
      <c r="B2357" s="155"/>
      <c r="E2357" s="838"/>
    </row>
    <row r="2358" spans="1:5" s="146" customFormat="1" ht="15">
      <c r="A2358" s="152"/>
      <c r="B2358" s="155"/>
      <c r="E2358" s="838"/>
    </row>
    <row r="2359" spans="1:5" s="146" customFormat="1" ht="15">
      <c r="A2359" s="152"/>
      <c r="B2359" s="155"/>
      <c r="E2359" s="838"/>
    </row>
    <row r="2360" spans="1:5" s="146" customFormat="1" ht="15">
      <c r="A2360" s="152"/>
      <c r="B2360" s="155"/>
      <c r="E2360" s="838"/>
    </row>
    <row r="2361" spans="1:5" s="146" customFormat="1" ht="15">
      <c r="A2361" s="152"/>
      <c r="B2361" s="155"/>
      <c r="E2361" s="838"/>
    </row>
    <row r="2362" spans="1:5" s="146" customFormat="1" ht="15">
      <c r="A2362" s="152"/>
      <c r="B2362" s="155"/>
      <c r="E2362" s="838"/>
    </row>
    <row r="2363" spans="1:5" s="146" customFormat="1" ht="15">
      <c r="A2363" s="152"/>
      <c r="B2363" s="155"/>
      <c r="E2363" s="838"/>
    </row>
    <row r="2364" spans="1:5" s="146" customFormat="1" ht="15">
      <c r="A2364" s="152"/>
      <c r="B2364" s="155"/>
      <c r="E2364" s="838"/>
    </row>
    <row r="2365" spans="1:5" s="146" customFormat="1" ht="15">
      <c r="A2365" s="152"/>
      <c r="B2365" s="155"/>
      <c r="E2365" s="838"/>
    </row>
    <row r="2366" spans="1:5" s="146" customFormat="1" ht="15">
      <c r="A2366" s="152"/>
      <c r="B2366" s="155"/>
      <c r="E2366" s="838"/>
    </row>
    <row r="2367" spans="1:5" s="146" customFormat="1" ht="15">
      <c r="A2367" s="152"/>
      <c r="B2367" s="155"/>
      <c r="E2367" s="838"/>
    </row>
    <row r="2368" spans="1:5" s="146" customFormat="1" ht="15">
      <c r="A2368" s="152"/>
      <c r="B2368" s="155"/>
      <c r="E2368" s="838"/>
    </row>
    <row r="2369" spans="1:5" s="146" customFormat="1" ht="15">
      <c r="A2369" s="152"/>
      <c r="B2369" s="155"/>
      <c r="E2369" s="838"/>
    </row>
    <row r="2370" spans="1:5" s="146" customFormat="1" ht="15">
      <c r="A2370" s="152"/>
      <c r="B2370" s="155"/>
      <c r="E2370" s="838"/>
    </row>
    <row r="2371" spans="1:5" s="146" customFormat="1" ht="15">
      <c r="A2371" s="152"/>
      <c r="B2371" s="155"/>
      <c r="E2371" s="838"/>
    </row>
    <row r="2372" spans="1:5" s="146" customFormat="1" ht="15">
      <c r="A2372" s="152"/>
      <c r="B2372" s="155"/>
      <c r="E2372" s="838"/>
    </row>
    <row r="2373" spans="1:5" s="146" customFormat="1" ht="15">
      <c r="A2373" s="152"/>
      <c r="B2373" s="155"/>
      <c r="E2373" s="838"/>
    </row>
    <row r="2374" spans="1:5" s="146" customFormat="1" ht="15">
      <c r="A2374" s="152"/>
      <c r="B2374" s="155"/>
      <c r="E2374" s="838"/>
    </row>
    <row r="2375" spans="1:5" s="146" customFormat="1" ht="15">
      <c r="A2375" s="152"/>
      <c r="B2375" s="155"/>
      <c r="E2375" s="838"/>
    </row>
    <row r="2376" spans="1:5" s="146" customFormat="1" ht="15">
      <c r="A2376" s="152"/>
      <c r="B2376" s="155"/>
      <c r="E2376" s="838"/>
    </row>
    <row r="2377" spans="1:5" s="146" customFormat="1" ht="15">
      <c r="A2377" s="152"/>
      <c r="B2377" s="155"/>
      <c r="E2377" s="838"/>
    </row>
    <row r="2378" spans="1:5" s="146" customFormat="1" ht="15">
      <c r="A2378" s="152"/>
      <c r="B2378" s="155"/>
      <c r="E2378" s="838"/>
    </row>
    <row r="2379" spans="1:5" s="146" customFormat="1" ht="15">
      <c r="A2379" s="152"/>
      <c r="B2379" s="155"/>
      <c r="E2379" s="838"/>
    </row>
    <row r="2380" spans="1:5" s="146" customFormat="1" ht="15">
      <c r="A2380" s="152"/>
      <c r="B2380" s="155"/>
      <c r="E2380" s="838"/>
    </row>
    <row r="2381" spans="1:5" s="146" customFormat="1" ht="15">
      <c r="A2381" s="152"/>
      <c r="B2381" s="155"/>
      <c r="E2381" s="838"/>
    </row>
    <row r="2382" spans="1:5" s="146" customFormat="1" ht="15">
      <c r="A2382" s="152"/>
      <c r="B2382" s="155"/>
      <c r="E2382" s="838"/>
    </row>
    <row r="2383" spans="1:5" s="146" customFormat="1" ht="15">
      <c r="A2383" s="152"/>
      <c r="B2383" s="155"/>
      <c r="E2383" s="838"/>
    </row>
    <row r="2384" spans="1:5" s="146" customFormat="1" ht="15">
      <c r="A2384" s="152"/>
      <c r="B2384" s="155"/>
      <c r="E2384" s="838"/>
    </row>
    <row r="2385" spans="1:5" s="146" customFormat="1" ht="15">
      <c r="A2385" s="152"/>
      <c r="B2385" s="155"/>
      <c r="E2385" s="838"/>
    </row>
    <row r="2386" spans="1:5" s="146" customFormat="1" ht="15">
      <c r="A2386" s="152"/>
      <c r="B2386" s="155"/>
      <c r="E2386" s="838"/>
    </row>
    <row r="2387" spans="1:5" s="146" customFormat="1" ht="15">
      <c r="A2387" s="152"/>
      <c r="B2387" s="155"/>
      <c r="E2387" s="838"/>
    </row>
    <row r="2388" spans="1:5" s="146" customFormat="1" ht="15">
      <c r="A2388" s="152"/>
      <c r="B2388" s="155"/>
      <c r="E2388" s="838"/>
    </row>
    <row r="2389" spans="1:5" s="146" customFormat="1" ht="15">
      <c r="A2389" s="152"/>
      <c r="B2389" s="155"/>
      <c r="E2389" s="838"/>
    </row>
    <row r="2390" spans="1:5" s="146" customFormat="1" ht="15">
      <c r="A2390" s="152"/>
      <c r="B2390" s="155"/>
      <c r="E2390" s="838"/>
    </row>
    <row r="2391" spans="1:5" s="146" customFormat="1" ht="15">
      <c r="A2391" s="152"/>
      <c r="B2391" s="155"/>
      <c r="E2391" s="838"/>
    </row>
    <row r="2392" spans="1:5" s="146" customFormat="1" ht="15">
      <c r="A2392" s="152"/>
      <c r="B2392" s="155"/>
      <c r="E2392" s="838"/>
    </row>
    <row r="2393" spans="1:5" s="146" customFormat="1" ht="15">
      <c r="A2393" s="152"/>
      <c r="B2393" s="155"/>
      <c r="E2393" s="838"/>
    </row>
    <row r="2394" spans="1:5" s="146" customFormat="1" ht="15">
      <c r="A2394" s="152"/>
      <c r="B2394" s="155"/>
      <c r="E2394" s="838"/>
    </row>
    <row r="2395" spans="1:5" s="146" customFormat="1" ht="15">
      <c r="A2395" s="152"/>
      <c r="B2395" s="155"/>
      <c r="E2395" s="838"/>
    </row>
    <row r="2396" spans="1:5" s="146" customFormat="1" ht="15">
      <c r="A2396" s="152"/>
      <c r="B2396" s="155"/>
      <c r="E2396" s="838"/>
    </row>
    <row r="2397" spans="1:5" s="146" customFormat="1" ht="15">
      <c r="A2397" s="152"/>
      <c r="B2397" s="155"/>
      <c r="E2397" s="838"/>
    </row>
    <row r="2398" spans="1:5" s="146" customFormat="1" ht="15">
      <c r="A2398" s="152"/>
      <c r="B2398" s="155"/>
      <c r="E2398" s="838"/>
    </row>
    <row r="2399" spans="1:5" s="146" customFormat="1" ht="15">
      <c r="A2399" s="152"/>
      <c r="B2399" s="155"/>
      <c r="E2399" s="838"/>
    </row>
    <row r="2400" spans="1:5" s="146" customFormat="1" ht="15">
      <c r="A2400" s="152"/>
      <c r="B2400" s="155"/>
      <c r="E2400" s="838"/>
    </row>
    <row r="2401" spans="1:5" s="146" customFormat="1" ht="15">
      <c r="A2401" s="152"/>
      <c r="B2401" s="155"/>
      <c r="E2401" s="838"/>
    </row>
    <row r="2402" spans="1:5" s="146" customFormat="1" ht="15">
      <c r="A2402" s="152"/>
      <c r="B2402" s="155"/>
      <c r="E2402" s="838"/>
    </row>
    <row r="2403" spans="1:5" s="146" customFormat="1" ht="15">
      <c r="A2403" s="152"/>
      <c r="B2403" s="155"/>
      <c r="E2403" s="838"/>
    </row>
    <row r="2404" spans="1:5" s="146" customFormat="1" ht="15">
      <c r="A2404" s="152"/>
      <c r="B2404" s="155"/>
      <c r="E2404" s="838"/>
    </row>
    <row r="2405" spans="1:5" s="146" customFormat="1" ht="15">
      <c r="A2405" s="152"/>
      <c r="B2405" s="155"/>
      <c r="E2405" s="838"/>
    </row>
    <row r="2406" spans="1:5" s="146" customFormat="1" ht="15">
      <c r="A2406" s="152"/>
      <c r="B2406" s="155"/>
      <c r="E2406" s="838"/>
    </row>
    <row r="2407" spans="1:5" s="146" customFormat="1" ht="15">
      <c r="A2407" s="152"/>
      <c r="B2407" s="155"/>
      <c r="E2407" s="838"/>
    </row>
    <row r="2408" spans="1:5" s="146" customFormat="1" ht="15">
      <c r="A2408" s="152"/>
      <c r="B2408" s="155"/>
      <c r="E2408" s="838"/>
    </row>
    <row r="2409" spans="1:5" s="146" customFormat="1" ht="15">
      <c r="A2409" s="152"/>
      <c r="B2409" s="155"/>
      <c r="E2409" s="838"/>
    </row>
    <row r="2410" spans="1:5" s="146" customFormat="1" ht="15">
      <c r="A2410" s="152"/>
      <c r="B2410" s="155"/>
      <c r="E2410" s="838"/>
    </row>
    <row r="2411" spans="1:5" s="146" customFormat="1" ht="15">
      <c r="A2411" s="152"/>
      <c r="B2411" s="155"/>
      <c r="E2411" s="838"/>
    </row>
    <row r="2412" spans="1:5" s="146" customFormat="1" ht="15">
      <c r="A2412" s="152"/>
      <c r="B2412" s="155"/>
      <c r="E2412" s="838"/>
    </row>
    <row r="2413" spans="1:5" s="146" customFormat="1" ht="15">
      <c r="A2413" s="152"/>
      <c r="B2413" s="155"/>
      <c r="E2413" s="838"/>
    </row>
    <row r="2414" spans="1:5" s="146" customFormat="1" ht="15">
      <c r="A2414" s="152"/>
      <c r="B2414" s="155"/>
      <c r="E2414" s="838"/>
    </row>
    <row r="2415" spans="1:5" s="146" customFormat="1" ht="15">
      <c r="A2415" s="152"/>
      <c r="B2415" s="155"/>
      <c r="E2415" s="838"/>
    </row>
    <row r="2416" spans="1:5" s="146" customFormat="1" ht="15">
      <c r="A2416" s="152"/>
      <c r="B2416" s="155"/>
      <c r="E2416" s="838"/>
    </row>
    <row r="2417" spans="1:5" s="146" customFormat="1" ht="15">
      <c r="A2417" s="152"/>
      <c r="B2417" s="155"/>
      <c r="E2417" s="838"/>
    </row>
    <row r="2418" spans="1:5" s="146" customFormat="1" ht="15">
      <c r="A2418" s="152"/>
      <c r="B2418" s="155"/>
      <c r="E2418" s="838"/>
    </row>
    <row r="2419" spans="1:5" s="146" customFormat="1" ht="15">
      <c r="A2419" s="152"/>
      <c r="B2419" s="155"/>
      <c r="E2419" s="838"/>
    </row>
    <row r="2420" spans="1:5" s="146" customFormat="1" ht="15">
      <c r="A2420" s="152"/>
      <c r="B2420" s="155"/>
      <c r="E2420" s="838"/>
    </row>
    <row r="2421" spans="1:5" s="146" customFormat="1" ht="15">
      <c r="A2421" s="152"/>
      <c r="B2421" s="155"/>
      <c r="E2421" s="838"/>
    </row>
    <row r="2422" spans="1:7" ht="18">
      <c r="A2422" s="152"/>
      <c r="B2422" s="155"/>
      <c r="C2422" s="146"/>
      <c r="D2422" s="146"/>
      <c r="E2422" s="838"/>
      <c r="F2422" s="146"/>
      <c r="G2422" s="146"/>
    </row>
    <row r="2423" spans="1:7" ht="18">
      <c r="A2423" s="152"/>
      <c r="B2423" s="155"/>
      <c r="C2423" s="146"/>
      <c r="D2423" s="146"/>
      <c r="E2423" s="838"/>
      <c r="F2423" s="146"/>
      <c r="G2423" s="146"/>
    </row>
    <row r="2424" spans="1:7" ht="18">
      <c r="A2424" s="152"/>
      <c r="B2424" s="155"/>
      <c r="C2424" s="146"/>
      <c r="D2424" s="146"/>
      <c r="E2424" s="838"/>
      <c r="F2424" s="146"/>
      <c r="G2424" s="146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&amp;C2017. ÉVI KÖLTSÉGVETÉS
BERUHÁZÁSI  ÉS FELÚJÍTÁSI
KIADÁSOK - BEVÉTELEK
&amp;R6. melléklet
Magyarpolány Község Önkormányat Képviselő-testületének
3/2018. (IV. 6.)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view="pageLayout" workbookViewId="0" topLeftCell="C1">
      <selection activeCell="P7" sqref="P7"/>
    </sheetView>
  </sheetViews>
  <sheetFormatPr defaultColWidth="9.125" defaultRowHeight="12.75"/>
  <cols>
    <col min="1" max="1" width="9.375" style="138" bestFit="1" customWidth="1"/>
    <col min="2" max="2" width="35.00390625" style="173" customWidth="1"/>
    <col min="3" max="3" width="9.125" style="138" customWidth="1"/>
    <col min="4" max="4" width="14.50390625" style="138" bestFit="1" customWidth="1"/>
    <col min="5" max="5" width="16.125" style="138" bestFit="1" customWidth="1"/>
    <col min="6" max="6" width="15.125" style="138" bestFit="1" customWidth="1"/>
    <col min="7" max="16" width="13.625" style="138" bestFit="1" customWidth="1"/>
    <col min="17" max="16384" width="9.125" style="138" customWidth="1"/>
  </cols>
  <sheetData>
    <row r="2" ht="14.25">
      <c r="P2" s="132"/>
    </row>
    <row r="3" spans="1:16" ht="14.25">
      <c r="A3" s="136"/>
      <c r="B3" s="174" t="s">
        <v>3</v>
      </c>
      <c r="C3" s="136" t="s">
        <v>136</v>
      </c>
      <c r="D3" s="136" t="s">
        <v>5</v>
      </c>
      <c r="E3" s="136" t="s">
        <v>6</v>
      </c>
      <c r="F3" s="136" t="s">
        <v>7</v>
      </c>
      <c r="G3" s="136" t="s">
        <v>294</v>
      </c>
      <c r="H3" s="136" t="s">
        <v>655</v>
      </c>
      <c r="I3" s="136" t="s">
        <v>656</v>
      </c>
      <c r="J3" s="136" t="s">
        <v>657</v>
      </c>
      <c r="K3" s="136" t="s">
        <v>658</v>
      </c>
      <c r="L3" s="136" t="s">
        <v>11</v>
      </c>
      <c r="M3" s="136" t="s">
        <v>659</v>
      </c>
      <c r="N3" s="136" t="s">
        <v>660</v>
      </c>
      <c r="O3" s="136" t="s">
        <v>661</v>
      </c>
      <c r="P3" s="136" t="s">
        <v>662</v>
      </c>
    </row>
    <row r="4" spans="1:16" s="175" customFormat="1" ht="14.25">
      <c r="A4" s="135">
        <v>1</v>
      </c>
      <c r="B4" s="968" t="s">
        <v>759</v>
      </c>
      <c r="C4" s="970" t="s">
        <v>760</v>
      </c>
      <c r="D4" s="971"/>
      <c r="E4" s="970" t="s">
        <v>948</v>
      </c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1"/>
    </row>
    <row r="5" spans="1:16" s="175" customFormat="1" ht="14.25">
      <c r="A5" s="135">
        <v>2</v>
      </c>
      <c r="B5" s="969"/>
      <c r="C5" s="135"/>
      <c r="D5" s="135"/>
      <c r="E5" s="135" t="s">
        <v>761</v>
      </c>
      <c r="F5" s="135" t="s">
        <v>762</v>
      </c>
      <c r="G5" s="135" t="s">
        <v>763</v>
      </c>
      <c r="H5" s="135" t="s">
        <v>764</v>
      </c>
      <c r="I5" s="135" t="s">
        <v>765</v>
      </c>
      <c r="J5" s="135" t="s">
        <v>766</v>
      </c>
      <c r="K5" s="135" t="s">
        <v>767</v>
      </c>
      <c r="L5" s="135" t="s">
        <v>768</v>
      </c>
      <c r="M5" s="135" t="s">
        <v>769</v>
      </c>
      <c r="N5" s="135" t="s">
        <v>770</v>
      </c>
      <c r="O5" s="135" t="s">
        <v>771</v>
      </c>
      <c r="P5" s="135" t="s">
        <v>772</v>
      </c>
    </row>
    <row r="6" spans="1:16" s="302" customFormat="1" ht="14.25">
      <c r="A6" s="300">
        <v>3</v>
      </c>
      <c r="B6" s="967" t="s">
        <v>773</v>
      </c>
      <c r="C6" s="301" t="s">
        <v>774</v>
      </c>
      <c r="D6" s="302">
        <f>SUM(E6:P6)</f>
        <v>22784855</v>
      </c>
      <c r="E6" s="301">
        <v>1886000</v>
      </c>
      <c r="F6" s="301">
        <v>1886000</v>
      </c>
      <c r="G6" s="301">
        <v>1886000</v>
      </c>
      <c r="H6" s="301">
        <v>1886000</v>
      </c>
      <c r="I6" s="301">
        <v>1886000</v>
      </c>
      <c r="J6" s="301">
        <v>1886000</v>
      </c>
      <c r="K6" s="301">
        <v>1886000</v>
      </c>
      <c r="L6" s="301">
        <v>1886000</v>
      </c>
      <c r="M6" s="301">
        <v>1886000</v>
      </c>
      <c r="N6" s="301">
        <v>1886000</v>
      </c>
      <c r="O6" s="301">
        <v>1886000</v>
      </c>
      <c r="P6" s="301">
        <v>2038855</v>
      </c>
    </row>
    <row r="7" spans="1:16" s="302" customFormat="1" ht="14.25">
      <c r="A7" s="300">
        <v>4</v>
      </c>
      <c r="B7" s="962"/>
      <c r="C7" s="301" t="s">
        <v>775</v>
      </c>
      <c r="D7" s="302">
        <f aca="true" t="shared" si="0" ref="D7:D23">SUM(E7:P7)</f>
        <v>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s="302" customFormat="1" ht="15" customHeight="1">
      <c r="A8" s="300">
        <v>5</v>
      </c>
      <c r="B8" s="974" t="s">
        <v>303</v>
      </c>
      <c r="C8" s="301" t="s">
        <v>774</v>
      </c>
      <c r="D8" s="302">
        <f t="shared" si="0"/>
        <v>4242969</v>
      </c>
      <c r="E8" s="301">
        <v>350830</v>
      </c>
      <c r="F8" s="301">
        <v>350830</v>
      </c>
      <c r="G8" s="301">
        <v>350830</v>
      </c>
      <c r="H8" s="301">
        <v>350830</v>
      </c>
      <c r="I8" s="301">
        <v>350830</v>
      </c>
      <c r="J8" s="301">
        <v>350830</v>
      </c>
      <c r="K8" s="301">
        <v>350830</v>
      </c>
      <c r="L8" s="301">
        <v>350830</v>
      </c>
      <c r="M8" s="301">
        <v>350830</v>
      </c>
      <c r="N8" s="301">
        <v>350830</v>
      </c>
      <c r="O8" s="301">
        <v>350830</v>
      </c>
      <c r="P8" s="301">
        <v>383839</v>
      </c>
    </row>
    <row r="9" spans="1:16" s="302" customFormat="1" ht="14.25">
      <c r="A9" s="300">
        <v>6</v>
      </c>
      <c r="B9" s="975"/>
      <c r="C9" s="301" t="s">
        <v>775</v>
      </c>
      <c r="D9" s="302">
        <f t="shared" si="0"/>
        <v>0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</row>
    <row r="10" spans="1:16" s="302" customFormat="1" ht="14.25">
      <c r="A10" s="300">
        <v>7</v>
      </c>
      <c r="B10" s="967" t="s">
        <v>776</v>
      </c>
      <c r="C10" s="301" t="s">
        <v>774</v>
      </c>
      <c r="D10" s="302">
        <f t="shared" si="0"/>
        <v>46436964</v>
      </c>
      <c r="E10" s="301">
        <v>3869747</v>
      </c>
      <c r="F10" s="301">
        <v>3869747</v>
      </c>
      <c r="G10" s="301">
        <v>3869747</v>
      </c>
      <c r="H10" s="301">
        <v>3869747</v>
      </c>
      <c r="I10" s="301">
        <v>3869747</v>
      </c>
      <c r="J10" s="301">
        <v>3869747</v>
      </c>
      <c r="K10" s="301">
        <v>3869747</v>
      </c>
      <c r="L10" s="301">
        <v>3869747</v>
      </c>
      <c r="M10" s="301">
        <v>3869747</v>
      </c>
      <c r="N10" s="301">
        <v>3869747</v>
      </c>
      <c r="O10" s="301">
        <v>3869747</v>
      </c>
      <c r="P10" s="301">
        <v>3869747</v>
      </c>
    </row>
    <row r="11" spans="1:16" s="302" customFormat="1" ht="14.25">
      <c r="A11" s="300">
        <v>8</v>
      </c>
      <c r="B11" s="962"/>
      <c r="C11" s="301" t="s">
        <v>775</v>
      </c>
      <c r="D11" s="302">
        <f t="shared" si="0"/>
        <v>0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</row>
    <row r="12" spans="1:17" s="302" customFormat="1" ht="14.25">
      <c r="A12" s="300">
        <v>9</v>
      </c>
      <c r="B12" s="967" t="s">
        <v>777</v>
      </c>
      <c r="C12" s="301" t="s">
        <v>774</v>
      </c>
      <c r="D12" s="302">
        <f t="shared" si="0"/>
        <v>3615884</v>
      </c>
      <c r="E12" s="301">
        <v>301323</v>
      </c>
      <c r="F12" s="301">
        <v>301323</v>
      </c>
      <c r="G12" s="301">
        <v>301323</v>
      </c>
      <c r="H12" s="301">
        <v>301323</v>
      </c>
      <c r="I12" s="301">
        <v>301323</v>
      </c>
      <c r="J12" s="301">
        <v>301323</v>
      </c>
      <c r="K12" s="301">
        <v>301323</v>
      </c>
      <c r="L12" s="301">
        <v>301323</v>
      </c>
      <c r="M12" s="301">
        <v>301323</v>
      </c>
      <c r="N12" s="301">
        <v>301323</v>
      </c>
      <c r="O12" s="301">
        <v>301323</v>
      </c>
      <c r="P12" s="301">
        <v>301331</v>
      </c>
      <c r="Q12" s="305"/>
    </row>
    <row r="13" spans="1:16" s="302" customFormat="1" ht="14.25">
      <c r="A13" s="300">
        <v>10</v>
      </c>
      <c r="B13" s="973"/>
      <c r="C13" s="301" t="s">
        <v>775</v>
      </c>
      <c r="D13" s="302">
        <f t="shared" si="0"/>
        <v>0</v>
      </c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</row>
    <row r="14" spans="1:16" s="302" customFormat="1" ht="14.25">
      <c r="A14" s="300">
        <v>11</v>
      </c>
      <c r="B14" s="967" t="s">
        <v>778</v>
      </c>
      <c r="C14" s="301" t="s">
        <v>774</v>
      </c>
      <c r="D14" s="302">
        <f t="shared" si="0"/>
        <v>5480634</v>
      </c>
      <c r="E14" s="301">
        <v>456720</v>
      </c>
      <c r="F14" s="301">
        <v>456720</v>
      </c>
      <c r="G14" s="301">
        <v>456720</v>
      </c>
      <c r="H14" s="301">
        <v>456720</v>
      </c>
      <c r="I14" s="301">
        <v>456720</v>
      </c>
      <c r="J14" s="301">
        <v>456720</v>
      </c>
      <c r="K14" s="301">
        <v>456720</v>
      </c>
      <c r="L14" s="301">
        <v>456720</v>
      </c>
      <c r="M14" s="301">
        <v>456720</v>
      </c>
      <c r="N14" s="301">
        <v>456720</v>
      </c>
      <c r="O14" s="301">
        <v>456720</v>
      </c>
      <c r="P14" s="301">
        <v>456714</v>
      </c>
    </row>
    <row r="15" spans="1:16" s="302" customFormat="1" ht="14.25">
      <c r="A15" s="300">
        <v>12</v>
      </c>
      <c r="B15" s="973"/>
      <c r="C15" s="301" t="s">
        <v>775</v>
      </c>
      <c r="D15" s="302">
        <f t="shared" si="0"/>
        <v>0</v>
      </c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</row>
    <row r="16" spans="1:16" s="302" customFormat="1" ht="14.25">
      <c r="A16" s="300">
        <v>13</v>
      </c>
      <c r="B16" s="967" t="s">
        <v>630</v>
      </c>
      <c r="C16" s="301" t="s">
        <v>774</v>
      </c>
      <c r="D16" s="302">
        <f t="shared" si="0"/>
        <v>1501140</v>
      </c>
      <c r="E16" s="301"/>
      <c r="F16" s="301"/>
      <c r="G16" s="301"/>
      <c r="H16" s="301">
        <v>1501140</v>
      </c>
      <c r="I16" s="301"/>
      <c r="J16" s="301"/>
      <c r="K16" s="301"/>
      <c r="L16" s="301"/>
      <c r="M16" s="301"/>
      <c r="N16" s="301"/>
      <c r="O16" s="301"/>
      <c r="P16" s="301"/>
    </row>
    <row r="17" spans="1:16" s="302" customFormat="1" ht="14.25">
      <c r="A17" s="300">
        <v>14</v>
      </c>
      <c r="B17" s="962"/>
      <c r="C17" s="301" t="s">
        <v>775</v>
      </c>
      <c r="D17" s="302">
        <f t="shared" si="0"/>
        <v>0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</row>
    <row r="18" spans="1:16" s="302" customFormat="1" ht="14.25">
      <c r="A18" s="300">
        <v>15</v>
      </c>
      <c r="B18" s="967" t="s">
        <v>308</v>
      </c>
      <c r="C18" s="301" t="s">
        <v>774</v>
      </c>
      <c r="D18" s="302">
        <f t="shared" si="0"/>
        <v>200000</v>
      </c>
      <c r="E18" s="301"/>
      <c r="F18" s="301"/>
      <c r="G18" s="301"/>
      <c r="H18" s="301">
        <v>200000</v>
      </c>
      <c r="I18" s="301"/>
      <c r="J18" s="301"/>
      <c r="K18" s="301"/>
      <c r="L18" s="301"/>
      <c r="M18" s="301"/>
      <c r="N18" s="301"/>
      <c r="O18" s="301"/>
      <c r="P18" s="301"/>
    </row>
    <row r="19" spans="1:16" s="302" customFormat="1" ht="14.25">
      <c r="A19" s="300">
        <v>16</v>
      </c>
      <c r="B19" s="962"/>
      <c r="C19" s="301" t="s">
        <v>775</v>
      </c>
      <c r="D19" s="302">
        <f t="shared" si="0"/>
        <v>0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</row>
    <row r="20" spans="1:16" s="302" customFormat="1" ht="14.25">
      <c r="A20" s="300">
        <v>17</v>
      </c>
      <c r="B20" s="967" t="s">
        <v>779</v>
      </c>
      <c r="C20" s="301" t="s">
        <v>774</v>
      </c>
      <c r="D20" s="302">
        <f t="shared" si="0"/>
        <v>0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</row>
    <row r="21" spans="1:16" s="302" customFormat="1" ht="14.25">
      <c r="A21" s="300">
        <v>18</v>
      </c>
      <c r="B21" s="962"/>
      <c r="C21" s="301" t="s">
        <v>775</v>
      </c>
      <c r="D21" s="302">
        <f t="shared" si="0"/>
        <v>0</v>
      </c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</row>
    <row r="22" spans="1:17" s="302" customFormat="1" ht="14.25">
      <c r="A22" s="300">
        <v>19</v>
      </c>
      <c r="B22" s="967" t="s">
        <v>36</v>
      </c>
      <c r="C22" s="301" t="s">
        <v>774</v>
      </c>
      <c r="D22" s="302">
        <f t="shared" si="0"/>
        <v>85321241</v>
      </c>
      <c r="E22" s="301">
        <v>7000000</v>
      </c>
      <c r="F22" s="301">
        <v>7000000</v>
      </c>
      <c r="G22" s="301">
        <v>7000000</v>
      </c>
      <c r="H22" s="301">
        <v>7000000</v>
      </c>
      <c r="I22" s="301">
        <v>7000000</v>
      </c>
      <c r="J22" s="301">
        <v>7000000</v>
      </c>
      <c r="K22" s="301">
        <v>7000000</v>
      </c>
      <c r="L22" s="301">
        <v>7000000</v>
      </c>
      <c r="M22" s="301">
        <v>7000000</v>
      </c>
      <c r="N22" s="301">
        <v>7000000</v>
      </c>
      <c r="O22" s="301">
        <v>7000000</v>
      </c>
      <c r="P22" s="301">
        <v>8321241</v>
      </c>
      <c r="Q22" s="305"/>
    </row>
    <row r="23" spans="1:16" s="302" customFormat="1" ht="14.25">
      <c r="A23" s="300">
        <v>20</v>
      </c>
      <c r="B23" s="962"/>
      <c r="C23" s="301" t="s">
        <v>775</v>
      </c>
      <c r="D23" s="302">
        <f t="shared" si="0"/>
        <v>0</v>
      </c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</row>
    <row r="24" spans="1:16" s="304" customFormat="1" ht="14.25">
      <c r="A24" s="300">
        <v>21</v>
      </c>
      <c r="B24" s="303" t="s">
        <v>545</v>
      </c>
      <c r="C24" s="300" t="s">
        <v>774</v>
      </c>
      <c r="D24" s="300">
        <f>SUM(D6:D23)</f>
        <v>169583687</v>
      </c>
      <c r="E24" s="300">
        <f aca="true" t="shared" si="1" ref="E24:P24">SUM(E6:E23)</f>
        <v>13864620</v>
      </c>
      <c r="F24" s="300">
        <f t="shared" si="1"/>
        <v>13864620</v>
      </c>
      <c r="G24" s="300">
        <f t="shared" si="1"/>
        <v>13864620</v>
      </c>
      <c r="H24" s="300">
        <f t="shared" si="1"/>
        <v>15565760</v>
      </c>
      <c r="I24" s="300">
        <f t="shared" si="1"/>
        <v>13864620</v>
      </c>
      <c r="J24" s="300">
        <f t="shared" si="1"/>
        <v>13864620</v>
      </c>
      <c r="K24" s="300">
        <f t="shared" si="1"/>
        <v>13864620</v>
      </c>
      <c r="L24" s="300">
        <f t="shared" si="1"/>
        <v>13864620</v>
      </c>
      <c r="M24" s="300">
        <f t="shared" si="1"/>
        <v>13864620</v>
      </c>
      <c r="N24" s="300">
        <f t="shared" si="1"/>
        <v>13864620</v>
      </c>
      <c r="O24" s="300">
        <f t="shared" si="1"/>
        <v>13864620</v>
      </c>
      <c r="P24" s="300">
        <f t="shared" si="1"/>
        <v>15371727</v>
      </c>
    </row>
    <row r="25" spans="1:16" s="175" customFormat="1" ht="14.25">
      <c r="A25" s="135">
        <v>22</v>
      </c>
      <c r="B25" s="176"/>
      <c r="C25" s="135" t="s">
        <v>775</v>
      </c>
      <c r="D25" s="135">
        <f>SUM(E25:P25)</f>
        <v>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16" s="175" customFormat="1" ht="14.25">
      <c r="A26" s="135">
        <v>23</v>
      </c>
      <c r="B26" s="176" t="s">
        <v>780</v>
      </c>
      <c r="C26" s="135" t="s">
        <v>774</v>
      </c>
      <c r="D26" s="302">
        <f>SUM(E26:P26)</f>
        <v>101365471</v>
      </c>
      <c r="E26" s="383">
        <f>'3.m'!I32</f>
        <v>101365471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s="175" customFormat="1" ht="14.25">
      <c r="A27" s="135">
        <v>24</v>
      </c>
      <c r="B27" s="176"/>
      <c r="C27" s="135" t="s">
        <v>775</v>
      </c>
      <c r="D27" s="135">
        <f>SUM(D24:D26)</f>
        <v>270949158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ht="14.25">
      <c r="P28" s="132"/>
    </row>
    <row r="29" spans="1:16" ht="14.25">
      <c r="A29" s="136"/>
      <c r="B29" s="174" t="s">
        <v>3</v>
      </c>
      <c r="C29" s="136" t="s">
        <v>136</v>
      </c>
      <c r="D29" s="136" t="s">
        <v>5</v>
      </c>
      <c r="E29" s="136" t="s">
        <v>6</v>
      </c>
      <c r="F29" s="136" t="s">
        <v>7</v>
      </c>
      <c r="G29" s="136" t="s">
        <v>294</v>
      </c>
      <c r="H29" s="136" t="s">
        <v>655</v>
      </c>
      <c r="I29" s="136" t="s">
        <v>656</v>
      </c>
      <c r="J29" s="136" t="s">
        <v>657</v>
      </c>
      <c r="K29" s="136" t="s">
        <v>658</v>
      </c>
      <c r="L29" s="136" t="s">
        <v>11</v>
      </c>
      <c r="M29" s="136" t="s">
        <v>659</v>
      </c>
      <c r="N29" s="136" t="s">
        <v>660</v>
      </c>
      <c r="O29" s="136" t="s">
        <v>661</v>
      </c>
      <c r="P29" s="136" t="s">
        <v>662</v>
      </c>
    </row>
    <row r="30" spans="1:16" s="175" customFormat="1" ht="14.25">
      <c r="A30" s="135">
        <v>1</v>
      </c>
      <c r="B30" s="968" t="s">
        <v>781</v>
      </c>
      <c r="C30" s="970"/>
      <c r="D30" s="971" t="s">
        <v>760</v>
      </c>
      <c r="E30" s="970" t="s">
        <v>949</v>
      </c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1"/>
    </row>
    <row r="31" spans="1:16" s="175" customFormat="1" ht="14.25">
      <c r="A31" s="135">
        <v>2</v>
      </c>
      <c r="B31" s="969"/>
      <c r="C31" s="970" t="s">
        <v>760</v>
      </c>
      <c r="D31" s="971"/>
      <c r="E31" s="135" t="s">
        <v>761</v>
      </c>
      <c r="F31" s="135" t="s">
        <v>762</v>
      </c>
      <c r="G31" s="135" t="s">
        <v>763</v>
      </c>
      <c r="H31" s="135" t="s">
        <v>764</v>
      </c>
      <c r="I31" s="135" t="s">
        <v>765</v>
      </c>
      <c r="J31" s="135" t="s">
        <v>766</v>
      </c>
      <c r="K31" s="135" t="s">
        <v>767</v>
      </c>
      <c r="L31" s="135" t="s">
        <v>768</v>
      </c>
      <c r="M31" s="135" t="s">
        <v>769</v>
      </c>
      <c r="N31" s="135" t="s">
        <v>770</v>
      </c>
      <c r="O31" s="135" t="s">
        <v>771</v>
      </c>
      <c r="P31" s="135" t="s">
        <v>772</v>
      </c>
    </row>
    <row r="32" spans="1:16" s="302" customFormat="1" ht="14.25">
      <c r="A32" s="300">
        <v>3</v>
      </c>
      <c r="B32" s="967" t="s">
        <v>155</v>
      </c>
      <c r="C32" s="301" t="s">
        <v>774</v>
      </c>
      <c r="D32" s="302">
        <f aca="true" t="shared" si="2" ref="D32:D59">SUM(E32:P32)</f>
        <v>63085125</v>
      </c>
      <c r="E32" s="301">
        <v>5257094</v>
      </c>
      <c r="F32" s="301">
        <v>5257094</v>
      </c>
      <c r="G32" s="301">
        <v>5257094</v>
      </c>
      <c r="H32" s="301">
        <v>5257094</v>
      </c>
      <c r="I32" s="301">
        <v>5257094</v>
      </c>
      <c r="J32" s="301">
        <v>5257094</v>
      </c>
      <c r="K32" s="301">
        <v>5257094</v>
      </c>
      <c r="L32" s="301">
        <v>5257094</v>
      </c>
      <c r="M32" s="301">
        <v>5257094</v>
      </c>
      <c r="N32" s="301">
        <v>5257094</v>
      </c>
      <c r="O32" s="301">
        <v>5257094</v>
      </c>
      <c r="P32" s="301">
        <v>5257091</v>
      </c>
    </row>
    <row r="33" spans="1:16" s="302" customFormat="1" ht="14.25">
      <c r="A33" s="300">
        <v>4</v>
      </c>
      <c r="B33" s="962"/>
      <c r="C33" s="301" t="s">
        <v>775</v>
      </c>
      <c r="D33" s="302">
        <f t="shared" si="2"/>
        <v>0</v>
      </c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</row>
    <row r="34" spans="1:16" s="302" customFormat="1" ht="14.25">
      <c r="A34" s="300">
        <v>5</v>
      </c>
      <c r="B34" s="967" t="s">
        <v>170</v>
      </c>
      <c r="C34" s="301" t="s">
        <v>774</v>
      </c>
      <c r="D34" s="302">
        <f t="shared" si="2"/>
        <v>34028544</v>
      </c>
      <c r="E34" s="301">
        <v>2835712</v>
      </c>
      <c r="F34" s="301">
        <v>2835712</v>
      </c>
      <c r="G34" s="301">
        <v>2835712</v>
      </c>
      <c r="H34" s="301">
        <v>2835712</v>
      </c>
      <c r="I34" s="301">
        <v>2835712</v>
      </c>
      <c r="J34" s="301">
        <v>2835712</v>
      </c>
      <c r="K34" s="301">
        <v>2835712</v>
      </c>
      <c r="L34" s="301">
        <v>2835712</v>
      </c>
      <c r="M34" s="301">
        <v>2835712</v>
      </c>
      <c r="N34" s="301">
        <v>2835712</v>
      </c>
      <c r="O34" s="301">
        <v>2835712</v>
      </c>
      <c r="P34" s="301">
        <v>2835712</v>
      </c>
    </row>
    <row r="35" spans="1:16" s="302" customFormat="1" ht="14.25">
      <c r="A35" s="300">
        <v>6</v>
      </c>
      <c r="B35" s="962"/>
      <c r="C35" s="301" t="s">
        <v>775</v>
      </c>
      <c r="D35" s="302">
        <f t="shared" si="2"/>
        <v>0</v>
      </c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</row>
    <row r="36" spans="1:16" s="302" customFormat="1" ht="14.25">
      <c r="A36" s="300">
        <v>7</v>
      </c>
      <c r="B36" s="967" t="s">
        <v>782</v>
      </c>
      <c r="C36" s="301" t="s">
        <v>774</v>
      </c>
      <c r="D36" s="302">
        <f t="shared" si="2"/>
        <v>34212018</v>
      </c>
      <c r="E36" s="301">
        <v>2851001</v>
      </c>
      <c r="F36" s="301">
        <v>2851001</v>
      </c>
      <c r="G36" s="301">
        <v>2851001</v>
      </c>
      <c r="H36" s="301">
        <v>2851001</v>
      </c>
      <c r="I36" s="301">
        <v>2851001</v>
      </c>
      <c r="J36" s="301">
        <v>2851001</v>
      </c>
      <c r="K36" s="301">
        <v>2851001</v>
      </c>
      <c r="L36" s="301">
        <v>2851001</v>
      </c>
      <c r="M36" s="301">
        <v>2851001</v>
      </c>
      <c r="N36" s="301">
        <v>2851001</v>
      </c>
      <c r="O36" s="301">
        <v>2851001</v>
      </c>
      <c r="P36" s="301">
        <v>2851007</v>
      </c>
    </row>
    <row r="37" spans="1:16" s="302" customFormat="1" ht="14.25">
      <c r="A37" s="300">
        <v>8</v>
      </c>
      <c r="B37" s="962"/>
      <c r="C37" s="301" t="s">
        <v>775</v>
      </c>
      <c r="D37" s="302">
        <f t="shared" si="2"/>
        <v>0</v>
      </c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</row>
    <row r="38" spans="1:16" s="302" customFormat="1" ht="14.25">
      <c r="A38" s="300">
        <v>9</v>
      </c>
      <c r="B38" s="967" t="s">
        <v>783</v>
      </c>
      <c r="C38" s="301" t="s">
        <v>774</v>
      </c>
      <c r="D38" s="302">
        <f t="shared" si="2"/>
        <v>1459200</v>
      </c>
      <c r="E38" s="301">
        <v>121600</v>
      </c>
      <c r="F38" s="301">
        <v>121600</v>
      </c>
      <c r="G38" s="301">
        <v>121600</v>
      </c>
      <c r="H38" s="301">
        <v>121600</v>
      </c>
      <c r="I38" s="301">
        <v>121600</v>
      </c>
      <c r="J38" s="301">
        <v>121600</v>
      </c>
      <c r="K38" s="301">
        <v>121600</v>
      </c>
      <c r="L38" s="301">
        <v>121600</v>
      </c>
      <c r="M38" s="301">
        <v>121600</v>
      </c>
      <c r="N38" s="301">
        <v>121600</v>
      </c>
      <c r="O38" s="301">
        <v>121600</v>
      </c>
      <c r="P38" s="301">
        <v>121600</v>
      </c>
    </row>
    <row r="39" spans="1:16" s="302" customFormat="1" ht="14.25">
      <c r="A39" s="300">
        <v>10</v>
      </c>
      <c r="B39" s="962"/>
      <c r="C39" s="301" t="s">
        <v>775</v>
      </c>
      <c r="D39" s="302">
        <f t="shared" si="2"/>
        <v>0</v>
      </c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</row>
    <row r="40" spans="1:16" s="302" customFormat="1" ht="14.25">
      <c r="A40" s="300">
        <v>11</v>
      </c>
      <c r="B40" s="967" t="s">
        <v>784</v>
      </c>
      <c r="C40" s="301" t="s">
        <v>774</v>
      </c>
      <c r="D40" s="302">
        <f t="shared" si="2"/>
        <v>0</v>
      </c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</row>
    <row r="41" spans="1:16" s="302" customFormat="1" ht="14.25">
      <c r="A41" s="300">
        <v>12</v>
      </c>
      <c r="B41" s="962"/>
      <c r="C41" s="301" t="s">
        <v>775</v>
      </c>
      <c r="D41" s="302">
        <f t="shared" si="2"/>
        <v>0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</row>
    <row r="42" spans="1:16" s="302" customFormat="1" ht="14.25">
      <c r="A42" s="300">
        <v>13</v>
      </c>
      <c r="B42" s="967" t="s">
        <v>785</v>
      </c>
      <c r="C42" s="301" t="s">
        <v>774</v>
      </c>
      <c r="D42" s="302">
        <f>SUM(E42:P42)</f>
        <v>12430853</v>
      </c>
      <c r="E42" s="301">
        <v>1452571</v>
      </c>
      <c r="F42" s="301">
        <v>952571</v>
      </c>
      <c r="G42" s="301">
        <v>952571</v>
      </c>
      <c r="H42" s="301">
        <v>952571</v>
      </c>
      <c r="I42" s="301">
        <v>952571</v>
      </c>
      <c r="J42" s="301">
        <v>952571</v>
      </c>
      <c r="K42" s="301">
        <v>1452571</v>
      </c>
      <c r="L42" s="301">
        <v>952571</v>
      </c>
      <c r="M42" s="301">
        <v>952571</v>
      </c>
      <c r="N42" s="301">
        <v>952571</v>
      </c>
      <c r="O42" s="301">
        <v>952571</v>
      </c>
      <c r="P42" s="301">
        <v>952572</v>
      </c>
    </row>
    <row r="43" spans="1:16" s="302" customFormat="1" ht="14.25">
      <c r="A43" s="300">
        <v>14</v>
      </c>
      <c r="B43" s="962"/>
      <c r="C43" s="301" t="s">
        <v>775</v>
      </c>
      <c r="D43" s="302">
        <f t="shared" si="2"/>
        <v>0</v>
      </c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</row>
    <row r="44" spans="1:16" s="302" customFormat="1" ht="14.25">
      <c r="A44" s="300">
        <v>15</v>
      </c>
      <c r="B44" s="961" t="s">
        <v>230</v>
      </c>
      <c r="C44" s="301" t="s">
        <v>774</v>
      </c>
      <c r="D44" s="302">
        <f t="shared" si="2"/>
        <v>5070400</v>
      </c>
      <c r="E44" s="301"/>
      <c r="F44" s="301"/>
      <c r="G44" s="301">
        <v>2535200</v>
      </c>
      <c r="H44" s="301"/>
      <c r="I44" s="301"/>
      <c r="J44" s="301"/>
      <c r="K44" s="301"/>
      <c r="L44" s="301"/>
      <c r="M44" s="301">
        <v>2535200</v>
      </c>
      <c r="N44" s="301"/>
      <c r="O44" s="301"/>
      <c r="P44" s="301"/>
    </row>
    <row r="45" spans="1:16" s="302" customFormat="1" ht="14.25">
      <c r="A45" s="300">
        <v>16</v>
      </c>
      <c r="B45" s="962"/>
      <c r="C45" s="301" t="s">
        <v>775</v>
      </c>
      <c r="D45" s="302">
        <f t="shared" si="2"/>
        <v>0</v>
      </c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</row>
    <row r="46" spans="1:16" s="302" customFormat="1" ht="14.25">
      <c r="A46" s="300">
        <v>17</v>
      </c>
      <c r="B46" s="961" t="s">
        <v>246</v>
      </c>
      <c r="C46" s="301" t="s">
        <v>774</v>
      </c>
      <c r="D46" s="302">
        <f t="shared" si="2"/>
        <v>17713000</v>
      </c>
      <c r="E46" s="301"/>
      <c r="F46" s="301"/>
      <c r="G46" s="301"/>
      <c r="H46" s="301"/>
      <c r="I46" s="301">
        <v>8856500</v>
      </c>
      <c r="J46" s="301"/>
      <c r="K46" s="301"/>
      <c r="L46" s="301"/>
      <c r="M46" s="301"/>
      <c r="N46" s="301"/>
      <c r="O46" s="301"/>
      <c r="P46" s="301">
        <v>8856500</v>
      </c>
    </row>
    <row r="47" spans="1:16" s="302" customFormat="1" ht="14.25">
      <c r="A47" s="300">
        <v>18</v>
      </c>
      <c r="B47" s="962"/>
      <c r="C47" s="301" t="s">
        <v>775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</row>
    <row r="48" spans="1:16" s="302" customFormat="1" ht="14.25">
      <c r="A48" s="300">
        <v>19</v>
      </c>
      <c r="B48" s="961" t="s">
        <v>310</v>
      </c>
      <c r="C48" s="301" t="s">
        <v>774</v>
      </c>
      <c r="D48" s="302">
        <f t="shared" si="2"/>
        <v>21058300</v>
      </c>
      <c r="E48" s="301">
        <v>1754858</v>
      </c>
      <c r="F48" s="301">
        <v>1754858</v>
      </c>
      <c r="G48" s="301">
        <v>1754858</v>
      </c>
      <c r="H48" s="301">
        <v>1754858</v>
      </c>
      <c r="I48" s="301">
        <v>1754858</v>
      </c>
      <c r="J48" s="301">
        <v>1754858</v>
      </c>
      <c r="K48" s="301">
        <v>1754858</v>
      </c>
      <c r="L48" s="301">
        <v>1754858</v>
      </c>
      <c r="M48" s="301">
        <v>1754858</v>
      </c>
      <c r="N48" s="301">
        <v>1754858</v>
      </c>
      <c r="O48" s="301">
        <v>1754858</v>
      </c>
      <c r="P48" s="301">
        <v>1754862</v>
      </c>
    </row>
    <row r="49" spans="1:16" s="302" customFormat="1" ht="14.25">
      <c r="A49" s="300">
        <v>20</v>
      </c>
      <c r="B49" s="962"/>
      <c r="C49" s="301" t="s">
        <v>775</v>
      </c>
      <c r="D49" s="302">
        <f t="shared" si="2"/>
        <v>0</v>
      </c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</row>
    <row r="50" spans="1:16" s="302" customFormat="1" ht="14.25">
      <c r="A50" s="300">
        <v>21</v>
      </c>
      <c r="B50" s="961" t="s">
        <v>269</v>
      </c>
      <c r="C50" s="301" t="s">
        <v>774</v>
      </c>
      <c r="D50" s="302">
        <f t="shared" si="2"/>
        <v>0</v>
      </c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</row>
    <row r="51" spans="1:16" s="302" customFormat="1" ht="14.25">
      <c r="A51" s="300">
        <v>22</v>
      </c>
      <c r="B51" s="962"/>
      <c r="C51" s="301" t="s">
        <v>775</v>
      </c>
      <c r="D51" s="302">
        <f t="shared" si="2"/>
        <v>609840</v>
      </c>
      <c r="E51" s="301">
        <v>609840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</row>
    <row r="52" spans="1:16" s="302" customFormat="1" ht="14.25">
      <c r="A52" s="300">
        <v>23</v>
      </c>
      <c r="B52" s="963" t="s">
        <v>277</v>
      </c>
      <c r="C52" s="301" t="s">
        <v>774</v>
      </c>
      <c r="D52" s="302">
        <f t="shared" si="2"/>
        <v>0</v>
      </c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</row>
    <row r="53" spans="1:16" s="302" customFormat="1" ht="14.25">
      <c r="A53" s="300">
        <v>24</v>
      </c>
      <c r="B53" s="964"/>
      <c r="C53" s="301" t="s">
        <v>775</v>
      </c>
      <c r="D53" s="302">
        <f t="shared" si="2"/>
        <v>0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</row>
    <row r="54" spans="1:16" s="302" customFormat="1" ht="14.25">
      <c r="A54" s="300">
        <v>25</v>
      </c>
      <c r="B54" s="961" t="s">
        <v>285</v>
      </c>
      <c r="C54" s="301" t="s">
        <v>774</v>
      </c>
      <c r="D54" s="302">
        <f t="shared" si="2"/>
        <v>0</v>
      </c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</row>
    <row r="55" spans="1:16" s="302" customFormat="1" ht="14.25">
      <c r="A55" s="300">
        <v>26</v>
      </c>
      <c r="B55" s="962"/>
      <c r="C55" s="301" t="s">
        <v>775</v>
      </c>
      <c r="D55" s="302">
        <f t="shared" si="2"/>
        <v>0</v>
      </c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s="304" customFormat="1" ht="14.25">
      <c r="A56" s="300">
        <v>27</v>
      </c>
      <c r="B56" s="965" t="s">
        <v>786</v>
      </c>
      <c r="C56" s="300" t="s">
        <v>774</v>
      </c>
      <c r="D56" s="302">
        <f>SUM(D32:D55)</f>
        <v>189667280</v>
      </c>
      <c r="E56" s="300">
        <f>SUM(E32:E55)</f>
        <v>14882676</v>
      </c>
      <c r="F56" s="300">
        <f aca="true" t="shared" si="3" ref="F56:P56">SUM(F32:F55)</f>
        <v>13772836</v>
      </c>
      <c r="G56" s="300">
        <f t="shared" si="3"/>
        <v>16308036</v>
      </c>
      <c r="H56" s="300">
        <f t="shared" si="3"/>
        <v>13772836</v>
      </c>
      <c r="I56" s="300">
        <f t="shared" si="3"/>
        <v>22629336</v>
      </c>
      <c r="J56" s="300">
        <f t="shared" si="3"/>
        <v>13772836</v>
      </c>
      <c r="K56" s="300">
        <f t="shared" si="3"/>
        <v>14272836</v>
      </c>
      <c r="L56" s="300">
        <f t="shared" si="3"/>
        <v>13772836</v>
      </c>
      <c r="M56" s="300">
        <f t="shared" si="3"/>
        <v>16308036</v>
      </c>
      <c r="N56" s="300">
        <f t="shared" si="3"/>
        <v>13772836</v>
      </c>
      <c r="O56" s="300">
        <f t="shared" si="3"/>
        <v>13772836</v>
      </c>
      <c r="P56" s="300">
        <f t="shared" si="3"/>
        <v>22629344</v>
      </c>
    </row>
    <row r="57" spans="1:16" s="304" customFormat="1" ht="14.25">
      <c r="A57" s="300">
        <v>28</v>
      </c>
      <c r="B57" s="966"/>
      <c r="C57" s="300" t="s">
        <v>775</v>
      </c>
      <c r="D57" s="302">
        <f t="shared" si="2"/>
        <v>0</v>
      </c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s="302" customFormat="1" ht="14.25">
      <c r="A58" s="300">
        <v>29</v>
      </c>
      <c r="B58" s="961" t="s">
        <v>787</v>
      </c>
      <c r="C58" s="301" t="s">
        <v>774</v>
      </c>
      <c r="D58" s="302">
        <f t="shared" si="2"/>
        <v>0</v>
      </c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</row>
    <row r="59" spans="1:16" s="302" customFormat="1" ht="14.25">
      <c r="A59" s="300">
        <v>30</v>
      </c>
      <c r="B59" s="962"/>
      <c r="C59" s="301" t="s">
        <v>775</v>
      </c>
      <c r="D59" s="302">
        <f t="shared" si="2"/>
        <v>85000000</v>
      </c>
      <c r="E59" s="301"/>
      <c r="F59" s="301"/>
      <c r="G59" s="301">
        <v>40000000</v>
      </c>
      <c r="H59" s="301"/>
      <c r="I59" s="301"/>
      <c r="J59" s="301"/>
      <c r="K59" s="301"/>
      <c r="L59" s="301"/>
      <c r="M59" s="301"/>
      <c r="N59" s="301">
        <v>45000000</v>
      </c>
      <c r="O59" s="301"/>
      <c r="P59" s="301"/>
    </row>
    <row r="60" ht="14.25">
      <c r="D60" s="138">
        <f>SUM(D56:D59)</f>
        <v>274667280</v>
      </c>
    </row>
  </sheetData>
  <sheetProtection/>
  <mergeCells count="30">
    <mergeCell ref="B4:B5"/>
    <mergeCell ref="C4:D4"/>
    <mergeCell ref="E4:P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30:B31"/>
    <mergeCell ref="C30:D30"/>
    <mergeCell ref="E30:P30"/>
    <mergeCell ref="C31:D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5" r:id="rId1"/>
  <headerFooter>
    <oddHeader>&amp;LMAGYARPOLÁNY KÖZSÉG 
ÖNKORMÁNYZATA&amp;C2017. ÉVI KÖLTSÉGVETÉS
bevételi és kiadási előirányzatok
felhasználási ütemterve&amp;R7. melléklet Magyarpolány Község Önkormányat Képviselő-testületének
3/2018. (IV. 6.)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B25" sqref="B25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50390625" style="0" customWidth="1"/>
  </cols>
  <sheetData>
    <row r="1" spans="2:8" ht="20.25" customHeight="1">
      <c r="B1" s="10" t="s">
        <v>3</v>
      </c>
      <c r="C1" s="10" t="s">
        <v>136</v>
      </c>
      <c r="D1" s="10" t="s">
        <v>5</v>
      </c>
      <c r="E1" s="10" t="s">
        <v>6</v>
      </c>
      <c r="F1" s="10" t="s">
        <v>7</v>
      </c>
      <c r="G1" s="10" t="s">
        <v>294</v>
      </c>
      <c r="H1" s="10" t="s">
        <v>655</v>
      </c>
    </row>
    <row r="2" spans="1:8" ht="14.25">
      <c r="A2" s="980">
        <v>1</v>
      </c>
      <c r="B2" s="112" t="s">
        <v>679</v>
      </c>
      <c r="C2" s="982" t="s">
        <v>680</v>
      </c>
      <c r="D2" s="984" t="s">
        <v>681</v>
      </c>
      <c r="E2" s="977"/>
      <c r="F2" s="976" t="s">
        <v>682</v>
      </c>
      <c r="G2" s="976"/>
      <c r="H2" s="977"/>
    </row>
    <row r="3" spans="1:8" ht="14.25">
      <c r="A3" s="980"/>
      <c r="B3" s="113"/>
      <c r="C3" s="983"/>
      <c r="D3" s="114" t="s">
        <v>683</v>
      </c>
      <c r="E3" s="115" t="s">
        <v>939</v>
      </c>
      <c r="F3" s="115" t="s">
        <v>683</v>
      </c>
      <c r="G3" s="115" t="s">
        <v>684</v>
      </c>
      <c r="H3" s="116" t="s">
        <v>939</v>
      </c>
    </row>
    <row r="4" spans="1:8" ht="14.25">
      <c r="A4" s="293">
        <f>A2+1</f>
        <v>2</v>
      </c>
      <c r="B4" s="112" t="s">
        <v>685</v>
      </c>
      <c r="C4" s="114" t="s">
        <v>686</v>
      </c>
      <c r="D4" s="114">
        <v>100</v>
      </c>
      <c r="E4" s="127">
        <v>387000</v>
      </c>
      <c r="F4" s="128"/>
      <c r="G4" s="128"/>
      <c r="H4" s="128"/>
    </row>
    <row r="5" spans="1:8" ht="14.25">
      <c r="A5" s="293">
        <f aca="true" t="shared" si="0" ref="A5:A15">A4+1</f>
        <v>3</v>
      </c>
      <c r="B5" s="112" t="s">
        <v>687</v>
      </c>
      <c r="C5" s="114" t="s">
        <v>686</v>
      </c>
      <c r="D5" s="114">
        <v>100</v>
      </c>
      <c r="E5" s="127">
        <v>477000</v>
      </c>
      <c r="F5" s="128"/>
      <c r="G5" s="128"/>
      <c r="H5" s="128"/>
    </row>
    <row r="6" spans="1:8" ht="42.75">
      <c r="A6" s="293">
        <f t="shared" si="0"/>
        <v>4</v>
      </c>
      <c r="B6" s="117" t="s">
        <v>1020</v>
      </c>
      <c r="C6" s="399" t="s">
        <v>688</v>
      </c>
      <c r="D6" s="399">
        <v>100</v>
      </c>
      <c r="E6" s="400">
        <v>193985</v>
      </c>
      <c r="F6" s="129"/>
      <c r="G6" s="129"/>
      <c r="H6" s="129"/>
    </row>
    <row r="7" spans="1:8" ht="14.25">
      <c r="A7" s="293">
        <f t="shared" si="0"/>
        <v>5</v>
      </c>
      <c r="B7" s="978" t="s">
        <v>689</v>
      </c>
      <c r="C7" s="118"/>
      <c r="D7" s="119"/>
      <c r="E7" s="130"/>
      <c r="F7" s="127">
        <v>100</v>
      </c>
      <c r="G7" s="127">
        <v>7</v>
      </c>
      <c r="H7" s="127">
        <v>608650</v>
      </c>
    </row>
    <row r="8" spans="1:8" ht="14.25">
      <c r="A8" s="293">
        <f t="shared" si="0"/>
        <v>6</v>
      </c>
      <c r="B8" s="979"/>
      <c r="C8" s="118"/>
      <c r="D8" s="119"/>
      <c r="E8" s="130"/>
      <c r="F8" s="127">
        <v>50</v>
      </c>
      <c r="G8" s="127">
        <v>15</v>
      </c>
      <c r="H8" s="127">
        <v>652125</v>
      </c>
    </row>
    <row r="9" spans="1:8" ht="14.25">
      <c r="A9" s="293">
        <f t="shared" si="0"/>
        <v>7</v>
      </c>
      <c r="B9" s="978" t="s">
        <v>690</v>
      </c>
      <c r="C9" s="118"/>
      <c r="D9" s="119"/>
      <c r="E9" s="130"/>
      <c r="F9" s="127">
        <v>100</v>
      </c>
      <c r="G9" s="127">
        <v>5</v>
      </c>
      <c r="H9" s="127">
        <v>305250</v>
      </c>
    </row>
    <row r="10" spans="1:8" ht="14.25">
      <c r="A10" s="293">
        <f t="shared" si="0"/>
        <v>8</v>
      </c>
      <c r="B10" s="979"/>
      <c r="C10" s="118"/>
      <c r="D10" s="119"/>
      <c r="E10" s="130"/>
      <c r="F10" s="127">
        <v>50</v>
      </c>
      <c r="G10" s="127">
        <v>21</v>
      </c>
      <c r="H10" s="127">
        <v>620160</v>
      </c>
    </row>
    <row r="11" spans="1:8" ht="14.25">
      <c r="A11" s="293">
        <f t="shared" si="0"/>
        <v>9</v>
      </c>
      <c r="B11" s="981" t="s">
        <v>691</v>
      </c>
      <c r="C11" s="118"/>
      <c r="D11" s="119"/>
      <c r="E11" s="130"/>
      <c r="F11" s="127">
        <v>100</v>
      </c>
      <c r="G11" s="127">
        <v>21</v>
      </c>
      <c r="H11" s="127">
        <v>641025</v>
      </c>
    </row>
    <row r="12" spans="1:8" ht="14.25">
      <c r="A12" s="293">
        <f t="shared" si="0"/>
        <v>10</v>
      </c>
      <c r="B12" s="981"/>
      <c r="C12" s="118"/>
      <c r="D12" s="119"/>
      <c r="E12" s="130"/>
      <c r="F12" s="127">
        <v>50</v>
      </c>
      <c r="G12" s="127">
        <v>0</v>
      </c>
      <c r="H12" s="127">
        <v>250940</v>
      </c>
    </row>
    <row r="13" spans="1:8" ht="14.25">
      <c r="A13" s="293">
        <f t="shared" si="0"/>
        <v>11</v>
      </c>
      <c r="B13" s="981" t="s">
        <v>692</v>
      </c>
      <c r="C13" s="118"/>
      <c r="D13" s="119"/>
      <c r="E13" s="130"/>
      <c r="F13" s="127">
        <v>100</v>
      </c>
      <c r="G13" s="127">
        <v>2</v>
      </c>
      <c r="H13" s="127">
        <v>188600</v>
      </c>
    </row>
    <row r="14" spans="1:8" ht="14.25">
      <c r="A14" s="293">
        <f t="shared" si="0"/>
        <v>12</v>
      </c>
      <c r="B14" s="981"/>
      <c r="C14" s="118"/>
      <c r="D14" s="119"/>
      <c r="E14" s="130"/>
      <c r="F14" s="127">
        <v>50</v>
      </c>
      <c r="G14" s="127"/>
      <c r="H14" s="127"/>
    </row>
    <row r="15" spans="1:8" ht="29.25" customHeight="1">
      <c r="A15" s="293">
        <f t="shared" si="0"/>
        <v>13</v>
      </c>
      <c r="B15" s="112" t="s">
        <v>699</v>
      </c>
      <c r="C15" s="112"/>
      <c r="D15" s="112"/>
      <c r="E15" s="128">
        <f>SUM(E4:E14)</f>
        <v>1057985</v>
      </c>
      <c r="F15" s="128"/>
      <c r="G15" s="128"/>
      <c r="H15" s="128">
        <f>SUM(H7:H14)</f>
        <v>3266750</v>
      </c>
    </row>
    <row r="16" spans="2:8" ht="32.25" customHeight="1">
      <c r="B16" s="123" t="s">
        <v>693</v>
      </c>
      <c r="C16" s="111"/>
      <c r="D16" s="111"/>
      <c r="E16" s="111"/>
      <c r="F16" s="111"/>
      <c r="G16" s="111"/>
      <c r="H16" s="111"/>
    </row>
    <row r="17" spans="2:8" ht="39" customHeight="1">
      <c r="B17" s="121" t="s">
        <v>695</v>
      </c>
      <c r="C17" s="111" t="s">
        <v>1045</v>
      </c>
      <c r="D17" s="111"/>
      <c r="E17" s="111"/>
      <c r="F17" s="111"/>
      <c r="G17" s="111"/>
      <c r="H17" s="111"/>
    </row>
    <row r="18" spans="2:8" ht="14.25">
      <c r="B18" s="122"/>
      <c r="C18" s="111" t="s">
        <v>1046</v>
      </c>
      <c r="D18" s="111"/>
      <c r="E18" s="111"/>
      <c r="F18" s="111"/>
      <c r="G18" s="111"/>
      <c r="H18" s="111"/>
    </row>
    <row r="19" spans="2:8" ht="14.25">
      <c r="B19" s="122"/>
      <c r="C19" s="111"/>
      <c r="D19" s="111"/>
      <c r="E19" s="111"/>
      <c r="F19" s="111"/>
      <c r="G19" s="111"/>
      <c r="H19" s="111"/>
    </row>
    <row r="20" spans="2:8" ht="36.75" customHeight="1">
      <c r="B20" s="121" t="s">
        <v>694</v>
      </c>
      <c r="C20" s="120" t="s">
        <v>1047</v>
      </c>
      <c r="D20" s="111"/>
      <c r="E20" s="111"/>
      <c r="F20" s="111"/>
      <c r="G20" s="111"/>
      <c r="H20" s="111"/>
    </row>
    <row r="21" spans="3:8" ht="14.25">
      <c r="C21" s="120" t="s">
        <v>1048</v>
      </c>
      <c r="D21" s="111"/>
      <c r="E21" s="111"/>
      <c r="F21" s="111"/>
      <c r="G21" s="111"/>
      <c r="H21" s="111"/>
    </row>
    <row r="22" spans="3:8" ht="14.25">
      <c r="C22" s="120" t="s">
        <v>1049</v>
      </c>
      <c r="D22" s="111"/>
      <c r="E22" s="111"/>
      <c r="F22" s="111"/>
      <c r="G22" s="111"/>
      <c r="H22" s="111"/>
    </row>
    <row r="23" spans="3:8" ht="14.25">
      <c r="C23" s="111" t="s">
        <v>1050</v>
      </c>
      <c r="D23" s="111"/>
      <c r="E23" s="111"/>
      <c r="F23" s="111"/>
      <c r="G23" s="111"/>
      <c r="H23" s="111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ÖNKORMÁNYZATA&amp;C2017. ÉVI KÖLTSÉGVETÉS&amp;R8. melléklet Magyarpolány Község Önkormányat Képviselő-testületének
3/2018. (IV. 6.)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2018-04-11T14:48:09Z</cp:lastPrinted>
  <dcterms:created xsi:type="dcterms:W3CDTF">2015-02-08T21:03:33Z</dcterms:created>
  <dcterms:modified xsi:type="dcterms:W3CDTF">2018-04-11T14:53:05Z</dcterms:modified>
  <cp:category/>
  <cp:version/>
  <cp:contentType/>
  <cp:contentStatus/>
</cp:coreProperties>
</file>