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8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16230" yWindow="-225" windowWidth="3000" windowHeight="11760" tabRatio="967"/>
  </bookViews>
  <sheets>
    <sheet name="ÖSSZEFÜGGÉSEK" sheetId="75" r:id="rId1"/>
    <sheet name="1.1.sz.mell." sheetId="1" r:id="rId2"/>
    <sheet name="1.2.sz.mell." sheetId="116" r:id="rId3"/>
    <sheet name="1.3.sz.mell." sheetId="117" r:id="rId4"/>
    <sheet name="1.4.sz.mell." sheetId="118" r:id="rId5"/>
    <sheet name="2.1.sz.mell  " sheetId="73" r:id="rId6"/>
    <sheet name="2.2.sz.mell  " sheetId="61" r:id="rId7"/>
    <sheet name="ELLENŐRZÉS-1.sz.2.a.sz.2.b.sz." sheetId="76" r:id="rId8"/>
    <sheet name="3.sz.mell.  " sheetId="62" r:id="rId9"/>
    <sheet name="4.sz.mell." sheetId="77" r:id="rId10"/>
    <sheet name="5.sz.mell." sheetId="78" r:id="rId11"/>
    <sheet name="6.sz.mell." sheetId="63" r:id="rId12"/>
    <sheet name="7.sz.mell." sheetId="64" r:id="rId13"/>
    <sheet name="8. sz. mell. " sheetId="71" r:id="rId14"/>
    <sheet name="9.1. sz. mell" sheetId="3" r:id="rId15"/>
    <sheet name="9.1.1. sz. mell " sheetId="119" r:id="rId16"/>
    <sheet name="9.1.2. sz. mell " sheetId="120" r:id="rId17"/>
    <sheet name="9.1.3. sz. mell" sheetId="121" r:id="rId18"/>
    <sheet name="9.2. sz. mell" sheetId="79" r:id="rId19"/>
    <sheet name="9.2.1. sz. mell" sheetId="122" r:id="rId20"/>
    <sheet name="9.2.2. sz.  mell" sheetId="123" r:id="rId21"/>
    <sheet name="9.2.3. sz. mell" sheetId="124" r:id="rId22"/>
    <sheet name="9.3. sz. mell" sheetId="105" r:id="rId23"/>
    <sheet name="9.3.1. sz. mell" sheetId="125" r:id="rId24"/>
    <sheet name="9.3.2. sz. mell" sheetId="126" r:id="rId25"/>
    <sheet name="9.3.3. sz. mell" sheetId="127" r:id="rId26"/>
    <sheet name="9.4.sz.mell" sheetId="129" r:id="rId27"/>
    <sheet name="9.4.1 sz. mell." sheetId="130" r:id="rId28"/>
    <sheet name="9.4.2.sz. mell" sheetId="131" r:id="rId29"/>
    <sheet name="10.sz.mell" sheetId="89" r:id="rId30"/>
    <sheet name="1. sz tájékoztató t." sheetId="87" r:id="rId31"/>
    <sheet name="2. sz tájékoztató t" sheetId="66" r:id="rId32"/>
    <sheet name="3. sz tájékoztató t." sheetId="88" r:id="rId33"/>
    <sheet name="4.sz tájékoztató t." sheetId="24" r:id="rId34"/>
    <sheet name="5.sz tájékoztató t." sheetId="2" r:id="rId35"/>
    <sheet name="6.sz tájékoztató t." sheetId="70" r:id="rId36"/>
    <sheet name="7. sz tájékoztató t." sheetId="128" r:id="rId37"/>
    <sheet name="Munka1" sheetId="94" r:id="rId38"/>
  </sheets>
  <definedNames>
    <definedName name="_xlnm.Print_Area" localSheetId="30">'1. sz tájékoztató t.'!$A$1:$E$154</definedName>
    <definedName name="_xlnm.Print_Area" localSheetId="1">'1.1.sz.mell.'!$A$1:$C$160</definedName>
    <definedName name="_xlnm.Print_Area" localSheetId="2">'1.2.sz.mell.'!$A$1:$C$160</definedName>
    <definedName name="_xlnm.Print_Area" localSheetId="3">'1.3.sz.mell.'!$A$1:$C$159</definedName>
    <definedName name="_xlnm.Print_Area" localSheetId="4">'1.4.sz.mell.'!$A$1:$C$159</definedName>
    <definedName name="_xlnm.Print_Area" localSheetId="36">'7. sz tájékoztató t.'!$A$1:$E$37</definedName>
    <definedName name="_xlnm.Print_Titles" localSheetId="14">'9.1. sz. mell'!$1:$6</definedName>
    <definedName name="_xlnm.Print_Titles" localSheetId="15">'9.1.1. sz. mell '!$1:$6</definedName>
    <definedName name="_xlnm.Print_Titles" localSheetId="16">'9.1.2. sz. mell '!$1:$6</definedName>
    <definedName name="_xlnm.Print_Titles" localSheetId="17">'9.1.3. sz. mell'!$1:$6</definedName>
    <definedName name="_xlnm.Print_Titles" localSheetId="18">'9.2. sz. mell'!$1:$6</definedName>
    <definedName name="_xlnm.Print_Titles" localSheetId="19">'9.2.1. sz. mell'!$1:$6</definedName>
    <definedName name="_xlnm.Print_Titles" localSheetId="20">'9.2.2. sz.  mell'!$1:$6</definedName>
    <definedName name="_xlnm.Print_Titles" localSheetId="21">'9.2.3. sz. mell'!$1:$6</definedName>
    <definedName name="_xlnm.Print_Titles" localSheetId="22">'9.3. sz. mell'!$1:$6</definedName>
    <definedName name="_xlnm.Print_Titles" localSheetId="23">'9.3.1. sz. mell'!$1:$6</definedName>
    <definedName name="_xlnm.Print_Titles" localSheetId="24">'9.3.2. sz. mell'!$1:$6</definedName>
    <definedName name="_xlnm.Print_Titles" localSheetId="25">'9.3.3. sz. mell'!$1:$6</definedName>
  </definedNames>
  <calcPr calcId="114210" fullCalcOnLoad="1"/>
</workbook>
</file>

<file path=xl/calcChain.xml><?xml version="1.0" encoding="utf-8"?>
<calcChain xmlns="http://schemas.openxmlformats.org/spreadsheetml/2006/main">
  <c r="F1" i="61"/>
  <c r="F1" i="73"/>
  <c r="C1" i="131"/>
  <c r="C1" i="130"/>
  <c r="C1" i="129"/>
  <c r="C1" i="127"/>
  <c r="C1" i="121"/>
  <c r="C1" i="119"/>
  <c r="C1" i="3"/>
  <c r="C1" i="126"/>
  <c r="C1" i="122"/>
  <c r="C1" i="79"/>
  <c r="C1" i="120"/>
  <c r="C1" i="125"/>
  <c r="C1" i="105"/>
  <c r="C1" i="124"/>
  <c r="C1" i="123"/>
  <c r="N18" i="24"/>
  <c r="A1" i="78"/>
  <c r="Q18" i="24"/>
  <c r="C24"/>
  <c r="D24"/>
  <c r="E24"/>
  <c r="F24"/>
  <c r="G24"/>
  <c r="H24"/>
  <c r="I24"/>
  <c r="J24"/>
  <c r="K24"/>
  <c r="L24"/>
  <c r="M24"/>
  <c r="N24"/>
  <c r="C22"/>
  <c r="D22"/>
  <c r="E22"/>
  <c r="F22"/>
  <c r="G22"/>
  <c r="H22"/>
  <c r="I22"/>
  <c r="J22"/>
  <c r="K22"/>
  <c r="L22"/>
  <c r="M22"/>
  <c r="N22"/>
  <c r="C20"/>
  <c r="D20"/>
  <c r="E20"/>
  <c r="F20"/>
  <c r="G20"/>
  <c r="H20"/>
  <c r="I20"/>
  <c r="J20"/>
  <c r="K20"/>
  <c r="L20"/>
  <c r="M20"/>
  <c r="N20"/>
  <c r="C18"/>
  <c r="D18"/>
  <c r="Q24"/>
  <c r="Q23"/>
  <c r="C23"/>
  <c r="D23"/>
  <c r="E23"/>
  <c r="F23"/>
  <c r="G23"/>
  <c r="H23"/>
  <c r="I23"/>
  <c r="J23"/>
  <c r="K23"/>
  <c r="L23"/>
  <c r="M23"/>
  <c r="N23"/>
  <c r="Q22"/>
  <c r="Q21"/>
  <c r="C21"/>
  <c r="D21"/>
  <c r="E21"/>
  <c r="F21"/>
  <c r="G21"/>
  <c r="H21"/>
  <c r="I21"/>
  <c r="J21"/>
  <c r="K21"/>
  <c r="L21"/>
  <c r="M21"/>
  <c r="N21"/>
  <c r="Q20"/>
  <c r="Q19"/>
  <c r="C19"/>
  <c r="D19"/>
  <c r="E19"/>
  <c r="F19"/>
  <c r="G19"/>
  <c r="H19"/>
  <c r="I19"/>
  <c r="J19"/>
  <c r="K19"/>
  <c r="L19"/>
  <c r="M19"/>
  <c r="N19"/>
  <c r="Q17"/>
  <c r="C17"/>
  <c r="D17"/>
  <c r="E17"/>
  <c r="Q16"/>
  <c r="C16"/>
  <c r="Q10"/>
  <c r="C10"/>
  <c r="D10"/>
  <c r="E10"/>
  <c r="F10"/>
  <c r="G10"/>
  <c r="H10"/>
  <c r="I10"/>
  <c r="J10"/>
  <c r="K10"/>
  <c r="L10"/>
  <c r="M10"/>
  <c r="N10"/>
  <c r="Q9"/>
  <c r="C9"/>
  <c r="D9"/>
  <c r="E9"/>
  <c r="F9"/>
  <c r="Q8"/>
  <c r="C8"/>
  <c r="D8"/>
  <c r="E8"/>
  <c r="F8"/>
  <c r="G8"/>
  <c r="H8"/>
  <c r="I8"/>
  <c r="J8"/>
  <c r="K8"/>
  <c r="L8"/>
  <c r="M8"/>
  <c r="N8"/>
  <c r="Q7"/>
  <c r="C7"/>
  <c r="D7"/>
  <c r="E7"/>
  <c r="Q6"/>
  <c r="C6"/>
  <c r="D6"/>
  <c r="E6"/>
  <c r="Q5"/>
  <c r="C5"/>
  <c r="D5"/>
  <c r="E5"/>
  <c r="F5"/>
  <c r="Q11"/>
  <c r="C11"/>
  <c r="D11"/>
  <c r="E11"/>
  <c r="F11"/>
  <c r="G11"/>
  <c r="H11"/>
  <c r="I11"/>
  <c r="J11"/>
  <c r="K11"/>
  <c r="L11"/>
  <c r="M11"/>
  <c r="N11"/>
  <c r="O13"/>
  <c r="E6" i="62"/>
  <c r="D11" i="63"/>
  <c r="B10"/>
  <c r="E5" i="128"/>
  <c r="E6"/>
  <c r="E16"/>
  <c r="E15"/>
  <c r="E13"/>
  <c r="E12"/>
  <c r="E11"/>
  <c r="E10"/>
  <c r="E9"/>
  <c r="B11" i="2"/>
  <c r="B10"/>
  <c r="B9"/>
  <c r="B8"/>
  <c r="B7"/>
  <c r="B15"/>
  <c r="G10" i="66"/>
  <c r="G9"/>
  <c r="H10"/>
  <c r="I10"/>
  <c r="H9"/>
  <c r="I9"/>
  <c r="I18"/>
  <c r="D129" i="87"/>
  <c r="D140"/>
  <c r="C51" i="131"/>
  <c r="C45"/>
  <c r="C57"/>
  <c r="C37"/>
  <c r="C30"/>
  <c r="C26"/>
  <c r="C20"/>
  <c r="C8"/>
  <c r="C36"/>
  <c r="C51" i="130"/>
  <c r="C45"/>
  <c r="C57"/>
  <c r="C37"/>
  <c r="C30"/>
  <c r="C26"/>
  <c r="C20"/>
  <c r="C8"/>
  <c r="C36"/>
  <c r="C51" i="129"/>
  <c r="C45"/>
  <c r="C37"/>
  <c r="C30"/>
  <c r="C26"/>
  <c r="C20"/>
  <c r="C8"/>
  <c r="C29" i="3"/>
  <c r="C34" i="1"/>
  <c r="C18" i="61"/>
  <c r="C2" i="116"/>
  <c r="C90"/>
  <c r="C157"/>
  <c r="C90" i="1"/>
  <c r="C157"/>
  <c r="C8" i="128"/>
  <c r="E26" i="87"/>
  <c r="D26"/>
  <c r="C26"/>
  <c r="C29" i="121"/>
  <c r="C29" i="120"/>
  <c r="C29" i="119"/>
  <c r="C26" i="118"/>
  <c r="C26" i="117"/>
  <c r="C26" i="116"/>
  <c r="C26" i="1"/>
  <c r="F3" i="64"/>
  <c r="C3" i="1"/>
  <c r="C4" i="73"/>
  <c r="C18"/>
  <c r="C146" i="121"/>
  <c r="C140"/>
  <c r="C146" i="120"/>
  <c r="C140"/>
  <c r="C146" i="119"/>
  <c r="C140"/>
  <c r="C140" i="3"/>
  <c r="E3" i="128"/>
  <c r="E26"/>
  <c r="C3"/>
  <c r="C26"/>
  <c r="D3"/>
  <c r="D26"/>
  <c r="E29"/>
  <c r="D29"/>
  <c r="C29"/>
  <c r="E8"/>
  <c r="E20"/>
  <c r="E22"/>
  <c r="D8"/>
  <c r="D20"/>
  <c r="D22"/>
  <c r="C20"/>
  <c r="C22"/>
  <c r="C51" i="127"/>
  <c r="C45"/>
  <c r="C57"/>
  <c r="C51" i="126"/>
  <c r="C45"/>
  <c r="C57"/>
  <c r="C51" i="125"/>
  <c r="C45"/>
  <c r="C51" i="105"/>
  <c r="C45"/>
  <c r="C52" i="124"/>
  <c r="C46"/>
  <c r="C58"/>
  <c r="C52" i="123"/>
  <c r="C46"/>
  <c r="C58"/>
  <c r="C52" i="122"/>
  <c r="C46"/>
  <c r="C58"/>
  <c r="D93" i="87"/>
  <c r="E93"/>
  <c r="D114"/>
  <c r="E114"/>
  <c r="E129"/>
  <c r="E153"/>
  <c r="E154"/>
  <c r="D133"/>
  <c r="E133"/>
  <c r="E140"/>
  <c r="D145"/>
  <c r="E145"/>
  <c r="C145"/>
  <c r="C140"/>
  <c r="C133"/>
  <c r="C129"/>
  <c r="C114"/>
  <c r="C93"/>
  <c r="D5"/>
  <c r="E5"/>
  <c r="D12"/>
  <c r="E12"/>
  <c r="D19"/>
  <c r="E19"/>
  <c r="D34"/>
  <c r="E34"/>
  <c r="D46"/>
  <c r="E46"/>
  <c r="D52"/>
  <c r="E52"/>
  <c r="D57"/>
  <c r="E57"/>
  <c r="D63"/>
  <c r="E63"/>
  <c r="D67"/>
  <c r="D86"/>
  <c r="D87"/>
  <c r="E67"/>
  <c r="D72"/>
  <c r="E72"/>
  <c r="D75"/>
  <c r="E75"/>
  <c r="E86"/>
  <c r="E87"/>
  <c r="D79"/>
  <c r="E79"/>
  <c r="C79"/>
  <c r="C75"/>
  <c r="C72"/>
  <c r="C67"/>
  <c r="C63"/>
  <c r="C57"/>
  <c r="C52"/>
  <c r="C46"/>
  <c r="C34"/>
  <c r="C19"/>
  <c r="C12"/>
  <c r="C5"/>
  <c r="C37" i="127"/>
  <c r="C30"/>
  <c r="C26"/>
  <c r="C20"/>
  <c r="C8"/>
  <c r="C36"/>
  <c r="C41"/>
  <c r="C37" i="126"/>
  <c r="C30"/>
  <c r="C26"/>
  <c r="C20"/>
  <c r="C8"/>
  <c r="C36"/>
  <c r="C41"/>
  <c r="C37" i="125"/>
  <c r="C30"/>
  <c r="C26"/>
  <c r="C20"/>
  <c r="C8"/>
  <c r="C36"/>
  <c r="C41"/>
  <c r="C38" i="124"/>
  <c r="C31"/>
  <c r="C26"/>
  <c r="C20"/>
  <c r="C8"/>
  <c r="C37"/>
  <c r="C42"/>
  <c r="C38" i="123"/>
  <c r="C31"/>
  <c r="C26"/>
  <c r="C20"/>
  <c r="C8"/>
  <c r="C37"/>
  <c r="C38" i="122"/>
  <c r="C31"/>
  <c r="C26"/>
  <c r="C20"/>
  <c r="C8"/>
  <c r="C133" i="121"/>
  <c r="C129"/>
  <c r="C154"/>
  <c r="C114"/>
  <c r="C93"/>
  <c r="C128"/>
  <c r="C155"/>
  <c r="C82"/>
  <c r="C78"/>
  <c r="C75"/>
  <c r="C70"/>
  <c r="C89"/>
  <c r="C66"/>
  <c r="C60"/>
  <c r="C55"/>
  <c r="C49"/>
  <c r="C37"/>
  <c r="C22"/>
  <c r="C15"/>
  <c r="C8"/>
  <c r="C65"/>
  <c r="C90"/>
  <c r="C133" i="120"/>
  <c r="C129"/>
  <c r="C154"/>
  <c r="C114"/>
  <c r="C93"/>
  <c r="C82"/>
  <c r="C78"/>
  <c r="C75"/>
  <c r="C70"/>
  <c r="C66"/>
  <c r="C89"/>
  <c r="C60"/>
  <c r="C55"/>
  <c r="C49"/>
  <c r="C37"/>
  <c r="C22"/>
  <c r="C15"/>
  <c r="C8"/>
  <c r="C133" i="119"/>
  <c r="C129"/>
  <c r="C154"/>
  <c r="C114"/>
  <c r="C93"/>
  <c r="C82"/>
  <c r="C78"/>
  <c r="C75"/>
  <c r="C70"/>
  <c r="C66"/>
  <c r="C89"/>
  <c r="C60"/>
  <c r="C55"/>
  <c r="C49"/>
  <c r="C37"/>
  <c r="C22"/>
  <c r="C15"/>
  <c r="C8"/>
  <c r="C145" i="118"/>
  <c r="C140"/>
  <c r="C133"/>
  <c r="C129"/>
  <c r="C153"/>
  <c r="C114"/>
  <c r="C93"/>
  <c r="C128"/>
  <c r="C79"/>
  <c r="C75"/>
  <c r="C72"/>
  <c r="C67"/>
  <c r="C63"/>
  <c r="C86"/>
  <c r="C57"/>
  <c r="C52"/>
  <c r="C46"/>
  <c r="C34"/>
  <c r="C19"/>
  <c r="C12"/>
  <c r="C5"/>
  <c r="C62"/>
  <c r="C3"/>
  <c r="C91"/>
  <c r="C145" i="117"/>
  <c r="C140"/>
  <c r="C133"/>
  <c r="C129"/>
  <c r="C153"/>
  <c r="C114"/>
  <c r="C93"/>
  <c r="C79"/>
  <c r="C75"/>
  <c r="C72"/>
  <c r="C67"/>
  <c r="C63"/>
  <c r="C86"/>
  <c r="C159"/>
  <c r="C57"/>
  <c r="C52"/>
  <c r="C46"/>
  <c r="C34"/>
  <c r="C19"/>
  <c r="C12"/>
  <c r="C5"/>
  <c r="C3"/>
  <c r="C91"/>
  <c r="C3" i="116"/>
  <c r="C91"/>
  <c r="C145"/>
  <c r="C140"/>
  <c r="C133"/>
  <c r="C129"/>
  <c r="C153"/>
  <c r="C114"/>
  <c r="C93"/>
  <c r="C79"/>
  <c r="C75"/>
  <c r="C72"/>
  <c r="C67"/>
  <c r="C63"/>
  <c r="C86"/>
  <c r="C159"/>
  <c r="C57"/>
  <c r="C52"/>
  <c r="C46"/>
  <c r="C34"/>
  <c r="C19"/>
  <c r="C12"/>
  <c r="C5"/>
  <c r="C26" i="79"/>
  <c r="C146" i="3"/>
  <c r="C133"/>
  <c r="C93"/>
  <c r="E29" i="73"/>
  <c r="C145" i="1"/>
  <c r="C133"/>
  <c r="C93"/>
  <c r="A1" i="70"/>
  <c r="B3" i="2"/>
  <c r="A1"/>
  <c r="A1" i="24"/>
  <c r="H4" i="66"/>
  <c r="G4"/>
  <c r="F4"/>
  <c r="E4"/>
  <c r="D3"/>
  <c r="C3" i="87"/>
  <c r="C91"/>
  <c r="D3"/>
  <c r="D91"/>
  <c r="A20" i="89"/>
  <c r="A47" i="71"/>
  <c r="D4"/>
  <c r="D14"/>
  <c r="D27"/>
  <c r="D37"/>
  <c r="C4"/>
  <c r="C14"/>
  <c r="C27"/>
  <c r="C37"/>
  <c r="B4"/>
  <c r="B14"/>
  <c r="B27"/>
  <c r="B37"/>
  <c r="F3" i="63"/>
  <c r="D3"/>
  <c r="D3" i="64"/>
  <c r="C4" i="62"/>
  <c r="D4"/>
  <c r="E4"/>
  <c r="A12" i="75"/>
  <c r="A11" i="76"/>
  <c r="A4"/>
  <c r="C37" i="105"/>
  <c r="C30"/>
  <c r="C26"/>
  <c r="C20"/>
  <c r="C8"/>
  <c r="C36"/>
  <c r="C41"/>
  <c r="H16" i="66"/>
  <c r="G16"/>
  <c r="F16"/>
  <c r="E16"/>
  <c r="D16"/>
  <c r="D14"/>
  <c r="D12"/>
  <c r="H6"/>
  <c r="G6"/>
  <c r="G18"/>
  <c r="F6"/>
  <c r="F18"/>
  <c r="E6"/>
  <c r="E18"/>
  <c r="D6"/>
  <c r="D18"/>
  <c r="D30" i="88"/>
  <c r="C30"/>
  <c r="C52" i="79"/>
  <c r="C38"/>
  <c r="C31"/>
  <c r="C20"/>
  <c r="C129" i="3"/>
  <c r="C154"/>
  <c r="C114"/>
  <c r="C82"/>
  <c r="C78"/>
  <c r="C75"/>
  <c r="C70"/>
  <c r="C66"/>
  <c r="C60"/>
  <c r="C55"/>
  <c r="C49"/>
  <c r="C37"/>
  <c r="C22"/>
  <c r="C15"/>
  <c r="C8"/>
  <c r="E17" i="61"/>
  <c r="C17"/>
  <c r="D6" i="76"/>
  <c r="C140" i="1"/>
  <c r="C129"/>
  <c r="C153"/>
  <c r="C114"/>
  <c r="C79"/>
  <c r="C75"/>
  <c r="C72"/>
  <c r="C67"/>
  <c r="C63"/>
  <c r="C57"/>
  <c r="C52"/>
  <c r="C46"/>
  <c r="C19"/>
  <c r="C12"/>
  <c r="C5"/>
  <c r="E30" i="61"/>
  <c r="E18" i="73"/>
  <c r="C31"/>
  <c r="C19"/>
  <c r="C29"/>
  <c r="C24" i="61"/>
  <c r="C24" i="73"/>
  <c r="C46" i="79"/>
  <c r="C58"/>
  <c r="C8"/>
  <c r="C37"/>
  <c r="C42"/>
  <c r="E16" i="89"/>
  <c r="F16"/>
  <c r="D16"/>
  <c r="C16"/>
  <c r="G16"/>
  <c r="G15"/>
  <c r="G14"/>
  <c r="G13"/>
  <c r="G12"/>
  <c r="G11"/>
  <c r="G10"/>
  <c r="C8" i="78"/>
  <c r="C11" i="77"/>
  <c r="C11" i="62"/>
  <c r="D11"/>
  <c r="E11"/>
  <c r="F8"/>
  <c r="F9"/>
  <c r="F10"/>
  <c r="F7"/>
  <c r="F6"/>
  <c r="F11"/>
  <c r="I17" i="66"/>
  <c r="B35" i="71"/>
  <c r="E28"/>
  <c r="E30"/>
  <c r="E35"/>
  <c r="E31"/>
  <c r="E32"/>
  <c r="E33"/>
  <c r="E34"/>
  <c r="D35"/>
  <c r="C35"/>
  <c r="E5"/>
  <c r="E6"/>
  <c r="E22"/>
  <c r="B22"/>
  <c r="C22"/>
  <c r="D22"/>
  <c r="E29"/>
  <c r="E38"/>
  <c r="E39"/>
  <c r="E45"/>
  <c r="E40"/>
  <c r="E41"/>
  <c r="E42"/>
  <c r="E43"/>
  <c r="E44"/>
  <c r="B45"/>
  <c r="C45"/>
  <c r="D45"/>
  <c r="D52"/>
  <c r="D38" i="70"/>
  <c r="I7" i="66"/>
  <c r="I8"/>
  <c r="I11"/>
  <c r="I15"/>
  <c r="I16"/>
  <c r="F5" i="64"/>
  <c r="F6"/>
  <c r="F7"/>
  <c r="F8"/>
  <c r="F9"/>
  <c r="F10"/>
  <c r="F11"/>
  <c r="F12"/>
  <c r="F13"/>
  <c r="F14"/>
  <c r="F15"/>
  <c r="F16"/>
  <c r="F17"/>
  <c r="F18"/>
  <c r="F19"/>
  <c r="F20"/>
  <c r="F21"/>
  <c r="F22"/>
  <c r="F23"/>
  <c r="B24"/>
  <c r="D24"/>
  <c r="E24"/>
  <c r="F14" i="63"/>
  <c r="F15"/>
  <c r="F16"/>
  <c r="F17"/>
  <c r="F18"/>
  <c r="F19"/>
  <c r="F20"/>
  <c r="F21"/>
  <c r="F22"/>
  <c r="F23"/>
  <c r="F24"/>
  <c r="B25"/>
  <c r="D25"/>
  <c r="E25"/>
  <c r="O12" i="24"/>
  <c r="C30" i="61"/>
  <c r="C89" i="3"/>
  <c r="D33" i="128"/>
  <c r="D35"/>
  <c r="C33"/>
  <c r="C35"/>
  <c r="C57" i="105"/>
  <c r="C153" i="87"/>
  <c r="C128"/>
  <c r="C128" i="3"/>
  <c r="C65"/>
  <c r="C90"/>
  <c r="D14" i="76"/>
  <c r="C128" i="1"/>
  <c r="B13" i="76"/>
  <c r="C86" i="1"/>
  <c r="B7" i="76"/>
  <c r="I6" i="66"/>
  <c r="C32" i="61"/>
  <c r="D13" i="76"/>
  <c r="E31" i="61"/>
  <c r="C31"/>
  <c r="C33"/>
  <c r="E32"/>
  <c r="E31" i="73"/>
  <c r="E30"/>
  <c r="D15" i="76"/>
  <c r="E33" i="61"/>
  <c r="C57" i="125"/>
  <c r="C62" i="117"/>
  <c r="C87"/>
  <c r="C128"/>
  <c r="C154"/>
  <c r="C128" i="116"/>
  <c r="C62"/>
  <c r="C158"/>
  <c r="C62" i="1"/>
  <c r="B6" i="76"/>
  <c r="C37" i="122"/>
  <c r="C42"/>
  <c r="C128" i="120"/>
  <c r="C128" i="119"/>
  <c r="C155"/>
  <c r="C65" i="120"/>
  <c r="C65" i="119"/>
  <c r="C90"/>
  <c r="C41" i="131"/>
  <c r="C41" i="130"/>
  <c r="C57" i="129"/>
  <c r="C36"/>
  <c r="C41"/>
  <c r="C87" i="116"/>
  <c r="H18" i="66"/>
  <c r="E128" i="87"/>
  <c r="E62"/>
  <c r="D153"/>
  <c r="D128"/>
  <c r="D62"/>
  <c r="C154"/>
  <c r="C86"/>
  <c r="C87"/>
  <c r="C62"/>
  <c r="D154"/>
  <c r="E33" i="128"/>
  <c r="E35"/>
  <c r="G28"/>
  <c r="E6" i="76"/>
  <c r="C154" i="116"/>
  <c r="C42" i="123"/>
  <c r="C155" i="120"/>
  <c r="C90"/>
  <c r="C155" i="3"/>
  <c r="C154" i="1"/>
  <c r="B15" i="76"/>
  <c r="B14"/>
  <c r="E14"/>
  <c r="C159" i="1"/>
  <c r="C158" i="118"/>
  <c r="C154"/>
  <c r="D7" i="76"/>
  <c r="C30" i="73"/>
  <c r="C87" i="118"/>
  <c r="C159"/>
  <c r="D16" i="24"/>
  <c r="E16"/>
  <c r="F16"/>
  <c r="C25"/>
  <c r="C158" i="117"/>
  <c r="F24" i="64"/>
  <c r="E7" i="76"/>
  <c r="E15"/>
  <c r="E4" i="61"/>
  <c r="C4"/>
  <c r="E4" i="73"/>
  <c r="C91" i="1"/>
  <c r="E3" i="63"/>
  <c r="E3" i="64"/>
  <c r="C2" i="117"/>
  <c r="E13" i="76"/>
  <c r="C3" i="77"/>
  <c r="E3" i="87"/>
  <c r="E91"/>
  <c r="C87" i="1"/>
  <c r="B8" i="76"/>
  <c r="C158" i="1"/>
  <c r="E18" i="24"/>
  <c r="F18"/>
  <c r="G18"/>
  <c r="H18"/>
  <c r="I18"/>
  <c r="J18"/>
  <c r="K18"/>
  <c r="L18"/>
  <c r="M18"/>
  <c r="D25"/>
  <c r="F17"/>
  <c r="G17"/>
  <c r="H17"/>
  <c r="I17"/>
  <c r="J17"/>
  <c r="K17"/>
  <c r="L17"/>
  <c r="M17"/>
  <c r="N17"/>
  <c r="G16"/>
  <c r="D14"/>
  <c r="F6"/>
  <c r="G6"/>
  <c r="H6"/>
  <c r="I6"/>
  <c r="J6"/>
  <c r="K6"/>
  <c r="L6"/>
  <c r="M6"/>
  <c r="N6"/>
  <c r="E14"/>
  <c r="O9"/>
  <c r="G9"/>
  <c r="H9"/>
  <c r="I9"/>
  <c r="J9"/>
  <c r="K9"/>
  <c r="L9"/>
  <c r="M9"/>
  <c r="N9"/>
  <c r="O11"/>
  <c r="F7"/>
  <c r="G7"/>
  <c r="H7"/>
  <c r="I7"/>
  <c r="J7"/>
  <c r="K7"/>
  <c r="L7"/>
  <c r="M7"/>
  <c r="N7"/>
  <c r="O8"/>
  <c r="O10"/>
  <c r="G5"/>
  <c r="F14"/>
  <c r="B25" i="2"/>
  <c r="F25" i="63"/>
  <c r="F25" i="24"/>
  <c r="F26"/>
  <c r="E25"/>
  <c r="D8" i="76"/>
  <c r="C32" i="73"/>
  <c r="E32"/>
  <c r="O6" i="24"/>
  <c r="E8" i="76"/>
  <c r="C2" i="118"/>
  <c r="C90" i="117"/>
  <c r="C157"/>
  <c r="E26" i="24"/>
  <c r="D26"/>
  <c r="H16"/>
  <c r="G25"/>
  <c r="O7"/>
  <c r="H5"/>
  <c r="G14"/>
  <c r="E2" i="73"/>
  <c r="E2" i="61"/>
  <c r="C90" i="118"/>
  <c r="C157"/>
  <c r="G26" i="24"/>
  <c r="H25"/>
  <c r="I16"/>
  <c r="I5"/>
  <c r="H14"/>
  <c r="C2" i="77"/>
  <c r="C2" i="78"/>
  <c r="F2" i="63"/>
  <c r="F2" i="64"/>
  <c r="E2" i="62"/>
  <c r="H26" i="24"/>
  <c r="J16"/>
  <c r="I25"/>
  <c r="I14"/>
  <c r="J5"/>
  <c r="C4" i="3"/>
  <c r="C4" i="119"/>
  <c r="C4" i="120"/>
  <c r="C4" i="121"/>
  <c r="C4" i="79"/>
  <c r="C4" i="122"/>
  <c r="C4" i="123"/>
  <c r="C4" i="124"/>
  <c r="D3" i="71"/>
  <c r="D26"/>
  <c r="K16" i="24"/>
  <c r="J25"/>
  <c r="I26"/>
  <c r="K5"/>
  <c r="J14"/>
  <c r="C4" i="129"/>
  <c r="C4" i="105"/>
  <c r="J26" i="24"/>
  <c r="L16"/>
  <c r="K25"/>
  <c r="L5"/>
  <c r="K14"/>
  <c r="C14"/>
  <c r="C4" i="130"/>
  <c r="C4" i="125"/>
  <c r="M16" i="24"/>
  <c r="L25"/>
  <c r="K26"/>
  <c r="L14"/>
  <c r="M5"/>
  <c r="C26"/>
  <c r="C4" i="131"/>
  <c r="C4" i="126"/>
  <c r="C4" i="127"/>
  <c r="G8" i="89"/>
  <c r="E2" i="87"/>
  <c r="M25" i="24"/>
  <c r="N16"/>
  <c r="N25"/>
  <c r="L26"/>
  <c r="M14"/>
  <c r="N5"/>
  <c r="N14"/>
  <c r="O5"/>
  <c r="O25"/>
  <c r="E90" i="87"/>
  <c r="I2" i="66"/>
  <c r="D2" i="88"/>
  <c r="O2" i="24"/>
  <c r="N26"/>
  <c r="M26"/>
  <c r="O14"/>
  <c r="O26"/>
  <c r="C3" i="70"/>
  <c r="E2" i="128"/>
  <c r="E25"/>
</calcChain>
</file>

<file path=xl/sharedStrings.xml><?xml version="1.0" encoding="utf-8"?>
<sst xmlns="http://schemas.openxmlformats.org/spreadsheetml/2006/main" count="4618" uniqueCount="634">
  <si>
    <t>Beruházási (felhalmozási) kiadások előirányzata beruházásonként</t>
  </si>
  <si>
    <t>Felújítási kiadások előirányzata felújításonként</t>
  </si>
  <si>
    <t>Vállalkozási maradvány igénybevétele</t>
  </si>
  <si>
    <t>Adatszolgáltatás 
az elismert tartozásállományról</t>
  </si>
  <si>
    <t>Többéves kihatással járó döntések számszerűsítése évenkénti bontásban és összesítve célok szerint</t>
  </si>
  <si>
    <t>Működési célú finanszírozási kiadások
(hiteltörlesztés, értékpapír vásárlás, stb.)</t>
  </si>
  <si>
    <t>Felhalmozási célú finanszírozási kiadások
(hiteltörlesztés, értékpapír vásárlás, stb.)</t>
  </si>
  <si>
    <t>Az önkormányzat által adott közvetett támogatások
(kedvezmények)</t>
  </si>
  <si>
    <t>Eszközök hasznosítása utáni kedvezmény, mentesség</t>
  </si>
  <si>
    <t>Helyiségek hasznosítása utáni kedvezmény, mentesség</t>
  </si>
  <si>
    <t>Felhalmozási bevételek</t>
  </si>
  <si>
    <t>Finanszírozási bevételek</t>
  </si>
  <si>
    <t xml:space="preserve"> Egyéb működési célú kiadások</t>
  </si>
  <si>
    <t>Finanszírozási kiadások</t>
  </si>
  <si>
    <t>adatok forintban</t>
  </si>
  <si>
    <t>Támogatás összge</t>
  </si>
  <si>
    <t>B E V É T E L E K</t>
  </si>
  <si>
    <t>Sor-szám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</si>
  <si>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</si>
  <si>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</si>
  <si>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</si>
  <si>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</si>
  <si>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</si>
  <si>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</si>
  <si>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</si>
  <si>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</si>
  <si>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</si>
  <si>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</si>
  <si>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</si>
  <si>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</si>
  <si>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</si>
  <si>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</si>
  <si>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</si>
  <si>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</si>
  <si>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</si>
  <si>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</si>
  <si>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</si>
  <si>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</si>
  <si>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</si>
  <si>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</si>
  <si>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</si>
  <si>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</si>
  <si>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</si>
  <si>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</si>
  <si>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</si>
  <si>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</si>
  <si>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</si>
  <si>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</si>
  <si>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K I A D Á S O K</t>
  </si>
  <si>
    <t>Kiadási jogcímek</t>
  </si>
  <si>
    <t>Személyi  juttatások</t>
  </si>
  <si>
    <t>Tartalékok</t>
  </si>
  <si>
    <t>Összesen</t>
  </si>
  <si>
    <t>Jogcím</t>
  </si>
  <si>
    <t>Összesen:</t>
  </si>
  <si>
    <t>01</t>
  </si>
  <si>
    <t>Előirányzat</t>
  </si>
  <si>
    <t>Bevételek</t>
  </si>
  <si>
    <t>Kiadások</t>
  </si>
  <si>
    <t>Egyéb fejlesztési célú kiadások</t>
  </si>
  <si>
    <t>02</t>
  </si>
  <si>
    <t>03</t>
  </si>
  <si>
    <t>Megnevezés</t>
  </si>
  <si>
    <t>Személyi juttatások</t>
  </si>
  <si>
    <t>ÖSSZESEN:</t>
  </si>
  <si>
    <t>Beruházás  megnevezése</t>
  </si>
  <si>
    <t>Teljes költség</t>
  </si>
  <si>
    <t>Kivitelezés kezdési és befejezési éve</t>
  </si>
  <si>
    <t>Felújítás  megnevezése</t>
  </si>
  <si>
    <t>Kiadás vonzata évenként</t>
  </si>
  <si>
    <t>Sor-
szám</t>
  </si>
  <si>
    <t>............................</t>
  </si>
  <si>
    <t>Kedvezmény nélkül elérhető bevétel</t>
  </si>
  <si>
    <t>Kedvezmények összege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</si>
  <si>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</si>
  <si>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</si>
  <si>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</si>
  <si>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</si>
  <si>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</si>
  <si>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</si>
  <si>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</si>
  <si>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</si>
  <si>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</si>
  <si>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</si>
  <si>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</si>
  <si>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</si>
  <si>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Kötelezettség jogcíme</t>
  </si>
  <si>
    <t>Köt. váll.
 éve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</si>
  <si>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</si>
  <si>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</si>
  <si>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</si>
  <si>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</si>
  <si>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</si>
  <si>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</si>
  <si>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</si>
  <si>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</si>
  <si>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</si>
  <si>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7.1.</t>
  </si>
  <si>
    <t>7.2.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</si>
  <si>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</si>
  <si>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</si>
  <si>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</si>
  <si>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</si>
  <si>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</si>
  <si>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</si>
  <si>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</si>
  <si>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</si>
  <si>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</si>
  <si>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</si>
  <si>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</si>
  <si>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Bevételek összesen:</t>
  </si>
  <si>
    <t>Kiadások összesen:</t>
  </si>
  <si>
    <t>Egyenleg</t>
  </si>
  <si>
    <t>1.5</t>
  </si>
  <si>
    <t>1.8.</t>
  </si>
  <si>
    <t>1.9.</t>
  </si>
  <si>
    <t>1.10.</t>
  </si>
  <si>
    <t>1.11.</t>
  </si>
  <si>
    <t>2.6.</t>
  </si>
  <si>
    <t>1.12.</t>
  </si>
  <si>
    <t>2.7.</t>
  </si>
  <si>
    <t>Lakosság részére lakásépítéshez nyújtott kölcsön elengedése</t>
  </si>
  <si>
    <t>Lakosság részére lakásfelújításhoz nyújtott kölcsön elengedése</t>
  </si>
  <si>
    <t>Gépjárműadóból biztosított kedvezmény, mentesség</t>
  </si>
  <si>
    <t>Egyéb kedvezmény</t>
  </si>
  <si>
    <t>Egyéb kölcsön elengedése</t>
  </si>
  <si>
    <t>Támogatott szervezet neve</t>
  </si>
  <si>
    <t>Támogatás célja</t>
  </si>
  <si>
    <t>30.</t>
  </si>
  <si>
    <t>31.</t>
  </si>
  <si>
    <t>32.</t>
  </si>
  <si>
    <t>33.</t>
  </si>
  <si>
    <t>Források</t>
  </si>
  <si>
    <t>Saját erő</t>
  </si>
  <si>
    <t>EU-s forrás</t>
  </si>
  <si>
    <t>Hitel</t>
  </si>
  <si>
    <t>Egyéb forrás</t>
  </si>
  <si>
    <t>Kiadások, költségek</t>
  </si>
  <si>
    <t>Források összesen:</t>
  </si>
  <si>
    <t>EU-s projekt neve, azonosítója:</t>
  </si>
  <si>
    <t>Támogatott neve</t>
  </si>
  <si>
    <t>Dologi  kiadások</t>
  </si>
  <si>
    <t>Személyi jellegű</t>
  </si>
  <si>
    <t>Beruházások, beszerzések</t>
  </si>
  <si>
    <t>Szolgáltatások igénybe vétele</t>
  </si>
  <si>
    <t>Adminisztratív költségek</t>
  </si>
  <si>
    <t>- saját erőből központi támogatás</t>
  </si>
  <si>
    <t>Összesen (1+4+7+9+11)</t>
  </si>
  <si>
    <t>Társfinanszírozás</t>
  </si>
  <si>
    <t>1.5.</t>
  </si>
  <si>
    <t>11.1.</t>
  </si>
  <si>
    <t>11.2.</t>
  </si>
  <si>
    <t>Költségvetési rendelet űrlapjainak összefüggései:</t>
  </si>
  <si>
    <t>1. sz. táblázat</t>
  </si>
  <si>
    <t>2. sz. táblázat</t>
  </si>
  <si>
    <t>3. sz. táblázat</t>
  </si>
  <si>
    <t>ELTÉRÉS</t>
  </si>
  <si>
    <t>Rövid lejáratú hitelek törlesztése</t>
  </si>
  <si>
    <t>Hosszú lejáratú hitelek törlesztése</t>
  </si>
  <si>
    <t>I. Működési célú bevételek és kiadások mérlege
(Önkormányzati szinten)</t>
  </si>
  <si>
    <t>II. Felhalmozási célú bevételek és kiadások mérlege
(Önkormányzati szinten)</t>
  </si>
  <si>
    <t>Helyi adóból biztosított kedvezmény, mentesség összesen</t>
  </si>
  <si>
    <t xml:space="preserve">-ebből:            Építményadó </t>
  </si>
  <si>
    <t xml:space="preserve">Telekadó </t>
  </si>
  <si>
    <t xml:space="preserve">Magánszemélyek kommunális adója </t>
  </si>
  <si>
    <t xml:space="preserve">Idegenforgalmi adó tartózkodás után </t>
  </si>
  <si>
    <t xml:space="preserve">Idegenforgalmi adó épület után </t>
  </si>
  <si>
    <t xml:space="preserve">Iparűzési adó állandó jelleggel végzett iparűzési tevékenység után </t>
  </si>
  <si>
    <t>Ellátottak térítési díjának méltányosságból történő elengedése</t>
  </si>
  <si>
    <t>Ellátottak kártérítésének méltányosságból történő elengedése</t>
  </si>
  <si>
    <t>Költségvetési hiány:</t>
  </si>
  <si>
    <t>Költségvetési többlet:</t>
  </si>
  <si>
    <t>3.5.</t>
  </si>
  <si>
    <t>3.6.</t>
  </si>
  <si>
    <t xml:space="preserve">4. </t>
  </si>
  <si>
    <t>Közhatalmi bevételek</t>
  </si>
  <si>
    <t>5.4.</t>
  </si>
  <si>
    <t>5.5.</t>
  </si>
  <si>
    <t>5.6.</t>
  </si>
  <si>
    <t>5.7.</t>
  </si>
  <si>
    <t>5.8.</t>
  </si>
  <si>
    <t xml:space="preserve">7. </t>
  </si>
  <si>
    <t>8.1.</t>
  </si>
  <si>
    <t>8.2.</t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</si>
  <si>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</si>
  <si>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</si>
  <si>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</si>
  <si>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</si>
  <si>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</si>
  <si>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</si>
  <si>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</si>
  <si>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2.10.</t>
  </si>
  <si>
    <t>Értékpapír vásárlása, visszavásárlása</t>
  </si>
  <si>
    <t>Forgatási célú belföldi, külföldi értékpapírok vásárlása</t>
  </si>
  <si>
    <t>Betét elhelyezése</t>
  </si>
  <si>
    <t>Hitelek törlesztése</t>
  </si>
  <si>
    <t>Befektetési célú belföldi, külföldi értékpapírok vásárlása</t>
  </si>
  <si>
    <t>Bevételi jogcímek</t>
  </si>
  <si>
    <t>MEGNEVEZÉS</t>
  </si>
  <si>
    <t>ÖSSZES KÖTELEZETTSÉG</t>
  </si>
  <si>
    <t>SAJÁT BEVÉTELEK ÖSSZESEN*</t>
  </si>
  <si>
    <t>Fejlesztési cél leírása</t>
  </si>
  <si>
    <t>ADÓSSÁGOT KELETKEZTETŐ ÜGYLETEK VÁRHATÓ EGYÜTTES ÖSSZEGE</t>
  </si>
  <si>
    <t>Nem kötelező!</t>
  </si>
  <si>
    <t>Feladat megnevezése</t>
  </si>
  <si>
    <t>Költségvetési szerv megnevezése</t>
  </si>
  <si>
    <t>Száma</t>
  </si>
  <si>
    <t>Közfoglalkoztatottak létszáma (fő)</t>
  </si>
  <si>
    <t>Költségvetési szerv I.</t>
  </si>
  <si>
    <t>Beruházási kiadások beruházásonként</t>
  </si>
  <si>
    <t>Felújítási kiadások felújításonként</t>
  </si>
  <si>
    <t>Egyéb (Pl.: garancia és kezességvállalás, stb.)</t>
  </si>
  <si>
    <t>Költségvetési szerv neve:</t>
  </si>
  <si>
    <t>Költségvetési szerv számlaszáma:</t>
  </si>
  <si>
    <t xml:space="preserve">Tartozásállomány megnevezése </t>
  </si>
  <si>
    <t>30 nap 
alatti
állomány</t>
  </si>
  <si>
    <t>30-60 nap 
közötti 
állomány</t>
  </si>
  <si>
    <t>60 napon 
túli 
állomány</t>
  </si>
  <si>
    <t>Át-ütemezett</t>
  </si>
  <si>
    <t>Állammal szembeni tartozások</t>
  </si>
  <si>
    <t>Központi költségvetéssel szemben fennálló tartozás</t>
  </si>
  <si>
    <t>Elkülönített állami pénzalapokkal szembeni tartozás</t>
  </si>
  <si>
    <t>TB alapokkal szembeni tartozás</t>
  </si>
  <si>
    <t>Tartozásállomány önkormányzatok és intézmények felé</t>
  </si>
  <si>
    <t>Egyéb tartozásállomány</t>
  </si>
  <si>
    <t>költségvetési szerv vezetője</t>
  </si>
  <si>
    <t>Fejlesztés várható kiadása</t>
  </si>
  <si>
    <t>Önkormányzat</t>
  </si>
  <si>
    <t>*Az adósságot keletkeztető ügyletekhez történő hozzájárulás részletes szabályairól szóló 353/2011. (XII.31.) Korm. Rendelet 2.§ (1) bekezdése alapján.</t>
  </si>
  <si>
    <t xml:space="preserve">   Költségvetési maradvány igénybevétele </t>
  </si>
  <si>
    <t xml:space="preserve">   Vállalkozási maradvány igénybevétele </t>
  </si>
  <si>
    <t>Beruházások</t>
  </si>
  <si>
    <t>8.3.</t>
  </si>
  <si>
    <t>Egyéb felhalmozási kiadások</t>
  </si>
  <si>
    <t xml:space="preserve">   Betét visszavonásából származó bevétel </t>
  </si>
  <si>
    <t xml:space="preserve">   Egyéb belső finanszírozási bevételek</t>
  </si>
  <si>
    <t xml:space="preserve">Dologi kiadások </t>
  </si>
  <si>
    <t>Kölcsön törlesztése</t>
  </si>
  <si>
    <t>Költségvetési maradvány igénybevétele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</si>
  <si>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</si>
  <si>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</si>
  <si>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</si>
  <si>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</si>
  <si>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Hiány külső finanszírozásának bevételei (20+…+24 )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</si>
  <si>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</si>
  <si>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</si>
  <si>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</si>
  <si>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</si>
  <si>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</si>
  <si>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Hiány belső finanszírozás bevételei ( 14+…+18)</t>
  </si>
  <si>
    <t>Az önkormányzati vagyon és az önkormányzatot megillető vagyoni értékű jog értékesítéséből és hasznosításából származó bevétel</t>
  </si>
  <si>
    <t>Bírság-, pótlék- és díjbevétel</t>
  </si>
  <si>
    <t>Tárgyi eszköz és az immateriális jószág, részvény, részesedés, vállalat értékesítéséből vagy privatizációból származó bevétel</t>
  </si>
  <si>
    <t>Évek</t>
  </si>
  <si>
    <t>Önkormányzat működési támogatásai (1.1.+…+.1.6.)</t>
  </si>
  <si>
    <t>Helyi önkormányzatok működésének általános támogatása</t>
  </si>
  <si>
    <t>Önkormányzatok egyes köznevelési feladatainak támogatása</t>
  </si>
  <si>
    <t>Önkormányzatok szociális és gyermekjóléti feladatainak támogatása</t>
  </si>
  <si>
    <t>Önkormányzatok kulturális feladatainak támogatása</t>
  </si>
  <si>
    <t>Működési célú támogatások államháztartáson belülről (2.1.+…+.2.5.)</t>
  </si>
  <si>
    <t>Elvonások és befizetések bevételei</t>
  </si>
  <si>
    <t xml:space="preserve">Működési célú garancia- és kezességvállalásból megtérülések </t>
  </si>
  <si>
    <t xml:space="preserve">Egyéb működési célú támogatások bevételei </t>
  </si>
  <si>
    <t>2.5.-ből EU-s támogatás</t>
  </si>
  <si>
    <t>Felhalmozási célú támogatások államháztartáson belülről (3.1.+…+3.5.)</t>
  </si>
  <si>
    <t>Felhalmozási célú önkormányzati támogatások</t>
  </si>
  <si>
    <t>Felhalmozási célú garancia- és kezességvállalásból megtérülések</t>
  </si>
  <si>
    <t>Egyéb felhalmozási célú támogatások bevételei</t>
  </si>
  <si>
    <t>3.5.-ből EU-s támogatás</t>
  </si>
  <si>
    <t>Közhatalmi bevételek (4.1.+4.2.+4.3.+4.4.)</t>
  </si>
  <si>
    <t>4.1.</t>
  </si>
  <si>
    <t>4.2.</t>
  </si>
  <si>
    <t>4.3.</t>
  </si>
  <si>
    <t>4.4.</t>
  </si>
  <si>
    <t>Gépjárműadó</t>
  </si>
  <si>
    <t>Egyéb áruhasználati és szolgáltatási adók</t>
  </si>
  <si>
    <t>Egyéb közhatalmi bevételek</t>
  </si>
  <si>
    <t>5.9.</t>
  </si>
  <si>
    <t>5.10.</t>
  </si>
  <si>
    <t>Készletértékesítés ellenértéke</t>
  </si>
  <si>
    <t>Szolgáltatások ellenértéke</t>
  </si>
  <si>
    <t>Közvetített szolgáltatások értéke</t>
  </si>
  <si>
    <t>Tulajdonosi bevételek</t>
  </si>
  <si>
    <t>Ellátási díjak</t>
  </si>
  <si>
    <t xml:space="preserve">Kiszámlázott általános forgalmi adó </t>
  </si>
  <si>
    <t>Általános forgalmi adó visszatérítése</t>
  </si>
  <si>
    <t>Kamatbevételek</t>
  </si>
  <si>
    <t>Egyéb pénzügyi műveletek bevételei</t>
  </si>
  <si>
    <t>Egyéb működési bevételek</t>
  </si>
  <si>
    <t>Felhalmozási bevételek (6.1.+…+6.5.)</t>
  </si>
  <si>
    <t>6.3.</t>
  </si>
  <si>
    <t>6.4.</t>
  </si>
  <si>
    <t>6.5.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</si>
  <si>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</si>
  <si>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</si>
  <si>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</si>
  <si>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</si>
  <si>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</si>
  <si>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Működési célú átvett pénzeszközök (7.1. + … + 7.3.)</t>
  </si>
  <si>
    <t>Működési célú garancia- és kezességvállalásból megtérülések ÁH-n kívülről</t>
  </si>
  <si>
    <t>Egyéb működési célú átvett pénzeszköz</t>
  </si>
  <si>
    <t>7.3.-ból EU-s támogatás (közvetlen)</t>
  </si>
  <si>
    <t>7.3.</t>
  </si>
  <si>
    <t>7.4.</t>
  </si>
  <si>
    <t>Felhalmozási célú átvett pénzeszközök (8.1.+8.2.+8.3.)</t>
  </si>
  <si>
    <t>8.4.</t>
  </si>
  <si>
    <t>Felhalm. célú garancia- és kezességvállalásból megtérülések ÁH-n kívülről</t>
  </si>
  <si>
    <t>Egyéb felhalmozási célú átvett pénzeszköz</t>
  </si>
  <si>
    <t>8.3.-ból EU-s támogatás (közvetlen)</t>
  </si>
  <si>
    <t>KÖLTSÉGVETÉSI BEVÉTELEK ÖSSZESEN: (1+…+8)</t>
  </si>
  <si>
    <t xml:space="preserve">   10.</t>
  </si>
  <si>
    <t>Hitel-, kölcsönfelvétel államháztartáson kívülről  (10.1.+10.3.)</t>
  </si>
  <si>
    <t>Hosszú lejáratú  hitelek, kölcsönök felvétele</t>
  </si>
  <si>
    <t>Likviditási célú  hitelek, kölcsönök felvétele pénzügyi vállalkozástól</t>
  </si>
  <si>
    <t xml:space="preserve">    Rövid lejáratú  hitelek, kölcsönök felvétele</t>
  </si>
  <si>
    <t xml:space="preserve">   11.</t>
  </si>
  <si>
    <t>Belföldi értékpapírok bevételei (11.1. +…+ 11.4.)</t>
  </si>
  <si>
    <t>Forgatási célú belföldi értékpapírok beváltása,  értékesítése</t>
  </si>
  <si>
    <t>Forgatási célú belföldi értékpapírok kibocsátása</t>
  </si>
  <si>
    <t>Befektetési célú belföldi értékpapírok beváltása,  értékesítése</t>
  </si>
  <si>
    <t>Befektetési célú belföldi értékpapírok kibocsátása</t>
  </si>
  <si>
    <t xml:space="preserve">    12.</t>
  </si>
  <si>
    <t>Maradvány igénybevétele (12.1. + 12.2.)</t>
  </si>
  <si>
    <t>Előző év költségvetési maradványának igénybevétele</t>
  </si>
  <si>
    <t>Előző év vállalkozási maradványának igénybevétele</t>
  </si>
  <si>
    <t xml:space="preserve">    13.</t>
  </si>
  <si>
    <t>Belföldi finanszírozás bevételei (13.1. + … + 13.3.)</t>
  </si>
  <si>
    <t>Államháztartáson belüli megelőlegezések</t>
  </si>
  <si>
    <t>Államháztartáson belüli megelőlegezések törlesztése</t>
  </si>
  <si>
    <t>Betétek megszüntetése</t>
  </si>
  <si>
    <t xml:space="preserve">    14.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</si>
  <si>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</si>
  <si>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</si>
  <si>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</si>
  <si>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</si>
  <si>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</si>
  <si>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</si>
  <si>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</si>
  <si>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</si>
  <si>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</si>
  <si>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</si>
  <si>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</si>
  <si>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10.1.</t>
  </si>
  <si>
    <t>11.3.</t>
  </si>
  <si>
    <t>11.4.</t>
  </si>
  <si>
    <t>12.1.</t>
  </si>
  <si>
    <t>12.2.</t>
  </si>
  <si>
    <t>13.1.</t>
  </si>
  <si>
    <t>13.2.</t>
  </si>
  <si>
    <t>13.3.</t>
  </si>
  <si>
    <t>Külföldi finanszírozás bevételei (14.1.+…14.4.)</t>
  </si>
  <si>
    <t>10.2.</t>
  </si>
  <si>
    <t>10.3.</t>
  </si>
  <si>
    <t xml:space="preserve">    17.</t>
  </si>
  <si>
    <t>1.14.</t>
  </si>
  <si>
    <t>1.15.</t>
  </si>
  <si>
    <t xml:space="preserve">   - Garancia- és kezességvállalásból kifizetés ÁH-n belülre</t>
  </si>
  <si>
    <t xml:space="preserve">   -Visszatérítendő támogatások, kölcsönök nyújtása ÁH-n belülre</t>
  </si>
  <si>
    <t xml:space="preserve">   - Visszatérítendő támogatások, kölcsönök törlesztése ÁH-n belülre</t>
  </si>
  <si>
    <t xml:space="preserve">   - Egyéb működési célú támogatások ÁH-n belülre</t>
  </si>
  <si>
    <t xml:space="preserve">   - Garancia és kezességvállalásból kifizetés ÁH-n kívülre</t>
  </si>
  <si>
    <t xml:space="preserve">   - Visszatérítendő támogatások, kölcsönök nyújtása ÁH-n kívülre</t>
  </si>
  <si>
    <t xml:space="preserve">   - Árkiegészítések, ártámogatások</t>
  </si>
  <si>
    <t xml:space="preserve">   - Kamattámogatások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</si>
  <si>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</si>
  <si>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</si>
  <si>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2.11.</t>
  </si>
  <si>
    <t>2.12.</t>
  </si>
  <si>
    <t>2.13.</t>
  </si>
  <si>
    <t>2.1.-ből EU-s forrásból megvalósuló beruházás</t>
  </si>
  <si>
    <t>2.3.-ból EU-s forrásból megvalósuló felújítás</t>
  </si>
  <si>
    <t xml:space="preserve">   - Egyéb felhalmozási célú támogatások államháztartáson kívülre</t>
  </si>
  <si>
    <t xml:space="preserve">   - Lakástámogatás</t>
  </si>
  <si>
    <t xml:space="preserve">   - Garancia- és kezességvállalásból kifizetés ÁH-n kívülre</t>
  </si>
  <si>
    <t xml:space="preserve">   - Egyéb felhalmozási célú támogatások ÁH-n belülre</t>
  </si>
  <si>
    <t xml:space="preserve">   - Visszatérítendő támogatások, kölcsönök nyújtása ÁH-n belülre</t>
  </si>
  <si>
    <t>Államháztartáson belüli megelőlegezések folyósítása</t>
  </si>
  <si>
    <t>Államháztartáson belüli megelőlegezések visszafizetése</t>
  </si>
  <si>
    <t>KÖLTSÉGVETÉSI, FINANSZÍROZÁSI BEVÉTELEK ÉS KIADÁSOK EGYENLEGE</t>
  </si>
  <si>
    <t>Önkormányzatok működési támogatásai</t>
  </si>
  <si>
    <t>Működési célú támogatások államháztartáson belülről</t>
  </si>
  <si>
    <t>Működési célú átvett pénzeszközök</t>
  </si>
  <si>
    <t xml:space="preserve">   Likviditási célú hitelek, kölcsönök felvétele</t>
  </si>
  <si>
    <t xml:space="preserve">   Értékpapírok bevételei</t>
  </si>
  <si>
    <t>Hiány belső finanszírozásának bevételei (15.+…+18. )</t>
  </si>
  <si>
    <t xml:space="preserve">Hiány külső finanszírozásának bevételei (20.+…+21.) </t>
  </si>
  <si>
    <t>Likviditási célú hitelek törlesztése</t>
  </si>
  <si>
    <t>Költségvetési kiadások összesen (1.+...+12.)</t>
  </si>
  <si>
    <t>Felhalmozási célú támogatások államháztartáson belülről</t>
  </si>
  <si>
    <t>1.-ből EU-s támogatás</t>
  </si>
  <si>
    <t>Felhalmozási célú átvett pénzeszközök átvétele</t>
  </si>
  <si>
    <t>4.-ből EU-s támogatás (közvetlen)</t>
  </si>
  <si>
    <t>Egyéb felhalmozási célú bevételek</t>
  </si>
  <si>
    <t>Felhalmozási célú finanszírozási bevételek összesen (13.+19.)</t>
  </si>
  <si>
    <t>1.-ből EU-s forrásból megvalósuló beruházás</t>
  </si>
  <si>
    <t>3.-ból EU-s forrásból megvalósuló felújítás</t>
  </si>
  <si>
    <t>Pénzügyi lízing kiadásai</t>
  </si>
  <si>
    <t>Felhalmozási célú finanszírozási kiadások összesen
(13.+...+24.)</t>
  </si>
  <si>
    <t>BEVÉTEL ÖSSZESEN (12+25)</t>
  </si>
  <si>
    <t>KIADÁSOK ÖSSZESEN (12+25)</t>
  </si>
  <si>
    <t xml:space="preserve"> 10.</t>
  </si>
  <si>
    <t>2.-ból EU-s támogatás</t>
  </si>
  <si>
    <t>Költségvetési bevételek összesen: (1.+3.+4.+6.+…+11.)</t>
  </si>
  <si>
    <t>Költségvetési kiadások összesen: (1.+3.+5.+...+11.)</t>
  </si>
  <si>
    <t>Összes bevétel, kiadás</t>
  </si>
  <si>
    <t>Kiszámlázott általános forgalmi adó</t>
  </si>
  <si>
    <t>Általános forgalmi adó visszatérülése</t>
  </si>
  <si>
    <t>Működési célú támogatások államháztartáson belülről (2.1.+…+2.3.)</t>
  </si>
  <si>
    <t>Visszatérítendő támogatások, kölcsönök visszatérülése ÁH-n belülről</t>
  </si>
  <si>
    <t>Egyéb működési célú támogatások bevételei államháztartáson belülről</t>
  </si>
  <si>
    <t>Felhalmozási célú támogatások államháztartáson belülről (4.1.+4.2.)</t>
  </si>
  <si>
    <t>Egyéb felhalmozási célú támogatások bevételei államháztartáson belülről</t>
  </si>
  <si>
    <t>Felhalmozási bevételek (5.1.+…+5.3.)</t>
  </si>
  <si>
    <t>Felhalmozási célú átvett pénzeszközök</t>
  </si>
  <si>
    <t>Költségvetési bevételek összesen (1.+…+7.)</t>
  </si>
  <si>
    <t>Finanszírozási bevételek (9.1.+…+9.3.)</t>
  </si>
  <si>
    <t>9.1.</t>
  </si>
  <si>
    <t>9.2.</t>
  </si>
  <si>
    <t>9.3.</t>
  </si>
  <si>
    <t>Irányító szervi (önkormányzati) támogatás (intézményfinanszírozás)</t>
  </si>
  <si>
    <t>BEVÉTELEK ÖSSZESEN: (8.+9.)</t>
  </si>
  <si>
    <t>Működési költségvetés kiadásai (1.1+…+1.5.)</t>
  </si>
  <si>
    <t>Felhalmozási költségvetés kiadásai (2.1.+…+2.3.)</t>
  </si>
  <si>
    <t>Kötelező feladatok bevételei, kiadásai</t>
  </si>
  <si>
    <t>Önként vállalt feladatok bevételei, kiadásai</t>
  </si>
  <si>
    <t>Működési célú támogatások ÁH-on belül</t>
  </si>
  <si>
    <t>Felhalmozási célú támogatások ÁH-on belül</t>
  </si>
  <si>
    <t>Működési bevételek</t>
  </si>
  <si>
    <t xml:space="preserve">Működési célú visszatérítendő támogatások, kölcsönök visszatérülése </t>
  </si>
  <si>
    <t>Működési célú visszatérítendő támogatások, kölcsönök igénybevétele</t>
  </si>
  <si>
    <t>Felhalmozási célú visszatérítendő támogatások, kölcsönök visszatérülése</t>
  </si>
  <si>
    <t>Felhalmozási célú visszatérítendő támogatások, kölcsönök igénybevétele</t>
  </si>
  <si>
    <t>Működési célú visszatérítendő támogatások, kölcsönök visszatér. ÁH-n kívülről</t>
  </si>
  <si>
    <t>Felhalm. célú visszatérítendő támogatások, kölcsönök visszatér. ÁH-n kívülről</t>
  </si>
  <si>
    <t>2.5.-ből        - Garancia- és kezességvállalásból kifizetés ÁH-n belülre</t>
  </si>
  <si>
    <t>Kötelező feladatok bevételei, kiadása</t>
  </si>
  <si>
    <t>Önként vállalt feladatok bevételei, kiadása</t>
  </si>
  <si>
    <t>04</t>
  </si>
  <si>
    <t xml:space="preserve">Működési célú kvi támogatások és kiegészítő támogatások </t>
  </si>
  <si>
    <t>Elszámolásból származó bevételek</t>
  </si>
  <si>
    <t>Működési bevételek (5.1.+…+ 5.11.)</t>
  </si>
  <si>
    <t>5.11.</t>
  </si>
  <si>
    <t>Biztosító által fizetett kártérítés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</si>
  <si>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</si>
  <si>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1.16.</t>
  </si>
  <si>
    <t>1.17.</t>
  </si>
  <si>
    <t xml:space="preserve">   - Elvonások és befizetések</t>
  </si>
  <si>
    <t xml:space="preserve">   - Törvényi előíráson alapuló befizetések</t>
  </si>
  <si>
    <t xml:space="preserve"> - az 1.5-ből: - Előző évi elszámolásból származó befizetések</t>
  </si>
  <si>
    <t>1.18.</t>
  </si>
  <si>
    <t>1.19.</t>
  </si>
  <si>
    <t>1.20.</t>
  </si>
  <si>
    <t xml:space="preserve"> - az 1.18-ból: - Általános tartalék</t>
  </si>
  <si>
    <t xml:space="preserve">   - Céltartalék</t>
  </si>
  <si>
    <t>KÖLTSÉGVETÉSI KIADÁSOK ÖSSZESEN (1+2)</t>
  </si>
  <si>
    <t>Hitel-, kölcsöntörlesztés államháztartáson kívülre (4.1. + … + 4.3.)</t>
  </si>
  <si>
    <t>Belföldi értékpapírok kiadásai (5.1. + … + 5.6.)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</si>
  <si>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</si>
  <si>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</si>
  <si>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</si>
  <si>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</si>
  <si>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</si>
  <si>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Hosszú lejáratú hitelek, kölcsönök törlesztése pénzügyi vállalkozásnak</t>
  </si>
  <si>
    <t>Likviditási célú hitelek, kölcsönök törlesztése pénzügyi vállalkozásnak</t>
  </si>
  <si>
    <t>Rövid lejáratú hitelek, kölcsönök törlesztése pénzügyi vállalkozásnak</t>
  </si>
  <si>
    <t>Forgatási célú belföldi értékpapírok vásárlása</t>
  </si>
  <si>
    <t>Forgatási célú külföldi értékpapírok vásárlása</t>
  </si>
  <si>
    <t xml:space="preserve">   Rövid lejáratú  hitelek, kölcsönök felvétele</t>
  </si>
  <si>
    <t>Külföldi értékpapírok beváltása</t>
  </si>
  <si>
    <t>Belföldi finanszírozás kiadásai (6.1. + … + 6.4.)</t>
  </si>
  <si>
    <t>Pénzeszközök lekötött betétként elhelyezése</t>
  </si>
  <si>
    <t>Külföldi finanszírozás kiadásai (7.1. + … + 7.5.)</t>
  </si>
  <si>
    <t>7.5.</t>
  </si>
  <si>
    <t>Befektetési célú külföldi értékpapírok vásárlása</t>
  </si>
  <si>
    <t>Hitelek, kölcsönök törlesztése külföldi kormányoknak nemz. Szervezeteknek</t>
  </si>
  <si>
    <t>Hitelek, kölcsönök törlesztése külföldi pénzintézeteknek</t>
  </si>
  <si>
    <t>Adóssághoz nem kapcsolódó származékos ügyletek</t>
  </si>
  <si>
    <t>Váltókiadások</t>
  </si>
  <si>
    <t>KIADÁSOK ÖSSZESEN: (3.+10.)</t>
  </si>
  <si>
    <t>FINANSZÍROZÁSI KIADÁSOK ÖSSZESEN: (4.+…+9.)</t>
  </si>
  <si>
    <t>Költségvetési hiány, többlet ( költségvetési bevételek 9. sor - költségvetési kiadások 3. sor) (+/-)</t>
  </si>
  <si>
    <t>Váltóbevételek</t>
  </si>
  <si>
    <t xml:space="preserve">   9.</t>
  </si>
  <si>
    <t xml:space="preserve">    18.</t>
  </si>
  <si>
    <t>FINANSZÍROZÁSI BEVÉTELEK ÖSSZESEN: (10. + … +16.)</t>
  </si>
  <si>
    <t>KÖLTSÉGVETÉSI ÉS FINANSZÍROZÁSI BEVÉTELEK ÖSSZESEN: (9+17)</t>
  </si>
  <si>
    <t>Finanszírozási bevételek, kiadások egyenlege (finanszírozási bevételek 17. sor - finanszírozási kiadások 10. sor)
 (+/-)</t>
  </si>
  <si>
    <t>6.-ból EU-s támogatás (közvetlen)</t>
  </si>
  <si>
    <t>Költségvetési bevételek összesen (1.+2.+4.+5.+6.+8.+…+12.)</t>
  </si>
  <si>
    <t>Működési célú finanszírozási bevételek összesen (14.+19.+22.+23.)</t>
  </si>
  <si>
    <t>BEVÉTEL ÖSSZESEN (13.+24.)</t>
  </si>
  <si>
    <t>Működési célú finanszírozási kiadások összesen (14.+...+23.)</t>
  </si>
  <si>
    <t>KIADÁSOK ÖSSZESEN (13.+24.)</t>
  </si>
  <si>
    <t xml:space="preserve">2.1. számú melléklet C. oszlop 13. sor + 2.2. számú melléklet C. oszlop 12. sor </t>
  </si>
  <si>
    <t xml:space="preserve">2.1. számú melléklet C. oszlop 24. sor + 2.2. számú melléklet C. oszlop 25. sor </t>
  </si>
  <si>
    <t xml:space="preserve">2.1. számú melléklet C. oszlop 25. sor + 2.2. számú melléklet C. oszlop 26. sor </t>
  </si>
  <si>
    <t xml:space="preserve">2.1. számú melléklet E. oszlop 13. sor + 2.2. számú melléklet E. oszlop 12. sor </t>
  </si>
  <si>
    <t xml:space="preserve">2.1. számú melléklet E. oszlop 24. sor + 2.2. számú melléklet E. oszlop 25. sor </t>
  </si>
  <si>
    <t xml:space="preserve">2.1. számú melléklet E. oszlop 25. sor + 2.2. számú melléklet E. oszlop 26. sor </t>
  </si>
  <si>
    <t>A</t>
  </si>
  <si>
    <t>B</t>
  </si>
  <si>
    <t>C</t>
  </si>
  <si>
    <t>E</t>
  </si>
  <si>
    <t>D</t>
  </si>
  <si>
    <t>F</t>
  </si>
  <si>
    <t>G</t>
  </si>
  <si>
    <t>H</t>
  </si>
  <si>
    <t>I=(D+E+F+G+H)</t>
  </si>
  <si>
    <t>Összesen
(F=C+D+E)</t>
  </si>
  <si>
    <t>Helyi adóból és a települési adóból származó bevétel</t>
  </si>
  <si>
    <t>Osztalék, koncessziós díj és hozambevétel</t>
  </si>
  <si>
    <t>Kezesség-, illetve garanciavállalással kapcsolatos megtérülés</t>
  </si>
  <si>
    <t>Működési célú kvi támogatások és kiegészítő támogatások</t>
  </si>
  <si>
    <t xml:space="preserve">   16.</t>
  </si>
  <si>
    <t xml:space="preserve">   17.</t>
  </si>
  <si>
    <t xml:space="preserve">   18.</t>
  </si>
  <si>
    <t>BEVÉTELEK ÖSSZESEN: (9+17)</t>
  </si>
  <si>
    <t xml:space="preserve"> az 1.5-ből: - Előző évi elszámolásból származó befizetések</t>
  </si>
  <si>
    <t xml:space="preserve"> az 1.18-ból: - Általános tartalék</t>
  </si>
  <si>
    <t xml:space="preserve">     - Céltartalék</t>
  </si>
  <si>
    <r>
      <t xml:space="preserve">   Működési költségvetés kiadásai </t>
    </r>
    <r>
      <rPr>
        <sz val="8"/>
        <rFont val="Times New Roman CE"/>
        <charset val="238"/>
      </rPr>
      <t>(1.1+…+1.5+1.18.)</t>
    </r>
  </si>
  <si>
    <t>Éven belüli lejáatú belföldi értékpapírok beváltása</t>
  </si>
  <si>
    <t>Rövid lejáratú hitelek, kölcsönök törlesztése</t>
  </si>
  <si>
    <t>Hosszú lejáratú hitelek, kölcsönök törlesztése</t>
  </si>
  <si>
    <t>Hitelek, kölcsönök törlesztése külföldi kormányoknak nemz. szervezeteknek</t>
  </si>
  <si>
    <t>Éves tervezett létszám előirányzat (fő)</t>
  </si>
  <si>
    <t>Működési bevételek (1.1.+…+1.11.)</t>
  </si>
  <si>
    <t xml:space="preserve">  2.3-ból EU támogatás</t>
  </si>
  <si>
    <t>Felhalmozási célú támogatások államháztartáson belülről (4.1.+…+4.3.)</t>
  </si>
  <si>
    <t xml:space="preserve">  4.3.-ból EU-s támogatás</t>
  </si>
  <si>
    <t xml:space="preserve"> 2.3.-ból EU-s támogatásból megvalósuló programok, projektek kiadása</t>
  </si>
  <si>
    <t xml:space="preserve">  2.3.-ból EU támogatás</t>
  </si>
  <si>
    <t xml:space="preserve">  4.2.-ből EU-s támogatás</t>
  </si>
  <si>
    <t>KÖLTSÉGVETÉSI BEVÉTELEK ÖSSZESEN (1.+…+7.)</t>
  </si>
  <si>
    <t xml:space="preserve">2. tájékoztató tábla  </t>
  </si>
  <si>
    <t>5. tájékoztató tábla</t>
  </si>
  <si>
    <t>Államigazgatási feladatok bevételei, kiadása</t>
  </si>
  <si>
    <t>KIADÁSOK ÖSSZESEN: (1.+2.+3.)</t>
  </si>
  <si>
    <t>Államigazgatási feladatok bevételei, kiadásai</t>
  </si>
  <si>
    <t>Önkormányzat működési támogatásai</t>
  </si>
  <si>
    <t xml:space="preserve">Felhalmozási célú átvett pénzeszközök </t>
  </si>
  <si>
    <t xml:space="preserve">Működési célú átvett pénzeszközök </t>
  </si>
  <si>
    <t xml:space="preserve">Működési bevételek </t>
  </si>
  <si>
    <t xml:space="preserve">FINANSZÍROZÁSI BEVÉTELEK ÖSSZESEN: </t>
  </si>
  <si>
    <t>KÖLTSÉGVETÉSI ÉS FINANSZÍROZÁSI BEVÉTELEK ÖSSZESEN: (9+10)</t>
  </si>
  <si>
    <t xml:space="preserve">   Működési költségvetés kiadásai </t>
  </si>
  <si>
    <t>FINANSZÍROZÁSI KIADÁSOK ÖSSZESEN:</t>
  </si>
  <si>
    <t>KIADÁSOK ÖSSZESEN: (3.+4.)</t>
  </si>
  <si>
    <t>Központi, irányító szervi támogatás</t>
  </si>
  <si>
    <t>Belföldi finanszírozás kiadásai (6.1. + … + 6.5.)</t>
  </si>
  <si>
    <t xml:space="preserve">   Felhalmozási költségvetés kiadásai (2.1.+2.2.+2.3.)</t>
  </si>
  <si>
    <t>Hitel-, kölcsönfelvétel államháztartáson kívülről  (10.1.+…+10.3.)</t>
  </si>
  <si>
    <t>1.1. sz. melléklet Bevételek táblázat C. oszlop 9 sora =</t>
  </si>
  <si>
    <t>1.1. sz. melléklet Bevételek táblázat C. oszlop 17 sora =</t>
  </si>
  <si>
    <t>1.1. sz. melléklet Bevételek táblázat C. oszlop 18 sora =</t>
  </si>
  <si>
    <t>1.1. sz. melléklet Kiadások táblázat C. oszlop 3 sora =</t>
  </si>
  <si>
    <t>1.1. sz. melléklet Kiadások táblázat C. oszlop 10 sora =</t>
  </si>
  <si>
    <t>1.1. sz. melléklet Kiadások táblázat C. oszlop 11 sora =</t>
  </si>
  <si>
    <t>Önkormányzatok szociális és gyermekjóléti, étkeztetési feladatainak támogatása</t>
  </si>
  <si>
    <t>Közhatalmi bevételek (4.1.+…+4.7.)</t>
  </si>
  <si>
    <t>4.5.</t>
  </si>
  <si>
    <t>4.6.</t>
  </si>
  <si>
    <t>4.7.</t>
  </si>
  <si>
    <t>Építményadó</t>
  </si>
  <si>
    <t>Idegenforgalmi adó</t>
  </si>
  <si>
    <t>Iparűzési adó</t>
  </si>
  <si>
    <t>Talajterhelési díj</t>
  </si>
  <si>
    <t>Kamatbevételek és más nyereségjellegű bevételek</t>
  </si>
  <si>
    <t>Közhatalmi bevételek (4.1.+...+4.7.)</t>
  </si>
  <si>
    <t>Kamatbevételek és más nyereség jellegű bevételek</t>
  </si>
  <si>
    <t>F=(B-D-E)</t>
  </si>
  <si>
    <t>Kiemelt előirányzat, előirányzat megnevezése</t>
  </si>
  <si>
    <t>Forintban!</t>
  </si>
  <si>
    <t>Hozzájárulás  (Ft)</t>
  </si>
  <si>
    <t>2017. évi előirányzat BEVÉTELEK</t>
  </si>
  <si>
    <t>Bruttó  hiány:</t>
  </si>
  <si>
    <t>Bruttó  többlet:</t>
  </si>
  <si>
    <t>Kommunális adó</t>
  </si>
  <si>
    <t>Szikszói Városi Egységes Óvoda-Bölcsőde</t>
  </si>
  <si>
    <t>Szikszói Városi Intézményműködtető Központ és Könyvtár</t>
  </si>
  <si>
    <r>
      <t xml:space="preserve">   Működési költségvetés kiadásai </t>
    </r>
    <r>
      <rPr>
        <sz val="10"/>
        <rFont val="Times New Roman CE"/>
        <charset val="238"/>
      </rPr>
      <t>(1.1+…+1.5+1.18.)</t>
    </r>
  </si>
  <si>
    <r>
      <t xml:space="preserve">   Felhalmozási költségvetés kiadásai </t>
    </r>
    <r>
      <rPr>
        <sz val="10"/>
        <rFont val="Times New Roman CE"/>
        <charset val="238"/>
      </rPr>
      <t>(2.1.+2.3.+2.5.)</t>
    </r>
  </si>
  <si>
    <r>
      <t xml:space="preserve">   Működési költségvetés kiadásai </t>
    </r>
    <r>
      <rPr>
        <sz val="11"/>
        <rFont val="Times New Roman CE"/>
        <charset val="238"/>
      </rPr>
      <t>(1.1+…+1.5.+1.18.)</t>
    </r>
  </si>
  <si>
    <r>
      <t xml:space="preserve">   Felhalmozási költségvetés kiadásai </t>
    </r>
    <r>
      <rPr>
        <sz val="11"/>
        <rFont val="Times New Roman CE"/>
        <charset val="238"/>
      </rPr>
      <t>(2.1.+2.3.+2.5.)</t>
    </r>
  </si>
  <si>
    <t>27 fő</t>
  </si>
  <si>
    <t>Karolai Alapítvány</t>
  </si>
  <si>
    <t>működési támogatás</t>
  </si>
  <si>
    <t>AbaújTV alapítvány</t>
  </si>
  <si>
    <t>Judo alapítvány</t>
  </si>
  <si>
    <t>Szociális Misszió Társulat</t>
  </si>
  <si>
    <t>Szikszó PolgárőrEgyesület</t>
  </si>
  <si>
    <t>Egyéb civil szervezetek támogatása</t>
  </si>
  <si>
    <t>Egyházak támogatása</t>
  </si>
  <si>
    <t>Nemzetiségi önkormányzatok támogatása</t>
  </si>
  <si>
    <t>Intézmények támogatása</t>
  </si>
  <si>
    <t>2015</t>
  </si>
  <si>
    <t>Egézségház beruházási hitel</t>
  </si>
  <si>
    <t>Önkormányzati hivatal működésének támogatása - elismert hivatali létszám alapján</t>
  </si>
  <si>
    <t>Közutak fenntartásának támogatása</t>
  </si>
  <si>
    <t>Óvodapedagógusok elismert létszáma</t>
  </si>
  <si>
    <t>óvodapedagógusok elismert létszáma (pótlólagos összeg)</t>
  </si>
  <si>
    <t>Óvodaműködtetési támogatás</t>
  </si>
  <si>
    <t>Mesterpedagógus kiegészítő támogatása</t>
  </si>
  <si>
    <t>A települési önkormányzatok szociális feladatainak egyéb támogatása</t>
  </si>
  <si>
    <t>Család- és gyermekjóléti szolgálat</t>
  </si>
  <si>
    <t>Család- és gyermekjóléti központ</t>
  </si>
  <si>
    <t>házi segítségnyújtás - társulás által történő feladatellátás</t>
  </si>
  <si>
    <t>A finanszírozás szempontjából elismert dolgozók bértámogatása</t>
  </si>
  <si>
    <t>Gyermekétkeztetés üzemeltetési támogatása</t>
  </si>
  <si>
    <t>A rászoruló gyermekek intézményen kívüli szünidei étkeztetésének támogatása</t>
  </si>
  <si>
    <t>Könyvtári, közművelődési és múzeumi feladatok támogatása</t>
  </si>
  <si>
    <t>SIXO-net  kft.támogatása</t>
  </si>
  <si>
    <t xml:space="preserve">Óvodapedagógusok nevelő munkáját közvetlenül segítők </t>
  </si>
  <si>
    <t>Hell buszmegálló</t>
  </si>
  <si>
    <t>2016</t>
  </si>
  <si>
    <t>Útkarbantartó gépek</t>
  </si>
  <si>
    <t>2017</t>
  </si>
  <si>
    <t>Ingatlan vásárlás Miskolci u.13.</t>
  </si>
  <si>
    <t>Egészségház klíma</t>
  </si>
  <si>
    <t>START Helyi Sajátosságok 2017</t>
  </si>
  <si>
    <t>START Utak 2017</t>
  </si>
  <si>
    <t>START Illegális hulladéklerakó helyek felszámolása 2017</t>
  </si>
  <si>
    <t>START Mezőgazdasági program 2017</t>
  </si>
  <si>
    <t>START Helyi Sajátosságok 2016</t>
  </si>
  <si>
    <t>Szikszó Város Önkormányzat adósságot keletkeztető ügyletekből és kezességvállalásokból fennálló kötelezettségei</t>
  </si>
  <si>
    <t>Szikszó Város  Önkormányzat saját bevételeinek részletezése az adósságot keletkeztető ügyletből származó tárgyévi fizetési kötelezettség megállapításához</t>
  </si>
  <si>
    <t>11734190-16673313</t>
  </si>
  <si>
    <t>Szikszó Város Önkormányzata</t>
  </si>
  <si>
    <t>Éves eredeti kiadási előirányzat: 1 617 877 744 Ft</t>
  </si>
  <si>
    <t>30 napon túli elismert tartozásállomány összesen:  Ft</t>
  </si>
  <si>
    <t>Egészségház hitel</t>
  </si>
  <si>
    <t>Közműfejlesztés</t>
  </si>
  <si>
    <t>Szikszó Város Önkormányzata EFOP-1.4.2-16-2016-0019</t>
  </si>
  <si>
    <t>Szikszói Közös Önkormányzati Hivatal</t>
  </si>
</sst>
</file>

<file path=xl/styles.xml><?xml version="1.0" encoding="utf-8"?>
<styleSheet xmlns="http://schemas.openxmlformats.org/spreadsheetml/2006/main">
  <numFmts count="4">
    <numFmt numFmtId="43" formatCode="_-* #,##0.00\ _F_t_-;\-* #,##0.00\ _F_t_-;_-* &quot;-&quot;??\ _F_t_-;_-@_-"/>
    <numFmt numFmtId="164" formatCode="#,###"/>
    <numFmt numFmtId="165" formatCode="_-* #,##0\ _F_t_-;\-* #,##0\ _F_t_-;_-* &quot;-&quot;??\ _F_t_-;_-@_-"/>
    <numFmt numFmtId="166" formatCode="0&quot;.&quot;"/>
  </numFmts>
  <fonts count="70">
    <font>
      <sz val="10"/>
      <name val="Times New Roman CE"/>
      <charset val="238"/>
    </font>
    <font>
      <sz val="10"/>
      <name val="Times New Roman CE"/>
      <charset val="238"/>
    </font>
    <font>
      <sz val="11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i/>
      <sz val="10"/>
      <name val="Times New Roman CE"/>
      <family val="1"/>
      <charset val="238"/>
    </font>
    <font>
      <i/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b/>
      <sz val="12"/>
      <name val="Times New Roman"/>
      <family val="1"/>
      <charset val="238"/>
    </font>
    <font>
      <sz val="10"/>
      <name val="Times New Roman CE"/>
      <charset val="238"/>
    </font>
    <font>
      <i/>
      <sz val="10"/>
      <name val="Times New Roman CE"/>
      <charset val="238"/>
    </font>
    <font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b/>
      <i/>
      <sz val="9"/>
      <name val="Times New Roman CE"/>
      <family val="1"/>
      <charset val="238"/>
    </font>
    <font>
      <sz val="8"/>
      <name val="Times New Roman CE"/>
      <family val="1"/>
      <charset val="238"/>
    </font>
    <font>
      <b/>
      <i/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12"/>
      <color indexed="10"/>
      <name val="Times New Roman CE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b/>
      <i/>
      <sz val="10"/>
      <name val="Times New Roman CE"/>
      <charset val="238"/>
    </font>
    <font>
      <i/>
      <sz val="8"/>
      <name val="Times New Roman CE"/>
      <charset val="238"/>
    </font>
    <font>
      <b/>
      <sz val="8"/>
      <name val="Times New Roman"/>
      <family val="1"/>
    </font>
    <font>
      <b/>
      <sz val="11"/>
      <name val="Times New Roman CE"/>
      <charset val="238"/>
    </font>
    <font>
      <b/>
      <i/>
      <sz val="9"/>
      <name val="Times New Roman CE"/>
      <charset val="238"/>
    </font>
    <font>
      <b/>
      <sz val="14"/>
      <name val="Times New Roman CE"/>
      <charset val="238"/>
    </font>
    <font>
      <sz val="9"/>
      <name val="Times New Roman CE"/>
      <charset val="238"/>
    </font>
    <font>
      <b/>
      <sz val="9"/>
      <color indexed="8"/>
      <name val="Times New Roman"/>
      <family val="1"/>
      <charset val="238"/>
    </font>
    <font>
      <sz val="9"/>
      <name val="Times New Roman"/>
      <family val="1"/>
      <charset val="238"/>
    </font>
    <font>
      <b/>
      <i/>
      <sz val="12"/>
      <name val="Times New Roman CE"/>
      <family val="1"/>
      <charset val="238"/>
    </font>
    <font>
      <sz val="11"/>
      <name val="Times New Roman CE"/>
      <charset val="238"/>
    </font>
    <font>
      <sz val="9"/>
      <color indexed="17"/>
      <name val="Times New Roman CE"/>
      <charset val="238"/>
    </font>
    <font>
      <sz val="10"/>
      <color indexed="17"/>
      <name val="Times New Roman CE"/>
      <charset val="238"/>
    </font>
    <font>
      <b/>
      <sz val="10"/>
      <name val="Times New Roman"/>
      <family val="1"/>
      <charset val="238"/>
    </font>
    <font>
      <sz val="10"/>
      <name val="Times New Roman CE"/>
      <charset val="238"/>
    </font>
    <font>
      <b/>
      <i/>
      <sz val="11"/>
      <name val="Times New Roman CE"/>
      <charset val="238"/>
    </font>
    <font>
      <sz val="7"/>
      <name val="Times New Roman CE"/>
      <family val="1"/>
      <charset val="238"/>
    </font>
    <font>
      <b/>
      <sz val="7"/>
      <name val="Times New Roman CE"/>
      <family val="1"/>
      <charset val="238"/>
    </font>
    <font>
      <sz val="6"/>
      <name val="Times New Roman CE"/>
      <family val="1"/>
      <charset val="238"/>
    </font>
    <font>
      <b/>
      <sz val="6"/>
      <name val="Times New Roman CE"/>
      <family val="1"/>
      <charset val="238"/>
    </font>
    <font>
      <sz val="7"/>
      <name val="Times New Roman CE"/>
      <charset val="238"/>
    </font>
    <font>
      <b/>
      <sz val="7"/>
      <name val="Times New Roman CE"/>
      <charset val="238"/>
    </font>
    <font>
      <i/>
      <sz val="9"/>
      <name val="Times New Roman"/>
      <family val="1"/>
      <charset val="238"/>
    </font>
    <font>
      <i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1"/>
      <color indexed="10"/>
      <name val="Times New Roman CE"/>
      <charset val="238"/>
    </font>
    <font>
      <sz val="10"/>
      <name val="Arial CE"/>
      <charset val="238"/>
    </font>
    <font>
      <sz val="10"/>
      <name val="MS Sans Serif"/>
      <family val="2"/>
      <charset val="238"/>
    </font>
    <font>
      <b/>
      <sz val="14"/>
      <color indexed="10"/>
      <name val="Times New Roman CE"/>
      <charset val="238"/>
    </font>
    <font>
      <sz val="10"/>
      <color indexed="9"/>
      <name val="Times New Roman CE"/>
      <charset val="238"/>
    </font>
    <font>
      <sz val="12"/>
      <color indexed="9"/>
      <name val="Times New Roman CE"/>
      <charset val="238"/>
    </font>
    <font>
      <sz val="8"/>
      <color indexed="9"/>
      <name val="Times New Roman CE"/>
      <charset val="238"/>
    </font>
    <font>
      <sz val="8"/>
      <color indexed="17"/>
      <name val="Times New Roman CE"/>
      <family val="1"/>
      <charset val="238"/>
    </font>
    <font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lightHorizontal"/>
    </fill>
    <fill>
      <patternFill patternType="darkHorizontal"/>
    </fill>
    <fill>
      <patternFill patternType="solid">
        <fgColor indexed="9"/>
        <bgColor indexed="64"/>
      </patternFill>
    </fill>
  </fills>
  <borders count="7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2">
    <xf numFmtId="0" fontId="0" fillId="0" borderId="0"/>
    <xf numFmtId="43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62" fillId="0" borderId="0"/>
    <xf numFmtId="0" fontId="17" fillId="0" borderId="0"/>
    <xf numFmtId="0" fontId="61" fillId="0" borderId="0"/>
    <xf numFmtId="0" fontId="68" fillId="0" borderId="0" applyNumberFormat="0" applyFill="0" applyBorder="0" applyProtection="0"/>
    <xf numFmtId="0" fontId="12" fillId="0" borderId="0"/>
    <xf numFmtId="0" fontId="12" fillId="0" borderId="0"/>
  </cellStyleXfs>
  <cellXfs count="882">
    <xf numFmtId="0" fontId="0" fillId="0" borderId="0" xfId="0"/>
    <xf numFmtId="0" fontId="15" fillId="0" borderId="0" xfId="10" applyFont="1" applyFill="1"/>
    <xf numFmtId="164" fontId="3" fillId="0" borderId="0" xfId="0" applyNumberFormat="1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6" fillId="0" borderId="0" xfId="0" applyFont="1" applyFill="1" applyAlignment="1">
      <alignment horizontal="right"/>
    </xf>
    <xf numFmtId="0" fontId="7" fillId="0" borderId="0" xfId="10" applyFont="1" applyFill="1" applyBorder="1" applyAlignment="1" applyProtection="1">
      <alignment horizontal="center" vertical="center" wrapText="1"/>
    </xf>
    <xf numFmtId="0" fontId="7" fillId="0" borderId="0" xfId="10" applyFont="1" applyFill="1" applyBorder="1" applyAlignment="1" applyProtection="1">
      <alignment vertical="center" wrapText="1"/>
    </xf>
    <xf numFmtId="0" fontId="22" fillId="0" borderId="1" xfId="10" applyFont="1" applyFill="1" applyBorder="1" applyAlignment="1" applyProtection="1">
      <alignment horizontal="left" vertical="center" wrapText="1" indent="1"/>
    </xf>
    <xf numFmtId="0" fontId="22" fillId="0" borderId="2" xfId="10" applyFont="1" applyFill="1" applyBorder="1" applyAlignment="1" applyProtection="1">
      <alignment horizontal="left" vertical="center" wrapText="1" indent="1"/>
    </xf>
    <xf numFmtId="0" fontId="22" fillId="0" borderId="3" xfId="10" applyFont="1" applyFill="1" applyBorder="1" applyAlignment="1" applyProtection="1">
      <alignment horizontal="left" vertical="center" wrapText="1" indent="1"/>
    </xf>
    <xf numFmtId="0" fontId="22" fillId="0" borderId="4" xfId="10" applyFont="1" applyFill="1" applyBorder="1" applyAlignment="1" applyProtection="1">
      <alignment horizontal="left" vertical="center" wrapText="1" indent="1"/>
    </xf>
    <xf numFmtId="0" fontId="22" fillId="0" borderId="5" xfId="10" applyFont="1" applyFill="1" applyBorder="1" applyAlignment="1" applyProtection="1">
      <alignment horizontal="left" vertical="center" wrapText="1" indent="1"/>
    </xf>
    <xf numFmtId="0" fontId="22" fillId="0" borderId="6" xfId="10" applyFont="1" applyFill="1" applyBorder="1" applyAlignment="1" applyProtection="1">
      <alignment horizontal="left" vertical="center" wrapText="1" indent="1"/>
    </xf>
    <xf numFmtId="49" fontId="22" fillId="0" borderId="7" xfId="10" applyNumberFormat="1" applyFont="1" applyFill="1" applyBorder="1" applyAlignment="1" applyProtection="1">
      <alignment horizontal="left" vertical="center" wrapText="1" indent="1"/>
    </xf>
    <xf numFmtId="49" fontId="22" fillId="0" borderId="8" xfId="10" applyNumberFormat="1" applyFont="1" applyFill="1" applyBorder="1" applyAlignment="1" applyProtection="1">
      <alignment horizontal="left" vertical="center" wrapText="1" indent="1"/>
    </xf>
    <xf numFmtId="49" fontId="22" fillId="0" borderId="9" xfId="10" applyNumberFormat="1" applyFont="1" applyFill="1" applyBorder="1" applyAlignment="1" applyProtection="1">
      <alignment horizontal="left" vertical="center" wrapText="1" indent="1"/>
    </xf>
    <xf numFmtId="49" fontId="22" fillId="0" borderId="10" xfId="10" applyNumberFormat="1" applyFont="1" applyFill="1" applyBorder="1" applyAlignment="1" applyProtection="1">
      <alignment horizontal="left" vertical="center" wrapText="1" indent="1"/>
    </xf>
    <xf numFmtId="49" fontId="22" fillId="0" borderId="11" xfId="10" applyNumberFormat="1" applyFont="1" applyFill="1" applyBorder="1" applyAlignment="1" applyProtection="1">
      <alignment horizontal="left" vertical="center" wrapText="1" indent="1"/>
    </xf>
    <xf numFmtId="49" fontId="22" fillId="0" borderId="12" xfId="10" applyNumberFormat="1" applyFont="1" applyFill="1" applyBorder="1" applyAlignment="1" applyProtection="1">
      <alignment horizontal="left" vertical="center" wrapText="1" indent="1"/>
    </xf>
    <xf numFmtId="0" fontId="22" fillId="0" borderId="0" xfId="10" applyFont="1" applyFill="1" applyBorder="1" applyAlignment="1" applyProtection="1">
      <alignment horizontal="left" vertical="center" wrapText="1" indent="1"/>
    </xf>
    <xf numFmtId="0" fontId="20" fillId="0" borderId="13" xfId="10" applyFont="1" applyFill="1" applyBorder="1" applyAlignment="1" applyProtection="1">
      <alignment horizontal="left" vertical="center" wrapText="1" indent="1"/>
    </xf>
    <xf numFmtId="0" fontId="20" fillId="0" borderId="14" xfId="10" applyFont="1" applyFill="1" applyBorder="1" applyAlignment="1" applyProtection="1">
      <alignment horizontal="left" vertical="center" wrapText="1" indent="1"/>
    </xf>
    <xf numFmtId="0" fontId="20" fillId="0" borderId="15" xfId="10" applyFont="1" applyFill="1" applyBorder="1" applyAlignment="1" applyProtection="1">
      <alignment horizontal="left" vertical="center" wrapText="1" indent="1"/>
    </xf>
    <xf numFmtId="0" fontId="8" fillId="0" borderId="13" xfId="10" applyFont="1" applyFill="1" applyBorder="1" applyAlignment="1" applyProtection="1">
      <alignment horizontal="center" vertical="center" wrapText="1"/>
    </xf>
    <xf numFmtId="0" fontId="8" fillId="0" borderId="14" xfId="10" applyFont="1" applyFill="1" applyBorder="1" applyAlignment="1" applyProtection="1">
      <alignment horizontal="center" vertical="center" wrapText="1"/>
    </xf>
    <xf numFmtId="164" fontId="22" fillId="0" borderId="2" xfId="0" applyNumberFormat="1" applyFont="1" applyFill="1" applyBorder="1" applyAlignment="1" applyProtection="1">
      <alignment vertical="center" wrapText="1"/>
      <protection locked="0"/>
    </xf>
    <xf numFmtId="164" fontId="22" fillId="0" borderId="6" xfId="0" applyNumberFormat="1" applyFont="1" applyFill="1" applyBorder="1" applyAlignment="1" applyProtection="1">
      <alignment vertical="center" wrapText="1"/>
      <protection locked="0"/>
    </xf>
    <xf numFmtId="0" fontId="20" fillId="0" borderId="14" xfId="10" applyFont="1" applyFill="1" applyBorder="1" applyAlignment="1" applyProtection="1">
      <alignment vertical="center" wrapText="1"/>
    </xf>
    <xf numFmtId="0" fontId="20" fillId="0" borderId="16" xfId="10" applyFont="1" applyFill="1" applyBorder="1" applyAlignment="1" applyProtection="1">
      <alignment vertical="center" wrapText="1"/>
    </xf>
    <xf numFmtId="0" fontId="30" fillId="0" borderId="4" xfId="0" applyFont="1" applyBorder="1" applyAlignment="1" applyProtection="1">
      <alignment horizontal="left" vertical="center" indent="1"/>
      <protection locked="0"/>
    </xf>
    <xf numFmtId="0" fontId="30" fillId="0" borderId="2" xfId="0" applyFont="1" applyBorder="1" applyAlignment="1" applyProtection="1">
      <alignment horizontal="left" vertical="center" indent="1"/>
      <protection locked="0"/>
    </xf>
    <xf numFmtId="0" fontId="20" fillId="0" borderId="13" xfId="10" applyFont="1" applyFill="1" applyBorder="1" applyAlignment="1" applyProtection="1">
      <alignment horizontal="center" vertical="center" wrapText="1"/>
    </xf>
    <xf numFmtId="0" fontId="20" fillId="0" borderId="14" xfId="10" applyFont="1" applyFill="1" applyBorder="1" applyAlignment="1" applyProtection="1">
      <alignment horizontal="center" vertical="center" wrapText="1"/>
    </xf>
    <xf numFmtId="0" fontId="20" fillId="0" borderId="17" xfId="10" applyFont="1" applyFill="1" applyBorder="1" applyAlignment="1" applyProtection="1">
      <alignment horizontal="center" vertical="center" wrapText="1"/>
    </xf>
    <xf numFmtId="0" fontId="26" fillId="0" borderId="13" xfId="0" applyFont="1" applyFill="1" applyBorder="1" applyAlignment="1" applyProtection="1">
      <alignment vertical="center" wrapText="1"/>
    </xf>
    <xf numFmtId="0" fontId="20" fillId="0" borderId="13" xfId="0" applyFont="1" applyFill="1" applyBorder="1" applyAlignment="1">
      <alignment horizontal="center" vertical="center" wrapText="1"/>
    </xf>
    <xf numFmtId="0" fontId="29" fillId="0" borderId="13" xfId="0" applyFont="1" applyFill="1" applyBorder="1" applyAlignment="1">
      <alignment horizontal="center" vertical="center" wrapText="1"/>
    </xf>
    <xf numFmtId="0" fontId="8" fillId="0" borderId="14" xfId="11" applyFont="1" applyFill="1" applyBorder="1" applyAlignment="1" applyProtection="1">
      <alignment horizontal="left" vertical="center" indent="1"/>
    </xf>
    <xf numFmtId="0" fontId="12" fillId="0" borderId="0" xfId="10" applyFill="1"/>
    <xf numFmtId="0" fontId="8" fillId="0" borderId="17" xfId="10" applyFont="1" applyFill="1" applyBorder="1" applyAlignment="1" applyProtection="1">
      <alignment horizontal="center" vertical="center" wrapText="1"/>
    </xf>
    <xf numFmtId="0" fontId="22" fillId="0" borderId="0" xfId="10" applyFont="1" applyFill="1"/>
    <xf numFmtId="0" fontId="25" fillId="0" borderId="0" xfId="10" applyFont="1" applyFill="1"/>
    <xf numFmtId="164" fontId="0" fillId="0" borderId="0" xfId="0" applyNumberFormat="1" applyFill="1" applyAlignment="1">
      <alignment vertical="center" wrapText="1"/>
    </xf>
    <xf numFmtId="164" fontId="0" fillId="0" borderId="0" xfId="0" applyNumberFormat="1" applyFill="1" applyAlignment="1">
      <alignment horizontal="center" vertical="center" wrapText="1"/>
    </xf>
    <xf numFmtId="164" fontId="6" fillId="0" borderId="0" xfId="0" applyNumberFormat="1" applyFont="1" applyFill="1" applyAlignment="1">
      <alignment horizontal="right" vertical="center"/>
    </xf>
    <xf numFmtId="164" fontId="4" fillId="0" borderId="0" xfId="0" applyNumberFormat="1" applyFont="1" applyFill="1" applyAlignment="1">
      <alignment horizontal="center" vertical="center" wrapText="1"/>
    </xf>
    <xf numFmtId="164" fontId="22" fillId="0" borderId="8" xfId="0" applyNumberFormat="1" applyFont="1" applyFill="1" applyBorder="1" applyAlignment="1" applyProtection="1">
      <alignment horizontal="left" vertical="center" wrapText="1" indent="1"/>
      <protection locked="0"/>
    </xf>
    <xf numFmtId="0" fontId="0" fillId="0" borderId="0" xfId="0" applyFill="1"/>
    <xf numFmtId="0" fontId="0" fillId="0" borderId="0" xfId="0" applyFill="1" applyAlignment="1"/>
    <xf numFmtId="0" fontId="18" fillId="0" borderId="0" xfId="0" applyFont="1" applyFill="1" applyAlignment="1">
      <alignment vertical="center"/>
    </xf>
    <xf numFmtId="164" fontId="28" fillId="0" borderId="17" xfId="0" applyNumberFormat="1" applyFont="1" applyFill="1" applyBorder="1" applyAlignment="1" applyProtection="1">
      <alignment horizontal="right" vertical="center" wrapText="1"/>
    </xf>
    <xf numFmtId="0" fontId="0" fillId="0" borderId="0" xfId="0" applyFill="1" applyAlignment="1" applyProtection="1">
      <alignment vertical="center"/>
    </xf>
    <xf numFmtId="164" fontId="6" fillId="0" borderId="0" xfId="0" applyNumberFormat="1" applyFont="1" applyFill="1" applyAlignment="1" applyProtection="1">
      <alignment horizontal="right" wrapText="1"/>
    </xf>
    <xf numFmtId="164" fontId="8" fillId="0" borderId="17" xfId="0" applyNumberFormat="1" applyFont="1" applyFill="1" applyBorder="1" applyAlignment="1" applyProtection="1">
      <alignment horizontal="center" vertical="center" wrapText="1"/>
    </xf>
    <xf numFmtId="164" fontId="20" fillId="0" borderId="18" xfId="0" applyNumberFormat="1" applyFont="1" applyFill="1" applyBorder="1" applyAlignment="1" applyProtection="1">
      <alignment horizontal="center" vertical="center" wrapText="1"/>
    </xf>
    <xf numFmtId="164" fontId="20" fillId="0" borderId="19" xfId="0" applyNumberFormat="1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vertical="center" wrapText="1"/>
    </xf>
    <xf numFmtId="164" fontId="22" fillId="0" borderId="20" xfId="0" applyNumberFormat="1" applyFont="1" applyFill="1" applyBorder="1" applyAlignment="1" applyProtection="1">
      <alignment vertical="center" wrapText="1"/>
    </xf>
    <xf numFmtId="164" fontId="22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4" fontId="22" fillId="0" borderId="21" xfId="0" applyNumberFormat="1" applyFont="1" applyFill="1" applyBorder="1" applyAlignment="1" applyProtection="1">
      <alignment vertical="center" wrapText="1"/>
    </xf>
    <xf numFmtId="164" fontId="20" fillId="0" borderId="14" xfId="0" applyNumberFormat="1" applyFont="1" applyFill="1" applyBorder="1" applyAlignment="1" applyProtection="1">
      <alignment vertical="center" wrapText="1"/>
    </xf>
    <xf numFmtId="164" fontId="20" fillId="0" borderId="17" xfId="0" applyNumberFormat="1" applyFont="1" applyFill="1" applyBorder="1" applyAlignment="1" applyProtection="1">
      <alignment vertical="center" wrapText="1"/>
    </xf>
    <xf numFmtId="164" fontId="4" fillId="0" borderId="0" xfId="0" applyNumberFormat="1" applyFont="1" applyFill="1" applyAlignment="1">
      <alignment vertical="center" wrapText="1"/>
    </xf>
    <xf numFmtId="164" fontId="19" fillId="0" borderId="8" xfId="0" applyNumberFormat="1" applyFont="1" applyFill="1" applyBorder="1" applyAlignment="1" applyProtection="1">
      <alignment horizontal="left" vertical="center" wrapText="1" indent="1"/>
      <protection locked="0"/>
    </xf>
    <xf numFmtId="164" fontId="19" fillId="0" borderId="2" xfId="0" applyNumberFormat="1" applyFont="1" applyFill="1" applyBorder="1" applyAlignment="1" applyProtection="1">
      <alignment vertical="center" wrapText="1"/>
      <protection locked="0"/>
    </xf>
    <xf numFmtId="164" fontId="19" fillId="0" borderId="20" xfId="0" applyNumberFormat="1" applyFont="1" applyFill="1" applyBorder="1" applyAlignment="1" applyProtection="1">
      <alignment vertical="center" wrapText="1"/>
    </xf>
    <xf numFmtId="164" fontId="19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4" fontId="19" fillId="0" borderId="6" xfId="0" applyNumberFormat="1" applyFont="1" applyFill="1" applyBorder="1" applyAlignment="1" applyProtection="1">
      <alignment vertical="center" wrapText="1"/>
      <protection locked="0"/>
    </xf>
    <xf numFmtId="164" fontId="19" fillId="0" borderId="21" xfId="0" applyNumberFormat="1" applyFont="1" applyFill="1" applyBorder="1" applyAlignment="1" applyProtection="1">
      <alignment vertical="center" wrapText="1"/>
    </xf>
    <xf numFmtId="164" fontId="8" fillId="0" borderId="17" xfId="0" applyNumberFormat="1" applyFont="1" applyFill="1" applyBorder="1" applyAlignment="1" applyProtection="1">
      <alignment vertical="center" wrapText="1"/>
    </xf>
    <xf numFmtId="0" fontId="7" fillId="0" borderId="0" xfId="0" applyFont="1" applyFill="1" applyAlignment="1">
      <alignment horizontal="center" vertical="center" wrapText="1"/>
    </xf>
    <xf numFmtId="164" fontId="22" fillId="0" borderId="22" xfId="0" applyNumberFormat="1" applyFont="1" applyFill="1" applyBorder="1" applyAlignment="1" applyProtection="1">
      <alignment horizontal="left" vertical="center" wrapText="1" indent="1"/>
      <protection locked="0"/>
    </xf>
    <xf numFmtId="164" fontId="22" fillId="0" borderId="23" xfId="0" applyNumberFormat="1" applyFont="1" applyFill="1" applyBorder="1" applyAlignment="1" applyProtection="1">
      <alignment horizontal="left" vertical="center" wrapText="1" indent="1"/>
      <protection locked="0"/>
    </xf>
    <xf numFmtId="164" fontId="22" fillId="0" borderId="24" xfId="0" applyNumberFormat="1" applyFont="1" applyFill="1" applyBorder="1" applyAlignment="1" applyProtection="1">
      <alignment horizontal="left" vertical="center" wrapText="1" indent="1"/>
      <protection locked="0"/>
    </xf>
    <xf numFmtId="164" fontId="10" fillId="0" borderId="0" xfId="0" applyNumberFormat="1" applyFont="1" applyFill="1" applyAlignment="1">
      <alignment horizontal="center" vertical="center" wrapText="1"/>
    </xf>
    <xf numFmtId="164" fontId="10" fillId="0" borderId="0" xfId="0" applyNumberFormat="1" applyFont="1" applyFill="1" applyAlignment="1">
      <alignment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164" fontId="30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30" fillId="0" borderId="8" xfId="0" applyFont="1" applyFill="1" applyBorder="1" applyAlignment="1">
      <alignment horizontal="center" vertical="center" wrapText="1"/>
    </xf>
    <xf numFmtId="164" fontId="30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0" fontId="30" fillId="0" borderId="2" xfId="0" applyFont="1" applyFill="1" applyBorder="1" applyAlignment="1" applyProtection="1">
      <alignment vertical="center" wrapText="1"/>
      <protection locked="0"/>
    </xf>
    <xf numFmtId="0" fontId="30" fillId="0" borderId="26" xfId="0" applyFont="1" applyFill="1" applyBorder="1" applyAlignment="1" applyProtection="1">
      <alignment vertical="center" wrapText="1"/>
      <protection locked="0"/>
    </xf>
    <xf numFmtId="164" fontId="30" fillId="0" borderId="26" xfId="0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0" xfId="0" applyFill="1" applyAlignment="1">
      <alignment horizontal="right" vertical="center" wrapText="1"/>
    </xf>
    <xf numFmtId="0" fontId="0" fillId="0" borderId="0" xfId="0" applyFill="1" applyAlignment="1">
      <alignment horizontal="center" vertical="center" wrapText="1"/>
    </xf>
    <xf numFmtId="0" fontId="24" fillId="0" borderId="0" xfId="0" applyFont="1" applyFill="1"/>
    <xf numFmtId="3" fontId="30" fillId="0" borderId="4" xfId="0" applyNumberFormat="1" applyFont="1" applyFill="1" applyBorder="1" applyAlignment="1" applyProtection="1">
      <alignment vertical="center"/>
      <protection locked="0"/>
    </xf>
    <xf numFmtId="3" fontId="34" fillId="0" borderId="2" xfId="0" applyNumberFormat="1" applyFont="1" applyFill="1" applyBorder="1" applyAlignment="1" applyProtection="1">
      <alignment vertical="center"/>
      <protection locked="0"/>
    </xf>
    <xf numFmtId="3" fontId="30" fillId="0" borderId="2" xfId="0" applyNumberFormat="1" applyFont="1" applyFill="1" applyBorder="1" applyAlignment="1" applyProtection="1">
      <alignment vertical="center"/>
      <protection locked="0"/>
    </xf>
    <xf numFmtId="49" fontId="30" fillId="0" borderId="10" xfId="0" applyNumberFormat="1" applyFont="1" applyFill="1" applyBorder="1" applyAlignment="1" applyProtection="1">
      <alignment vertical="center"/>
      <protection locked="0"/>
    </xf>
    <xf numFmtId="3" fontId="30" fillId="0" borderId="6" xfId="0" applyNumberFormat="1" applyFont="1" applyFill="1" applyBorder="1" applyAlignment="1" applyProtection="1">
      <alignment vertical="center"/>
      <protection locked="0"/>
    </xf>
    <xf numFmtId="49" fontId="30" fillId="0" borderId="8" xfId="0" applyNumberFormat="1" applyFont="1" applyFill="1" applyBorder="1" applyAlignment="1" applyProtection="1">
      <alignment vertical="center"/>
      <protection locked="0"/>
    </xf>
    <xf numFmtId="0" fontId="7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10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9" fillId="0" borderId="0" xfId="0" applyFont="1" applyFill="1" applyAlignment="1">
      <alignment vertical="center" wrapText="1"/>
    </xf>
    <xf numFmtId="0" fontId="31" fillId="0" borderId="15" xfId="11" applyFont="1" applyFill="1" applyBorder="1" applyAlignment="1" applyProtection="1">
      <alignment horizontal="center" vertical="center" wrapText="1"/>
    </xf>
    <xf numFmtId="0" fontId="31" fillId="0" borderId="16" xfId="11" applyFont="1" applyFill="1" applyBorder="1" applyAlignment="1" applyProtection="1">
      <alignment horizontal="center" vertical="center"/>
    </xf>
    <xf numFmtId="0" fontId="31" fillId="0" borderId="28" xfId="11" applyFont="1" applyFill="1" applyBorder="1" applyAlignment="1" applyProtection="1">
      <alignment horizontal="center" vertical="center"/>
    </xf>
    <xf numFmtId="0" fontId="12" fillId="0" borderId="0" xfId="11" applyFill="1" applyProtection="1"/>
    <xf numFmtId="0" fontId="22" fillId="0" borderId="13" xfId="11" applyFont="1" applyFill="1" applyBorder="1" applyAlignment="1" applyProtection="1">
      <alignment horizontal="left" vertical="center" indent="1"/>
    </xf>
    <xf numFmtId="0" fontId="12" fillId="0" borderId="0" xfId="11" applyFill="1" applyAlignment="1" applyProtection="1">
      <alignment vertical="center"/>
    </xf>
    <xf numFmtId="0" fontId="22" fillId="0" borderId="7" xfId="11" applyFont="1" applyFill="1" applyBorder="1" applyAlignment="1" applyProtection="1">
      <alignment horizontal="left" vertical="center" indent="1"/>
    </xf>
    <xf numFmtId="164" fontId="22" fillId="0" borderId="29" xfId="11" applyNumberFormat="1" applyFont="1" applyFill="1" applyBorder="1" applyAlignment="1" applyProtection="1">
      <alignment vertical="center"/>
    </xf>
    <xf numFmtId="0" fontId="22" fillId="0" borderId="8" xfId="11" applyFont="1" applyFill="1" applyBorder="1" applyAlignment="1" applyProtection="1">
      <alignment horizontal="left" vertical="center" indent="1"/>
    </xf>
    <xf numFmtId="164" fontId="22" fillId="0" borderId="20" xfId="11" applyNumberFormat="1" applyFont="1" applyFill="1" applyBorder="1" applyAlignment="1" applyProtection="1">
      <alignment vertical="center"/>
    </xf>
    <xf numFmtId="0" fontId="12" fillId="0" borderId="0" xfId="11" applyFill="1" applyAlignment="1" applyProtection="1">
      <alignment vertical="center"/>
      <protection locked="0"/>
    </xf>
    <xf numFmtId="164" fontId="22" fillId="0" borderId="25" xfId="11" applyNumberFormat="1" applyFont="1" applyFill="1" applyBorder="1" applyAlignment="1" applyProtection="1">
      <alignment vertical="center"/>
    </xf>
    <xf numFmtId="164" fontId="20" fillId="0" borderId="17" xfId="11" applyNumberFormat="1" applyFont="1" applyFill="1" applyBorder="1" applyAlignment="1" applyProtection="1">
      <alignment vertical="center"/>
    </xf>
    <xf numFmtId="164" fontId="20" fillId="0" borderId="17" xfId="11" applyNumberFormat="1" applyFont="1" applyFill="1" applyBorder="1" applyProtection="1"/>
    <xf numFmtId="0" fontId="12" fillId="0" borderId="0" xfId="11" applyFill="1" applyProtection="1">
      <protection locked="0"/>
    </xf>
    <xf numFmtId="0" fontId="15" fillId="0" borderId="0" xfId="11" applyFont="1" applyFill="1" applyProtection="1"/>
    <xf numFmtId="0" fontId="36" fillId="0" borderId="0" xfId="11" applyFont="1" applyFill="1" applyProtection="1">
      <protection locked="0"/>
    </xf>
    <xf numFmtId="0" fontId="24" fillId="0" borderId="0" xfId="11" applyFont="1" applyFill="1" applyProtection="1">
      <protection locked="0"/>
    </xf>
    <xf numFmtId="0" fontId="27" fillId="0" borderId="30" xfId="0" applyFont="1" applyFill="1" applyBorder="1" applyAlignment="1" applyProtection="1">
      <alignment horizontal="left" vertical="center" wrapText="1"/>
      <protection locked="0"/>
    </xf>
    <xf numFmtId="0" fontId="27" fillId="0" borderId="31" xfId="0" applyFont="1" applyFill="1" applyBorder="1" applyAlignment="1" applyProtection="1">
      <alignment horizontal="left" vertical="center" wrapText="1"/>
      <protection locked="0"/>
    </xf>
    <xf numFmtId="164" fontId="20" fillId="3" borderId="14" xfId="0" applyNumberFormat="1" applyFont="1" applyFill="1" applyBorder="1" applyAlignment="1" applyProtection="1">
      <alignment vertical="center" wrapText="1"/>
    </xf>
    <xf numFmtId="164" fontId="8" fillId="3" borderId="14" xfId="0" applyNumberFormat="1" applyFont="1" applyFill="1" applyBorder="1" applyAlignment="1" applyProtection="1">
      <alignment vertical="center" wrapText="1"/>
    </xf>
    <xf numFmtId="3" fontId="4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9" xfId="0" applyNumberFormat="1" applyFont="1" applyFill="1" applyBorder="1" applyAlignment="1" applyProtection="1">
      <alignment horizontal="left" vertical="center" wrapText="1" indent="1"/>
      <protection locked="0"/>
    </xf>
    <xf numFmtId="0" fontId="30" fillId="0" borderId="3" xfId="0" applyFont="1" applyFill="1" applyBorder="1" applyAlignment="1" applyProtection="1">
      <alignment vertical="center" wrapText="1"/>
      <protection locked="0"/>
    </xf>
    <xf numFmtId="0" fontId="29" fillId="0" borderId="14" xfId="10" applyFont="1" applyFill="1" applyBorder="1" applyAlignment="1" applyProtection="1">
      <alignment horizontal="left" vertical="center" wrapText="1" indent="1"/>
    </xf>
    <xf numFmtId="0" fontId="24" fillId="0" borderId="0" xfId="10" applyFont="1" applyFill="1"/>
    <xf numFmtId="164" fontId="29" fillId="0" borderId="13" xfId="0" applyNumberFormat="1" applyFont="1" applyFill="1" applyBorder="1" applyAlignment="1" applyProtection="1">
      <alignment horizontal="left" vertical="center" wrapText="1" indent="1"/>
    </xf>
    <xf numFmtId="0" fontId="38" fillId="0" borderId="0" xfId="0" applyFont="1"/>
    <xf numFmtId="0" fontId="39" fillId="0" borderId="0" xfId="0" applyFont="1"/>
    <xf numFmtId="0" fontId="39" fillId="0" borderId="0" xfId="0" applyFont="1" applyAlignment="1">
      <alignment horizontal="right" indent="1"/>
    </xf>
    <xf numFmtId="0" fontId="25" fillId="0" borderId="0" xfId="0" applyFont="1" applyAlignment="1">
      <alignment horizontal="center"/>
    </xf>
    <xf numFmtId="0" fontId="29" fillId="0" borderId="14" xfId="10" applyFont="1" applyFill="1" applyBorder="1" applyAlignment="1" applyProtection="1">
      <alignment horizontal="left" vertical="center" wrapText="1"/>
    </xf>
    <xf numFmtId="164" fontId="30" fillId="0" borderId="32" xfId="0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0" fontId="30" fillId="0" borderId="11" xfId="0" applyFont="1" applyFill="1" applyBorder="1" applyAlignment="1">
      <alignment horizontal="center" vertical="center" wrapText="1"/>
    </xf>
    <xf numFmtId="0" fontId="30" fillId="0" borderId="10" xfId="0" applyFont="1" applyFill="1" applyBorder="1" applyAlignment="1">
      <alignment horizontal="center" vertical="center" wrapText="1"/>
    </xf>
    <xf numFmtId="0" fontId="39" fillId="0" borderId="0" xfId="0" applyFont="1" applyFill="1"/>
    <xf numFmtId="3" fontId="39" fillId="0" borderId="0" xfId="0" applyNumberFormat="1" applyFont="1" applyFill="1" applyAlignment="1">
      <alignment horizontal="right" indent="1"/>
    </xf>
    <xf numFmtId="3" fontId="31" fillId="0" borderId="0" xfId="0" applyNumberFormat="1" applyFont="1" applyFill="1" applyAlignment="1">
      <alignment horizontal="right" indent="1"/>
    </xf>
    <xf numFmtId="0" fontId="39" fillId="0" borderId="0" xfId="0" applyFont="1" applyFill="1" applyAlignment="1">
      <alignment horizontal="right" indent="1"/>
    </xf>
    <xf numFmtId="0" fontId="6" fillId="0" borderId="33" xfId="0" applyFont="1" applyFill="1" applyBorder="1" applyAlignment="1" applyProtection="1">
      <alignment horizontal="right"/>
    </xf>
    <xf numFmtId="164" fontId="37" fillId="0" borderId="33" xfId="10" applyNumberFormat="1" applyFont="1" applyFill="1" applyBorder="1" applyAlignment="1" applyProtection="1">
      <alignment horizontal="left" vertical="center"/>
    </xf>
    <xf numFmtId="0" fontId="30" fillId="0" borderId="19" xfId="10" applyFont="1" applyFill="1" applyBorder="1" applyAlignment="1" applyProtection="1">
      <alignment horizontal="left" vertical="center" wrapText="1" indent="1"/>
    </xf>
    <xf numFmtId="0" fontId="22" fillId="0" borderId="2" xfId="10" applyFont="1" applyFill="1" applyBorder="1" applyAlignment="1" applyProtection="1">
      <alignment horizontal="left" indent="6"/>
    </xf>
    <xf numFmtId="0" fontId="22" fillId="0" borderId="2" xfId="10" applyFont="1" applyFill="1" applyBorder="1" applyAlignment="1" applyProtection="1">
      <alignment horizontal="left" vertical="center" wrapText="1" indent="6"/>
    </xf>
    <xf numFmtId="0" fontId="22" fillId="0" borderId="6" xfId="10" applyFont="1" applyFill="1" applyBorder="1" applyAlignment="1" applyProtection="1">
      <alignment horizontal="left" vertical="center" wrapText="1" indent="6"/>
    </xf>
    <xf numFmtId="0" fontId="22" fillId="0" borderId="26" xfId="10" applyFont="1" applyFill="1" applyBorder="1" applyAlignment="1" applyProtection="1">
      <alignment horizontal="left" vertical="center" wrapText="1" indent="6"/>
    </xf>
    <xf numFmtId="0" fontId="44" fillId="0" borderId="0" xfId="0" applyFont="1" applyFill="1"/>
    <xf numFmtId="0" fontId="45" fillId="0" borderId="0" xfId="0" applyFont="1"/>
    <xf numFmtId="0" fontId="15" fillId="0" borderId="0" xfId="10" applyFont="1" applyFill="1" applyBorder="1"/>
    <xf numFmtId="0" fontId="2" fillId="0" borderId="0" xfId="10" applyFont="1" applyFill="1"/>
    <xf numFmtId="164" fontId="5" fillId="0" borderId="0" xfId="10" applyNumberFormat="1" applyFont="1" applyFill="1" applyBorder="1" applyAlignment="1" applyProtection="1">
      <alignment horizontal="centerContinuous" vertical="center"/>
    </xf>
    <xf numFmtId="0" fontId="15" fillId="0" borderId="8" xfId="10" applyFont="1" applyFill="1" applyBorder="1" applyAlignment="1">
      <alignment horizontal="center" vertical="center"/>
    </xf>
    <xf numFmtId="0" fontId="15" fillId="0" borderId="9" xfId="10" applyFont="1" applyFill="1" applyBorder="1" applyAlignment="1">
      <alignment horizontal="center" vertical="center"/>
    </xf>
    <xf numFmtId="0" fontId="15" fillId="0" borderId="13" xfId="10" applyFont="1" applyFill="1" applyBorder="1" applyAlignment="1">
      <alignment horizontal="center" vertical="center"/>
    </xf>
    <xf numFmtId="0" fontId="15" fillId="0" borderId="14" xfId="10" applyFont="1" applyFill="1" applyBorder="1" applyAlignment="1">
      <alignment horizontal="center" vertical="center"/>
    </xf>
    <xf numFmtId="0" fontId="15" fillId="0" borderId="17" xfId="10" applyFont="1" applyFill="1" applyBorder="1" applyAlignment="1">
      <alignment horizontal="center" vertical="center"/>
    </xf>
    <xf numFmtId="0" fontId="11" fillId="0" borderId="0" xfId="0" applyFont="1" applyFill="1" applyBorder="1" applyAlignment="1" applyProtection="1"/>
    <xf numFmtId="0" fontId="15" fillId="0" borderId="10" xfId="10" applyFont="1" applyFill="1" applyBorder="1" applyAlignment="1">
      <alignment horizontal="center" vertical="center"/>
    </xf>
    <xf numFmtId="0" fontId="32" fillId="0" borderId="14" xfId="10" applyFont="1" applyFill="1" applyBorder="1"/>
    <xf numFmtId="0" fontId="23" fillId="0" borderId="0" xfId="0" applyFont="1" applyFill="1" applyBorder="1" applyAlignment="1" applyProtection="1">
      <alignment horizontal="right"/>
    </xf>
    <xf numFmtId="0" fontId="8" fillId="0" borderId="34" xfId="10" applyFont="1" applyFill="1" applyBorder="1" applyAlignment="1" applyProtection="1">
      <alignment horizontal="center" vertical="center" wrapText="1"/>
    </xf>
    <xf numFmtId="0" fontId="42" fillId="0" borderId="0" xfId="0" applyFont="1" applyFill="1" applyProtection="1"/>
    <xf numFmtId="0" fontId="3" fillId="0" borderId="0" xfId="0" applyFont="1" applyFill="1" applyProtection="1"/>
    <xf numFmtId="0" fontId="3" fillId="0" borderId="0" xfId="0" applyFont="1" applyFill="1" applyProtection="1">
      <protection locked="0"/>
    </xf>
    <xf numFmtId="0" fontId="0" fillId="0" borderId="0" xfId="0" applyFill="1" applyProtection="1">
      <protection locked="0"/>
    </xf>
    <xf numFmtId="0" fontId="43" fillId="0" borderId="0" xfId="0" applyFont="1" applyFill="1"/>
    <xf numFmtId="164" fontId="30" fillId="0" borderId="3" xfId="0" applyNumberFormat="1" applyFont="1" applyFill="1" applyBorder="1" applyAlignment="1" applyProtection="1">
      <alignment vertical="center"/>
      <protection locked="0"/>
    </xf>
    <xf numFmtId="164" fontId="30" fillId="0" borderId="2" xfId="0" applyNumberFormat="1" applyFont="1" applyFill="1" applyBorder="1" applyAlignment="1" applyProtection="1">
      <alignment vertical="center"/>
      <protection locked="0"/>
    </xf>
    <xf numFmtId="164" fontId="30" fillId="0" borderId="6" xfId="0" applyNumberFormat="1" applyFont="1" applyFill="1" applyBorder="1" applyAlignment="1" applyProtection="1">
      <alignment vertical="center"/>
      <protection locked="0"/>
    </xf>
    <xf numFmtId="0" fontId="4" fillId="0" borderId="0" xfId="0" applyFont="1" applyFill="1"/>
    <xf numFmtId="0" fontId="0" fillId="0" borderId="0" xfId="0" applyFill="1" applyBorder="1"/>
    <xf numFmtId="0" fontId="6" fillId="0" borderId="0" xfId="0" applyFont="1" applyFill="1" applyBorder="1" applyAlignment="1">
      <alignment horizontal="center"/>
    </xf>
    <xf numFmtId="0" fontId="15" fillId="0" borderId="3" xfId="10" applyFont="1" applyFill="1" applyBorder="1" applyProtection="1">
      <protection locked="0"/>
    </xf>
    <xf numFmtId="0" fontId="15" fillId="0" borderId="2" xfId="10" applyFont="1" applyFill="1" applyBorder="1" applyProtection="1">
      <protection locked="0"/>
    </xf>
    <xf numFmtId="0" fontId="15" fillId="0" borderId="6" xfId="10" applyFont="1" applyFill="1" applyBorder="1" applyProtection="1">
      <protection locked="0"/>
    </xf>
    <xf numFmtId="0" fontId="29" fillId="0" borderId="11" xfId="10" applyFont="1" applyFill="1" applyBorder="1" applyAlignment="1" applyProtection="1">
      <alignment horizontal="center" vertical="center" wrapText="1"/>
    </xf>
    <xf numFmtId="0" fontId="29" fillId="0" borderId="4" xfId="10" applyFont="1" applyFill="1" applyBorder="1" applyAlignment="1" applyProtection="1">
      <alignment horizontal="center" vertical="center" wrapText="1"/>
    </xf>
    <xf numFmtId="0" fontId="29" fillId="0" borderId="35" xfId="10" applyFont="1" applyFill="1" applyBorder="1" applyAlignment="1" applyProtection="1">
      <alignment horizontal="center" vertical="center" wrapText="1"/>
    </xf>
    <xf numFmtId="0" fontId="30" fillId="0" borderId="13" xfId="10" applyFont="1" applyFill="1" applyBorder="1" applyAlignment="1" applyProtection="1">
      <alignment horizontal="center" vertical="center"/>
    </xf>
    <xf numFmtId="0" fontId="30" fillId="0" borderId="11" xfId="10" applyFont="1" applyFill="1" applyBorder="1" applyAlignment="1" applyProtection="1">
      <alignment horizontal="center" vertical="center"/>
    </xf>
    <xf numFmtId="0" fontId="30" fillId="0" borderId="8" xfId="10" applyFont="1" applyFill="1" applyBorder="1" applyAlignment="1" applyProtection="1">
      <alignment horizontal="center" vertical="center"/>
    </xf>
    <xf numFmtId="0" fontId="30" fillId="0" borderId="10" xfId="10" applyFont="1" applyFill="1" applyBorder="1" applyAlignment="1" applyProtection="1">
      <alignment horizontal="center" vertical="center"/>
    </xf>
    <xf numFmtId="165" fontId="29" fillId="0" borderId="17" xfId="1" applyNumberFormat="1" applyFont="1" applyFill="1" applyBorder="1" applyProtection="1"/>
    <xf numFmtId="165" fontId="30" fillId="0" borderId="35" xfId="1" applyNumberFormat="1" applyFont="1" applyFill="1" applyBorder="1" applyProtection="1">
      <protection locked="0"/>
    </xf>
    <xf numFmtId="165" fontId="30" fillId="0" borderId="20" xfId="1" applyNumberFormat="1" applyFont="1" applyFill="1" applyBorder="1" applyProtection="1">
      <protection locked="0"/>
    </xf>
    <xf numFmtId="165" fontId="30" fillId="0" borderId="21" xfId="1" applyNumberFormat="1" applyFont="1" applyFill="1" applyBorder="1" applyProtection="1">
      <protection locked="0"/>
    </xf>
    <xf numFmtId="0" fontId="30" fillId="0" borderId="4" xfId="10" applyFont="1" applyFill="1" applyBorder="1" applyProtection="1">
      <protection locked="0"/>
    </xf>
    <xf numFmtId="0" fontId="30" fillId="0" borderId="2" xfId="10" applyFont="1" applyFill="1" applyBorder="1" applyProtection="1">
      <protection locked="0"/>
    </xf>
    <xf numFmtId="0" fontId="30" fillId="0" borderId="6" xfId="10" applyFont="1" applyFill="1" applyBorder="1" applyProtection="1">
      <protection locked="0"/>
    </xf>
    <xf numFmtId="0" fontId="35" fillId="0" borderId="13" xfId="0" applyFont="1" applyFill="1" applyBorder="1" applyAlignment="1" applyProtection="1">
      <alignment horizontal="center" vertical="center" wrapText="1"/>
    </xf>
    <xf numFmtId="0" fontId="35" fillId="0" borderId="17" xfId="0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horizontal="center" vertical="center" wrapText="1"/>
    </xf>
    <xf numFmtId="164" fontId="8" fillId="0" borderId="13" xfId="0" applyNumberFormat="1" applyFont="1" applyFill="1" applyBorder="1" applyAlignment="1" applyProtection="1">
      <alignment horizontal="center" vertical="center" wrapText="1"/>
    </xf>
    <xf numFmtId="164" fontId="8" fillId="0" borderId="14" xfId="0" applyNumberFormat="1" applyFont="1" applyFill="1" applyBorder="1" applyAlignment="1" applyProtection="1">
      <alignment horizontal="center" vertical="center" wrapText="1"/>
    </xf>
    <xf numFmtId="164" fontId="8" fillId="0" borderId="13" xfId="0" applyNumberFormat="1" applyFont="1" applyFill="1" applyBorder="1" applyAlignment="1" applyProtection="1">
      <alignment horizontal="left" vertical="center" wrapText="1"/>
    </xf>
    <xf numFmtId="164" fontId="8" fillId="0" borderId="14" xfId="0" applyNumberFormat="1" applyFont="1" applyFill="1" applyBorder="1" applyAlignment="1" applyProtection="1">
      <alignment vertical="center" wrapText="1"/>
    </xf>
    <xf numFmtId="0" fontId="8" fillId="0" borderId="13" xfId="0" applyFont="1" applyFill="1" applyBorder="1" applyAlignment="1" applyProtection="1">
      <alignment horizontal="center" vertical="center" wrapText="1"/>
    </xf>
    <xf numFmtId="0" fontId="8" fillId="0" borderId="14" xfId="0" applyFont="1" applyFill="1" applyBorder="1" applyAlignment="1" applyProtection="1">
      <alignment horizontal="center" vertical="center" wrapText="1"/>
    </xf>
    <xf numFmtId="0" fontId="8" fillId="0" borderId="17" xfId="0" applyFont="1" applyFill="1" applyBorder="1" applyAlignment="1" applyProtection="1">
      <alignment horizontal="center" vertical="center" wrapText="1"/>
    </xf>
    <xf numFmtId="0" fontId="20" fillId="0" borderId="13" xfId="0" applyFont="1" applyFill="1" applyBorder="1" applyAlignment="1" applyProtection="1">
      <alignment horizontal="center" vertical="center" wrapText="1"/>
    </xf>
    <xf numFmtId="0" fontId="20" fillId="0" borderId="14" xfId="0" applyFont="1" applyFill="1" applyBorder="1" applyAlignment="1" applyProtection="1">
      <alignment horizontal="center" vertical="center" wrapText="1"/>
    </xf>
    <xf numFmtId="0" fontId="20" fillId="0" borderId="17" xfId="0" applyFont="1" applyFill="1" applyBorder="1" applyAlignment="1" applyProtection="1">
      <alignment horizontal="center" vertical="center" wrapText="1"/>
    </xf>
    <xf numFmtId="0" fontId="27" fillId="0" borderId="32" xfId="0" applyFont="1" applyFill="1" applyBorder="1" applyAlignment="1" applyProtection="1">
      <alignment horizontal="left" vertical="center" wrapText="1" indent="1"/>
    </xf>
    <xf numFmtId="0" fontId="27" fillId="0" borderId="5" xfId="0" applyFont="1" applyFill="1" applyBorder="1" applyAlignment="1" applyProtection="1">
      <alignment horizontal="left" vertical="center" wrapText="1" indent="1"/>
    </xf>
    <xf numFmtId="0" fontId="27" fillId="0" borderId="5" xfId="0" applyFont="1" applyFill="1" applyBorder="1" applyAlignment="1" applyProtection="1">
      <alignment horizontal="left" vertical="center" wrapText="1" indent="8"/>
    </xf>
    <xf numFmtId="0" fontId="30" fillId="0" borderId="3" xfId="0" applyFont="1" applyFill="1" applyBorder="1" applyAlignment="1" applyProtection="1">
      <alignment vertical="center" wrapText="1"/>
    </xf>
    <xf numFmtId="0" fontId="30" fillId="0" borderId="2" xfId="0" applyFont="1" applyFill="1" applyBorder="1" applyAlignment="1" applyProtection="1">
      <alignment vertical="center" wrapText="1"/>
    </xf>
    <xf numFmtId="0" fontId="29" fillId="0" borderId="13" xfId="0" applyFont="1" applyFill="1" applyBorder="1" applyAlignment="1" applyProtection="1">
      <alignment horizontal="center" vertical="center" wrapText="1"/>
    </xf>
    <xf numFmtId="0" fontId="31" fillId="0" borderId="19" xfId="0" applyFont="1" applyFill="1" applyBorder="1" applyAlignment="1" applyProtection="1">
      <alignment vertical="center" wrapText="1"/>
    </xf>
    <xf numFmtId="164" fontId="29" fillId="0" borderId="19" xfId="0" applyNumberFormat="1" applyFont="1" applyFill="1" applyBorder="1" applyAlignment="1" applyProtection="1">
      <alignment vertical="center" wrapText="1"/>
    </xf>
    <xf numFmtId="164" fontId="29" fillId="0" borderId="36" xfId="0" applyNumberFormat="1" applyFont="1" applyFill="1" applyBorder="1" applyAlignment="1" applyProtection="1">
      <alignment vertical="center" wrapText="1"/>
    </xf>
    <xf numFmtId="0" fontId="0" fillId="0" borderId="0" xfId="0" applyProtection="1"/>
    <xf numFmtId="0" fontId="30" fillId="0" borderId="11" xfId="0" applyFont="1" applyBorder="1" applyAlignment="1" applyProtection="1">
      <alignment horizontal="right" vertical="center" indent="1"/>
    </xf>
    <xf numFmtId="0" fontId="30" fillId="0" borderId="8" xfId="0" applyFont="1" applyBorder="1" applyAlignment="1" applyProtection="1">
      <alignment horizontal="right" vertical="center" indent="1"/>
    </xf>
    <xf numFmtId="164" fontId="15" fillId="4" borderId="37" xfId="0" applyNumberFormat="1" applyFont="1" applyFill="1" applyBorder="1" applyAlignment="1" applyProtection="1">
      <alignment horizontal="left" vertical="center" wrapText="1" indent="2"/>
    </xf>
    <xf numFmtId="0" fontId="0" fillId="0" borderId="0" xfId="0" applyFill="1" applyProtection="1"/>
    <xf numFmtId="0" fontId="24" fillId="0" borderId="0" xfId="0" applyFont="1" applyFill="1" applyProtection="1"/>
    <xf numFmtId="0" fontId="31" fillId="0" borderId="15" xfId="0" applyFont="1" applyFill="1" applyBorder="1" applyAlignment="1" applyProtection="1">
      <alignment vertical="center"/>
    </xf>
    <xf numFmtId="0" fontId="31" fillId="0" borderId="16" xfId="0" applyFont="1" applyFill="1" applyBorder="1" applyAlignment="1" applyProtection="1">
      <alignment horizontal="center" vertical="center"/>
    </xf>
    <xf numFmtId="0" fontId="31" fillId="0" borderId="28" xfId="0" applyFont="1" applyFill="1" applyBorder="1" applyAlignment="1" applyProtection="1">
      <alignment horizontal="center" vertical="center"/>
    </xf>
    <xf numFmtId="49" fontId="30" fillId="0" borderId="11" xfId="0" applyNumberFormat="1" applyFont="1" applyFill="1" applyBorder="1" applyAlignment="1" applyProtection="1">
      <alignment vertical="center"/>
    </xf>
    <xf numFmtId="3" fontId="30" fillId="0" borderId="35" xfId="0" applyNumberFormat="1" applyFont="1" applyFill="1" applyBorder="1" applyAlignment="1" applyProtection="1">
      <alignment vertical="center"/>
    </xf>
    <xf numFmtId="49" fontId="34" fillId="0" borderId="8" xfId="0" quotePrefix="1" applyNumberFormat="1" applyFont="1" applyFill="1" applyBorder="1" applyAlignment="1" applyProtection="1">
      <alignment horizontal="left" vertical="center" indent="1"/>
    </xf>
    <xf numFmtId="3" fontId="34" fillId="0" borderId="20" xfId="0" applyNumberFormat="1" applyFont="1" applyFill="1" applyBorder="1" applyAlignment="1" applyProtection="1">
      <alignment vertical="center"/>
    </xf>
    <xf numFmtId="49" fontId="30" fillId="0" borderId="8" xfId="0" applyNumberFormat="1" applyFont="1" applyFill="1" applyBorder="1" applyAlignment="1" applyProtection="1">
      <alignment vertical="center"/>
    </xf>
    <xf numFmtId="3" fontId="30" fillId="0" borderId="20" xfId="0" applyNumberFormat="1" applyFont="1" applyFill="1" applyBorder="1" applyAlignment="1" applyProtection="1">
      <alignment vertical="center"/>
    </xf>
    <xf numFmtId="49" fontId="31" fillId="0" borderId="13" xfId="0" applyNumberFormat="1" applyFont="1" applyFill="1" applyBorder="1" applyAlignment="1" applyProtection="1">
      <alignment vertical="center"/>
    </xf>
    <xf numFmtId="3" fontId="30" fillId="0" borderId="14" xfId="0" applyNumberFormat="1" applyFont="1" applyFill="1" applyBorder="1" applyAlignment="1" applyProtection="1">
      <alignment vertical="center"/>
    </xf>
    <xf numFmtId="3" fontId="30" fillId="0" borderId="17" xfId="0" applyNumberFormat="1" applyFont="1" applyFill="1" applyBorder="1" applyAlignment="1" applyProtection="1">
      <alignment vertical="center"/>
    </xf>
    <xf numFmtId="49" fontId="30" fillId="0" borderId="8" xfId="0" applyNumberFormat="1" applyFont="1" applyFill="1" applyBorder="1" applyAlignment="1" applyProtection="1">
      <alignment horizontal="left" vertical="center"/>
    </xf>
    <xf numFmtId="164" fontId="3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164" fontId="19" fillId="0" borderId="0" xfId="0" applyNumberFormat="1" applyFont="1" applyFill="1" applyAlignment="1" applyProtection="1">
      <alignment vertical="center" wrapText="1"/>
    </xf>
    <xf numFmtId="0" fontId="8" fillId="0" borderId="38" xfId="0" applyFont="1" applyFill="1" applyBorder="1" applyAlignment="1" applyProtection="1">
      <alignment vertical="center"/>
    </xf>
    <xf numFmtId="0" fontId="8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horizontal="right"/>
    </xf>
    <xf numFmtId="0" fontId="8" fillId="0" borderId="16" xfId="0" applyFont="1" applyFill="1" applyBorder="1" applyAlignment="1" applyProtection="1">
      <alignment horizontal="center" vertical="center" wrapText="1"/>
    </xf>
    <xf numFmtId="0" fontId="8" fillId="0" borderId="28" xfId="0" applyFont="1" applyFill="1" applyBorder="1" applyAlignment="1" applyProtection="1">
      <alignment horizontal="center" vertical="center" wrapText="1"/>
    </xf>
    <xf numFmtId="0" fontId="8" fillId="0" borderId="39" xfId="0" applyFont="1" applyFill="1" applyBorder="1" applyAlignment="1" applyProtection="1">
      <alignment horizontal="center" vertical="center" wrapText="1"/>
    </xf>
    <xf numFmtId="0" fontId="8" fillId="0" borderId="40" xfId="0" applyFont="1" applyFill="1" applyBorder="1" applyAlignment="1" applyProtection="1">
      <alignment horizontal="center" vertical="center" wrapText="1"/>
    </xf>
    <xf numFmtId="164" fontId="8" fillId="0" borderId="41" xfId="0" applyNumberFormat="1" applyFont="1" applyFill="1" applyBorder="1" applyAlignment="1" applyProtection="1">
      <alignment horizontal="center" vertical="center" wrapText="1"/>
    </xf>
    <xf numFmtId="0" fontId="29" fillId="0" borderId="14" xfId="0" applyFont="1" applyFill="1" applyBorder="1" applyAlignment="1" applyProtection="1">
      <alignment horizontal="left" vertical="center" wrapText="1" indent="1"/>
    </xf>
    <xf numFmtId="0" fontId="28" fillId="0" borderId="13" xfId="0" applyFont="1" applyBorder="1" applyAlignment="1" applyProtection="1">
      <alignment horizontal="center" vertical="center" wrapText="1"/>
    </xf>
    <xf numFmtId="0" fontId="40" fillId="0" borderId="42" xfId="0" applyFont="1" applyBorder="1" applyAlignment="1" applyProtection="1">
      <alignment horizontal="left" wrapText="1" indent="1"/>
    </xf>
    <xf numFmtId="0" fontId="22" fillId="0" borderId="0" xfId="0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horizontal="left" vertical="center" wrapText="1" indent="1"/>
    </xf>
    <xf numFmtId="0" fontId="22" fillId="0" borderId="0" xfId="0" applyFont="1" applyFill="1" applyAlignment="1" applyProtection="1">
      <alignment horizontal="left" vertical="center" wrapText="1"/>
    </xf>
    <xf numFmtId="0" fontId="22" fillId="0" borderId="0" xfId="0" applyFont="1" applyFill="1" applyAlignment="1" applyProtection="1">
      <alignment vertical="center" wrapText="1"/>
    </xf>
    <xf numFmtId="0" fontId="20" fillId="0" borderId="43" xfId="0" applyFont="1" applyFill="1" applyBorder="1" applyAlignment="1" applyProtection="1">
      <alignment horizontal="center" vertical="center" wrapText="1"/>
    </xf>
    <xf numFmtId="0" fontId="8" fillId="0" borderId="44" xfId="0" applyFont="1" applyFill="1" applyBorder="1" applyAlignment="1" applyProtection="1">
      <alignment horizontal="center" vertical="center" wrapText="1"/>
    </xf>
    <xf numFmtId="0" fontId="8" fillId="0" borderId="14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</xf>
    <xf numFmtId="0" fontId="4" fillId="0" borderId="13" xfId="0" applyFont="1" applyFill="1" applyBorder="1" applyAlignment="1" applyProtection="1">
      <alignment horizontal="left" vertical="center"/>
    </xf>
    <xf numFmtId="0" fontId="4" fillId="0" borderId="42" xfId="0" applyFont="1" applyFill="1" applyBorder="1" applyAlignment="1" applyProtection="1">
      <alignment vertical="center" wrapText="1"/>
    </xf>
    <xf numFmtId="16" fontId="0" fillId="0" borderId="0" xfId="0" applyNumberFormat="1" applyFill="1" applyAlignment="1">
      <alignment vertical="center" wrapText="1"/>
    </xf>
    <xf numFmtId="0" fontId="43" fillId="0" borderId="0" xfId="0" applyFont="1" applyFill="1" applyProtection="1"/>
    <xf numFmtId="0" fontId="30" fillId="0" borderId="9" xfId="0" applyFont="1" applyFill="1" applyBorder="1" applyAlignment="1" applyProtection="1">
      <alignment horizontal="center" vertical="center"/>
    </xf>
    <xf numFmtId="164" fontId="29" fillId="0" borderId="25" xfId="0" applyNumberFormat="1" applyFont="1" applyFill="1" applyBorder="1" applyAlignment="1" applyProtection="1">
      <alignment vertical="center"/>
    </xf>
    <xf numFmtId="0" fontId="30" fillId="0" borderId="8" xfId="0" applyFont="1" applyFill="1" applyBorder="1" applyAlignment="1" applyProtection="1">
      <alignment horizontal="center" vertical="center"/>
    </xf>
    <xf numFmtId="164" fontId="29" fillId="0" borderId="20" xfId="0" applyNumberFormat="1" applyFont="1" applyFill="1" applyBorder="1" applyAlignment="1" applyProtection="1">
      <alignment vertical="center"/>
    </xf>
    <xf numFmtId="0" fontId="30" fillId="0" borderId="10" xfId="0" applyFont="1" applyFill="1" applyBorder="1" applyAlignment="1" applyProtection="1">
      <alignment horizontal="center" vertical="center"/>
    </xf>
    <xf numFmtId="0" fontId="30" fillId="0" borderId="6" xfId="0" applyFont="1" applyFill="1" applyBorder="1" applyAlignment="1" applyProtection="1">
      <alignment vertical="center" wrapText="1"/>
    </xf>
    <xf numFmtId="164" fontId="29" fillId="0" borderId="21" xfId="0" applyNumberFormat="1" applyFont="1" applyFill="1" applyBorder="1" applyAlignment="1" applyProtection="1">
      <alignment vertical="center"/>
    </xf>
    <xf numFmtId="0" fontId="29" fillId="0" borderId="13" xfId="0" applyFont="1" applyFill="1" applyBorder="1" applyAlignment="1" applyProtection="1">
      <alignment horizontal="center" vertical="center"/>
    </xf>
    <xf numFmtId="0" fontId="31" fillId="0" borderId="14" xfId="0" applyFont="1" applyFill="1" applyBorder="1" applyAlignment="1" applyProtection="1">
      <alignment vertical="center" wrapText="1"/>
    </xf>
    <xf numFmtId="164" fontId="29" fillId="0" borderId="14" xfId="0" applyNumberFormat="1" applyFont="1" applyFill="1" applyBorder="1" applyAlignment="1" applyProtection="1">
      <alignment vertical="center"/>
    </xf>
    <xf numFmtId="164" fontId="29" fillId="0" borderId="17" xfId="0" applyNumberFormat="1" applyFont="1" applyFill="1" applyBorder="1" applyAlignment="1" applyProtection="1">
      <alignment vertical="center"/>
    </xf>
    <xf numFmtId="0" fontId="0" fillId="0" borderId="45" xfId="0" applyFill="1" applyBorder="1" applyProtection="1"/>
    <xf numFmtId="0" fontId="6" fillId="0" borderId="45" xfId="0" applyFont="1" applyFill="1" applyBorder="1" applyAlignment="1" applyProtection="1">
      <alignment horizontal="center"/>
    </xf>
    <xf numFmtId="0" fontId="43" fillId="0" borderId="0" xfId="0" applyFont="1" applyFill="1" applyProtection="1">
      <protection locked="0"/>
    </xf>
    <xf numFmtId="0" fontId="36" fillId="0" borderId="0" xfId="0" applyFont="1" applyFill="1" applyProtection="1">
      <protection locked="0"/>
    </xf>
    <xf numFmtId="164" fontId="20" fillId="0" borderId="34" xfId="10" applyNumberFormat="1" applyFont="1" applyFill="1" applyBorder="1" applyAlignment="1" applyProtection="1">
      <alignment horizontal="right" vertical="center" wrapText="1" indent="1"/>
    </xf>
    <xf numFmtId="164" fontId="22" fillId="0" borderId="46" xfId="1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47" xfId="1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41" xfId="10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46" xfId="10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41" xfId="1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48" xfId="0" applyNumberFormat="1" applyFont="1" applyFill="1" applyBorder="1" applyAlignment="1" applyProtection="1">
      <alignment horizontal="center" vertical="center"/>
    </xf>
    <xf numFmtId="164" fontId="8" fillId="0" borderId="27" xfId="0" applyNumberFormat="1" applyFont="1" applyFill="1" applyBorder="1" applyAlignment="1" applyProtection="1">
      <alignment horizontal="center" vertical="center" wrapText="1"/>
    </xf>
    <xf numFmtId="164" fontId="20" fillId="0" borderId="43" xfId="0" applyNumberFormat="1" applyFont="1" applyFill="1" applyBorder="1" applyAlignment="1" applyProtection="1">
      <alignment horizontal="center" vertical="center" wrapText="1"/>
    </xf>
    <xf numFmtId="164" fontId="20" fillId="0" borderId="37" xfId="0" applyNumberFormat="1" applyFont="1" applyFill="1" applyBorder="1" applyAlignment="1" applyProtection="1">
      <alignment horizontal="center" vertical="center" wrapText="1"/>
    </xf>
    <xf numFmtId="164" fontId="20" fillId="0" borderId="49" xfId="0" applyNumberFormat="1" applyFont="1" applyFill="1" applyBorder="1" applyAlignment="1" applyProtection="1">
      <alignment horizontal="center" vertical="center" wrapText="1"/>
    </xf>
    <xf numFmtId="164" fontId="20" fillId="0" borderId="17" xfId="0" applyNumberFormat="1" applyFont="1" applyFill="1" applyBorder="1" applyAlignment="1" applyProtection="1">
      <alignment horizontal="center" vertical="center" wrapText="1"/>
    </xf>
    <xf numFmtId="164" fontId="20" fillId="0" borderId="50" xfId="0" applyNumberFormat="1" applyFont="1" applyFill="1" applyBorder="1" applyAlignment="1" applyProtection="1">
      <alignment horizontal="center" vertical="center" wrapText="1"/>
    </xf>
    <xf numFmtId="164" fontId="20" fillId="0" borderId="13" xfId="0" applyNumberFormat="1" applyFont="1" applyFill="1" applyBorder="1" applyAlignment="1" applyProtection="1">
      <alignment horizontal="center" vertical="center" wrapText="1"/>
    </xf>
    <xf numFmtId="164" fontId="20" fillId="0" borderId="37" xfId="0" applyNumberFormat="1" applyFont="1" applyFill="1" applyBorder="1" applyAlignment="1" applyProtection="1">
      <alignment horizontal="left" vertical="center" wrapText="1" indent="1"/>
    </xf>
    <xf numFmtId="164" fontId="20" fillId="0" borderId="8" xfId="0" applyNumberFormat="1" applyFont="1" applyFill="1" applyBorder="1" applyAlignment="1" applyProtection="1">
      <alignment horizontal="center" vertical="center" wrapText="1"/>
    </xf>
    <xf numFmtId="164" fontId="20" fillId="0" borderId="10" xfId="0" applyNumberFormat="1" applyFont="1" applyFill="1" applyBorder="1" applyAlignment="1" applyProtection="1">
      <alignment horizontal="center" vertical="center" wrapText="1"/>
    </xf>
    <xf numFmtId="164" fontId="29" fillId="0" borderId="37" xfId="0" applyNumberFormat="1" applyFont="1" applyFill="1" applyBorder="1" applyAlignment="1" applyProtection="1">
      <alignment horizontal="left" vertical="center" wrapText="1" indent="1"/>
    </xf>
    <xf numFmtId="164" fontId="20" fillId="0" borderId="7" xfId="0" applyNumberFormat="1" applyFont="1" applyFill="1" applyBorder="1" applyAlignment="1" applyProtection="1">
      <alignment horizontal="center" vertical="center" wrapText="1"/>
    </xf>
    <xf numFmtId="0" fontId="22" fillId="0" borderId="2" xfId="11" applyFont="1" applyFill="1" applyBorder="1" applyAlignment="1" applyProtection="1">
      <alignment horizontal="left" vertical="center" indent="1"/>
    </xf>
    <xf numFmtId="0" fontId="22" fillId="0" borderId="3" xfId="11" applyFont="1" applyFill="1" applyBorder="1" applyAlignment="1" applyProtection="1">
      <alignment horizontal="left" vertical="center" wrapText="1" indent="1"/>
    </xf>
    <xf numFmtId="0" fontId="22" fillId="0" borderId="2" xfId="11" applyFont="1" applyFill="1" applyBorder="1" applyAlignment="1" applyProtection="1">
      <alignment horizontal="left" vertical="center" wrapText="1" indent="1"/>
    </xf>
    <xf numFmtId="164" fontId="30" fillId="0" borderId="47" xfId="10" applyNumberFormat="1" applyFont="1" applyFill="1" applyBorder="1" applyAlignment="1" applyProtection="1">
      <alignment horizontal="right" vertical="center" wrapText="1" indent="1"/>
      <protection locked="0"/>
    </xf>
    <xf numFmtId="0" fontId="26" fillId="0" borderId="15" xfId="0" applyFont="1" applyFill="1" applyBorder="1" applyAlignment="1" applyProtection="1">
      <alignment horizontal="center" vertical="center" wrapText="1"/>
    </xf>
    <xf numFmtId="0" fontId="28" fillId="0" borderId="14" xfId="0" applyFont="1" applyBorder="1" applyAlignment="1" applyProtection="1">
      <alignment horizontal="left" vertical="center" wrapText="1" indent="1"/>
    </xf>
    <xf numFmtId="0" fontId="27" fillId="0" borderId="2" xfId="0" applyFont="1" applyBorder="1" applyAlignment="1" applyProtection="1">
      <alignment horizontal="left" vertical="center" wrapText="1" indent="1"/>
    </xf>
    <xf numFmtId="0" fontId="27" fillId="0" borderId="6" xfId="0" applyFont="1" applyBorder="1" applyAlignment="1" applyProtection="1">
      <alignment horizontal="left" vertical="center" wrapText="1" indent="1"/>
    </xf>
    <xf numFmtId="0" fontId="28" fillId="0" borderId="18" xfId="0" applyFont="1" applyBorder="1" applyAlignment="1" applyProtection="1">
      <alignment horizontal="left" vertical="center" wrapText="1" indent="1"/>
    </xf>
    <xf numFmtId="164" fontId="20" fillId="0" borderId="28" xfId="10" applyNumberFormat="1" applyFont="1" applyFill="1" applyBorder="1" applyAlignment="1" applyProtection="1">
      <alignment horizontal="right" vertical="center" wrapText="1" indent="1"/>
    </xf>
    <xf numFmtId="164" fontId="20" fillId="0" borderId="17" xfId="10" applyNumberFormat="1" applyFont="1" applyFill="1" applyBorder="1" applyAlignment="1" applyProtection="1">
      <alignment horizontal="right" vertical="center" wrapText="1" indent="1"/>
    </xf>
    <xf numFmtId="164" fontId="22" fillId="0" borderId="35" xfId="1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20" xfId="1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25" xfId="1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21" xfId="10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20" xfId="1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17" xfId="10" applyNumberFormat="1" applyFont="1" applyFill="1" applyBorder="1" applyAlignment="1" applyProtection="1">
      <alignment horizontal="right" vertical="center" wrapText="1" indent="1"/>
    </xf>
    <xf numFmtId="164" fontId="7" fillId="0" borderId="0" xfId="10" applyNumberFormat="1" applyFont="1" applyFill="1" applyBorder="1" applyAlignment="1" applyProtection="1">
      <alignment horizontal="right" vertical="center" wrapText="1" indent="1"/>
    </xf>
    <xf numFmtId="164" fontId="22" fillId="0" borderId="27" xfId="10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17" xfId="0" applyNumberFormat="1" applyFont="1" applyBorder="1" applyAlignment="1" applyProtection="1">
      <alignment horizontal="right" vertical="center" wrapText="1" indent="1"/>
    </xf>
    <xf numFmtId="0" fontId="6" fillId="0" borderId="33" xfId="0" applyFont="1" applyFill="1" applyBorder="1" applyAlignment="1" applyProtection="1">
      <alignment horizontal="right" vertical="center"/>
    </xf>
    <xf numFmtId="164" fontId="22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51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14" xfId="0" applyNumberFormat="1" applyFont="1" applyFill="1" applyBorder="1" applyAlignment="1" applyProtection="1">
      <alignment horizontal="right" vertical="center" wrapText="1" indent="1"/>
    </xf>
    <xf numFmtId="164" fontId="30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17" xfId="0" applyNumberFormat="1" applyFont="1" applyFill="1" applyBorder="1" applyAlignment="1" applyProtection="1">
      <alignment horizontal="right" vertical="center" wrapText="1" indent="1"/>
    </xf>
    <xf numFmtId="164" fontId="30" fillId="0" borderId="29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0" xfId="0" applyNumberFormat="1" applyFont="1" applyFill="1" applyAlignment="1" applyProtection="1">
      <alignment horizontal="centerContinuous" vertical="center" wrapText="1"/>
    </xf>
    <xf numFmtId="164" fontId="0" fillId="0" borderId="0" xfId="0" applyNumberFormat="1" applyFill="1" applyAlignment="1" applyProtection="1">
      <alignment horizontal="centerContinuous" vertical="center"/>
    </xf>
    <xf numFmtId="164" fontId="6" fillId="0" borderId="0" xfId="0" applyNumberFormat="1" applyFont="1" applyFill="1" applyAlignment="1" applyProtection="1">
      <alignment horizontal="right" vertical="center"/>
    </xf>
    <xf numFmtId="164" fontId="8" fillId="0" borderId="13" xfId="0" applyNumberFormat="1" applyFont="1" applyFill="1" applyBorder="1" applyAlignment="1" applyProtection="1">
      <alignment horizontal="centerContinuous" vertical="center" wrapText="1"/>
    </xf>
    <xf numFmtId="164" fontId="8" fillId="0" borderId="14" xfId="0" applyNumberFormat="1" applyFont="1" applyFill="1" applyBorder="1" applyAlignment="1" applyProtection="1">
      <alignment horizontal="centerContinuous" vertical="center" wrapText="1"/>
    </xf>
    <xf numFmtId="164" fontId="8" fillId="0" borderId="17" xfId="0" applyNumberFormat="1" applyFont="1" applyFill="1" applyBorder="1" applyAlignment="1" applyProtection="1">
      <alignment horizontal="centerContinuous" vertical="center" wrapText="1"/>
    </xf>
    <xf numFmtId="164" fontId="4" fillId="0" borderId="0" xfId="0" applyNumberFormat="1" applyFont="1" applyFill="1" applyAlignment="1" applyProtection="1">
      <alignment horizontal="center" vertical="center" wrapText="1"/>
    </xf>
    <xf numFmtId="164" fontId="29" fillId="0" borderId="37" xfId="0" applyNumberFormat="1" applyFont="1" applyFill="1" applyBorder="1" applyAlignment="1" applyProtection="1">
      <alignment horizontal="center" vertical="center" wrapText="1"/>
    </xf>
    <xf numFmtId="164" fontId="29" fillId="0" borderId="13" xfId="0" applyNumberFormat="1" applyFont="1" applyFill="1" applyBorder="1" applyAlignment="1" applyProtection="1">
      <alignment horizontal="center" vertical="center" wrapText="1"/>
    </xf>
    <xf numFmtId="164" fontId="29" fillId="0" borderId="14" xfId="0" applyNumberFormat="1" applyFont="1" applyFill="1" applyBorder="1" applyAlignment="1" applyProtection="1">
      <alignment horizontal="center" vertical="center" wrapText="1"/>
    </xf>
    <xf numFmtId="164" fontId="29" fillId="0" borderId="17" xfId="0" applyNumberFormat="1" applyFont="1" applyFill="1" applyBorder="1" applyAlignment="1" applyProtection="1">
      <alignment horizontal="center" vertical="center" wrapText="1"/>
    </xf>
    <xf numFmtId="164" fontId="29" fillId="0" borderId="0" xfId="0" applyNumberFormat="1" applyFont="1" applyFill="1" applyAlignment="1" applyProtection="1">
      <alignment horizontal="center" vertical="center" wrapText="1"/>
    </xf>
    <xf numFmtId="164" fontId="0" fillId="0" borderId="24" xfId="0" applyNumberFormat="1" applyFill="1" applyBorder="1" applyAlignment="1" applyProtection="1">
      <alignment horizontal="left" vertical="center" wrapText="1" indent="1"/>
    </xf>
    <xf numFmtId="164" fontId="22" fillId="0" borderId="9" xfId="0" applyNumberFormat="1" applyFont="1" applyFill="1" applyBorder="1" applyAlignment="1" applyProtection="1">
      <alignment horizontal="left" vertical="center" wrapText="1" indent="1"/>
    </xf>
    <xf numFmtId="164" fontId="0" fillId="0" borderId="22" xfId="0" applyNumberFormat="1" applyFill="1" applyBorder="1" applyAlignment="1" applyProtection="1">
      <alignment horizontal="left" vertical="center" wrapText="1" indent="1"/>
    </xf>
    <xf numFmtId="164" fontId="22" fillId="0" borderId="8" xfId="0" applyNumberFormat="1" applyFont="1" applyFill="1" applyBorder="1" applyAlignment="1" applyProtection="1">
      <alignment horizontal="left" vertical="center" wrapText="1" indent="1"/>
    </xf>
    <xf numFmtId="164" fontId="22" fillId="0" borderId="52" xfId="0" applyNumberFormat="1" applyFont="1" applyFill="1" applyBorder="1" applyAlignment="1" applyProtection="1">
      <alignment horizontal="left" vertical="center" wrapText="1" indent="1"/>
    </xf>
    <xf numFmtId="164" fontId="32" fillId="0" borderId="37" xfId="0" applyNumberFormat="1" applyFont="1" applyFill="1" applyBorder="1" applyAlignment="1" applyProtection="1">
      <alignment horizontal="left" vertical="center" wrapText="1" indent="1"/>
    </xf>
    <xf numFmtId="164" fontId="1" fillId="0" borderId="50" xfId="0" applyNumberFormat="1" applyFont="1" applyFill="1" applyBorder="1" applyAlignment="1" applyProtection="1">
      <alignment horizontal="left" vertical="center" wrapText="1" indent="1"/>
    </xf>
    <xf numFmtId="164" fontId="30" fillId="0" borderId="7" xfId="0" applyNumberFormat="1" applyFont="1" applyFill="1" applyBorder="1" applyAlignment="1" applyProtection="1">
      <alignment horizontal="left" vertical="center" wrapText="1" indent="1"/>
    </xf>
    <xf numFmtId="164" fontId="30" fillId="0" borderId="8" xfId="0" applyNumberFormat="1" applyFont="1" applyFill="1" applyBorder="1" applyAlignment="1" applyProtection="1">
      <alignment horizontal="left" vertical="center" wrapText="1" indent="1"/>
    </xf>
    <xf numFmtId="164" fontId="1" fillId="0" borderId="22" xfId="0" applyNumberFormat="1" applyFont="1" applyFill="1" applyBorder="1" applyAlignment="1" applyProtection="1">
      <alignment horizontal="left" vertical="center" wrapText="1" indent="1"/>
    </xf>
    <xf numFmtId="164" fontId="34" fillId="0" borderId="2" xfId="0" applyNumberFormat="1" applyFont="1" applyFill="1" applyBorder="1" applyAlignment="1" applyProtection="1">
      <alignment horizontal="right" vertical="center" wrapText="1" indent="1"/>
    </xf>
    <xf numFmtId="164" fontId="32" fillId="0" borderId="13" xfId="0" applyNumberFormat="1" applyFont="1" applyFill="1" applyBorder="1" applyAlignment="1" applyProtection="1">
      <alignment horizontal="left" vertical="center" wrapText="1" indent="1"/>
    </xf>
    <xf numFmtId="164" fontId="32" fillId="0" borderId="34" xfId="0" applyNumberFormat="1" applyFont="1" applyFill="1" applyBorder="1" applyAlignment="1" applyProtection="1">
      <alignment horizontal="right" vertical="center" wrapText="1" indent="1"/>
    </xf>
    <xf numFmtId="164" fontId="29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9" xfId="0" applyNumberFormat="1" applyFont="1" applyFill="1" applyBorder="1" applyAlignment="1" applyProtection="1">
      <alignment horizontal="left" vertical="center" wrapText="1" indent="1"/>
      <protection locked="0"/>
    </xf>
    <xf numFmtId="164" fontId="34" fillId="0" borderId="7" xfId="0" applyNumberFormat="1" applyFont="1" applyFill="1" applyBorder="1" applyAlignment="1" applyProtection="1">
      <alignment horizontal="left" vertical="center" wrapText="1" indent="1"/>
    </xf>
    <xf numFmtId="164" fontId="30" fillId="0" borderId="8" xfId="0" applyNumberFormat="1" applyFont="1" applyFill="1" applyBorder="1" applyAlignment="1" applyProtection="1">
      <alignment horizontal="left" vertical="center" wrapText="1" indent="2"/>
    </xf>
    <xf numFmtId="164" fontId="30" fillId="0" borderId="2" xfId="0" applyNumberFormat="1" applyFont="1" applyFill="1" applyBorder="1" applyAlignment="1" applyProtection="1">
      <alignment horizontal="left" vertical="center" wrapText="1" indent="2"/>
    </xf>
    <xf numFmtId="164" fontId="34" fillId="0" borderId="2" xfId="0" applyNumberFormat="1" applyFont="1" applyFill="1" applyBorder="1" applyAlignment="1" applyProtection="1">
      <alignment horizontal="left" vertical="center" wrapText="1" indent="1"/>
    </xf>
    <xf numFmtId="164" fontId="30" fillId="0" borderId="9" xfId="0" applyNumberFormat="1" applyFont="1" applyFill="1" applyBorder="1" applyAlignment="1" applyProtection="1">
      <alignment horizontal="left" vertical="center" wrapText="1" indent="1"/>
    </xf>
    <xf numFmtId="164" fontId="22" fillId="0" borderId="9" xfId="0" applyNumberFormat="1" applyFont="1" applyFill="1" applyBorder="1" applyAlignment="1" applyProtection="1">
      <alignment horizontal="left" vertical="center" wrapText="1" indent="2"/>
    </xf>
    <xf numFmtId="164" fontId="22" fillId="0" borderId="10" xfId="0" applyNumberFormat="1" applyFont="1" applyFill="1" applyBorder="1" applyAlignment="1" applyProtection="1">
      <alignment horizontal="left" vertical="center" wrapText="1" indent="2"/>
    </xf>
    <xf numFmtId="164" fontId="34" fillId="0" borderId="3" xfId="0" applyNumberFormat="1" applyFont="1" applyFill="1" applyBorder="1" applyAlignment="1" applyProtection="1">
      <alignment horizontal="right" vertical="center" wrapText="1" indent="1"/>
    </xf>
    <xf numFmtId="165" fontId="30" fillId="0" borderId="46" xfId="1" applyNumberFormat="1" applyFont="1" applyFill="1" applyBorder="1" applyProtection="1">
      <protection locked="0"/>
    </xf>
    <xf numFmtId="165" fontId="30" fillId="0" borderId="41" xfId="1" applyNumberFormat="1" applyFont="1" applyFill="1" applyBorder="1" applyProtection="1">
      <protection locked="0"/>
    </xf>
    <xf numFmtId="0" fontId="30" fillId="0" borderId="3" xfId="10" applyFont="1" applyFill="1" applyBorder="1" applyProtection="1"/>
    <xf numFmtId="0" fontId="8" fillId="0" borderId="4" xfId="0" applyFont="1" applyFill="1" applyBorder="1" applyAlignment="1" applyProtection="1">
      <alignment horizontal="center" vertical="center"/>
    </xf>
    <xf numFmtId="0" fontId="8" fillId="0" borderId="26" xfId="0" applyFont="1" applyFill="1" applyBorder="1" applyAlignment="1" applyProtection="1">
      <alignment horizontal="center" vertical="center"/>
    </xf>
    <xf numFmtId="0" fontId="8" fillId="0" borderId="35" xfId="0" quotePrefix="1" applyFont="1" applyFill="1" applyBorder="1" applyAlignment="1" applyProtection="1">
      <alignment horizontal="right" vertical="center" indent="1"/>
    </xf>
    <xf numFmtId="0" fontId="8" fillId="0" borderId="28" xfId="0" applyFont="1" applyFill="1" applyBorder="1" applyAlignment="1" applyProtection="1">
      <alignment horizontal="right" vertical="center" wrapText="1" indent="1"/>
    </xf>
    <xf numFmtId="164" fontId="8" fillId="0" borderId="41" xfId="0" applyNumberFormat="1" applyFont="1" applyFill="1" applyBorder="1" applyAlignment="1" applyProtection="1">
      <alignment horizontal="right" vertical="center" wrapText="1" indent="1"/>
    </xf>
    <xf numFmtId="164" fontId="22" fillId="0" borderId="35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29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34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34" xfId="0" applyNumberFormat="1" applyFont="1" applyFill="1" applyBorder="1" applyAlignment="1" applyProtection="1">
      <alignment horizontal="right" vertical="center" wrapText="1" indent="1"/>
    </xf>
    <xf numFmtId="164" fontId="20" fillId="0" borderId="0" xfId="0" applyNumberFormat="1" applyFont="1" applyFill="1" applyBorder="1" applyAlignment="1" applyProtection="1">
      <alignment horizontal="right" vertical="center" wrapText="1" indent="1"/>
    </xf>
    <xf numFmtId="0" fontId="22" fillId="0" borderId="0" xfId="0" applyFont="1" applyFill="1" applyAlignment="1" applyProtection="1">
      <alignment horizontal="right" vertical="center" wrapText="1" indent="1"/>
    </xf>
    <xf numFmtId="164" fontId="20" fillId="0" borderId="34" xfId="0" applyNumberFormat="1" applyFont="1" applyFill="1" applyBorder="1" applyAlignment="1" applyProtection="1">
      <alignment horizontal="right" vertical="center" wrapText="1" indent="1"/>
    </xf>
    <xf numFmtId="164" fontId="20" fillId="0" borderId="17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right" vertical="center" wrapText="1" indent="1"/>
    </xf>
    <xf numFmtId="49" fontId="8" fillId="0" borderId="35" xfId="0" applyNumberFormat="1" applyFont="1" applyFill="1" applyBorder="1" applyAlignment="1" applyProtection="1">
      <alignment horizontal="right" vertical="center"/>
    </xf>
    <xf numFmtId="49" fontId="8" fillId="0" borderId="53" xfId="0" applyNumberFormat="1" applyFont="1" applyFill="1" applyBorder="1" applyAlignment="1" applyProtection="1">
      <alignment horizontal="right" vertical="center"/>
    </xf>
    <xf numFmtId="0" fontId="10" fillId="0" borderId="0" xfId="0" applyFont="1" applyFill="1" applyAlignment="1" applyProtection="1">
      <alignment vertical="center" wrapText="1"/>
    </xf>
    <xf numFmtId="0" fontId="7" fillId="0" borderId="54" xfId="10" applyFont="1" applyFill="1" applyBorder="1" applyAlignment="1" applyProtection="1">
      <alignment horizontal="center" vertical="center" wrapText="1"/>
    </xf>
    <xf numFmtId="0" fontId="7" fillId="0" borderId="54" xfId="10" applyFont="1" applyFill="1" applyBorder="1" applyAlignment="1" applyProtection="1">
      <alignment vertical="center" wrapText="1"/>
    </xf>
    <xf numFmtId="164" fontId="7" fillId="0" borderId="54" xfId="10" applyNumberFormat="1" applyFont="1" applyFill="1" applyBorder="1" applyAlignment="1" applyProtection="1">
      <alignment horizontal="right" vertical="center" wrapText="1" indent="1"/>
    </xf>
    <xf numFmtId="0" fontId="22" fillId="0" borderId="54" xfId="10" applyFont="1" applyFill="1" applyBorder="1" applyAlignment="1" applyProtection="1">
      <alignment horizontal="right" vertical="center" wrapText="1" indent="1"/>
      <protection locked="0"/>
    </xf>
    <xf numFmtId="164" fontId="30" fillId="0" borderId="54" xfId="10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0" xfId="0" applyFont="1" applyAlignment="1">
      <alignment horizontal="center" wrapText="1"/>
    </xf>
    <xf numFmtId="0" fontId="24" fillId="0" borderId="0" xfId="0" applyFont="1" applyAlignment="1">
      <alignment horizontal="center" wrapText="1"/>
    </xf>
    <xf numFmtId="0" fontId="26" fillId="0" borderId="28" xfId="0" applyFont="1" applyFill="1" applyBorder="1" applyAlignment="1" applyProtection="1">
      <alignment vertical="center" wrapText="1"/>
    </xf>
    <xf numFmtId="0" fontId="16" fillId="0" borderId="0" xfId="0" applyFont="1" applyFill="1" applyBorder="1" applyAlignment="1" applyProtection="1">
      <alignment horizontal="center" vertical="center"/>
    </xf>
    <xf numFmtId="0" fontId="46" fillId="0" borderId="0" xfId="0" applyFont="1" applyFill="1" applyBorder="1" applyAlignment="1" applyProtection="1">
      <alignment horizontal="right"/>
    </xf>
    <xf numFmtId="0" fontId="26" fillId="0" borderId="19" xfId="0" applyFont="1" applyBorder="1" applyAlignment="1" applyProtection="1">
      <alignment horizontal="left" vertical="center" wrapText="1" indent="1"/>
    </xf>
    <xf numFmtId="0" fontId="12" fillId="0" borderId="0" xfId="10" applyFont="1" applyFill="1" applyProtection="1"/>
    <xf numFmtId="0" fontId="12" fillId="0" borderId="0" xfId="10" applyFont="1" applyFill="1" applyAlignment="1" applyProtection="1">
      <alignment horizontal="right" vertical="center" indent="1"/>
    </xf>
    <xf numFmtId="0" fontId="12" fillId="0" borderId="0" xfId="10" applyFont="1" applyFill="1"/>
    <xf numFmtId="0" fontId="12" fillId="0" borderId="0" xfId="10" applyFont="1" applyFill="1" applyAlignment="1">
      <alignment horizontal="right" vertical="center" indent="1"/>
    </xf>
    <xf numFmtId="0" fontId="41" fillId="0" borderId="2" xfId="0" applyFont="1" applyBorder="1" applyAlignment="1">
      <alignment horizontal="justify" wrapText="1"/>
    </xf>
    <xf numFmtId="0" fontId="41" fillId="0" borderId="2" xfId="0" applyFont="1" applyBorder="1" applyAlignment="1">
      <alignment wrapText="1"/>
    </xf>
    <xf numFmtId="0" fontId="41" fillId="0" borderId="26" xfId="0" applyFont="1" applyBorder="1" applyAlignment="1">
      <alignment wrapText="1"/>
    </xf>
    <xf numFmtId="0" fontId="47" fillId="0" borderId="0" xfId="0" applyFont="1" applyFill="1" applyAlignment="1" applyProtection="1">
      <alignment horizontal="left" vertical="center" wrapText="1"/>
    </xf>
    <xf numFmtId="0" fontId="47" fillId="0" borderId="0" xfId="0" applyFont="1" applyFill="1" applyAlignment="1" applyProtection="1">
      <alignment vertical="center" wrapText="1"/>
    </xf>
    <xf numFmtId="0" fontId="47" fillId="0" borderId="0" xfId="0" applyFont="1" applyFill="1" applyAlignment="1" applyProtection="1">
      <alignment horizontal="right" vertical="center" wrapText="1" indent="1"/>
    </xf>
    <xf numFmtId="0" fontId="17" fillId="0" borderId="0" xfId="0" applyFont="1" applyFill="1" applyAlignment="1" applyProtection="1">
      <alignment horizontal="left" vertical="center" wrapText="1"/>
    </xf>
    <xf numFmtId="0" fontId="17" fillId="0" borderId="0" xfId="0" applyFont="1" applyFill="1" applyAlignment="1" applyProtection="1">
      <alignment vertical="center" wrapText="1"/>
    </xf>
    <xf numFmtId="0" fontId="17" fillId="0" borderId="0" xfId="0" applyFont="1" applyFill="1" applyAlignment="1" applyProtection="1">
      <alignment horizontal="right" vertical="center" wrapText="1" indent="1"/>
    </xf>
    <xf numFmtId="164" fontId="0" fillId="0" borderId="50" xfId="0" applyNumberFormat="1" applyFill="1" applyBorder="1" applyAlignment="1" applyProtection="1">
      <alignment horizontal="left" vertical="center" wrapText="1" indent="1"/>
    </xf>
    <xf numFmtId="164" fontId="22" fillId="0" borderId="7" xfId="0" applyNumberFormat="1" applyFont="1" applyFill="1" applyBorder="1" applyAlignment="1" applyProtection="1">
      <alignment horizontal="left" vertical="center" wrapText="1" indent="1"/>
    </xf>
    <xf numFmtId="164" fontId="22" fillId="0" borderId="55" xfId="0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16" xfId="10" applyNumberFormat="1" applyFont="1" applyFill="1" applyBorder="1" applyAlignment="1" applyProtection="1">
      <alignment horizontal="right" vertical="center" wrapText="1" indent="1"/>
    </xf>
    <xf numFmtId="164" fontId="20" fillId="0" borderId="14" xfId="10" applyNumberFormat="1" applyFont="1" applyFill="1" applyBorder="1" applyAlignment="1" applyProtection="1">
      <alignment horizontal="right" vertical="center" wrapText="1" indent="1"/>
    </xf>
    <xf numFmtId="164" fontId="22" fillId="0" borderId="2" xfId="1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3" xfId="1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6" xfId="10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2" xfId="10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6" xfId="10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21" xfId="1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14" xfId="10" applyNumberFormat="1" applyFont="1" applyFill="1" applyBorder="1" applyAlignment="1" applyProtection="1">
      <alignment horizontal="right" vertical="center" wrapText="1" indent="1"/>
    </xf>
    <xf numFmtId="0" fontId="8" fillId="0" borderId="42" xfId="10" applyFont="1" applyFill="1" applyBorder="1" applyAlignment="1" applyProtection="1">
      <alignment horizontal="center" vertical="center" wrapText="1"/>
    </xf>
    <xf numFmtId="164" fontId="27" fillId="0" borderId="56" xfId="0" applyNumberFormat="1" applyFont="1" applyFill="1" applyBorder="1" applyAlignment="1" applyProtection="1">
      <alignment horizontal="right" vertical="center" wrapText="1"/>
      <protection locked="0"/>
    </xf>
    <xf numFmtId="0" fontId="8" fillId="0" borderId="57" xfId="0" applyFont="1" applyFill="1" applyBorder="1" applyAlignment="1" applyProtection="1">
      <alignment horizontal="center" vertical="center" wrapText="1"/>
    </xf>
    <xf numFmtId="0" fontId="8" fillId="0" borderId="43" xfId="0" applyFont="1" applyFill="1" applyBorder="1" applyAlignment="1" applyProtection="1">
      <alignment horizontal="center" vertical="center" wrapText="1"/>
    </xf>
    <xf numFmtId="0" fontId="20" fillId="0" borderId="15" xfId="10" applyFont="1" applyFill="1" applyBorder="1" applyAlignment="1" applyProtection="1">
      <alignment horizontal="center" vertical="center" wrapText="1"/>
    </xf>
    <xf numFmtId="0" fontId="20" fillId="0" borderId="16" xfId="10" applyFont="1" applyFill="1" applyBorder="1" applyAlignment="1" applyProtection="1">
      <alignment horizontal="center" vertical="center" wrapText="1"/>
    </xf>
    <xf numFmtId="0" fontId="20" fillId="0" borderId="28" xfId="10" applyFont="1" applyFill="1" applyBorder="1" applyAlignment="1" applyProtection="1">
      <alignment horizontal="center" vertical="center" wrapText="1"/>
    </xf>
    <xf numFmtId="0" fontId="22" fillId="0" borderId="3" xfId="10" applyFont="1" applyFill="1" applyBorder="1" applyAlignment="1" applyProtection="1">
      <alignment horizontal="left" vertical="center" wrapText="1" indent="6"/>
    </xf>
    <xf numFmtId="0" fontId="12" fillId="0" borderId="0" xfId="10" applyFill="1" applyProtection="1"/>
    <xf numFmtId="0" fontId="22" fillId="0" borderId="0" xfId="10" applyFont="1" applyFill="1" applyProtection="1"/>
    <xf numFmtId="0" fontId="15" fillId="0" borderId="0" xfId="10" applyFont="1" applyFill="1" applyProtection="1"/>
    <xf numFmtId="0" fontId="27" fillId="0" borderId="3" xfId="0" applyFont="1" applyBorder="1" applyAlignment="1" applyProtection="1">
      <alignment horizontal="left" wrapText="1" indent="1"/>
    </xf>
    <xf numFmtId="0" fontId="27" fillId="0" borderId="2" xfId="0" applyFont="1" applyBorder="1" applyAlignment="1" applyProtection="1">
      <alignment horizontal="left" wrapText="1" indent="1"/>
    </xf>
    <xf numFmtId="0" fontId="27" fillId="0" borderId="6" xfId="0" applyFont="1" applyBorder="1" applyAlignment="1" applyProtection="1">
      <alignment horizontal="left" wrapText="1" indent="1"/>
    </xf>
    <xf numFmtId="0" fontId="27" fillId="0" borderId="6" xfId="0" applyFont="1" applyBorder="1" applyAlignment="1" applyProtection="1">
      <alignment wrapText="1"/>
    </xf>
    <xf numFmtId="0" fontId="27" fillId="0" borderId="9" xfId="0" applyFont="1" applyBorder="1" applyAlignment="1" applyProtection="1">
      <alignment wrapText="1"/>
    </xf>
    <xf numFmtId="0" fontId="27" fillId="0" borderId="8" xfId="0" applyFont="1" applyBorder="1" applyAlignment="1" applyProtection="1">
      <alignment wrapText="1"/>
    </xf>
    <xf numFmtId="0" fontId="27" fillId="0" borderId="10" xfId="0" applyFont="1" applyBorder="1" applyAlignment="1" applyProtection="1">
      <alignment wrapText="1"/>
    </xf>
    <xf numFmtId="0" fontId="28" fillId="0" borderId="14" xfId="0" applyFont="1" applyBorder="1" applyAlignment="1" applyProtection="1">
      <alignment wrapText="1"/>
    </xf>
    <xf numFmtId="0" fontId="28" fillId="0" borderId="19" xfId="0" applyFont="1" applyBorder="1" applyAlignment="1" applyProtection="1">
      <alignment wrapText="1"/>
    </xf>
    <xf numFmtId="0" fontId="12" fillId="0" borderId="0" xfId="10" applyFill="1" applyAlignment="1" applyProtection="1"/>
    <xf numFmtId="164" fontId="26" fillId="0" borderId="17" xfId="0" quotePrefix="1" applyNumberFormat="1" applyFont="1" applyBorder="1" applyAlignment="1" applyProtection="1">
      <alignment horizontal="right" vertical="center" wrapText="1" indent="1"/>
    </xf>
    <xf numFmtId="0" fontId="25" fillId="0" borderId="0" xfId="10" applyFont="1" applyFill="1" applyProtection="1"/>
    <xf numFmtId="0" fontId="24" fillId="0" borderId="0" xfId="10" applyFont="1" applyFill="1" applyProtection="1"/>
    <xf numFmtId="0" fontId="12" fillId="0" borderId="0" xfId="10" applyFill="1" applyBorder="1" applyProtection="1"/>
    <xf numFmtId="164" fontId="30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64" fontId="22" fillId="0" borderId="8" xfId="0" quotePrefix="1" applyNumberFormat="1" applyFont="1" applyFill="1" applyBorder="1" applyAlignment="1" applyProtection="1">
      <alignment horizontal="left" vertical="center" wrapText="1" indent="3"/>
      <protection locked="0"/>
    </xf>
    <xf numFmtId="164" fontId="22" fillId="0" borderId="7" xfId="0" applyNumberFormat="1" applyFont="1" applyFill="1" applyBorder="1" applyAlignment="1" applyProtection="1">
      <alignment horizontal="left" vertical="center" wrapText="1" indent="1"/>
      <protection locked="0"/>
    </xf>
    <xf numFmtId="164" fontId="22" fillId="0" borderId="8" xfId="0" quotePrefix="1" applyNumberFormat="1" applyFont="1" applyFill="1" applyBorder="1" applyAlignment="1" applyProtection="1">
      <alignment horizontal="left" vertical="center" wrapText="1" indent="6"/>
      <protection locked="0"/>
    </xf>
    <xf numFmtId="164" fontId="30" fillId="0" borderId="8" xfId="0" quotePrefix="1" applyNumberFormat="1" applyFont="1" applyFill="1" applyBorder="1" applyAlignment="1" applyProtection="1">
      <alignment horizontal="left" vertical="center" wrapText="1" indent="6"/>
      <protection locked="0"/>
    </xf>
    <xf numFmtId="49" fontId="22" fillId="0" borderId="9" xfId="10" applyNumberFormat="1" applyFont="1" applyFill="1" applyBorder="1" applyAlignment="1" applyProtection="1">
      <alignment horizontal="center" vertical="center" wrapText="1"/>
    </xf>
    <xf numFmtId="49" fontId="22" fillId="0" borderId="8" xfId="10" applyNumberFormat="1" applyFont="1" applyFill="1" applyBorder="1" applyAlignment="1" applyProtection="1">
      <alignment horizontal="center" vertical="center" wrapText="1"/>
    </xf>
    <xf numFmtId="49" fontId="22" fillId="0" borderId="10" xfId="10" applyNumberFormat="1" applyFont="1" applyFill="1" applyBorder="1" applyAlignment="1" applyProtection="1">
      <alignment horizontal="center" vertical="center" wrapText="1"/>
    </xf>
    <xf numFmtId="0" fontId="28" fillId="0" borderId="13" xfId="0" applyFont="1" applyBorder="1" applyAlignment="1" applyProtection="1">
      <alignment horizontal="center" wrapText="1"/>
    </xf>
    <xf numFmtId="0" fontId="27" fillId="0" borderId="9" xfId="0" applyFont="1" applyBorder="1" applyAlignment="1" applyProtection="1">
      <alignment horizontal="center" wrapText="1"/>
    </xf>
    <xf numFmtId="0" fontId="27" fillId="0" borderId="8" xfId="0" applyFont="1" applyBorder="1" applyAlignment="1" applyProtection="1">
      <alignment horizontal="center" wrapText="1"/>
    </xf>
    <xf numFmtId="0" fontId="27" fillId="0" borderId="10" xfId="0" applyFont="1" applyBorder="1" applyAlignment="1" applyProtection="1">
      <alignment horizontal="center" wrapText="1"/>
    </xf>
    <xf numFmtId="0" fontId="28" fillId="0" borderId="18" xfId="0" applyFont="1" applyBorder="1" applyAlignment="1" applyProtection="1">
      <alignment horizontal="center" wrapText="1"/>
    </xf>
    <xf numFmtId="49" fontId="22" fillId="0" borderId="11" xfId="10" applyNumberFormat="1" applyFont="1" applyFill="1" applyBorder="1" applyAlignment="1" applyProtection="1">
      <alignment horizontal="center" vertical="center" wrapText="1"/>
    </xf>
    <xf numFmtId="49" fontId="22" fillId="0" borderId="7" xfId="10" applyNumberFormat="1" applyFont="1" applyFill="1" applyBorder="1" applyAlignment="1" applyProtection="1">
      <alignment horizontal="center" vertical="center" wrapText="1"/>
    </xf>
    <xf numFmtId="49" fontId="22" fillId="0" borderId="12" xfId="10" applyNumberFormat="1" applyFont="1" applyFill="1" applyBorder="1" applyAlignment="1" applyProtection="1">
      <alignment horizontal="center" vertical="center" wrapText="1"/>
    </xf>
    <xf numFmtId="0" fontId="28" fillId="0" borderId="18" xfId="0" applyFont="1" applyBorder="1" applyAlignment="1" applyProtection="1">
      <alignment horizontal="center" vertical="center" wrapText="1"/>
    </xf>
    <xf numFmtId="164" fontId="29" fillId="0" borderId="34" xfId="10" applyNumberFormat="1" applyFont="1" applyFill="1" applyBorder="1" applyAlignment="1" applyProtection="1">
      <alignment horizontal="right" vertical="center" wrapText="1" indent="1"/>
    </xf>
    <xf numFmtId="0" fontId="20" fillId="0" borderId="34" xfId="10" applyFont="1" applyFill="1" applyBorder="1" applyAlignment="1" applyProtection="1">
      <alignment horizontal="center" vertical="center" wrapText="1"/>
    </xf>
    <xf numFmtId="0" fontId="8" fillId="0" borderId="38" xfId="0" applyFont="1" applyFill="1" applyBorder="1" applyAlignment="1" applyProtection="1">
      <alignment horizontal="center" vertical="center" wrapText="1"/>
    </xf>
    <xf numFmtId="49" fontId="30" fillId="0" borderId="11" xfId="0" applyNumberFormat="1" applyFont="1" applyFill="1" applyBorder="1" applyAlignment="1" applyProtection="1">
      <alignment horizontal="center" vertical="center" wrapText="1"/>
    </xf>
    <xf numFmtId="49" fontId="30" fillId="0" borderId="8" xfId="0" applyNumberFormat="1" applyFont="1" applyFill="1" applyBorder="1" applyAlignment="1" applyProtection="1">
      <alignment horizontal="center" vertical="center" wrapText="1"/>
    </xf>
    <xf numFmtId="49" fontId="30" fillId="0" borderId="9" xfId="0" applyNumberFormat="1" applyFont="1" applyFill="1" applyBorder="1" applyAlignment="1" applyProtection="1">
      <alignment horizontal="center" vertical="center" wrapText="1"/>
    </xf>
    <xf numFmtId="0" fontId="30" fillId="0" borderId="3" xfId="10" applyFont="1" applyFill="1" applyBorder="1" applyAlignment="1" applyProtection="1">
      <alignment horizontal="left" vertical="center" wrapText="1" indent="1"/>
    </xf>
    <xf numFmtId="0" fontId="30" fillId="0" borderId="2" xfId="10" applyFont="1" applyFill="1" applyBorder="1" applyAlignment="1" applyProtection="1">
      <alignment horizontal="left" vertical="center" wrapText="1" indent="1"/>
    </xf>
    <xf numFmtId="0" fontId="7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7" fillId="0" borderId="0" xfId="0" applyFont="1" applyFill="1" applyAlignment="1" applyProtection="1">
      <alignment horizontal="center" vertical="center" wrapText="1"/>
    </xf>
    <xf numFmtId="0" fontId="2" fillId="0" borderId="0" xfId="0" applyFont="1" applyFill="1" applyAlignment="1" applyProtection="1">
      <alignment vertical="center" wrapText="1"/>
    </xf>
    <xf numFmtId="0" fontId="9" fillId="0" borderId="0" xfId="0" applyFont="1" applyFill="1" applyAlignment="1" applyProtection="1">
      <alignment vertical="center" wrapText="1"/>
    </xf>
    <xf numFmtId="164" fontId="30" fillId="0" borderId="25" xfId="10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17" xfId="10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3" xfId="10" applyNumberFormat="1" applyFont="1" applyFill="1" applyBorder="1" applyAlignment="1" applyProtection="1">
      <alignment horizontal="right" vertical="center" wrapText="1" indent="1"/>
      <protection locked="0"/>
    </xf>
    <xf numFmtId="0" fontId="28" fillId="0" borderId="13" xfId="0" applyFont="1" applyBorder="1" applyAlignment="1" applyProtection="1">
      <alignment vertical="center" wrapText="1"/>
    </xf>
    <xf numFmtId="0" fontId="28" fillId="0" borderId="18" xfId="0" applyFont="1" applyBorder="1" applyAlignment="1" applyProtection="1">
      <alignment vertical="center" wrapText="1"/>
    </xf>
    <xf numFmtId="164" fontId="20" fillId="0" borderId="14" xfId="10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34" xfId="10" applyNumberFormat="1" applyFont="1" applyFill="1" applyBorder="1" applyAlignment="1" applyProtection="1">
      <alignment horizontal="right" vertical="center" wrapText="1" indent="1"/>
      <protection locked="0"/>
    </xf>
    <xf numFmtId="0" fontId="32" fillId="0" borderId="13" xfId="10" applyFont="1" applyFill="1" applyBorder="1" applyAlignment="1">
      <alignment horizontal="center" vertical="center"/>
    </xf>
    <xf numFmtId="0" fontId="36" fillId="0" borderId="0" xfId="10" applyFont="1" applyFill="1"/>
    <xf numFmtId="0" fontId="29" fillId="0" borderId="13" xfId="10" applyFont="1" applyFill="1" applyBorder="1" applyAlignment="1" applyProtection="1">
      <alignment horizontal="center" vertical="center"/>
    </xf>
    <xf numFmtId="164" fontId="22" fillId="0" borderId="8" xfId="0" applyNumberFormat="1" applyFont="1" applyFill="1" applyBorder="1" applyAlignment="1" applyProtection="1">
      <alignment horizontal="left" vertical="center" wrapText="1"/>
      <protection locked="0"/>
    </xf>
    <xf numFmtId="49" fontId="22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22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19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19" fillId="0" borderId="6" xfId="0" applyNumberFormat="1" applyFont="1" applyFill="1" applyBorder="1" applyAlignment="1" applyProtection="1">
      <alignment horizontal="center" vertical="center" wrapText="1"/>
      <protection locked="0"/>
    </xf>
    <xf numFmtId="164" fontId="6" fillId="0" borderId="0" xfId="0" applyNumberFormat="1" applyFont="1" applyFill="1" applyAlignment="1" applyProtection="1">
      <alignment horizontal="right"/>
    </xf>
    <xf numFmtId="164" fontId="5" fillId="0" borderId="0" xfId="0" applyNumberFormat="1" applyFont="1" applyFill="1" applyAlignment="1" applyProtection="1">
      <alignment vertical="center"/>
    </xf>
    <xf numFmtId="164" fontId="5" fillId="0" borderId="0" xfId="0" applyNumberFormat="1" applyFont="1" applyFill="1" applyAlignment="1" applyProtection="1">
      <alignment horizontal="center" vertical="center"/>
    </xf>
    <xf numFmtId="164" fontId="5" fillId="0" borderId="0" xfId="0" applyNumberFormat="1" applyFont="1" applyFill="1" applyAlignment="1" applyProtection="1">
      <alignment horizontal="center" vertical="center" wrapText="1"/>
    </xf>
    <xf numFmtId="0" fontId="22" fillId="0" borderId="1" xfId="11" applyFont="1" applyFill="1" applyBorder="1" applyAlignment="1" applyProtection="1">
      <alignment horizontal="left" vertical="center" wrapText="1" indent="1"/>
    </xf>
    <xf numFmtId="166" fontId="32" fillId="0" borderId="6" xfId="10" applyNumberFormat="1" applyFont="1" applyFill="1" applyBorder="1" applyAlignment="1">
      <alignment horizontal="center" vertical="center" wrapText="1"/>
    </xf>
    <xf numFmtId="0" fontId="27" fillId="0" borderId="6" xfId="0" applyFont="1" applyBorder="1" applyAlignment="1" applyProtection="1">
      <alignment vertical="center" wrapText="1"/>
    </xf>
    <xf numFmtId="0" fontId="20" fillId="0" borderId="18" xfId="10" applyFont="1" applyFill="1" applyBorder="1" applyAlignment="1" applyProtection="1">
      <alignment horizontal="left" vertical="center" wrapText="1" indent="1"/>
    </xf>
    <xf numFmtId="0" fontId="20" fillId="0" borderId="19" xfId="10" applyFont="1" applyFill="1" applyBorder="1" applyAlignment="1" applyProtection="1">
      <alignment vertical="center" wrapText="1"/>
    </xf>
    <xf numFmtId="164" fontId="20" fillId="0" borderId="36" xfId="10" applyNumberFormat="1" applyFont="1" applyFill="1" applyBorder="1" applyAlignment="1" applyProtection="1">
      <alignment horizontal="right" vertical="center" wrapText="1" indent="1"/>
    </xf>
    <xf numFmtId="0" fontId="22" fillId="0" borderId="26" xfId="10" applyFont="1" applyFill="1" applyBorder="1" applyAlignment="1" applyProtection="1">
      <alignment horizontal="left" vertical="center" wrapText="1" indent="7"/>
    </xf>
    <xf numFmtId="164" fontId="28" fillId="0" borderId="17" xfId="0" applyNumberFormat="1" applyFont="1" applyBorder="1" applyAlignment="1" applyProtection="1">
      <alignment horizontal="right" vertical="center" wrapText="1" indent="1"/>
      <protection locked="0"/>
    </xf>
    <xf numFmtId="0" fontId="20" fillId="0" borderId="13" xfId="10" applyFont="1" applyFill="1" applyBorder="1" applyAlignment="1" applyProtection="1">
      <alignment horizontal="left" vertical="center" wrapText="1"/>
    </xf>
    <xf numFmtId="164" fontId="34" fillId="0" borderId="1" xfId="0" applyNumberFormat="1" applyFont="1" applyFill="1" applyBorder="1" applyAlignment="1" applyProtection="1">
      <alignment horizontal="right" vertical="center" wrapText="1" indent="1"/>
    </xf>
    <xf numFmtId="49" fontId="8" fillId="0" borderId="53" xfId="0" applyNumberFormat="1" applyFont="1" applyFill="1" applyBorder="1" applyAlignment="1" applyProtection="1">
      <alignment horizontal="right" vertical="center" indent="1"/>
    </xf>
    <xf numFmtId="49" fontId="29" fillId="0" borderId="13" xfId="10" applyNumberFormat="1" applyFont="1" applyFill="1" applyBorder="1" applyAlignment="1" applyProtection="1">
      <alignment horizontal="center" vertical="center" wrapText="1"/>
    </xf>
    <xf numFmtId="164" fontId="20" fillId="0" borderId="58" xfId="10" applyNumberFormat="1" applyFont="1" applyFill="1" applyBorder="1" applyAlignment="1" applyProtection="1">
      <alignment horizontal="right" vertical="center" wrapText="1" indent="1"/>
    </xf>
    <xf numFmtId="164" fontId="22" fillId="0" borderId="59" xfId="1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60" xfId="10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53" xfId="10" applyNumberFormat="1" applyFont="1" applyFill="1" applyBorder="1" applyAlignment="1" applyProtection="1">
      <alignment horizontal="right" vertical="center" wrapText="1" indent="1"/>
    </xf>
    <xf numFmtId="164" fontId="28" fillId="0" borderId="34" xfId="0" applyNumberFormat="1" applyFont="1" applyBorder="1" applyAlignment="1" applyProtection="1">
      <alignment horizontal="right" vertical="center" wrapText="1" indent="1"/>
    </xf>
    <xf numFmtId="164" fontId="28" fillId="0" borderId="34" xfId="0" applyNumberFormat="1" applyFont="1" applyBorder="1" applyAlignment="1" applyProtection="1">
      <alignment horizontal="right" vertical="center" wrapText="1" indent="1"/>
      <protection locked="0"/>
    </xf>
    <xf numFmtId="164" fontId="26" fillId="0" borderId="34" xfId="0" quotePrefix="1" applyNumberFormat="1" applyFont="1" applyBorder="1" applyAlignment="1" applyProtection="1">
      <alignment horizontal="right" vertical="center" wrapText="1" indent="1"/>
    </xf>
    <xf numFmtId="164" fontId="20" fillId="0" borderId="19" xfId="10" applyNumberFormat="1" applyFont="1" applyFill="1" applyBorder="1" applyAlignment="1" applyProtection="1">
      <alignment horizontal="right" vertical="center" wrapText="1" indent="1"/>
    </xf>
    <xf numFmtId="164" fontId="28" fillId="0" borderId="14" xfId="0" applyNumberFormat="1" applyFont="1" applyBorder="1" applyAlignment="1" applyProtection="1">
      <alignment horizontal="right" vertical="center" wrapText="1" indent="1"/>
    </xf>
    <xf numFmtId="164" fontId="28" fillId="0" borderId="14" xfId="0" applyNumberFormat="1" applyFont="1" applyBorder="1" applyAlignment="1" applyProtection="1">
      <alignment horizontal="right" vertical="center" wrapText="1" indent="1"/>
      <protection locked="0"/>
    </xf>
    <xf numFmtId="164" fontId="26" fillId="0" borderId="14" xfId="0" quotePrefix="1" applyNumberFormat="1" applyFont="1" applyBorder="1" applyAlignment="1" applyProtection="1">
      <alignment horizontal="right" vertical="center" wrapText="1" indent="1"/>
    </xf>
    <xf numFmtId="0" fontId="20" fillId="0" borderId="58" xfId="10" applyFont="1" applyFill="1" applyBorder="1" applyAlignment="1" applyProtection="1">
      <alignment horizontal="center" vertical="center" wrapText="1"/>
    </xf>
    <xf numFmtId="0" fontId="29" fillId="0" borderId="19" xfId="10" applyFont="1" applyFill="1" applyBorder="1" applyAlignment="1" applyProtection="1">
      <alignment vertical="center" wrapText="1"/>
    </xf>
    <xf numFmtId="164" fontId="29" fillId="0" borderId="19" xfId="10" applyNumberFormat="1" applyFont="1" applyFill="1" applyBorder="1" applyAlignment="1" applyProtection="1">
      <alignment horizontal="right" vertical="center" wrapText="1" indent="1"/>
    </xf>
    <xf numFmtId="164" fontId="29" fillId="0" borderId="53" xfId="10" applyNumberFormat="1" applyFont="1" applyFill="1" applyBorder="1" applyAlignment="1" applyProtection="1">
      <alignment horizontal="right" vertical="center" wrapText="1" indent="1"/>
    </xf>
    <xf numFmtId="0" fontId="22" fillId="0" borderId="54" xfId="10" applyFont="1" applyFill="1" applyBorder="1" applyAlignment="1" applyProtection="1">
      <alignment horizontal="right" vertical="center" wrapText="1" indent="1"/>
    </xf>
    <xf numFmtId="164" fontId="30" fillId="0" borderId="54" xfId="10" applyNumberFormat="1" applyFont="1" applyFill="1" applyBorder="1" applyAlignment="1" applyProtection="1">
      <alignment horizontal="right" vertical="center" wrapText="1" indent="1"/>
    </xf>
    <xf numFmtId="0" fontId="15" fillId="0" borderId="0" xfId="10" applyFont="1" applyFill="1" applyBorder="1" applyProtection="1"/>
    <xf numFmtId="164" fontId="29" fillId="0" borderId="14" xfId="1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34" xfId="10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14" xfId="0" quotePrefix="1" applyNumberFormat="1" applyFont="1" applyBorder="1" applyAlignment="1" applyProtection="1">
      <alignment horizontal="right" vertical="center" wrapText="1" indent="1"/>
      <protection locked="0"/>
    </xf>
    <xf numFmtId="0" fontId="27" fillId="0" borderId="6" xfId="0" applyFont="1" applyBorder="1" applyAlignment="1" applyProtection="1">
      <alignment horizontal="left" indent="1"/>
    </xf>
    <xf numFmtId="0" fontId="29" fillId="0" borderId="14" xfId="10" applyFont="1" applyFill="1" applyBorder="1" applyAlignment="1" applyProtection="1">
      <alignment horizontal="center" vertical="center"/>
    </xf>
    <xf numFmtId="0" fontId="29" fillId="0" borderId="17" xfId="10" applyFont="1" applyFill="1" applyBorder="1" applyAlignment="1" applyProtection="1">
      <alignment horizontal="center" vertical="center"/>
    </xf>
    <xf numFmtId="164" fontId="8" fillId="0" borderId="17" xfId="0" applyNumberFormat="1" applyFont="1" applyFill="1" applyBorder="1" applyAlignment="1" applyProtection="1">
      <alignment horizontal="center" wrapText="1"/>
    </xf>
    <xf numFmtId="0" fontId="27" fillId="0" borderId="6" xfId="0" applyFont="1" applyBorder="1" applyAlignment="1" applyProtection="1"/>
    <xf numFmtId="164" fontId="29" fillId="0" borderId="36" xfId="0" applyNumberFormat="1" applyFont="1" applyFill="1" applyBorder="1" applyAlignment="1" applyProtection="1">
      <alignment horizontal="center" vertical="center" wrapText="1"/>
    </xf>
    <xf numFmtId="164" fontId="20" fillId="0" borderId="36" xfId="0" applyNumberFormat="1" applyFont="1" applyFill="1" applyBorder="1" applyAlignment="1" applyProtection="1">
      <alignment horizontal="center" vertical="center" wrapText="1"/>
    </xf>
    <xf numFmtId="0" fontId="48" fillId="0" borderId="0" xfId="0" applyFont="1" applyFill="1" applyAlignment="1" applyProtection="1">
      <alignment horizontal="right"/>
    </xf>
    <xf numFmtId="165" fontId="49" fillId="0" borderId="3" xfId="1" applyNumberFormat="1" applyFont="1" applyFill="1" applyBorder="1" applyProtection="1">
      <protection locked="0"/>
    </xf>
    <xf numFmtId="165" fontId="49" fillId="0" borderId="25" xfId="1" applyNumberFormat="1" applyFont="1" applyFill="1" applyBorder="1"/>
    <xf numFmtId="165" fontId="49" fillId="0" borderId="2" xfId="1" applyNumberFormat="1" applyFont="1" applyFill="1" applyBorder="1" applyProtection="1">
      <protection locked="0"/>
    </xf>
    <xf numFmtId="165" fontId="49" fillId="0" borderId="20" xfId="1" applyNumberFormat="1" applyFont="1" applyFill="1" applyBorder="1"/>
    <xf numFmtId="165" fontId="49" fillId="0" borderId="6" xfId="1" applyNumberFormat="1" applyFont="1" applyFill="1" applyBorder="1" applyProtection="1">
      <protection locked="0"/>
    </xf>
    <xf numFmtId="165" fontId="50" fillId="0" borderId="14" xfId="10" applyNumberFormat="1" applyFont="1" applyFill="1" applyBorder="1"/>
    <xf numFmtId="165" fontId="50" fillId="0" borderId="17" xfId="10" applyNumberFormat="1" applyFont="1" applyFill="1" applyBorder="1"/>
    <xf numFmtId="49" fontId="49" fillId="0" borderId="14" xfId="0" applyNumberFormat="1" applyFont="1" applyFill="1" applyBorder="1" applyAlignment="1" applyProtection="1">
      <alignment horizontal="center" vertical="center" wrapText="1"/>
      <protection locked="0"/>
    </xf>
    <xf numFmtId="49" fontId="49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49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49" fillId="0" borderId="55" xfId="0" applyNumberFormat="1" applyFont="1" applyFill="1" applyBorder="1" applyAlignment="1" applyProtection="1">
      <alignment horizontal="center" vertical="center" wrapText="1"/>
      <protection locked="0"/>
    </xf>
    <xf numFmtId="164" fontId="49" fillId="3" borderId="49" xfId="0" applyNumberFormat="1" applyFont="1" applyFill="1" applyBorder="1" applyAlignment="1" applyProtection="1">
      <alignment horizontal="left" vertical="center" wrapText="1" indent="2"/>
    </xf>
    <xf numFmtId="164" fontId="51" fillId="0" borderId="2" xfId="11" applyNumberFormat="1" applyFont="1" applyFill="1" applyBorder="1" applyAlignment="1" applyProtection="1">
      <alignment vertical="center"/>
      <protection locked="0"/>
    </xf>
    <xf numFmtId="164" fontId="51" fillId="0" borderId="3" xfId="11" applyNumberFormat="1" applyFont="1" applyFill="1" applyBorder="1" applyAlignment="1" applyProtection="1">
      <alignment vertical="center"/>
      <protection locked="0"/>
    </xf>
    <xf numFmtId="164" fontId="52" fillId="0" borderId="14" xfId="11" applyNumberFormat="1" applyFont="1" applyFill="1" applyBorder="1" applyAlignment="1" applyProtection="1">
      <alignment vertical="center"/>
    </xf>
    <xf numFmtId="164" fontId="52" fillId="0" borderId="14" xfId="11" applyNumberFormat="1" applyFont="1" applyFill="1" applyBorder="1" applyProtection="1"/>
    <xf numFmtId="3" fontId="53" fillId="0" borderId="35" xfId="0" applyNumberFormat="1" applyFont="1" applyBorder="1" applyAlignment="1" applyProtection="1">
      <alignment horizontal="right" vertical="center" indent="1"/>
      <protection locked="0"/>
    </xf>
    <xf numFmtId="3" fontId="53" fillId="0" borderId="20" xfId="0" applyNumberFormat="1" applyFont="1" applyBorder="1" applyAlignment="1" applyProtection="1">
      <alignment horizontal="right" vertical="center" indent="1"/>
      <protection locked="0"/>
    </xf>
    <xf numFmtId="3" fontId="53" fillId="0" borderId="20" xfId="0" applyNumberFormat="1" applyFont="1" applyFill="1" applyBorder="1" applyAlignment="1" applyProtection="1">
      <alignment horizontal="right" vertical="center" indent="1"/>
      <protection locked="0"/>
    </xf>
    <xf numFmtId="3" fontId="54" fillId="0" borderId="17" xfId="0" applyNumberFormat="1" applyFont="1" applyFill="1" applyBorder="1" applyAlignment="1" applyProtection="1">
      <alignment horizontal="right" vertical="center" indent="1"/>
    </xf>
    <xf numFmtId="0" fontId="55" fillId="0" borderId="0" xfId="0" applyFont="1" applyAlignment="1" applyProtection="1">
      <alignment horizontal="right" vertical="top"/>
      <protection locked="0"/>
    </xf>
    <xf numFmtId="0" fontId="55" fillId="0" borderId="0" xfId="0" applyFont="1" applyAlignment="1" applyProtection="1">
      <alignment horizontal="right" vertical="top"/>
    </xf>
    <xf numFmtId="0" fontId="37" fillId="0" borderId="28" xfId="0" applyFont="1" applyFill="1" applyBorder="1" applyAlignment="1" applyProtection="1">
      <alignment horizontal="center" vertical="center" wrapText="1"/>
    </xf>
    <xf numFmtId="0" fontId="8" fillId="5" borderId="4" xfId="0" applyFont="1" applyFill="1" applyBorder="1" applyAlignment="1" applyProtection="1">
      <alignment horizontal="center" vertical="center"/>
    </xf>
    <xf numFmtId="164" fontId="15" fillId="0" borderId="0" xfId="0" applyNumberFormat="1" applyFont="1" applyFill="1" applyAlignment="1" applyProtection="1">
      <alignment horizontal="left" vertical="center" wrapText="1"/>
    </xf>
    <xf numFmtId="164" fontId="15" fillId="0" borderId="0" xfId="0" applyNumberFormat="1" applyFont="1" applyFill="1" applyAlignment="1" applyProtection="1">
      <alignment vertical="center" wrapText="1"/>
    </xf>
    <xf numFmtId="0" fontId="56" fillId="0" borderId="0" xfId="0" applyFont="1" applyAlignment="1" applyProtection="1">
      <alignment horizontal="right" vertical="top"/>
      <protection locked="0"/>
    </xf>
    <xf numFmtId="164" fontId="15" fillId="0" borderId="0" xfId="0" applyNumberFormat="1" applyFont="1" applyFill="1" applyAlignment="1">
      <alignment vertical="center" wrapText="1"/>
    </xf>
    <xf numFmtId="0" fontId="4" fillId="0" borderId="57" xfId="0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/>
    </xf>
    <xf numFmtId="0" fontId="4" fillId="0" borderId="35" xfId="0" quotePrefix="1" applyFont="1" applyFill="1" applyBorder="1" applyAlignment="1" applyProtection="1">
      <alignment horizontal="right" vertical="center" indent="1"/>
    </xf>
    <xf numFmtId="0" fontId="4" fillId="0" borderId="38" xfId="0" applyFont="1" applyFill="1" applyBorder="1" applyAlignment="1" applyProtection="1">
      <alignment vertical="center"/>
    </xf>
    <xf numFmtId="0" fontId="4" fillId="0" borderId="26" xfId="0" applyFont="1" applyFill="1" applyBorder="1" applyAlignment="1" applyProtection="1">
      <alignment horizontal="center" vertical="center"/>
    </xf>
    <xf numFmtId="49" fontId="4" fillId="0" borderId="53" xfId="0" applyNumberFormat="1" applyFont="1" applyFill="1" applyBorder="1" applyAlignment="1" applyProtection="1">
      <alignment horizontal="right" vertical="center" indent="1"/>
    </xf>
    <xf numFmtId="0" fontId="4" fillId="0" borderId="43" xfId="0" applyFont="1" applyFill="1" applyBorder="1" applyAlignment="1" applyProtection="1">
      <alignment horizontal="center" vertical="center" wrapText="1"/>
    </xf>
    <xf numFmtId="0" fontId="4" fillId="0" borderId="16" xfId="0" applyFont="1" applyFill="1" applyBorder="1" applyAlignment="1" applyProtection="1">
      <alignment horizontal="center" vertical="center" wrapText="1"/>
    </xf>
    <xf numFmtId="0" fontId="4" fillId="0" borderId="28" xfId="0" applyFont="1" applyFill="1" applyBorder="1" applyAlignment="1" applyProtection="1">
      <alignment horizontal="right" vertical="center" wrapText="1" indent="1"/>
    </xf>
    <xf numFmtId="0" fontId="0" fillId="0" borderId="0" xfId="0" applyFont="1" applyFill="1" applyAlignment="1">
      <alignment vertical="center" wrapText="1"/>
    </xf>
    <xf numFmtId="0" fontId="4" fillId="0" borderId="13" xfId="0" applyFont="1" applyFill="1" applyBorder="1" applyAlignment="1" applyProtection="1">
      <alignment horizontal="center" vertical="center" wrapText="1"/>
    </xf>
    <xf numFmtId="0" fontId="4" fillId="0" borderId="14" xfId="0" applyFont="1" applyFill="1" applyBorder="1" applyAlignment="1" applyProtection="1">
      <alignment horizontal="center" vertical="center" wrapText="1"/>
    </xf>
    <xf numFmtId="0" fontId="4" fillId="0" borderId="17" xfId="0" applyFont="1" applyFill="1" applyBorder="1" applyAlignment="1" applyProtection="1">
      <alignment horizontal="center" vertical="center" wrapText="1"/>
    </xf>
    <xf numFmtId="0" fontId="4" fillId="0" borderId="39" xfId="0" applyFont="1" applyFill="1" applyBorder="1" applyAlignment="1" applyProtection="1">
      <alignment horizontal="center" vertical="center" wrapText="1"/>
    </xf>
    <xf numFmtId="0" fontId="4" fillId="0" borderId="40" xfId="0" applyFont="1" applyFill="1" applyBorder="1" applyAlignment="1" applyProtection="1">
      <alignment horizontal="center" vertical="center" wrapText="1"/>
    </xf>
    <xf numFmtId="164" fontId="4" fillId="0" borderId="41" xfId="0" applyNumberFormat="1" applyFont="1" applyFill="1" applyBorder="1" applyAlignment="1" applyProtection="1">
      <alignment horizontal="right" vertical="center" wrapText="1" indent="1"/>
    </xf>
    <xf numFmtId="0" fontId="4" fillId="0" borderId="13" xfId="10" applyFont="1" applyFill="1" applyBorder="1" applyAlignment="1" applyProtection="1">
      <alignment horizontal="center" vertical="center" wrapText="1"/>
    </xf>
    <xf numFmtId="0" fontId="4" fillId="0" borderId="14" xfId="10" applyFont="1" applyFill="1" applyBorder="1" applyAlignment="1" applyProtection="1">
      <alignment horizontal="left" vertical="center" wrapText="1" indent="1"/>
    </xf>
    <xf numFmtId="164" fontId="4" fillId="0" borderId="17" xfId="10" applyNumberFormat="1" applyFont="1" applyFill="1" applyBorder="1" applyAlignment="1" applyProtection="1">
      <alignment horizontal="right" vertical="center" wrapText="1" indent="1"/>
    </xf>
    <xf numFmtId="49" fontId="15" fillId="0" borderId="9" xfId="10" applyNumberFormat="1" applyFont="1" applyFill="1" applyBorder="1" applyAlignment="1" applyProtection="1">
      <alignment horizontal="center" vertical="center" wrapText="1"/>
    </xf>
    <xf numFmtId="0" fontId="57" fillId="0" borderId="3" xfId="0" applyFont="1" applyBorder="1" applyAlignment="1" applyProtection="1">
      <alignment horizontal="left" wrapText="1" indent="1"/>
    </xf>
    <xf numFmtId="164" fontId="15" fillId="0" borderId="25" xfId="10" applyNumberFormat="1" applyFont="1" applyFill="1" applyBorder="1" applyAlignment="1" applyProtection="1">
      <alignment horizontal="right" vertical="center" wrapText="1" indent="1"/>
      <protection locked="0"/>
    </xf>
    <xf numFmtId="49" fontId="15" fillId="0" borderId="8" xfId="10" applyNumberFormat="1" applyFont="1" applyFill="1" applyBorder="1" applyAlignment="1" applyProtection="1">
      <alignment horizontal="center" vertical="center" wrapText="1"/>
    </xf>
    <xf numFmtId="0" fontId="57" fillId="0" borderId="2" xfId="0" applyFont="1" applyBorder="1" applyAlignment="1" applyProtection="1">
      <alignment horizontal="left" wrapText="1" indent="1"/>
    </xf>
    <xf numFmtId="164" fontId="15" fillId="0" borderId="20" xfId="10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0" xfId="0" applyFont="1" applyFill="1" applyAlignment="1">
      <alignment vertical="center" wrapText="1"/>
    </xf>
    <xf numFmtId="49" fontId="15" fillId="0" borderId="10" xfId="10" applyNumberFormat="1" applyFont="1" applyFill="1" applyBorder="1" applyAlignment="1" applyProtection="1">
      <alignment horizontal="center" vertical="center" wrapText="1"/>
    </xf>
    <xf numFmtId="0" fontId="57" fillId="0" borderId="6" xfId="0" applyFont="1" applyBorder="1" applyAlignment="1" applyProtection="1">
      <alignment horizontal="left" wrapText="1" indent="1"/>
    </xf>
    <xf numFmtId="0" fontId="46" fillId="0" borderId="14" xfId="0" applyFont="1" applyBorder="1" applyAlignment="1" applyProtection="1">
      <alignment horizontal="left" vertical="center" wrapText="1" indent="1"/>
    </xf>
    <xf numFmtId="164" fontId="15" fillId="0" borderId="21" xfId="10" applyNumberFormat="1" applyFont="1" applyFill="1" applyBorder="1" applyAlignment="1" applyProtection="1">
      <alignment horizontal="right" vertical="center" wrapText="1" indent="1"/>
      <protection locked="0"/>
    </xf>
    <xf numFmtId="164" fontId="32" fillId="0" borderId="17" xfId="10" applyNumberFormat="1" applyFont="1" applyFill="1" applyBorder="1" applyAlignment="1" applyProtection="1">
      <alignment horizontal="right" vertical="center" wrapText="1" indent="1"/>
    </xf>
    <xf numFmtId="164" fontId="15" fillId="0" borderId="25" xfId="10" applyNumberFormat="1" applyFont="1" applyFill="1" applyBorder="1" applyAlignment="1" applyProtection="1">
      <alignment horizontal="right" vertical="center" wrapText="1" indent="1"/>
    </xf>
    <xf numFmtId="0" fontId="57" fillId="0" borderId="6" xfId="0" applyFont="1" applyBorder="1" applyAlignment="1" applyProtection="1">
      <alignment horizontal="left" indent="1"/>
    </xf>
    <xf numFmtId="164" fontId="0" fillId="0" borderId="20" xfId="1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21" xfId="1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25" xfId="10" applyNumberFormat="1" applyFont="1" applyFill="1" applyBorder="1" applyAlignment="1" applyProtection="1">
      <alignment horizontal="right" vertical="center" wrapText="1" indent="1"/>
      <protection locked="0"/>
    </xf>
    <xf numFmtId="0" fontId="46" fillId="0" borderId="13" xfId="0" applyFont="1" applyBorder="1" applyAlignment="1" applyProtection="1">
      <alignment horizontal="center" wrapText="1"/>
    </xf>
    <xf numFmtId="0" fontId="57" fillId="0" borderId="6" xfId="0" applyFont="1" applyBorder="1" applyAlignment="1" applyProtection="1">
      <alignment wrapText="1"/>
    </xf>
    <xf numFmtId="0" fontId="57" fillId="0" borderId="9" xfId="0" applyFont="1" applyBorder="1" applyAlignment="1" applyProtection="1">
      <alignment horizontal="center" wrapText="1"/>
    </xf>
    <xf numFmtId="0" fontId="57" fillId="0" borderId="8" xfId="0" applyFont="1" applyBorder="1" applyAlignment="1" applyProtection="1">
      <alignment horizontal="center" wrapText="1"/>
    </xf>
    <xf numFmtId="0" fontId="57" fillId="0" borderId="10" xfId="0" applyFont="1" applyBorder="1" applyAlignment="1" applyProtection="1">
      <alignment horizontal="center" wrapText="1"/>
    </xf>
    <xf numFmtId="164" fontId="4" fillId="0" borderId="17" xfId="10" applyNumberFormat="1" applyFont="1" applyFill="1" applyBorder="1" applyAlignment="1" applyProtection="1">
      <alignment horizontal="right" vertical="center" wrapText="1" indent="1"/>
      <protection locked="0"/>
    </xf>
    <xf numFmtId="0" fontId="46" fillId="0" borderId="14" xfId="0" applyFont="1" applyBorder="1" applyAlignment="1" applyProtection="1">
      <alignment wrapText="1"/>
    </xf>
    <xf numFmtId="0" fontId="46" fillId="0" borderId="18" xfId="0" applyFont="1" applyBorder="1" applyAlignment="1" applyProtection="1">
      <alignment horizontal="center" wrapText="1"/>
    </xf>
    <xf numFmtId="0" fontId="46" fillId="0" borderId="19" xfId="0" applyFont="1" applyBorder="1" applyAlignment="1" applyProtection="1">
      <alignment wrapText="1"/>
    </xf>
    <xf numFmtId="0" fontId="15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left" vertical="center" wrapText="1" indent="1"/>
    </xf>
    <xf numFmtId="164" fontId="4" fillId="0" borderId="0" xfId="0" applyNumberFormat="1" applyFont="1" applyFill="1" applyBorder="1" applyAlignment="1" applyProtection="1">
      <alignment horizontal="right" vertical="center" wrapText="1" indent="1"/>
    </xf>
    <xf numFmtId="0" fontId="4" fillId="0" borderId="44" xfId="0" applyFont="1" applyFill="1" applyBorder="1" applyAlignment="1" applyProtection="1">
      <alignment horizontal="center" vertical="center" wrapText="1"/>
    </xf>
    <xf numFmtId="164" fontId="4" fillId="0" borderId="34" xfId="0" applyNumberFormat="1" applyFont="1" applyFill="1" applyBorder="1" applyAlignment="1" applyProtection="1">
      <alignment horizontal="right" vertical="center" wrapText="1" indent="1"/>
    </xf>
    <xf numFmtId="0" fontId="4" fillId="0" borderId="15" xfId="10" applyFont="1" applyFill="1" applyBorder="1" applyAlignment="1" applyProtection="1">
      <alignment horizontal="center" vertical="center" wrapText="1"/>
    </xf>
    <xf numFmtId="0" fontId="4" fillId="0" borderId="16" xfId="10" applyFont="1" applyFill="1" applyBorder="1" applyAlignment="1" applyProtection="1">
      <alignment vertical="center" wrapText="1"/>
    </xf>
    <xf numFmtId="164" fontId="4" fillId="0" borderId="28" xfId="10" applyNumberFormat="1" applyFont="1" applyFill="1" applyBorder="1" applyAlignment="1" applyProtection="1">
      <alignment horizontal="right" vertical="center" wrapText="1" indent="1"/>
    </xf>
    <xf numFmtId="49" fontId="15" fillId="0" borderId="11" xfId="10" applyNumberFormat="1" applyFont="1" applyFill="1" applyBorder="1" applyAlignment="1" applyProtection="1">
      <alignment horizontal="center" vertical="center" wrapText="1"/>
    </xf>
    <xf numFmtId="0" fontId="15" fillId="0" borderId="4" xfId="10" applyFont="1" applyFill="1" applyBorder="1" applyAlignment="1" applyProtection="1">
      <alignment horizontal="left" vertical="center" wrapText="1" indent="1"/>
    </xf>
    <xf numFmtId="164" fontId="15" fillId="0" borderId="35" xfId="10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2" xfId="10" applyFont="1" applyFill="1" applyBorder="1" applyAlignment="1" applyProtection="1">
      <alignment horizontal="left" vertical="center" wrapText="1" indent="1"/>
    </xf>
    <xf numFmtId="0" fontId="15" fillId="0" borderId="5" xfId="10" applyFont="1" applyFill="1" applyBorder="1" applyAlignment="1" applyProtection="1">
      <alignment horizontal="left" vertical="center" wrapText="1" indent="1"/>
    </xf>
    <xf numFmtId="0" fontId="15" fillId="0" borderId="0" xfId="10" applyFont="1" applyFill="1" applyBorder="1" applyAlignment="1" applyProtection="1">
      <alignment horizontal="left" vertical="center" wrapText="1" indent="1"/>
    </xf>
    <xf numFmtId="0" fontId="15" fillId="0" borderId="2" xfId="10" applyFont="1" applyFill="1" applyBorder="1" applyAlignment="1" applyProtection="1">
      <alignment horizontal="left" indent="6"/>
    </xf>
    <xf numFmtId="0" fontId="15" fillId="0" borderId="2" xfId="10" applyFont="1" applyFill="1" applyBorder="1" applyAlignment="1" applyProtection="1">
      <alignment horizontal="left" vertical="center" wrapText="1" indent="6"/>
    </xf>
    <xf numFmtId="49" fontId="15" fillId="0" borderId="7" xfId="10" applyNumberFormat="1" applyFont="1" applyFill="1" applyBorder="1" applyAlignment="1" applyProtection="1">
      <alignment horizontal="center" vertical="center" wrapText="1"/>
    </xf>
    <xf numFmtId="0" fontId="15" fillId="0" borderId="6" xfId="10" applyFont="1" applyFill="1" applyBorder="1" applyAlignment="1" applyProtection="1">
      <alignment horizontal="left" vertical="center" wrapText="1" indent="6"/>
    </xf>
    <xf numFmtId="49" fontId="15" fillId="0" borderId="12" xfId="10" applyNumberFormat="1" applyFont="1" applyFill="1" applyBorder="1" applyAlignment="1" applyProtection="1">
      <alignment horizontal="center" vertical="center" wrapText="1"/>
    </xf>
    <xf numFmtId="0" fontId="15" fillId="0" borderId="26" xfId="10" applyFont="1" applyFill="1" applyBorder="1" applyAlignment="1" applyProtection="1">
      <alignment horizontal="left" vertical="center" wrapText="1" indent="6"/>
    </xf>
    <xf numFmtId="164" fontId="15" fillId="0" borderId="27" xfId="10" applyNumberFormat="1" applyFont="1" applyFill="1" applyBorder="1" applyAlignment="1" applyProtection="1">
      <alignment horizontal="right" vertical="center" wrapText="1" indent="1"/>
      <protection locked="0"/>
    </xf>
    <xf numFmtId="0" fontId="4" fillId="0" borderId="14" xfId="10" applyFont="1" applyFill="1" applyBorder="1" applyAlignment="1" applyProtection="1">
      <alignment vertical="center" wrapText="1"/>
    </xf>
    <xf numFmtId="0" fontId="15" fillId="0" borderId="6" xfId="10" applyFont="1" applyFill="1" applyBorder="1" applyAlignment="1" applyProtection="1">
      <alignment horizontal="left" vertical="center" wrapText="1" indent="1"/>
    </xf>
    <xf numFmtId="164" fontId="15" fillId="0" borderId="46" xfId="10" applyNumberFormat="1" applyFont="1" applyFill="1" applyBorder="1" applyAlignment="1" applyProtection="1">
      <alignment horizontal="right" vertical="center" wrapText="1" indent="1"/>
      <protection locked="0"/>
    </xf>
    <xf numFmtId="0" fontId="57" fillId="0" borderId="6" xfId="0" applyFont="1" applyBorder="1" applyAlignment="1" applyProtection="1">
      <alignment horizontal="left" vertical="center" wrapText="1" indent="1"/>
    </xf>
    <xf numFmtId="0" fontId="57" fillId="0" borderId="2" xfId="0" applyFont="1" applyBorder="1" applyAlignment="1" applyProtection="1">
      <alignment horizontal="left" vertical="center" wrapText="1" indent="1"/>
    </xf>
    <xf numFmtId="0" fontId="15" fillId="0" borderId="3" xfId="10" applyFont="1" applyFill="1" applyBorder="1" applyAlignment="1" applyProtection="1">
      <alignment horizontal="left" vertical="center" wrapText="1" indent="6"/>
    </xf>
    <xf numFmtId="164" fontId="15" fillId="0" borderId="41" xfId="10" applyNumberFormat="1" applyFont="1" applyFill="1" applyBorder="1" applyAlignment="1" applyProtection="1">
      <alignment horizontal="right" vertical="center" wrapText="1" indent="1"/>
      <protection locked="0"/>
    </xf>
    <xf numFmtId="0" fontId="32" fillId="0" borderId="14" xfId="10" applyFont="1" applyFill="1" applyBorder="1" applyAlignment="1" applyProtection="1">
      <alignment horizontal="left" vertical="center" wrapText="1" indent="1"/>
    </xf>
    <xf numFmtId="0" fontId="15" fillId="0" borderId="3" xfId="10" applyFont="1" applyFill="1" applyBorder="1" applyAlignment="1" applyProtection="1">
      <alignment horizontal="left" vertical="center" wrapText="1" indent="1"/>
    </xf>
    <xf numFmtId="0" fontId="15" fillId="0" borderId="1" xfId="10" applyFont="1" applyFill="1" applyBorder="1" applyAlignment="1" applyProtection="1">
      <alignment horizontal="left" vertical="center" wrapText="1" indent="1"/>
    </xf>
    <xf numFmtId="16" fontId="0" fillId="0" borderId="0" xfId="0" applyNumberFormat="1" applyFont="1" applyFill="1" applyAlignment="1">
      <alignment vertical="center" wrapText="1"/>
    </xf>
    <xf numFmtId="164" fontId="46" fillId="0" borderId="17" xfId="0" applyNumberFormat="1" applyFont="1" applyBorder="1" applyAlignment="1" applyProtection="1">
      <alignment horizontal="right" vertical="center" wrapText="1" indent="1"/>
    </xf>
    <xf numFmtId="49" fontId="32" fillId="0" borderId="13" xfId="10" applyNumberFormat="1" applyFont="1" applyFill="1" applyBorder="1" applyAlignment="1" applyProtection="1">
      <alignment horizontal="center" vertical="center" wrapText="1"/>
    </xf>
    <xf numFmtId="164" fontId="46" fillId="0" borderId="17" xfId="0" quotePrefix="1" applyNumberFormat="1" applyFont="1" applyBorder="1" applyAlignment="1" applyProtection="1">
      <alignment horizontal="right" vertical="center" wrapText="1" indent="1"/>
    </xf>
    <xf numFmtId="0" fontId="46" fillId="0" borderId="18" xfId="0" applyFont="1" applyBorder="1" applyAlignment="1" applyProtection="1">
      <alignment horizontal="center" vertical="center" wrapText="1"/>
    </xf>
    <xf numFmtId="0" fontId="46" fillId="0" borderId="19" xfId="0" applyFont="1" applyBorder="1" applyAlignment="1" applyProtection="1">
      <alignment horizontal="left" vertical="center" wrapText="1" indent="1"/>
    </xf>
    <xf numFmtId="0" fontId="0" fillId="0" borderId="0" xfId="0" applyFont="1" applyFill="1" applyAlignment="1" applyProtection="1">
      <alignment horizontal="left" vertical="center" wrapText="1"/>
    </xf>
    <xf numFmtId="0" fontId="0" fillId="0" borderId="0" xfId="0" applyFont="1" applyFill="1" applyAlignment="1" applyProtection="1">
      <alignment vertical="center" wrapText="1"/>
    </xf>
    <xf numFmtId="0" fontId="0" fillId="0" borderId="0" xfId="0" applyFont="1" applyFill="1" applyAlignment="1" applyProtection="1">
      <alignment horizontal="right" vertical="center" wrapText="1" indent="1"/>
    </xf>
    <xf numFmtId="0" fontId="43" fillId="0" borderId="0" xfId="10" applyFont="1" applyFill="1" applyProtection="1"/>
    <xf numFmtId="0" fontId="11" fillId="0" borderId="33" xfId="0" applyFont="1" applyFill="1" applyBorder="1" applyAlignment="1" applyProtection="1">
      <alignment horizontal="right" vertical="center"/>
    </xf>
    <xf numFmtId="0" fontId="5" fillId="0" borderId="13" xfId="10" applyFont="1" applyFill="1" applyBorder="1" applyAlignment="1" applyProtection="1">
      <alignment horizontal="center" vertical="center" wrapText="1"/>
    </xf>
    <xf numFmtId="0" fontId="5" fillId="0" borderId="14" xfId="10" applyFont="1" applyFill="1" applyBorder="1" applyAlignment="1" applyProtection="1">
      <alignment horizontal="center" vertical="center" wrapText="1"/>
    </xf>
    <xf numFmtId="0" fontId="5" fillId="0" borderId="17" xfId="10" applyFont="1" applyFill="1" applyBorder="1" applyAlignment="1" applyProtection="1">
      <alignment horizontal="center" vertical="center" wrapText="1"/>
    </xf>
    <xf numFmtId="0" fontId="5" fillId="0" borderId="15" xfId="10" applyFont="1" applyFill="1" applyBorder="1" applyAlignment="1" applyProtection="1">
      <alignment horizontal="center" vertical="center" wrapText="1"/>
    </xf>
    <xf numFmtId="0" fontId="5" fillId="0" borderId="16" xfId="10" applyFont="1" applyFill="1" applyBorder="1" applyAlignment="1" applyProtection="1">
      <alignment horizontal="center" vertical="center" wrapText="1"/>
    </xf>
    <xf numFmtId="0" fontId="5" fillId="0" borderId="28" xfId="10" applyFont="1" applyFill="1" applyBorder="1" applyAlignment="1" applyProtection="1">
      <alignment horizontal="center" vertical="center" wrapText="1"/>
    </xf>
    <xf numFmtId="0" fontId="2" fillId="0" borderId="0" xfId="10" applyFont="1" applyFill="1" applyProtection="1"/>
    <xf numFmtId="0" fontId="5" fillId="0" borderId="13" xfId="10" applyFont="1" applyFill="1" applyBorder="1" applyAlignment="1" applyProtection="1">
      <alignment horizontal="left" vertical="center" wrapText="1" indent="1"/>
    </xf>
    <xf numFmtId="0" fontId="5" fillId="0" borderId="14" xfId="10" applyFont="1" applyFill="1" applyBorder="1" applyAlignment="1" applyProtection="1">
      <alignment horizontal="left" vertical="center" wrapText="1" indent="1"/>
    </xf>
    <xf numFmtId="164" fontId="5" fillId="0" borderId="17" xfId="10" applyNumberFormat="1" applyFont="1" applyFill="1" applyBorder="1" applyAlignment="1" applyProtection="1">
      <alignment horizontal="right" vertical="center" wrapText="1" indent="1"/>
    </xf>
    <xf numFmtId="49" fontId="2" fillId="0" borderId="9" xfId="10" applyNumberFormat="1" applyFont="1" applyFill="1" applyBorder="1" applyAlignment="1" applyProtection="1">
      <alignment horizontal="left" vertical="center" wrapText="1" indent="1"/>
    </xf>
    <xf numFmtId="0" fontId="58" fillId="0" borderId="3" xfId="0" applyFont="1" applyBorder="1" applyAlignment="1" applyProtection="1">
      <alignment horizontal="left" wrapText="1" indent="1"/>
    </xf>
    <xf numFmtId="164" fontId="2" fillId="0" borderId="25" xfId="10" applyNumberFormat="1" applyFont="1" applyFill="1" applyBorder="1" applyAlignment="1" applyProtection="1">
      <alignment horizontal="right" vertical="center" wrapText="1" indent="1"/>
      <protection locked="0"/>
    </xf>
    <xf numFmtId="49" fontId="2" fillId="0" borderId="8" xfId="10" applyNumberFormat="1" applyFont="1" applyFill="1" applyBorder="1" applyAlignment="1" applyProtection="1">
      <alignment horizontal="left" vertical="center" wrapText="1" indent="1"/>
    </xf>
    <xf numFmtId="0" fontId="58" fillId="0" borderId="2" xfId="0" applyFont="1" applyBorder="1" applyAlignment="1" applyProtection="1">
      <alignment horizontal="left" wrapText="1" indent="1"/>
    </xf>
    <xf numFmtId="164" fontId="2" fillId="0" borderId="20" xfId="10" applyNumberFormat="1" applyFont="1" applyFill="1" applyBorder="1" applyAlignment="1" applyProtection="1">
      <alignment horizontal="right" vertical="center" wrapText="1" indent="1"/>
      <protection locked="0"/>
    </xf>
    <xf numFmtId="0" fontId="58" fillId="0" borderId="2" xfId="0" applyFont="1" applyBorder="1" applyAlignment="1" applyProtection="1">
      <alignment horizontal="left" vertical="center" wrapText="1" indent="1"/>
    </xf>
    <xf numFmtId="49" fontId="2" fillId="0" borderId="10" xfId="10" applyNumberFormat="1" applyFont="1" applyFill="1" applyBorder="1" applyAlignment="1" applyProtection="1">
      <alignment horizontal="left" vertical="center" wrapText="1" indent="1"/>
    </xf>
    <xf numFmtId="0" fontId="58" fillId="0" borderId="6" xfId="0" applyFont="1" applyBorder="1" applyAlignment="1" applyProtection="1">
      <alignment horizontal="left" vertical="center" wrapText="1" indent="1"/>
    </xf>
    <xf numFmtId="0" fontId="59" fillId="0" borderId="14" xfId="0" applyFont="1" applyBorder="1" applyAlignment="1" applyProtection="1">
      <alignment horizontal="left" vertical="center" wrapText="1" indent="1"/>
    </xf>
    <xf numFmtId="164" fontId="2" fillId="0" borderId="21" xfId="10" applyNumberFormat="1" applyFont="1" applyFill="1" applyBorder="1" applyAlignment="1" applyProtection="1">
      <alignment horizontal="right" vertical="center" wrapText="1" indent="1"/>
      <protection locked="0"/>
    </xf>
    <xf numFmtId="0" fontId="58" fillId="0" borderId="6" xfId="0" applyFont="1" applyBorder="1" applyAlignment="1" applyProtection="1">
      <alignment horizontal="left" wrapText="1" indent="1"/>
    </xf>
    <xf numFmtId="164" fontId="36" fillId="0" borderId="17" xfId="10" applyNumberFormat="1" applyFont="1" applyFill="1" applyBorder="1" applyAlignment="1" applyProtection="1">
      <alignment horizontal="right" vertical="center" wrapText="1" indent="1"/>
    </xf>
    <xf numFmtId="0" fontId="58" fillId="0" borderId="6" xfId="0" applyFont="1" applyBorder="1" applyAlignment="1" applyProtection="1">
      <alignment horizontal="left" indent="1"/>
    </xf>
    <xf numFmtId="164" fontId="43" fillId="0" borderId="20" xfId="10" applyNumberFormat="1" applyFont="1" applyFill="1" applyBorder="1" applyAlignment="1" applyProtection="1">
      <alignment horizontal="right" vertical="center" wrapText="1" indent="1"/>
      <protection locked="0"/>
    </xf>
    <xf numFmtId="164" fontId="43" fillId="0" borderId="21" xfId="10" applyNumberFormat="1" applyFont="1" applyFill="1" applyBorder="1" applyAlignment="1" applyProtection="1">
      <alignment horizontal="right" vertical="center" wrapText="1" indent="1"/>
      <protection locked="0"/>
    </xf>
    <xf numFmtId="164" fontId="43" fillId="0" borderId="25" xfId="10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13" xfId="10" applyFont="1" applyFill="1" applyBorder="1" applyAlignment="1" applyProtection="1">
      <alignment horizontal="left" vertical="center" wrapText="1"/>
    </xf>
    <xf numFmtId="0" fontId="59" fillId="0" borderId="13" xfId="0" applyFont="1" applyBorder="1" applyAlignment="1" applyProtection="1">
      <alignment vertical="center" wrapText="1"/>
    </xf>
    <xf numFmtId="0" fontId="58" fillId="0" borderId="6" xfId="0" applyFont="1" applyBorder="1" applyAlignment="1" applyProtection="1">
      <alignment vertical="center" wrapText="1"/>
    </xf>
    <xf numFmtId="0" fontId="58" fillId="0" borderId="9" xfId="0" applyFont="1" applyBorder="1" applyAlignment="1" applyProtection="1">
      <alignment wrapText="1"/>
    </xf>
    <xf numFmtId="0" fontId="58" fillId="0" borderId="8" xfId="0" applyFont="1" applyBorder="1" applyAlignment="1" applyProtection="1">
      <alignment wrapText="1"/>
    </xf>
    <xf numFmtId="0" fontId="58" fillId="0" borderId="10" xfId="0" applyFont="1" applyBorder="1" applyAlignment="1" applyProtection="1">
      <alignment wrapText="1"/>
    </xf>
    <xf numFmtId="164" fontId="5" fillId="0" borderId="17" xfId="10" applyNumberFormat="1" applyFont="1" applyFill="1" applyBorder="1" applyAlignment="1" applyProtection="1">
      <alignment horizontal="right" vertical="center" wrapText="1" indent="1"/>
      <protection locked="0"/>
    </xf>
    <xf numFmtId="0" fontId="59" fillId="0" borderId="14" xfId="0" applyFont="1" applyBorder="1" applyAlignment="1" applyProtection="1">
      <alignment wrapText="1"/>
    </xf>
    <xf numFmtId="0" fontId="59" fillId="0" borderId="18" xfId="0" applyFont="1" applyBorder="1" applyAlignment="1" applyProtection="1">
      <alignment vertical="center" wrapText="1"/>
    </xf>
    <xf numFmtId="0" fontId="59" fillId="0" borderId="19" xfId="0" applyFont="1" applyBorder="1" applyAlignment="1" applyProtection="1">
      <alignment wrapText="1"/>
    </xf>
    <xf numFmtId="0" fontId="5" fillId="0" borderId="0" xfId="10" applyFont="1" applyFill="1" applyBorder="1" applyAlignment="1" applyProtection="1">
      <alignment horizontal="center" vertical="center" wrapText="1"/>
    </xf>
    <xf numFmtId="0" fontId="5" fillId="0" borderId="0" xfId="10" applyFont="1" applyFill="1" applyBorder="1" applyAlignment="1" applyProtection="1">
      <alignment vertical="center" wrapText="1"/>
    </xf>
    <xf numFmtId="164" fontId="5" fillId="0" borderId="0" xfId="10" applyNumberFormat="1" applyFont="1" applyFill="1" applyBorder="1" applyAlignment="1" applyProtection="1">
      <alignment horizontal="right" vertical="center" wrapText="1" indent="1"/>
    </xf>
    <xf numFmtId="0" fontId="11" fillId="0" borderId="33" xfId="0" applyFont="1" applyFill="1" applyBorder="1" applyAlignment="1" applyProtection="1">
      <alignment horizontal="right"/>
    </xf>
    <xf numFmtId="0" fontId="43" fillId="0" borderId="0" xfId="10" applyFont="1" applyFill="1" applyAlignment="1" applyProtection="1"/>
    <xf numFmtId="0" fontId="5" fillId="0" borderId="15" xfId="10" applyFont="1" applyFill="1" applyBorder="1" applyAlignment="1" applyProtection="1">
      <alignment horizontal="left" vertical="center" wrapText="1" indent="1"/>
    </xf>
    <xf numFmtId="0" fontId="5" fillId="0" borderId="16" xfId="10" applyFont="1" applyFill="1" applyBorder="1" applyAlignment="1" applyProtection="1">
      <alignment vertical="center" wrapText="1"/>
    </xf>
    <xf numFmtId="164" fontId="5" fillId="0" borderId="28" xfId="10" applyNumberFormat="1" applyFont="1" applyFill="1" applyBorder="1" applyAlignment="1" applyProtection="1">
      <alignment horizontal="right" vertical="center" wrapText="1" indent="1"/>
    </xf>
    <xf numFmtId="49" fontId="2" fillId="0" borderId="11" xfId="10" applyNumberFormat="1" applyFont="1" applyFill="1" applyBorder="1" applyAlignment="1" applyProtection="1">
      <alignment horizontal="left" vertical="center" wrapText="1" indent="1"/>
    </xf>
    <xf numFmtId="0" fontId="2" fillId="0" borderId="4" xfId="10" applyFont="1" applyFill="1" applyBorder="1" applyAlignment="1" applyProtection="1">
      <alignment horizontal="left" vertical="center" wrapText="1" indent="1"/>
    </xf>
    <xf numFmtId="164" fontId="2" fillId="0" borderId="35" xfId="10" applyNumberFormat="1" applyFont="1" applyFill="1" applyBorder="1" applyAlignment="1" applyProtection="1">
      <alignment horizontal="right" vertical="center" wrapText="1" indent="1"/>
      <protection locked="0"/>
    </xf>
    <xf numFmtId="0" fontId="2" fillId="0" borderId="2" xfId="10" applyFont="1" applyFill="1" applyBorder="1" applyAlignment="1" applyProtection="1">
      <alignment horizontal="left" vertical="center" wrapText="1" indent="1"/>
    </xf>
    <xf numFmtId="0" fontId="2" fillId="0" borderId="5" xfId="10" applyFont="1" applyFill="1" applyBorder="1" applyAlignment="1" applyProtection="1">
      <alignment horizontal="left" vertical="center" wrapText="1" indent="1"/>
    </xf>
    <xf numFmtId="0" fontId="2" fillId="0" borderId="0" xfId="10" applyFont="1" applyFill="1" applyBorder="1" applyAlignment="1" applyProtection="1">
      <alignment horizontal="left" vertical="center" wrapText="1" indent="1"/>
    </xf>
    <xf numFmtId="0" fontId="2" fillId="0" borderId="6" xfId="10" applyFont="1" applyFill="1" applyBorder="1" applyAlignment="1" applyProtection="1">
      <alignment horizontal="left" vertical="center" wrapText="1" indent="6"/>
    </xf>
    <xf numFmtId="0" fontId="2" fillId="0" borderId="2" xfId="10" applyFont="1" applyFill="1" applyBorder="1" applyAlignment="1" applyProtection="1">
      <alignment horizontal="left" indent="6"/>
    </xf>
    <xf numFmtId="0" fontId="2" fillId="0" borderId="2" xfId="10" applyFont="1" applyFill="1" applyBorder="1" applyAlignment="1" applyProtection="1">
      <alignment horizontal="left" vertical="center" wrapText="1" indent="6"/>
    </xf>
    <xf numFmtId="49" fontId="2" fillId="0" borderId="7" xfId="10" applyNumberFormat="1" applyFont="1" applyFill="1" applyBorder="1" applyAlignment="1" applyProtection="1">
      <alignment horizontal="left" vertical="center" wrapText="1" indent="1"/>
    </xf>
    <xf numFmtId="49" fontId="2" fillId="0" borderId="12" xfId="10" applyNumberFormat="1" applyFont="1" applyFill="1" applyBorder="1" applyAlignment="1" applyProtection="1">
      <alignment horizontal="left" vertical="center" wrapText="1" indent="1"/>
    </xf>
    <xf numFmtId="0" fontId="2" fillId="0" borderId="26" xfId="10" applyFont="1" applyFill="1" applyBorder="1" applyAlignment="1" applyProtection="1">
      <alignment horizontal="left" vertical="center" wrapText="1" indent="7"/>
    </xf>
    <xf numFmtId="164" fontId="2" fillId="0" borderId="27" xfId="10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18" xfId="10" applyFont="1" applyFill="1" applyBorder="1" applyAlignment="1" applyProtection="1">
      <alignment horizontal="left" vertical="center" wrapText="1" indent="1"/>
    </xf>
    <xf numFmtId="0" fontId="5" fillId="0" borderId="19" xfId="10" applyFont="1" applyFill="1" applyBorder="1" applyAlignment="1" applyProtection="1">
      <alignment vertical="center" wrapText="1"/>
    </xf>
    <xf numFmtId="164" fontId="5" fillId="0" borderId="36" xfId="10" applyNumberFormat="1" applyFont="1" applyFill="1" applyBorder="1" applyAlignment="1" applyProtection="1">
      <alignment horizontal="right" vertical="center" wrapText="1" indent="1"/>
    </xf>
    <xf numFmtId="0" fontId="2" fillId="0" borderId="6" xfId="10" applyFont="1" applyFill="1" applyBorder="1" applyAlignment="1" applyProtection="1">
      <alignment horizontal="left" vertical="center" wrapText="1" indent="1"/>
    </xf>
    <xf numFmtId="164" fontId="2" fillId="0" borderId="46" xfId="10" applyNumberFormat="1" applyFont="1" applyFill="1" applyBorder="1" applyAlignment="1" applyProtection="1">
      <alignment horizontal="right" vertical="center" wrapText="1" indent="1"/>
      <protection locked="0"/>
    </xf>
    <xf numFmtId="0" fontId="2" fillId="0" borderId="3" xfId="10" applyFont="1" applyFill="1" applyBorder="1" applyAlignment="1" applyProtection="1">
      <alignment horizontal="left" vertical="center" wrapText="1" indent="6"/>
    </xf>
    <xf numFmtId="164" fontId="2" fillId="0" borderId="41" xfId="10" applyNumberFormat="1" applyFont="1" applyFill="1" applyBorder="1" applyAlignment="1" applyProtection="1">
      <alignment horizontal="right" vertical="center" wrapText="1" indent="1"/>
      <protection locked="0"/>
    </xf>
    <xf numFmtId="0" fontId="36" fillId="0" borderId="14" xfId="10" applyFont="1" applyFill="1" applyBorder="1" applyAlignment="1" applyProtection="1">
      <alignment horizontal="left" vertical="center" wrapText="1" indent="1"/>
    </xf>
    <xf numFmtId="0" fontId="2" fillId="0" borderId="3" xfId="10" applyFont="1" applyFill="1" applyBorder="1" applyAlignment="1" applyProtection="1">
      <alignment horizontal="left" vertical="center" wrapText="1" indent="1"/>
    </xf>
    <xf numFmtId="0" fontId="2" fillId="0" borderId="1" xfId="10" applyFont="1" applyFill="1" applyBorder="1" applyAlignment="1" applyProtection="1">
      <alignment horizontal="left" vertical="center" wrapText="1" indent="1"/>
    </xf>
    <xf numFmtId="164" fontId="59" fillId="0" borderId="17" xfId="0" applyNumberFormat="1" applyFont="1" applyBorder="1" applyAlignment="1" applyProtection="1">
      <alignment horizontal="right" vertical="center" wrapText="1" indent="1"/>
    </xf>
    <xf numFmtId="164" fontId="59" fillId="0" borderId="17" xfId="0" applyNumberFormat="1" applyFont="1" applyBorder="1" applyAlignment="1" applyProtection="1">
      <alignment horizontal="right" vertical="center" wrapText="1" indent="1"/>
      <protection locked="0"/>
    </xf>
    <xf numFmtId="164" fontId="59" fillId="0" borderId="17" xfId="0" quotePrefix="1" applyNumberFormat="1" applyFont="1" applyBorder="1" applyAlignment="1" applyProtection="1">
      <alignment horizontal="right" vertical="center" wrapText="1" indent="1"/>
    </xf>
    <xf numFmtId="0" fontId="60" fillId="0" borderId="0" xfId="10" applyFont="1" applyFill="1" applyProtection="1"/>
    <xf numFmtId="0" fontId="36" fillId="0" borderId="0" xfId="10" applyFont="1" applyFill="1" applyProtection="1"/>
    <xf numFmtId="0" fontId="59" fillId="0" borderId="18" xfId="0" applyFont="1" applyBorder="1" applyAlignment="1" applyProtection="1">
      <alignment horizontal="left" vertical="center" wrapText="1" indent="1"/>
    </xf>
    <xf numFmtId="0" fontId="59" fillId="0" borderId="19" xfId="0" applyFont="1" applyBorder="1" applyAlignment="1" applyProtection="1">
      <alignment horizontal="left" vertical="center" wrapText="1" indent="1"/>
    </xf>
    <xf numFmtId="0" fontId="43" fillId="0" borderId="0" xfId="10" applyFont="1" applyFill="1" applyAlignment="1" applyProtection="1">
      <alignment horizontal="right" vertical="center" indent="1"/>
    </xf>
    <xf numFmtId="0" fontId="5" fillId="0" borderId="14" xfId="10" applyFont="1" applyFill="1" applyBorder="1" applyAlignment="1" applyProtection="1">
      <alignment vertical="center" wrapText="1"/>
    </xf>
    <xf numFmtId="0" fontId="43" fillId="0" borderId="0" xfId="10" applyFont="1" applyFill="1" applyBorder="1" applyProtection="1"/>
    <xf numFmtId="0" fontId="3" fillId="0" borderId="0" xfId="0" applyFont="1" applyFill="1" applyAlignment="1" applyProtection="1">
      <alignment horizontal="left"/>
      <protection locked="0"/>
    </xf>
    <xf numFmtId="49" fontId="49" fillId="0" borderId="13" xfId="0" applyNumberFormat="1" applyFont="1" applyFill="1" applyBorder="1" applyAlignment="1" applyProtection="1">
      <alignment horizontal="center" vertical="center" wrapText="1"/>
      <protection locked="0"/>
    </xf>
    <xf numFmtId="164" fontId="22" fillId="0" borderId="4" xfId="1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26" xfId="10" applyNumberFormat="1" applyFont="1" applyFill="1" applyBorder="1" applyAlignment="1" applyProtection="1">
      <alignment horizontal="right" vertical="center" wrapText="1" indent="1"/>
      <protection locked="0"/>
    </xf>
    <xf numFmtId="49" fontId="49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27" fillId="0" borderId="61" xfId="0" applyFont="1" applyFill="1" applyBorder="1" applyAlignment="1" applyProtection="1">
      <alignment horizontal="left" vertical="center" wrapText="1"/>
      <protection locked="0"/>
    </xf>
    <xf numFmtId="164" fontId="54" fillId="0" borderId="37" xfId="0" applyNumberFormat="1" applyFont="1" applyFill="1" applyBorder="1" applyAlignment="1" applyProtection="1">
      <alignment vertical="center" wrapText="1"/>
    </xf>
    <xf numFmtId="164" fontId="54" fillId="0" borderId="13" xfId="0" applyNumberFormat="1" applyFont="1" applyFill="1" applyBorder="1" applyAlignment="1" applyProtection="1">
      <alignment vertical="center" wrapText="1"/>
    </xf>
    <xf numFmtId="164" fontId="54" fillId="0" borderId="14" xfId="0" applyNumberFormat="1" applyFont="1" applyFill="1" applyBorder="1" applyAlignment="1" applyProtection="1">
      <alignment vertical="center" wrapText="1"/>
    </xf>
    <xf numFmtId="164" fontId="54" fillId="0" borderId="17" xfId="0" applyNumberFormat="1" applyFont="1" applyFill="1" applyBorder="1" applyAlignment="1" applyProtection="1">
      <alignment vertical="center" wrapText="1"/>
    </xf>
    <xf numFmtId="164" fontId="29" fillId="0" borderId="37" xfId="0" applyNumberFormat="1" applyFont="1" applyFill="1" applyBorder="1" applyAlignment="1" applyProtection="1">
      <alignment vertical="center" wrapText="1"/>
    </xf>
    <xf numFmtId="164" fontId="54" fillId="0" borderId="22" xfId="0" applyNumberFormat="1" applyFont="1" applyFill="1" applyBorder="1" applyAlignment="1" applyProtection="1">
      <alignment vertical="center" wrapText="1"/>
      <protection locked="0"/>
    </xf>
    <xf numFmtId="164" fontId="54" fillId="0" borderId="8" xfId="0" applyNumberFormat="1" applyFont="1" applyFill="1" applyBorder="1" applyAlignment="1" applyProtection="1">
      <alignment vertical="center" wrapText="1"/>
      <protection locked="0"/>
    </xf>
    <xf numFmtId="164" fontId="54" fillId="0" borderId="2" xfId="0" applyNumberFormat="1" applyFont="1" applyFill="1" applyBorder="1" applyAlignment="1" applyProtection="1">
      <alignment vertical="center" wrapText="1"/>
      <protection locked="0"/>
    </xf>
    <xf numFmtId="164" fontId="54" fillId="0" borderId="20" xfId="0" applyNumberFormat="1" applyFont="1" applyFill="1" applyBorder="1" applyAlignment="1" applyProtection="1">
      <alignment vertical="center" wrapText="1"/>
      <protection locked="0"/>
    </xf>
    <xf numFmtId="164" fontId="29" fillId="0" borderId="22" xfId="0" applyNumberFormat="1" applyFont="1" applyFill="1" applyBorder="1" applyAlignment="1" applyProtection="1">
      <alignment vertical="center" wrapText="1"/>
    </xf>
    <xf numFmtId="164" fontId="54" fillId="0" borderId="23" xfId="0" applyNumberFormat="1" applyFont="1" applyFill="1" applyBorder="1" applyAlignment="1" applyProtection="1">
      <alignment vertical="center" wrapText="1"/>
      <protection locked="0"/>
    </xf>
    <xf numFmtId="164" fontId="54" fillId="0" borderId="10" xfId="0" applyNumberFormat="1" applyFont="1" applyFill="1" applyBorder="1" applyAlignment="1" applyProtection="1">
      <alignment vertical="center" wrapText="1"/>
      <protection locked="0"/>
    </xf>
    <xf numFmtId="164" fontId="54" fillId="0" borderId="6" xfId="0" applyNumberFormat="1" applyFont="1" applyFill="1" applyBorder="1" applyAlignment="1" applyProtection="1">
      <alignment vertical="center" wrapText="1"/>
      <protection locked="0"/>
    </xf>
    <xf numFmtId="164" fontId="54" fillId="0" borderId="21" xfId="0" applyNumberFormat="1" applyFont="1" applyFill="1" applyBorder="1" applyAlignment="1" applyProtection="1">
      <alignment vertical="center" wrapText="1"/>
      <protection locked="0"/>
    </xf>
    <xf numFmtId="164" fontId="32" fillId="0" borderId="44" xfId="0" applyNumberFormat="1" applyFont="1" applyFill="1" applyBorder="1" applyAlignment="1" applyProtection="1">
      <alignment vertical="center" wrapText="1"/>
    </xf>
    <xf numFmtId="164" fontId="54" fillId="0" borderId="14" xfId="0" applyNumberFormat="1" applyFont="1" applyFill="1" applyBorder="1" applyAlignment="1" applyProtection="1">
      <alignment vertical="center" wrapText="1"/>
      <protection locked="0"/>
    </xf>
    <xf numFmtId="164" fontId="54" fillId="0" borderId="24" xfId="0" applyNumberFormat="1" applyFont="1" applyFill="1" applyBorder="1" applyAlignment="1" applyProtection="1">
      <alignment vertical="center" wrapText="1"/>
      <protection locked="0"/>
    </xf>
    <xf numFmtId="164" fontId="54" fillId="0" borderId="9" xfId="0" applyNumberFormat="1" applyFont="1" applyFill="1" applyBorder="1" applyAlignment="1" applyProtection="1">
      <alignment vertical="center" wrapText="1"/>
      <protection locked="0"/>
    </xf>
    <xf numFmtId="164" fontId="54" fillId="0" borderId="3" xfId="0" applyNumberFormat="1" applyFont="1" applyFill="1" applyBorder="1" applyAlignment="1" applyProtection="1">
      <alignment vertical="center" wrapText="1"/>
      <protection locked="0"/>
    </xf>
    <xf numFmtId="164" fontId="54" fillId="0" borderId="25" xfId="0" applyNumberFormat="1" applyFont="1" applyFill="1" applyBorder="1" applyAlignment="1" applyProtection="1">
      <alignment vertical="center" wrapText="1"/>
      <protection locked="0"/>
    </xf>
    <xf numFmtId="164" fontId="29" fillId="0" borderId="23" xfId="0" applyNumberFormat="1" applyFont="1" applyFill="1" applyBorder="1" applyAlignment="1" applyProtection="1">
      <alignment vertical="center" wrapText="1"/>
    </xf>
    <xf numFmtId="164" fontId="54" fillId="0" borderId="50" xfId="0" applyNumberFormat="1" applyFont="1" applyFill="1" applyBorder="1" applyAlignment="1" applyProtection="1">
      <alignment vertical="center" wrapText="1"/>
      <protection locked="0"/>
    </xf>
    <xf numFmtId="164" fontId="54" fillId="0" borderId="7" xfId="0" applyNumberFormat="1" applyFont="1" applyFill="1" applyBorder="1" applyAlignment="1" applyProtection="1">
      <alignment vertical="center" wrapText="1"/>
      <protection locked="0"/>
    </xf>
    <xf numFmtId="164" fontId="54" fillId="0" borderId="1" xfId="0" applyNumberFormat="1" applyFont="1" applyFill="1" applyBorder="1" applyAlignment="1" applyProtection="1">
      <alignment vertical="center" wrapText="1"/>
      <protection locked="0"/>
    </xf>
    <xf numFmtId="164" fontId="54" fillId="0" borderId="29" xfId="0" applyNumberFormat="1" applyFont="1" applyFill="1" applyBorder="1" applyAlignment="1" applyProtection="1">
      <alignment vertical="center" wrapText="1"/>
      <protection locked="0"/>
    </xf>
    <xf numFmtId="164" fontId="29" fillId="0" borderId="50" xfId="0" applyNumberFormat="1" applyFont="1" applyFill="1" applyBorder="1" applyAlignment="1" applyProtection="1">
      <alignment vertical="center" wrapText="1"/>
    </xf>
    <xf numFmtId="49" fontId="54" fillId="0" borderId="13" xfId="0" applyNumberFormat="1" applyFont="1" applyFill="1" applyBorder="1" applyAlignment="1" applyProtection="1">
      <alignment horizontal="center" vertical="center" wrapText="1"/>
      <protection locked="0"/>
    </xf>
    <xf numFmtId="164" fontId="15" fillId="0" borderId="0" xfId="10" applyNumberFormat="1" applyFont="1" applyFill="1" applyProtection="1"/>
    <xf numFmtId="0" fontId="29" fillId="0" borderId="49" xfId="10" applyFont="1" applyFill="1" applyBorder="1" applyAlignment="1" applyProtection="1">
      <alignment horizontal="left" vertical="center" wrapText="1" indent="1"/>
    </xf>
    <xf numFmtId="164" fontId="26" fillId="0" borderId="13" xfId="0" quotePrefix="1" applyNumberFormat="1" applyFont="1" applyBorder="1" applyAlignment="1" applyProtection="1">
      <alignment horizontal="right" vertical="center" wrapText="1" indent="1"/>
      <protection locked="0"/>
    </xf>
    <xf numFmtId="164" fontId="26" fillId="0" borderId="17" xfId="0" quotePrefix="1" applyNumberFormat="1" applyFont="1" applyBorder="1" applyAlignment="1" applyProtection="1">
      <alignment horizontal="right" vertical="center" wrapText="1" indent="1"/>
      <protection locked="0"/>
    </xf>
    <xf numFmtId="0" fontId="64" fillId="0" borderId="0" xfId="0" applyFont="1" applyFill="1"/>
    <xf numFmtId="3" fontId="12" fillId="0" borderId="0" xfId="11" applyNumberFormat="1" applyFill="1" applyProtection="1">
      <protection locked="0"/>
    </xf>
    <xf numFmtId="3" fontId="65" fillId="0" borderId="0" xfId="11" applyNumberFormat="1" applyFont="1" applyFill="1" applyProtection="1"/>
    <xf numFmtId="0" fontId="65" fillId="0" borderId="0" xfId="11" applyFont="1" applyFill="1" applyProtection="1"/>
    <xf numFmtId="3" fontId="65" fillId="0" borderId="0" xfId="11" applyNumberFormat="1" applyFont="1" applyFill="1" applyAlignment="1" applyProtection="1">
      <alignment vertical="center"/>
    </xf>
    <xf numFmtId="0" fontId="65" fillId="0" borderId="0" xfId="11" applyFont="1" applyFill="1" applyAlignment="1" applyProtection="1">
      <alignment vertical="center"/>
    </xf>
    <xf numFmtId="0" fontId="65" fillId="0" borderId="0" xfId="11" applyFont="1" applyFill="1" applyAlignment="1" applyProtection="1">
      <alignment vertical="center"/>
      <protection locked="0"/>
    </xf>
    <xf numFmtId="3" fontId="65" fillId="0" borderId="0" xfId="11" applyNumberFormat="1" applyFont="1" applyFill="1" applyAlignment="1" applyProtection="1">
      <alignment vertical="center"/>
      <protection locked="0"/>
    </xf>
    <xf numFmtId="3" fontId="65" fillId="0" borderId="0" xfId="11" applyNumberFormat="1" applyFont="1" applyFill="1" applyProtection="1">
      <protection locked="0"/>
    </xf>
    <xf numFmtId="0" fontId="65" fillId="0" borderId="0" xfId="11" applyFont="1" applyFill="1" applyProtection="1">
      <protection locked="0"/>
    </xf>
    <xf numFmtId="3" fontId="65" fillId="0" borderId="0" xfId="11" applyNumberFormat="1" applyFont="1" applyFill="1" applyBorder="1" applyAlignment="1" applyProtection="1">
      <alignment vertical="center"/>
    </xf>
    <xf numFmtId="0" fontId="65" fillId="0" borderId="0" xfId="11" applyFont="1" applyFill="1" applyBorder="1" applyAlignment="1" applyProtection="1">
      <alignment vertical="center"/>
    </xf>
    <xf numFmtId="164" fontId="66" fillId="0" borderId="0" xfId="11" applyNumberFormat="1" applyFont="1" applyFill="1" applyBorder="1" applyAlignment="1" applyProtection="1">
      <alignment vertical="center"/>
    </xf>
    <xf numFmtId="0" fontId="65" fillId="0" borderId="0" xfId="11" applyFont="1" applyFill="1" applyBorder="1" applyAlignment="1" applyProtection="1">
      <alignment vertical="center"/>
      <protection locked="0"/>
    </xf>
    <xf numFmtId="0" fontId="22" fillId="0" borderId="62" xfId="11" applyFont="1" applyFill="1" applyBorder="1" applyAlignment="1" applyProtection="1">
      <alignment horizontal="left" vertical="center" indent="1"/>
    </xf>
    <xf numFmtId="0" fontId="22" fillId="0" borderId="63" xfId="11" applyFont="1" applyFill="1" applyBorder="1" applyAlignment="1" applyProtection="1">
      <alignment horizontal="left" vertical="center" indent="1"/>
    </xf>
    <xf numFmtId="0" fontId="20" fillId="0" borderId="43" xfId="11" applyFont="1" applyFill="1" applyBorder="1" applyAlignment="1" applyProtection="1">
      <alignment horizontal="left" vertical="center" indent="1"/>
    </xf>
    <xf numFmtId="0" fontId="22" fillId="0" borderId="11" xfId="11" applyFont="1" applyFill="1" applyBorder="1" applyAlignment="1" applyProtection="1">
      <alignment horizontal="left" vertical="center" indent="1"/>
    </xf>
    <xf numFmtId="164" fontId="51" fillId="0" borderId="4" xfId="11" applyNumberFormat="1" applyFont="1" applyFill="1" applyBorder="1" applyAlignment="1" applyProtection="1">
      <alignment vertical="center"/>
      <protection locked="0"/>
    </xf>
    <xf numFmtId="164" fontId="22" fillId="0" borderId="35" xfId="11" applyNumberFormat="1" applyFont="1" applyFill="1" applyBorder="1" applyAlignment="1" applyProtection="1">
      <alignment vertical="center"/>
    </xf>
    <xf numFmtId="0" fontId="22" fillId="0" borderId="8" xfId="11" applyFont="1" applyFill="1" applyBorder="1" applyAlignment="1" applyProtection="1">
      <alignment horizontal="left" vertical="center" wrapText="1" indent="1"/>
    </xf>
    <xf numFmtId="0" fontId="8" fillId="0" borderId="13" xfId="11" applyFont="1" applyFill="1" applyBorder="1" applyAlignment="1" applyProtection="1">
      <alignment horizontal="left" vertical="center" indent="1"/>
    </xf>
    <xf numFmtId="0" fontId="8" fillId="0" borderId="13" xfId="11" applyFont="1" applyFill="1" applyBorder="1" applyAlignment="1" applyProtection="1">
      <alignment horizontal="left" indent="1"/>
    </xf>
    <xf numFmtId="0" fontId="24" fillId="0" borderId="0" xfId="0" applyFont="1" applyFill="1" applyAlignment="1" applyProtection="1">
      <alignment horizontal="left"/>
      <protection locked="0"/>
    </xf>
    <xf numFmtId="165" fontId="30" fillId="5" borderId="59" xfId="1" applyNumberFormat="1" applyFont="1" applyFill="1" applyBorder="1" applyProtection="1">
      <protection locked="0"/>
    </xf>
    <xf numFmtId="165" fontId="30" fillId="5" borderId="46" xfId="1" applyNumberFormat="1" applyFont="1" applyFill="1" applyBorder="1" applyProtection="1">
      <protection locked="0"/>
    </xf>
    <xf numFmtId="164" fontId="67" fillId="0" borderId="2" xfId="0" applyNumberFormat="1" applyFont="1" applyFill="1" applyBorder="1" applyAlignment="1" applyProtection="1">
      <alignment vertical="center" wrapText="1"/>
      <protection locked="0"/>
    </xf>
    <xf numFmtId="164" fontId="22" fillId="0" borderId="2" xfId="0" applyNumberFormat="1" applyFont="1" applyFill="1" applyBorder="1" applyAlignment="1" applyProtection="1">
      <alignment horizontal="left" vertical="center" wrapText="1"/>
      <protection locked="0"/>
    </xf>
    <xf numFmtId="164" fontId="0" fillId="0" borderId="2" xfId="0" applyNumberFormat="1" applyFill="1" applyBorder="1" applyAlignment="1" applyProtection="1">
      <alignment horizontal="left" vertical="center" wrapText="1"/>
      <protection locked="0"/>
    </xf>
    <xf numFmtId="3" fontId="66" fillId="0" borderId="0" xfId="11" applyNumberFormat="1" applyFont="1" applyFill="1" applyBorder="1" applyAlignment="1" applyProtection="1">
      <alignment vertical="center"/>
      <protection locked="0"/>
    </xf>
    <xf numFmtId="164" fontId="51" fillId="5" borderId="3" xfId="11" applyNumberFormat="1" applyFont="1" applyFill="1" applyBorder="1" applyAlignment="1" applyProtection="1">
      <alignment vertical="center"/>
      <protection locked="0"/>
    </xf>
    <xf numFmtId="164" fontId="51" fillId="5" borderId="2" xfId="11" applyNumberFormat="1" applyFont="1" applyFill="1" applyBorder="1" applyAlignment="1" applyProtection="1">
      <alignment vertical="center"/>
      <protection locked="0"/>
    </xf>
    <xf numFmtId="164" fontId="22" fillId="5" borderId="20" xfId="11" applyNumberFormat="1" applyFont="1" applyFill="1" applyBorder="1" applyAlignment="1" applyProtection="1">
      <alignment vertical="center"/>
    </xf>
    <xf numFmtId="164" fontId="66" fillId="5" borderId="0" xfId="11" applyNumberFormat="1" applyFont="1" applyFill="1" applyBorder="1" applyAlignment="1" applyProtection="1">
      <alignment vertical="center"/>
    </xf>
    <xf numFmtId="3" fontId="66" fillId="5" borderId="0" xfId="11" applyNumberFormat="1" applyFont="1" applyFill="1" applyBorder="1" applyAlignment="1" applyProtection="1">
      <alignment vertical="center"/>
      <protection locked="0"/>
    </xf>
    <xf numFmtId="0" fontId="32" fillId="0" borderId="13" xfId="0" applyFont="1" applyBorder="1" applyAlignment="1" applyProtection="1">
      <alignment horizontal="center" vertical="center" wrapText="1"/>
    </xf>
    <xf numFmtId="0" fontId="32" fillId="0" borderId="14" xfId="0" applyFont="1" applyBorder="1" applyAlignment="1" applyProtection="1">
      <alignment horizontal="center" vertical="center"/>
    </xf>
    <xf numFmtId="0" fontId="32" fillId="0" borderId="17" xfId="0" applyFont="1" applyBorder="1" applyAlignment="1" applyProtection="1">
      <alignment horizontal="center" vertical="center" wrapText="1"/>
    </xf>
    <xf numFmtId="0" fontId="30" fillId="0" borderId="12" xfId="0" applyFont="1" applyBorder="1" applyAlignment="1" applyProtection="1">
      <alignment horizontal="right" vertical="center" indent="1"/>
    </xf>
    <xf numFmtId="0" fontId="30" fillId="0" borderId="26" xfId="0" applyFont="1" applyBorder="1" applyAlignment="1" applyProtection="1">
      <alignment horizontal="left" vertical="center" indent="1"/>
      <protection locked="0"/>
    </xf>
    <xf numFmtId="3" fontId="53" fillId="0" borderId="27" xfId="0" applyNumberFormat="1" applyFont="1" applyFill="1" applyBorder="1" applyAlignment="1" applyProtection="1">
      <alignment horizontal="right" vertical="center" indent="1"/>
      <protection locked="0"/>
    </xf>
    <xf numFmtId="0" fontId="22" fillId="5" borderId="8" xfId="11" applyFont="1" applyFill="1" applyBorder="1" applyAlignment="1" applyProtection="1">
      <alignment horizontal="left" vertical="center" indent="1"/>
    </xf>
    <xf numFmtId="164" fontId="48" fillId="0" borderId="33" xfId="10" applyNumberFormat="1" applyFont="1" applyFill="1" applyBorder="1" applyAlignment="1" applyProtection="1">
      <alignment horizontal="left" vertical="center"/>
    </xf>
    <xf numFmtId="164" fontId="5" fillId="0" borderId="0" xfId="10" applyNumberFormat="1" applyFont="1" applyFill="1" applyBorder="1" applyAlignment="1" applyProtection="1">
      <alignment horizontal="center" vertical="center"/>
    </xf>
    <xf numFmtId="164" fontId="48" fillId="0" borderId="33" xfId="10" applyNumberFormat="1" applyFont="1" applyFill="1" applyBorder="1" applyAlignment="1" applyProtection="1">
      <alignment horizontal="left"/>
    </xf>
    <xf numFmtId="0" fontId="36" fillId="0" borderId="0" xfId="10" applyFont="1" applyFill="1" applyAlignment="1" applyProtection="1">
      <alignment horizontal="center"/>
    </xf>
    <xf numFmtId="164" fontId="37" fillId="0" borderId="33" xfId="10" applyNumberFormat="1" applyFont="1" applyFill="1" applyBorder="1" applyAlignment="1" applyProtection="1">
      <alignment horizontal="left" vertical="center"/>
    </xf>
    <xf numFmtId="164" fontId="7" fillId="0" borderId="0" xfId="10" applyNumberFormat="1" applyFont="1" applyFill="1" applyBorder="1" applyAlignment="1" applyProtection="1">
      <alignment horizontal="center" vertical="center"/>
    </xf>
    <xf numFmtId="164" fontId="37" fillId="0" borderId="33" xfId="10" applyNumberFormat="1" applyFont="1" applyFill="1" applyBorder="1" applyAlignment="1" applyProtection="1">
      <alignment horizontal="left"/>
    </xf>
    <xf numFmtId="0" fontId="24" fillId="0" borderId="0" xfId="10" applyFont="1" applyFill="1" applyAlignment="1" applyProtection="1">
      <alignment horizontal="center"/>
    </xf>
    <xf numFmtId="164" fontId="31" fillId="0" borderId="65" xfId="0" applyNumberFormat="1" applyFont="1" applyFill="1" applyBorder="1" applyAlignment="1" applyProtection="1">
      <alignment horizontal="center" vertical="center" wrapText="1"/>
    </xf>
    <xf numFmtId="164" fontId="31" fillId="0" borderId="66" xfId="0" applyNumberFormat="1" applyFont="1" applyFill="1" applyBorder="1" applyAlignment="1" applyProtection="1">
      <alignment horizontal="center" vertical="center" wrapText="1"/>
    </xf>
    <xf numFmtId="164" fontId="18" fillId="0" borderId="0" xfId="0" applyNumberFormat="1" applyFont="1" applyFill="1" applyAlignment="1" applyProtection="1">
      <alignment horizontal="center" textRotation="180" wrapText="1"/>
    </xf>
    <xf numFmtId="164" fontId="63" fillId="0" borderId="54" xfId="0" applyNumberFormat="1" applyFont="1" applyFill="1" applyBorder="1" applyAlignment="1" applyProtection="1">
      <alignment horizontal="center" vertical="center" wrapText="1"/>
    </xf>
    <xf numFmtId="164" fontId="31" fillId="0" borderId="64" xfId="0" applyNumberFormat="1" applyFont="1" applyFill="1" applyBorder="1" applyAlignment="1" applyProtection="1">
      <alignment horizontal="center" vertical="center" wrapText="1"/>
    </xf>
    <xf numFmtId="164" fontId="31" fillId="0" borderId="67" xfId="0" applyNumberFormat="1" applyFont="1" applyFill="1" applyBorder="1" applyAlignment="1" applyProtection="1">
      <alignment horizontal="center" vertical="center" wrapText="1"/>
    </xf>
    <xf numFmtId="164" fontId="5" fillId="0" borderId="0" xfId="10" applyNumberFormat="1" applyFont="1" applyFill="1" applyBorder="1" applyAlignment="1" applyProtection="1">
      <alignment horizontal="center" vertical="center" wrapText="1"/>
    </xf>
    <xf numFmtId="0" fontId="11" fillId="0" borderId="0" xfId="0" applyFont="1" applyFill="1" applyBorder="1" applyAlignment="1" applyProtection="1">
      <alignment horizontal="right"/>
    </xf>
    <xf numFmtId="0" fontId="32" fillId="0" borderId="35" xfId="10" applyFont="1" applyFill="1" applyBorder="1" applyAlignment="1">
      <alignment horizontal="center" vertical="center" wrapText="1"/>
    </xf>
    <xf numFmtId="0" fontId="32" fillId="0" borderId="21" xfId="10" applyFont="1" applyFill="1" applyBorder="1" applyAlignment="1">
      <alignment horizontal="center" vertical="center" wrapText="1"/>
    </xf>
    <xf numFmtId="0" fontId="32" fillId="0" borderId="11" xfId="10" applyFont="1" applyFill="1" applyBorder="1" applyAlignment="1">
      <alignment horizontal="center" vertical="center" wrapText="1"/>
    </xf>
    <xf numFmtId="0" fontId="32" fillId="0" borderId="10" xfId="10" applyFont="1" applyFill="1" applyBorder="1" applyAlignment="1">
      <alignment horizontal="center" vertical="center" wrapText="1"/>
    </xf>
    <xf numFmtId="0" fontId="32" fillId="0" borderId="4" xfId="10" applyFont="1" applyFill="1" applyBorder="1" applyAlignment="1">
      <alignment horizontal="center" vertical="center" wrapText="1"/>
    </xf>
    <xf numFmtId="0" fontId="32" fillId="0" borderId="6" xfId="10" applyFont="1" applyFill="1" applyBorder="1" applyAlignment="1">
      <alignment horizontal="center" vertical="center" wrapText="1"/>
    </xf>
    <xf numFmtId="0" fontId="21" fillId="0" borderId="0" xfId="0" applyFont="1" applyFill="1" applyBorder="1" applyAlignment="1" applyProtection="1">
      <alignment horizontal="right"/>
    </xf>
    <xf numFmtId="0" fontId="31" fillId="0" borderId="13" xfId="10" applyFont="1" applyFill="1" applyBorder="1" applyAlignment="1" applyProtection="1">
      <alignment horizontal="left"/>
    </xf>
    <xf numFmtId="0" fontId="31" fillId="0" borderId="14" xfId="10" applyFont="1" applyFill="1" applyBorder="1" applyAlignment="1" applyProtection="1">
      <alignment horizontal="left"/>
    </xf>
    <xf numFmtId="0" fontId="22" fillId="0" borderId="54" xfId="10" applyFont="1" applyFill="1" applyBorder="1" applyAlignment="1">
      <alignment horizontal="justify" vertical="center" wrapText="1"/>
    </xf>
    <xf numFmtId="164" fontId="24" fillId="0" borderId="0" xfId="0" applyNumberFormat="1" applyFont="1" applyFill="1" applyAlignment="1">
      <alignment horizontal="center" vertical="center" wrapText="1"/>
    </xf>
    <xf numFmtId="0" fontId="31" fillId="0" borderId="43" xfId="0" applyFont="1" applyFill="1" applyBorder="1" applyAlignment="1" applyProtection="1">
      <alignment horizontal="left" indent="1"/>
    </xf>
    <xf numFmtId="0" fontId="31" fillId="0" borderId="44" xfId="0" applyFont="1" applyFill="1" applyBorder="1" applyAlignment="1" applyProtection="1">
      <alignment horizontal="left" indent="1"/>
    </xf>
    <xf numFmtId="0" fontId="31" fillId="0" borderId="42" xfId="0" applyFont="1" applyFill="1" applyBorder="1" applyAlignment="1" applyProtection="1">
      <alignment horizontal="left" indent="1"/>
    </xf>
    <xf numFmtId="0" fontId="30" fillId="0" borderId="4" xfId="0" applyFont="1" applyFill="1" applyBorder="1" applyAlignment="1" applyProtection="1">
      <alignment horizontal="right" indent="1"/>
      <protection locked="0"/>
    </xf>
    <xf numFmtId="0" fontId="30" fillId="0" borderId="35" xfId="0" applyFont="1" applyFill="1" applyBorder="1" applyAlignment="1" applyProtection="1">
      <alignment horizontal="right" indent="1"/>
      <protection locked="0"/>
    </xf>
    <xf numFmtId="0" fontId="30" fillId="0" borderId="6" xfId="0" applyFont="1" applyFill="1" applyBorder="1" applyAlignment="1" applyProtection="1">
      <alignment horizontal="right" indent="1"/>
      <protection locked="0"/>
    </xf>
    <xf numFmtId="0" fontId="30" fillId="0" borderId="21" xfId="0" applyFont="1" applyFill="1" applyBorder="1" applyAlignment="1" applyProtection="1">
      <alignment horizontal="right" indent="1"/>
      <protection locked="0"/>
    </xf>
    <xf numFmtId="0" fontId="24" fillId="0" borderId="0" xfId="0" applyNumberFormat="1" applyFont="1" applyFill="1" applyBorder="1" applyAlignment="1" applyProtection="1">
      <alignment horizontal="left" vertical="center"/>
    </xf>
    <xf numFmtId="0" fontId="29" fillId="0" borderId="14" xfId="0" applyFont="1" applyFill="1" applyBorder="1" applyAlignment="1" applyProtection="1">
      <alignment horizontal="right" indent="1"/>
    </xf>
    <xf numFmtId="0" fontId="29" fillId="0" borderId="17" xfId="0" applyFont="1" applyFill="1" applyBorder="1" applyAlignment="1" applyProtection="1">
      <alignment horizontal="right" indent="1"/>
    </xf>
    <xf numFmtId="0" fontId="31" fillId="0" borderId="16" xfId="0" applyFont="1" applyFill="1" applyBorder="1" applyAlignment="1" applyProtection="1">
      <alignment horizontal="center"/>
    </xf>
    <xf numFmtId="0" fontId="31" fillId="0" borderId="28" xfId="0" applyFont="1" applyFill="1" applyBorder="1" applyAlignment="1" applyProtection="1">
      <alignment horizontal="center"/>
    </xf>
    <xf numFmtId="0" fontId="31" fillId="0" borderId="69" xfId="0" applyFont="1" applyFill="1" applyBorder="1" applyAlignment="1" applyProtection="1">
      <alignment horizontal="center"/>
    </xf>
    <xf numFmtId="0" fontId="31" fillId="0" borderId="54" xfId="0" applyFont="1" applyFill="1" applyBorder="1" applyAlignment="1" applyProtection="1">
      <alignment horizontal="center"/>
    </xf>
    <xf numFmtId="0" fontId="31" fillId="0" borderId="70" xfId="0" applyFont="1" applyFill="1" applyBorder="1" applyAlignment="1" applyProtection="1">
      <alignment horizontal="center"/>
    </xf>
    <xf numFmtId="0" fontId="30" fillId="0" borderId="57" xfId="0" applyFont="1" applyFill="1" applyBorder="1" applyAlignment="1" applyProtection="1">
      <alignment horizontal="left" indent="1"/>
      <protection locked="0"/>
    </xf>
    <xf numFmtId="0" fontId="30" fillId="0" borderId="71" xfId="0" applyFont="1" applyFill="1" applyBorder="1" applyAlignment="1" applyProtection="1">
      <alignment horizontal="left" indent="1"/>
      <protection locked="0"/>
    </xf>
    <xf numFmtId="0" fontId="30" fillId="0" borderId="72" xfId="0" applyFont="1" applyFill="1" applyBorder="1" applyAlignment="1" applyProtection="1">
      <alignment horizontal="left" indent="1"/>
      <protection locked="0"/>
    </xf>
    <xf numFmtId="0" fontId="30" fillId="0" borderId="39" xfId="0" applyFont="1" applyFill="1" applyBorder="1" applyAlignment="1" applyProtection="1">
      <alignment horizontal="left" indent="1"/>
      <protection locked="0"/>
    </xf>
    <xf numFmtId="0" fontId="30" fillId="0" borderId="40" xfId="0" applyFont="1" applyFill="1" applyBorder="1" applyAlignment="1" applyProtection="1">
      <alignment horizontal="left" indent="1"/>
      <protection locked="0"/>
    </xf>
    <xf numFmtId="0" fontId="30" fillId="0" borderId="73" xfId="0" applyFont="1" applyFill="1" applyBorder="1" applyAlignment="1" applyProtection="1">
      <alignment horizontal="left" indent="1"/>
      <protection locked="0"/>
    </xf>
    <xf numFmtId="49" fontId="69" fillId="2" borderId="68" xfId="9" applyNumberFormat="1" applyFont="1" applyFill="1" applyBorder="1" applyAlignment="1">
      <alignment horizontal="left"/>
    </xf>
    <xf numFmtId="0" fontId="69" fillId="2" borderId="68" xfId="9" applyFont="1" applyFill="1" applyBorder="1" applyAlignment="1">
      <alignment horizontal="left"/>
    </xf>
    <xf numFmtId="0" fontId="0" fillId="0" borderId="0" xfId="0" applyFill="1" applyAlignment="1" applyProtection="1">
      <alignment horizontal="left"/>
    </xf>
    <xf numFmtId="0" fontId="33" fillId="0" borderId="0" xfId="0" applyFont="1" applyFill="1" applyBorder="1" applyAlignment="1" applyProtection="1">
      <alignment horizontal="right"/>
    </xf>
    <xf numFmtId="0" fontId="24" fillId="0" borderId="0" xfId="0" applyFont="1" applyFill="1" applyAlignment="1" applyProtection="1">
      <alignment horizontal="left"/>
      <protection locked="0"/>
    </xf>
    <xf numFmtId="0" fontId="3" fillId="0" borderId="0" xfId="0" applyFont="1" applyFill="1" applyAlignment="1" applyProtection="1">
      <alignment horizontal="left"/>
      <protection locked="0"/>
    </xf>
    <xf numFmtId="0" fontId="24" fillId="0" borderId="0" xfId="0" applyFont="1" applyFill="1" applyAlignment="1">
      <alignment horizontal="center" wrapText="1"/>
    </xf>
    <xf numFmtId="164" fontId="18" fillId="0" borderId="52" xfId="0" applyNumberFormat="1" applyFont="1" applyFill="1" applyBorder="1" applyAlignment="1" applyProtection="1">
      <alignment horizontal="center" textRotation="180" wrapText="1"/>
    </xf>
    <xf numFmtId="164" fontId="24" fillId="0" borderId="0" xfId="0" applyNumberFormat="1" applyFont="1" applyFill="1" applyAlignment="1" applyProtection="1">
      <alignment horizontal="center" vertical="center" wrapText="1"/>
    </xf>
    <xf numFmtId="164" fontId="8" fillId="0" borderId="43" xfId="0" applyNumberFormat="1" applyFont="1" applyFill="1" applyBorder="1" applyAlignment="1" applyProtection="1">
      <alignment horizontal="left" vertical="center" wrapText="1" indent="2"/>
    </xf>
    <xf numFmtId="164" fontId="8" fillId="0" borderId="34" xfId="0" applyNumberFormat="1" applyFont="1" applyFill="1" applyBorder="1" applyAlignment="1" applyProtection="1">
      <alignment horizontal="left" vertical="center" wrapText="1" indent="2"/>
    </xf>
    <xf numFmtId="164" fontId="8" fillId="0" borderId="65" xfId="0" applyNumberFormat="1" applyFont="1" applyFill="1" applyBorder="1" applyAlignment="1" applyProtection="1">
      <alignment horizontal="center" vertical="center"/>
    </xf>
    <xf numFmtId="164" fontId="8" fillId="0" borderId="66" xfId="0" applyNumberFormat="1" applyFont="1" applyFill="1" applyBorder="1" applyAlignment="1" applyProtection="1">
      <alignment horizontal="center" vertical="center"/>
    </xf>
    <xf numFmtId="164" fontId="8" fillId="0" borderId="57" xfId="0" applyNumberFormat="1" applyFont="1" applyFill="1" applyBorder="1" applyAlignment="1" applyProtection="1">
      <alignment horizontal="center" vertical="center"/>
    </xf>
    <xf numFmtId="164" fontId="8" fillId="0" borderId="71" xfId="0" applyNumberFormat="1" applyFont="1" applyFill="1" applyBorder="1" applyAlignment="1" applyProtection="1">
      <alignment horizontal="center" vertical="center"/>
    </xf>
    <xf numFmtId="164" fontId="8" fillId="0" borderId="59" xfId="0" applyNumberFormat="1" applyFont="1" applyFill="1" applyBorder="1" applyAlignment="1" applyProtection="1">
      <alignment horizontal="center" vertical="center"/>
    </xf>
    <xf numFmtId="164" fontId="8" fillId="0" borderId="65" xfId="0" applyNumberFormat="1" applyFont="1" applyFill="1" applyBorder="1" applyAlignment="1" applyProtection="1">
      <alignment horizontal="center" vertical="center" wrapText="1"/>
    </xf>
    <xf numFmtId="164" fontId="8" fillId="0" borderId="66" xfId="0" applyNumberFormat="1" applyFont="1" applyFill="1" applyBorder="1" applyAlignment="1" applyProtection="1">
      <alignment horizontal="center" vertical="center" wrapText="1"/>
    </xf>
    <xf numFmtId="0" fontId="30" fillId="0" borderId="54" xfId="0" applyFont="1" applyFill="1" applyBorder="1" applyAlignment="1">
      <alignment horizontal="justify" vertical="center" wrapText="1"/>
    </xf>
    <xf numFmtId="0" fontId="16" fillId="0" borderId="0" xfId="0" applyFont="1" applyAlignment="1">
      <alignment horizontal="center" wrapText="1"/>
    </xf>
    <xf numFmtId="0" fontId="21" fillId="0" borderId="49" xfId="11" applyFont="1" applyFill="1" applyBorder="1" applyAlignment="1" applyProtection="1">
      <alignment horizontal="left" vertical="center" indent="1"/>
    </xf>
    <xf numFmtId="0" fontId="21" fillId="0" borderId="44" xfId="11" applyFont="1" applyFill="1" applyBorder="1" applyAlignment="1" applyProtection="1">
      <alignment horizontal="left" vertical="center" indent="1"/>
    </xf>
    <xf numFmtId="0" fontId="21" fillId="0" borderId="34" xfId="11" applyFont="1" applyFill="1" applyBorder="1" applyAlignment="1" applyProtection="1">
      <alignment horizontal="left" vertical="center" indent="1"/>
    </xf>
    <xf numFmtId="0" fontId="24" fillId="0" borderId="0" xfId="11" applyFont="1" applyFill="1" applyAlignment="1" applyProtection="1">
      <alignment horizontal="center" wrapText="1"/>
    </xf>
    <xf numFmtId="0" fontId="24" fillId="0" borderId="0" xfId="11" applyFont="1" applyFill="1" applyAlignment="1" applyProtection="1">
      <alignment horizontal="center"/>
    </xf>
    <xf numFmtId="0" fontId="16" fillId="0" borderId="0" xfId="0" applyFont="1" applyFill="1" applyBorder="1" applyAlignment="1" applyProtection="1">
      <alignment horizontal="center" vertical="center"/>
    </xf>
    <xf numFmtId="0" fontId="18" fillId="0" borderId="52" xfId="0" applyFont="1" applyFill="1" applyBorder="1" applyAlignment="1">
      <alignment horizontal="center" textRotation="180"/>
    </xf>
    <xf numFmtId="0" fontId="37" fillId="0" borderId="0" xfId="0" applyFont="1" applyAlignment="1" applyProtection="1">
      <alignment horizontal="right"/>
    </xf>
    <xf numFmtId="0" fontId="31" fillId="0" borderId="43" xfId="0" applyFont="1" applyBorder="1" applyAlignment="1" applyProtection="1">
      <alignment horizontal="left" vertical="center" indent="2"/>
    </xf>
    <xf numFmtId="0" fontId="31" fillId="0" borderId="42" xfId="0" applyFont="1" applyBorder="1" applyAlignment="1" applyProtection="1">
      <alignment horizontal="left" vertical="center" indent="2"/>
    </xf>
    <xf numFmtId="0" fontId="24" fillId="0" borderId="0" xfId="0" applyFont="1" applyAlignment="1">
      <alignment horizontal="center" wrapText="1"/>
    </xf>
  </cellXfs>
  <cellStyles count="12">
    <cellStyle name="Comma" xfId="1" builtinId="3"/>
    <cellStyle name="Ezres 2" xfId="2"/>
    <cellStyle name="Ezres 3" xfId="3"/>
    <cellStyle name="Hiperhivatkozás" xfId="4"/>
    <cellStyle name="Már látott hiperhivatkozás" xfId="5"/>
    <cellStyle name="Normal" xfId="0" builtinId="0"/>
    <cellStyle name="Normál 2" xfId="6"/>
    <cellStyle name="Normál 3" xfId="7"/>
    <cellStyle name="Normál 4" xfId="8"/>
    <cellStyle name="Normál 5" xfId="9"/>
    <cellStyle name="Normál_KVRENMUNKA" xfId="10"/>
    <cellStyle name="Normál_SEGEDLETEK" xfId="11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</dxfs>
  <tableStyles count="0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Munka1">
    <tabColor rgb="FF92D050"/>
  </sheetPr>
  <dimension ref="A2:B16"/>
  <sheetViews>
    <sheetView tabSelected="1" zoomScaleNormal="100" workbookViewId="0">
      <selection activeCell="A5" sqref="A5"/>
    </sheetView>
  </sheetViews>
  <sheetFormatPr defaultRowHeight="12.75"/>
  <cols>
    <col min="1" max="1" width="48.5" customWidth="1"/>
    <col min="2" max="2" width="73.5" customWidth="1"/>
    <col min="3" max="3" width="16.83203125" customWidth="1"/>
  </cols>
  <sheetData>
    <row r="2" spans="1:2" ht="18.75">
      <c r="A2" s="128" t="s">
        <v>152</v>
      </c>
    </row>
    <row r="4" spans="1:2">
      <c r="A4" s="137"/>
      <c r="B4" s="137"/>
    </row>
    <row r="5" spans="1:2" s="149" customFormat="1" ht="15.75">
      <c r="A5" s="88" t="s">
        <v>574</v>
      </c>
      <c r="B5" s="148"/>
    </row>
    <row r="6" spans="1:2">
      <c r="A6" s="137"/>
      <c r="B6" s="137"/>
    </row>
    <row r="7" spans="1:2">
      <c r="A7" s="137" t="s">
        <v>552</v>
      </c>
      <c r="B7" s="137" t="s">
        <v>493</v>
      </c>
    </row>
    <row r="8" spans="1:2">
      <c r="A8" s="137" t="s">
        <v>553</v>
      </c>
      <c r="B8" s="137" t="s">
        <v>494</v>
      </c>
    </row>
    <row r="9" spans="1:2">
      <c r="A9" s="137" t="s">
        <v>554</v>
      </c>
      <c r="B9" s="137" t="s">
        <v>495</v>
      </c>
    </row>
    <row r="10" spans="1:2">
      <c r="A10" s="137"/>
      <c r="B10" s="137"/>
    </row>
    <row r="11" spans="1:2">
      <c r="A11" s="137"/>
      <c r="B11" s="137"/>
    </row>
    <row r="12" spans="1:2" s="149" customFormat="1" ht="15.75">
      <c r="A12" s="88" t="str">
        <f>+CONCATENATE(LEFT(A5,4),". évi előirányzat KIADÁSOK")</f>
        <v>2017. évi előirányzat KIADÁSOK</v>
      </c>
      <c r="B12" s="148"/>
    </row>
    <row r="13" spans="1:2">
      <c r="A13" s="137"/>
      <c r="B13" s="137"/>
    </row>
    <row r="14" spans="1:2">
      <c r="A14" s="137" t="s">
        <v>555</v>
      </c>
      <c r="B14" s="137" t="s">
        <v>496</v>
      </c>
    </row>
    <row r="15" spans="1:2">
      <c r="A15" s="137" t="s">
        <v>556</v>
      </c>
      <c r="B15" s="137" t="s">
        <v>497</v>
      </c>
    </row>
    <row r="16" spans="1:2">
      <c r="A16" s="137" t="s">
        <v>557</v>
      </c>
      <c r="B16" s="137" t="s">
        <v>498</v>
      </c>
    </row>
  </sheetData>
  <sheetProtection sheet="1"/>
  <phoneticPr fontId="30" type="noConversion"/>
  <pageMargins left="1.0629921259842521" right="1.0236220472440944" top="0.78740157480314965" bottom="0.78740157480314965" header="0.70866141732283472" footer="0.70866141732283472"/>
  <pageSetup paperSize="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 codeName="Munka12">
    <tabColor rgb="FF92D050"/>
  </sheetPr>
  <dimension ref="A1:D12"/>
  <sheetViews>
    <sheetView zoomScale="145" zoomScaleNormal="145" workbookViewId="0">
      <selection activeCell="G10" sqref="G10"/>
    </sheetView>
  </sheetViews>
  <sheetFormatPr defaultRowHeight="15"/>
  <cols>
    <col min="1" max="1" width="5.6640625" style="151" customWidth="1"/>
    <col min="2" max="2" width="68.6640625" style="151" customWidth="1"/>
    <col min="3" max="3" width="19.5" style="151" customWidth="1"/>
    <col min="4" max="16384" width="9.33203125" style="151"/>
  </cols>
  <sheetData>
    <row r="1" spans="1:4" ht="33" customHeight="1">
      <c r="A1" s="817" t="s">
        <v>625</v>
      </c>
      <c r="B1" s="817"/>
      <c r="C1" s="817"/>
    </row>
    <row r="2" spans="1:4" ht="15.95" customHeight="1" thickBot="1">
      <c r="A2" s="152"/>
      <c r="B2" s="152"/>
      <c r="C2" s="161" t="str">
        <f ca="1">'2.2.sz.mell  '!E2</f>
        <v>Forintban!</v>
      </c>
      <c r="D2" s="158"/>
    </row>
    <row r="3" spans="1:4" ht="26.25" customHeight="1" thickBot="1">
      <c r="A3" s="177" t="s">
        <v>17</v>
      </c>
      <c r="B3" s="178" t="s">
        <v>197</v>
      </c>
      <c r="C3" s="179" t="str">
        <f ca="1">+'1.1.sz.mell.'!C3</f>
        <v>2017. évi előirányzat</v>
      </c>
    </row>
    <row r="4" spans="1:4" ht="15.75" thickBot="1">
      <c r="A4" s="180"/>
      <c r="B4" s="524" t="s">
        <v>499</v>
      </c>
      <c r="C4" s="525" t="s">
        <v>500</v>
      </c>
    </row>
    <row r="5" spans="1:4">
      <c r="A5" s="181" t="s">
        <v>19</v>
      </c>
      <c r="B5" s="362" t="s">
        <v>509</v>
      </c>
      <c r="C5" s="785">
        <v>441093000</v>
      </c>
    </row>
    <row r="6" spans="1:4" ht="24.75">
      <c r="A6" s="182" t="s">
        <v>20</v>
      </c>
      <c r="B6" s="395" t="s">
        <v>250</v>
      </c>
      <c r="C6" s="786">
        <v>42600000</v>
      </c>
    </row>
    <row r="7" spans="1:4">
      <c r="A7" s="182" t="s">
        <v>21</v>
      </c>
      <c r="B7" s="396" t="s">
        <v>510</v>
      </c>
      <c r="C7" s="786">
        <v>32014127</v>
      </c>
    </row>
    <row r="8" spans="1:4" ht="24.75">
      <c r="A8" s="182" t="s">
        <v>22</v>
      </c>
      <c r="B8" s="396" t="s">
        <v>252</v>
      </c>
      <c r="C8" s="786"/>
    </row>
    <row r="9" spans="1:4">
      <c r="A9" s="183" t="s">
        <v>23</v>
      </c>
      <c r="B9" s="396" t="s">
        <v>251</v>
      </c>
      <c r="C9" s="361">
        <v>4000000</v>
      </c>
    </row>
    <row r="10" spans="1:4" ht="15.75" thickBot="1">
      <c r="A10" s="182" t="s">
        <v>24</v>
      </c>
      <c r="B10" s="397" t="s">
        <v>511</v>
      </c>
      <c r="C10" s="360"/>
    </row>
    <row r="11" spans="1:4" ht="15.75" thickBot="1">
      <c r="A11" s="826" t="s">
        <v>200</v>
      </c>
      <c r="B11" s="827"/>
      <c r="C11" s="184">
        <f>SUM(C5:C10)</f>
        <v>519707127</v>
      </c>
    </row>
    <row r="12" spans="1:4" ht="23.25" customHeight="1">
      <c r="A12" s="828" t="s">
        <v>228</v>
      </c>
      <c r="B12" s="828"/>
      <c r="C12" s="828"/>
    </row>
  </sheetData>
  <mergeCells count="3">
    <mergeCell ref="A1:C1"/>
    <mergeCell ref="A11:B11"/>
    <mergeCell ref="A12:C12"/>
  </mergeCells>
  <phoneticPr fontId="30" type="noConversion"/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>
    <oddHeader>&amp;R&amp;"Times New Roman CE,Félkövér dőlt"&amp;11 4. melléklet a 2/2017. (II.16.) önkormányzati rendelethez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 codeName="Munka13">
    <tabColor rgb="FF92D050"/>
  </sheetPr>
  <dimension ref="A1:D8"/>
  <sheetViews>
    <sheetView zoomScale="175" zoomScaleNormal="175" workbookViewId="0">
      <selection activeCell="A2" sqref="A2"/>
    </sheetView>
  </sheetViews>
  <sheetFormatPr defaultRowHeight="15"/>
  <cols>
    <col min="1" max="1" width="5.6640625" style="151" customWidth="1"/>
    <col min="2" max="2" width="66.83203125" style="151" customWidth="1"/>
    <col min="3" max="3" width="27" style="151" customWidth="1"/>
    <col min="4" max="16384" width="9.33203125" style="151"/>
  </cols>
  <sheetData>
    <row r="1" spans="1:4" ht="33" customHeight="1">
      <c r="A1" s="817" t="str">
        <f ca="1">+CONCATENATE("SzikszóVáros Önkormányzat ",CONCATENATE(LEFT(ÖSSZEFÜGGÉSEK!A5,4),". évi adósságot keletkeztető fejlesztési céljai"))</f>
        <v>SzikszóVáros Önkormányzat 2017. évi adósságot keletkeztető fejlesztési céljai</v>
      </c>
      <c r="B1" s="817"/>
      <c r="C1" s="817"/>
    </row>
    <row r="2" spans="1:4" ht="15.95" customHeight="1" thickBot="1">
      <c r="A2" s="152"/>
      <c r="B2" s="152"/>
      <c r="C2" s="161" t="str">
        <f ca="1">'4.sz.mell.'!C2</f>
        <v>Forintban!</v>
      </c>
      <c r="D2" s="158"/>
    </row>
    <row r="3" spans="1:4" ht="26.25" customHeight="1" thickBot="1">
      <c r="A3" s="177" t="s">
        <v>17</v>
      </c>
      <c r="B3" s="178" t="s">
        <v>201</v>
      </c>
      <c r="C3" s="179" t="s">
        <v>226</v>
      </c>
    </row>
    <row r="4" spans="1:4" ht="15.75" thickBot="1">
      <c r="A4" s="180"/>
      <c r="B4" s="524" t="s">
        <v>499</v>
      </c>
      <c r="C4" s="525" t="s">
        <v>500</v>
      </c>
    </row>
    <row r="5" spans="1:4">
      <c r="A5" s="181" t="s">
        <v>19</v>
      </c>
      <c r="B5" s="188"/>
      <c r="C5" s="185"/>
    </row>
    <row r="6" spans="1:4">
      <c r="A6" s="182" t="s">
        <v>20</v>
      </c>
      <c r="B6" s="189"/>
      <c r="C6" s="186"/>
    </row>
    <row r="7" spans="1:4" ht="15.75" thickBot="1">
      <c r="A7" s="183" t="s">
        <v>21</v>
      </c>
      <c r="B7" s="190"/>
      <c r="C7" s="187"/>
    </row>
    <row r="8" spans="1:4" s="479" customFormat="1" ht="17.25" customHeight="1" thickBot="1">
      <c r="A8" s="480" t="s">
        <v>22</v>
      </c>
      <c r="B8" s="132" t="s">
        <v>202</v>
      </c>
      <c r="C8" s="184">
        <f>SUM(C5:C7)</f>
        <v>0</v>
      </c>
    </row>
  </sheetData>
  <mergeCells count="1">
    <mergeCell ref="A1:C1"/>
  </mergeCells>
  <phoneticPr fontId="30" type="noConversion"/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>
    <oddHeader>&amp;R&amp;"Times New Roman CE,Félkövér dőlt"&amp;11 5. melléklet a 2/2017. (II.16.) önkormányzati rendelethez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 codeName="Munka14">
    <tabColor rgb="FF92D050"/>
  </sheetPr>
  <dimension ref="A1:F25"/>
  <sheetViews>
    <sheetView zoomScaleNormal="100" workbookViewId="0">
      <selection activeCell="A11" sqref="A11"/>
    </sheetView>
  </sheetViews>
  <sheetFormatPr defaultRowHeight="12.75"/>
  <cols>
    <col min="1" max="1" width="47.1640625" style="43" customWidth="1"/>
    <col min="2" max="2" width="15.6640625" style="42" customWidth="1"/>
    <col min="3" max="3" width="16.33203125" style="42" customWidth="1"/>
    <col min="4" max="4" width="18" style="42" customWidth="1"/>
    <col min="5" max="5" width="16.6640625" style="42" customWidth="1"/>
    <col min="6" max="6" width="18.83203125" style="56" customWidth="1"/>
    <col min="7" max="8" width="12.83203125" style="42" customWidth="1"/>
    <col min="9" max="9" width="13.83203125" style="42" customWidth="1"/>
    <col min="10" max="16384" width="9.33203125" style="42"/>
  </cols>
  <sheetData>
    <row r="1" spans="1:6" ht="25.5" customHeight="1">
      <c r="A1" s="829" t="s">
        <v>0</v>
      </c>
      <c r="B1" s="829"/>
      <c r="C1" s="829"/>
      <c r="D1" s="829"/>
      <c r="E1" s="829"/>
      <c r="F1" s="829"/>
    </row>
    <row r="2" spans="1:6" ht="22.5" customHeight="1" thickBot="1">
      <c r="A2" s="193"/>
      <c r="B2" s="56"/>
      <c r="C2" s="56"/>
      <c r="D2" s="56"/>
      <c r="E2" s="56"/>
      <c r="F2" s="52" t="str">
        <f ca="1">'5.sz.mell.'!C2</f>
        <v>Forintban!</v>
      </c>
    </row>
    <row r="3" spans="1:6" s="45" customFormat="1" ht="44.25" customHeight="1" thickBot="1">
      <c r="A3" s="194" t="s">
        <v>65</v>
      </c>
      <c r="B3" s="195" t="s">
        <v>66</v>
      </c>
      <c r="C3" s="195" t="s">
        <v>67</v>
      </c>
      <c r="D3" s="195" t="str">
        <f ca="1">+CONCATENATE("Felhasználás   ",LEFT(ÖSSZEFÜGGÉSEK!A5,4)-1,". XII. 31-ig")</f>
        <v>Felhasználás   2016. XII. 31-ig</v>
      </c>
      <c r="E3" s="195" t="str">
        <f ca="1">+'1.1.sz.mell.'!C3</f>
        <v>2017. évi előirányzat</v>
      </c>
      <c r="F3" s="53" t="str">
        <f ca="1">+CONCATENATE(LEFT(ÖSSZEFÜGGÉSEK!A5,4),". utáni szükséglet")</f>
        <v>2017. utáni szükséglet</v>
      </c>
    </row>
    <row r="4" spans="1:6" s="56" customFormat="1" ht="12" customHeight="1" thickBot="1">
      <c r="A4" s="54" t="s">
        <v>499</v>
      </c>
      <c r="B4" s="55" t="s">
        <v>500</v>
      </c>
      <c r="C4" s="55" t="s">
        <v>501</v>
      </c>
      <c r="D4" s="55" t="s">
        <v>503</v>
      </c>
      <c r="E4" s="55" t="s">
        <v>502</v>
      </c>
      <c r="F4" s="528" t="s">
        <v>570</v>
      </c>
    </row>
    <row r="5" spans="1:6" ht="15.95" customHeight="1">
      <c r="A5" s="481" t="s">
        <v>613</v>
      </c>
      <c r="B5" s="25">
        <v>20320000</v>
      </c>
      <c r="C5" s="482" t="s">
        <v>614</v>
      </c>
      <c r="D5" s="25"/>
      <c r="E5" s="25">
        <v>20320000</v>
      </c>
      <c r="F5" s="57"/>
    </row>
    <row r="6" spans="1:6" ht="15.95" customHeight="1">
      <c r="A6" s="481" t="s">
        <v>617</v>
      </c>
      <c r="B6" s="25">
        <v>9000000</v>
      </c>
      <c r="C6" s="482" t="s">
        <v>614</v>
      </c>
      <c r="D6" s="25"/>
      <c r="E6" s="25">
        <v>9000000</v>
      </c>
      <c r="F6" s="57"/>
    </row>
    <row r="7" spans="1:6" ht="15.95" customHeight="1">
      <c r="A7" s="481" t="s">
        <v>619</v>
      </c>
      <c r="B7" s="25">
        <v>17726543</v>
      </c>
      <c r="C7" s="482" t="s">
        <v>616</v>
      </c>
      <c r="D7" s="25"/>
      <c r="E7" s="787">
        <v>17726543</v>
      </c>
      <c r="F7" s="57"/>
    </row>
    <row r="8" spans="1:6" ht="15.95" customHeight="1">
      <c r="A8" s="788" t="s">
        <v>620</v>
      </c>
      <c r="B8" s="25">
        <v>9738360</v>
      </c>
      <c r="C8" s="482" t="s">
        <v>616</v>
      </c>
      <c r="D8" s="25"/>
      <c r="E8" s="25">
        <v>9738360</v>
      </c>
      <c r="F8" s="57"/>
    </row>
    <row r="9" spans="1:6" ht="15.95" customHeight="1">
      <c r="A9" s="788" t="s">
        <v>621</v>
      </c>
      <c r="B9" s="25">
        <v>1114171</v>
      </c>
      <c r="C9" s="482" t="s">
        <v>616</v>
      </c>
      <c r="D9" s="25"/>
      <c r="E9" s="25">
        <v>1114171</v>
      </c>
      <c r="F9" s="57"/>
    </row>
    <row r="10" spans="1:6" ht="15.95" customHeight="1">
      <c r="A10" s="789" t="s">
        <v>622</v>
      </c>
      <c r="B10" s="25">
        <f>2540000+15990697+1489075</f>
        <v>20019772</v>
      </c>
      <c r="C10" s="482" t="s">
        <v>616</v>
      </c>
      <c r="D10" s="25"/>
      <c r="E10" s="25">
        <v>20019772</v>
      </c>
      <c r="F10" s="57"/>
    </row>
    <row r="11" spans="1:6" ht="15.95" customHeight="1">
      <c r="A11" s="789" t="s">
        <v>623</v>
      </c>
      <c r="B11" s="25">
        <v>156933974</v>
      </c>
      <c r="C11" s="482" t="s">
        <v>614</v>
      </c>
      <c r="D11" s="25">
        <f>B11-E11</f>
        <v>99379437</v>
      </c>
      <c r="E11" s="25">
        <v>57554537</v>
      </c>
      <c r="F11" s="57"/>
    </row>
    <row r="12" spans="1:6" ht="15.95" customHeight="1">
      <c r="A12" s="789" t="s">
        <v>618</v>
      </c>
      <c r="B12" s="25">
        <v>6350000</v>
      </c>
      <c r="C12" s="482" t="s">
        <v>616</v>
      </c>
      <c r="D12" s="25"/>
      <c r="E12" s="25">
        <v>6350000</v>
      </c>
      <c r="F12" s="57"/>
    </row>
    <row r="13" spans="1:6" ht="15.95" customHeight="1">
      <c r="A13" s="481" t="s">
        <v>615</v>
      </c>
      <c r="B13" s="25">
        <v>59055000</v>
      </c>
      <c r="C13" s="482" t="s">
        <v>616</v>
      </c>
      <c r="D13" s="25"/>
      <c r="E13" s="25">
        <v>59055000</v>
      </c>
      <c r="F13" s="57"/>
    </row>
    <row r="14" spans="1:6" ht="15.95" customHeight="1">
      <c r="A14" s="481"/>
      <c r="B14" s="25"/>
      <c r="C14" s="482"/>
      <c r="D14" s="25"/>
      <c r="E14" s="25"/>
      <c r="F14" s="57">
        <f t="shared" ref="F14:F24" si="0">B14-D14-E14</f>
        <v>0</v>
      </c>
    </row>
    <row r="15" spans="1:6" ht="15.95" customHeight="1">
      <c r="A15" s="481"/>
      <c r="B15" s="25"/>
      <c r="C15" s="482"/>
      <c r="D15" s="25"/>
      <c r="E15" s="25"/>
      <c r="F15" s="57">
        <f t="shared" si="0"/>
        <v>0</v>
      </c>
    </row>
    <row r="16" spans="1:6" ht="15.95" customHeight="1">
      <c r="A16" s="481"/>
      <c r="B16" s="25"/>
      <c r="C16" s="482"/>
      <c r="D16" s="25"/>
      <c r="E16" s="25"/>
      <c r="F16" s="57">
        <f t="shared" si="0"/>
        <v>0</v>
      </c>
    </row>
    <row r="17" spans="1:6" ht="15.95" customHeight="1">
      <c r="A17" s="481"/>
      <c r="B17" s="25"/>
      <c r="C17" s="482"/>
      <c r="D17" s="25"/>
      <c r="E17" s="25"/>
      <c r="F17" s="57">
        <f t="shared" si="0"/>
        <v>0</v>
      </c>
    </row>
    <row r="18" spans="1:6" ht="15.95" customHeight="1">
      <c r="A18" s="481"/>
      <c r="B18" s="25"/>
      <c r="C18" s="482"/>
      <c r="D18" s="25"/>
      <c r="E18" s="25"/>
      <c r="F18" s="57">
        <f t="shared" si="0"/>
        <v>0</v>
      </c>
    </row>
    <row r="19" spans="1:6" ht="15.95" customHeight="1">
      <c r="A19" s="481"/>
      <c r="B19" s="25"/>
      <c r="C19" s="482"/>
      <c r="D19" s="25"/>
      <c r="E19" s="25"/>
      <c r="F19" s="57">
        <f t="shared" si="0"/>
        <v>0</v>
      </c>
    </row>
    <row r="20" spans="1:6" ht="15.95" customHeight="1">
      <c r="A20" s="481"/>
      <c r="B20" s="25"/>
      <c r="C20" s="482"/>
      <c r="D20" s="25"/>
      <c r="E20" s="25"/>
      <c r="F20" s="57">
        <f t="shared" si="0"/>
        <v>0</v>
      </c>
    </row>
    <row r="21" spans="1:6" ht="15.95" customHeight="1">
      <c r="A21" s="481"/>
      <c r="B21" s="25"/>
      <c r="C21" s="482"/>
      <c r="D21" s="25"/>
      <c r="E21" s="25"/>
      <c r="F21" s="57">
        <f t="shared" si="0"/>
        <v>0</v>
      </c>
    </row>
    <row r="22" spans="1:6" ht="15.95" customHeight="1">
      <c r="A22" s="481"/>
      <c r="B22" s="25"/>
      <c r="C22" s="482"/>
      <c r="D22" s="25"/>
      <c r="E22" s="25"/>
      <c r="F22" s="57">
        <f t="shared" si="0"/>
        <v>0</v>
      </c>
    </row>
    <row r="23" spans="1:6" ht="15.95" customHeight="1">
      <c r="A23" s="481"/>
      <c r="B23" s="25"/>
      <c r="C23" s="482"/>
      <c r="D23" s="25"/>
      <c r="E23" s="25"/>
      <c r="F23" s="57">
        <f t="shared" si="0"/>
        <v>0</v>
      </c>
    </row>
    <row r="24" spans="1:6" ht="15.95" customHeight="1" thickBot="1">
      <c r="A24" s="58"/>
      <c r="B24" s="26"/>
      <c r="C24" s="483"/>
      <c r="D24" s="26"/>
      <c r="E24" s="26"/>
      <c r="F24" s="59">
        <f t="shared" si="0"/>
        <v>0</v>
      </c>
    </row>
    <row r="25" spans="1:6" s="62" customFormat="1" ht="18" customHeight="1" thickBot="1">
      <c r="A25" s="196" t="s">
        <v>64</v>
      </c>
      <c r="B25" s="60">
        <f>SUM(B5:B24)</f>
        <v>300257820</v>
      </c>
      <c r="C25" s="120"/>
      <c r="D25" s="60">
        <f>SUM(D5:D24)</f>
        <v>99379437</v>
      </c>
      <c r="E25" s="60">
        <f>SUM(E5:E24)</f>
        <v>200878383</v>
      </c>
      <c r="F25" s="61">
        <f>SUM(F5:F24)</f>
        <v>0</v>
      </c>
    </row>
  </sheetData>
  <mergeCells count="1">
    <mergeCell ref="A1:F1"/>
  </mergeCells>
  <phoneticPr fontId="0" type="noConversion"/>
  <printOptions horizontalCentered="1"/>
  <pageMargins left="0.78740157480314965" right="0.78740157480314965" top="1.0236220472440944" bottom="0.98425196850393704" header="0.78740157480314965" footer="0.78740157480314965"/>
  <pageSetup paperSize="9" scale="102" orientation="landscape" horizontalDpi="300" verticalDpi="300" r:id="rId1"/>
  <headerFooter alignWithMargins="0">
    <oddHeader>&amp;R&amp;"Times New Roman CE,Félkövér dőlt"&amp;11 6. melléklet a 2/2017. (II.16.) önkormányzati rendelethez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>
  <sheetPr codeName="Munka15">
    <tabColor rgb="FF92D050"/>
  </sheetPr>
  <dimension ref="A1:F24"/>
  <sheetViews>
    <sheetView zoomScaleNormal="100" workbookViewId="0">
      <selection activeCell="E38" sqref="E38"/>
    </sheetView>
  </sheetViews>
  <sheetFormatPr defaultRowHeight="12.75"/>
  <cols>
    <col min="1" max="1" width="60.6640625" style="43" customWidth="1"/>
    <col min="2" max="2" width="15.6640625" style="42" customWidth="1"/>
    <col min="3" max="3" width="16.33203125" style="42" customWidth="1"/>
    <col min="4" max="4" width="18" style="42" customWidth="1"/>
    <col min="5" max="5" width="16.6640625" style="42" customWidth="1"/>
    <col min="6" max="6" width="18.83203125" style="42" customWidth="1"/>
    <col min="7" max="8" width="12.83203125" style="42" customWidth="1"/>
    <col min="9" max="9" width="13.83203125" style="42" customWidth="1"/>
    <col min="10" max="16384" width="9.33203125" style="42"/>
  </cols>
  <sheetData>
    <row r="1" spans="1:6" ht="24.75" customHeight="1">
      <c r="A1" s="829" t="s">
        <v>1</v>
      </c>
      <c r="B1" s="829"/>
      <c r="C1" s="829"/>
      <c r="D1" s="829"/>
      <c r="E1" s="829"/>
      <c r="F1" s="829"/>
    </row>
    <row r="2" spans="1:6" ht="23.25" customHeight="1" thickBot="1">
      <c r="A2" s="193"/>
      <c r="B2" s="56"/>
      <c r="C2" s="56"/>
      <c r="D2" s="56"/>
      <c r="E2" s="56"/>
      <c r="F2" s="52" t="str">
        <f ca="1">'6.sz.mell.'!F2</f>
        <v>Forintban!</v>
      </c>
    </row>
    <row r="3" spans="1:6" s="45" customFormat="1" ht="48.75" customHeight="1" thickBot="1">
      <c r="A3" s="194" t="s">
        <v>68</v>
      </c>
      <c r="B3" s="195" t="s">
        <v>66</v>
      </c>
      <c r="C3" s="195" t="s">
        <v>67</v>
      </c>
      <c r="D3" s="195" t="str">
        <f ca="1">+'6.sz.mell.'!D3</f>
        <v>Felhasználás   2016. XII. 31-ig</v>
      </c>
      <c r="E3" s="195" t="str">
        <f ca="1">+'6.sz.mell.'!E3</f>
        <v>2017. évi előirányzat</v>
      </c>
      <c r="F3" s="526" t="str">
        <f ca="1">+CONCATENATE(LEFT(ÖSSZEFÜGGÉSEK!A5,4),". utáni szükséglet ",CHAR(10),"")</f>
        <v xml:space="preserve">2017. utáni szükséglet 
</v>
      </c>
    </row>
    <row r="4" spans="1:6" s="56" customFormat="1" ht="15" customHeight="1" thickBot="1">
      <c r="A4" s="54" t="s">
        <v>499</v>
      </c>
      <c r="B4" s="55" t="s">
        <v>500</v>
      </c>
      <c r="C4" s="55" t="s">
        <v>501</v>
      </c>
      <c r="D4" s="55" t="s">
        <v>503</v>
      </c>
      <c r="E4" s="55" t="s">
        <v>502</v>
      </c>
      <c r="F4" s="529" t="s">
        <v>570</v>
      </c>
    </row>
    <row r="5" spans="1:6" ht="15.95" customHeight="1">
      <c r="A5" s="63" t="s">
        <v>631</v>
      </c>
      <c r="B5" s="64">
        <v>53340</v>
      </c>
      <c r="C5" s="484" t="s">
        <v>616</v>
      </c>
      <c r="D5" s="64"/>
      <c r="E5" s="64">
        <v>53340</v>
      </c>
      <c r="F5" s="65">
        <f t="shared" ref="F5:F23" si="0">B5-D5-E5</f>
        <v>0</v>
      </c>
    </row>
    <row r="6" spans="1:6" ht="15.95" customHeight="1">
      <c r="A6" s="63"/>
      <c r="B6" s="64"/>
      <c r="C6" s="484"/>
      <c r="D6" s="64"/>
      <c r="E6" s="64"/>
      <c r="F6" s="65">
        <f t="shared" si="0"/>
        <v>0</v>
      </c>
    </row>
    <row r="7" spans="1:6" ht="15.95" customHeight="1">
      <c r="A7" s="63"/>
      <c r="B7" s="64"/>
      <c r="C7" s="484"/>
      <c r="D7" s="64"/>
      <c r="E7" s="64"/>
      <c r="F7" s="65">
        <f t="shared" si="0"/>
        <v>0</v>
      </c>
    </row>
    <row r="8" spans="1:6" ht="15.95" customHeight="1">
      <c r="A8" s="63"/>
      <c r="B8" s="64"/>
      <c r="C8" s="484"/>
      <c r="D8" s="64"/>
      <c r="E8" s="64"/>
      <c r="F8" s="65">
        <f t="shared" si="0"/>
        <v>0</v>
      </c>
    </row>
    <row r="9" spans="1:6" ht="15.95" customHeight="1">
      <c r="A9" s="63"/>
      <c r="B9" s="64"/>
      <c r="C9" s="484"/>
      <c r="D9" s="64"/>
      <c r="E9" s="64"/>
      <c r="F9" s="65">
        <f t="shared" si="0"/>
        <v>0</v>
      </c>
    </row>
    <row r="10" spans="1:6" ht="15.95" customHeight="1">
      <c r="A10" s="63"/>
      <c r="B10" s="64"/>
      <c r="C10" s="484"/>
      <c r="D10" s="64"/>
      <c r="E10" s="64"/>
      <c r="F10" s="65">
        <f t="shared" si="0"/>
        <v>0</v>
      </c>
    </row>
    <row r="11" spans="1:6" ht="15.95" customHeight="1">
      <c r="A11" s="63"/>
      <c r="B11" s="64"/>
      <c r="C11" s="484"/>
      <c r="D11" s="64"/>
      <c r="E11" s="64"/>
      <c r="F11" s="65">
        <f t="shared" si="0"/>
        <v>0</v>
      </c>
    </row>
    <row r="12" spans="1:6" ht="15.95" customHeight="1">
      <c r="A12" s="63"/>
      <c r="B12" s="64"/>
      <c r="C12" s="484"/>
      <c r="D12" s="64"/>
      <c r="E12" s="64"/>
      <c r="F12" s="65">
        <f t="shared" si="0"/>
        <v>0</v>
      </c>
    </row>
    <row r="13" spans="1:6" ht="15.95" customHeight="1">
      <c r="A13" s="63"/>
      <c r="B13" s="64"/>
      <c r="C13" s="484"/>
      <c r="D13" s="64"/>
      <c r="E13" s="64"/>
      <c r="F13" s="65">
        <f t="shared" si="0"/>
        <v>0</v>
      </c>
    </row>
    <row r="14" spans="1:6" ht="15.95" customHeight="1">
      <c r="A14" s="63"/>
      <c r="B14" s="64"/>
      <c r="C14" s="484"/>
      <c r="D14" s="64"/>
      <c r="E14" s="64"/>
      <c r="F14" s="65">
        <f t="shared" si="0"/>
        <v>0</v>
      </c>
    </row>
    <row r="15" spans="1:6" ht="15.95" customHeight="1">
      <c r="A15" s="63"/>
      <c r="B15" s="64"/>
      <c r="C15" s="484"/>
      <c r="D15" s="64"/>
      <c r="E15" s="64"/>
      <c r="F15" s="65">
        <f t="shared" si="0"/>
        <v>0</v>
      </c>
    </row>
    <row r="16" spans="1:6" ht="15.95" customHeight="1">
      <c r="A16" s="63"/>
      <c r="B16" s="64"/>
      <c r="C16" s="484"/>
      <c r="D16" s="64"/>
      <c r="E16" s="64"/>
      <c r="F16" s="65">
        <f t="shared" si="0"/>
        <v>0</v>
      </c>
    </row>
    <row r="17" spans="1:6" ht="15.95" customHeight="1">
      <c r="A17" s="63"/>
      <c r="B17" s="64"/>
      <c r="C17" s="484"/>
      <c r="D17" s="64"/>
      <c r="E17" s="64"/>
      <c r="F17" s="65">
        <f t="shared" si="0"/>
        <v>0</v>
      </c>
    </row>
    <row r="18" spans="1:6" ht="15.95" customHeight="1">
      <c r="A18" s="63"/>
      <c r="B18" s="64"/>
      <c r="C18" s="484"/>
      <c r="D18" s="64"/>
      <c r="E18" s="64"/>
      <c r="F18" s="65">
        <f t="shared" si="0"/>
        <v>0</v>
      </c>
    </row>
    <row r="19" spans="1:6" ht="15.95" customHeight="1">
      <c r="A19" s="63"/>
      <c r="B19" s="64"/>
      <c r="C19" s="484"/>
      <c r="D19" s="64"/>
      <c r="E19" s="64"/>
      <c r="F19" s="65">
        <f t="shared" si="0"/>
        <v>0</v>
      </c>
    </row>
    <row r="20" spans="1:6" ht="15.95" customHeight="1">
      <c r="A20" s="63"/>
      <c r="B20" s="64"/>
      <c r="C20" s="484"/>
      <c r="D20" s="64"/>
      <c r="E20" s="64"/>
      <c r="F20" s="65">
        <f t="shared" si="0"/>
        <v>0</v>
      </c>
    </row>
    <row r="21" spans="1:6" ht="15.95" customHeight="1">
      <c r="A21" s="63"/>
      <c r="B21" s="64"/>
      <c r="C21" s="484"/>
      <c r="D21" s="64"/>
      <c r="E21" s="64"/>
      <c r="F21" s="65">
        <f t="shared" si="0"/>
        <v>0</v>
      </c>
    </row>
    <row r="22" spans="1:6" ht="15.95" customHeight="1">
      <c r="A22" s="63"/>
      <c r="B22" s="64"/>
      <c r="C22" s="484"/>
      <c r="D22" s="64"/>
      <c r="E22" s="64"/>
      <c r="F22" s="65">
        <f t="shared" si="0"/>
        <v>0</v>
      </c>
    </row>
    <row r="23" spans="1:6" ht="15.95" customHeight="1" thickBot="1">
      <c r="A23" s="66"/>
      <c r="B23" s="67"/>
      <c r="C23" s="485"/>
      <c r="D23" s="67"/>
      <c r="E23" s="67"/>
      <c r="F23" s="68">
        <f t="shared" si="0"/>
        <v>0</v>
      </c>
    </row>
    <row r="24" spans="1:6" s="62" customFormat="1" ht="18" customHeight="1" thickBot="1">
      <c r="A24" s="196" t="s">
        <v>64</v>
      </c>
      <c r="B24" s="197">
        <f>SUM(B5:B23)</f>
        <v>53340</v>
      </c>
      <c r="C24" s="121"/>
      <c r="D24" s="197">
        <f>SUM(D5:D23)</f>
        <v>0</v>
      </c>
      <c r="E24" s="197">
        <f>SUM(E5:E23)</f>
        <v>53340</v>
      </c>
      <c r="F24" s="69">
        <f>SUM(F5:F23)</f>
        <v>0</v>
      </c>
    </row>
  </sheetData>
  <sheetProtection sheet="1"/>
  <mergeCells count="1">
    <mergeCell ref="A1:F1"/>
  </mergeCells>
  <phoneticPr fontId="0" type="noConversion"/>
  <printOptions horizontalCentered="1"/>
  <pageMargins left="0.78740157480314965" right="0.78740157480314965" top="1.2204724409448819" bottom="0.98425196850393704" header="0.78740157480314965" footer="0.78740157480314965"/>
  <pageSetup paperSize="9" scale="95" orientation="landscape" horizontalDpi="300" verticalDpi="300" r:id="rId1"/>
  <headerFooter alignWithMargins="0">
    <oddHeader xml:space="preserve">&amp;R&amp;"Times New Roman CE,Félkövér dőlt"&amp;12 &amp;11 7. melléklet a 2/2017. (II.16.) önkormányzati rendelethez&amp;"Times New Roman CE,Normál"&amp;10
   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>
  <sheetPr codeName="Munka16">
    <tabColor rgb="FF92D050"/>
  </sheetPr>
  <dimension ref="A1:H52"/>
  <sheetViews>
    <sheetView zoomScaleNormal="100" workbookViewId="0">
      <selection activeCell="J23" sqref="J23"/>
    </sheetView>
  </sheetViews>
  <sheetFormatPr defaultRowHeight="12.75"/>
  <cols>
    <col min="1" max="1" width="38.6640625" style="47" customWidth="1"/>
    <col min="2" max="5" width="13.83203125" style="47" customWidth="1"/>
    <col min="6" max="16384" width="9.33203125" style="47"/>
  </cols>
  <sheetData>
    <row r="1" spans="1:5">
      <c r="A1" s="217"/>
      <c r="B1" s="217"/>
      <c r="C1" s="217"/>
      <c r="D1" s="217"/>
      <c r="E1" s="217"/>
    </row>
    <row r="2" spans="1:5" ht="15.75">
      <c r="A2" s="218" t="s">
        <v>139</v>
      </c>
      <c r="B2" s="851" t="s">
        <v>632</v>
      </c>
      <c r="C2" s="852"/>
      <c r="D2" s="852"/>
      <c r="E2" s="852"/>
    </row>
    <row r="3" spans="1:5" ht="14.25" thickBot="1">
      <c r="A3" s="217"/>
      <c r="B3" s="217"/>
      <c r="C3" s="217"/>
      <c r="D3" s="854" t="str">
        <f ca="1">'7.sz.mell.'!F2</f>
        <v>Forintban!</v>
      </c>
      <c r="E3" s="854"/>
    </row>
    <row r="4" spans="1:5" ht="15" customHeight="1" thickBot="1">
      <c r="A4" s="219" t="s">
        <v>132</v>
      </c>
      <c r="B4" s="220" t="str">
        <f ca="1">CONCATENATE((LEFT(ÖSSZEFÜGGÉSEK!A5,4)),".")</f>
        <v>2017.</v>
      </c>
      <c r="C4" s="220" t="str">
        <f ca="1">CONCATENATE((LEFT(ÖSSZEFÜGGÉSEK!A5,4))+1,".")</f>
        <v>2018.</v>
      </c>
      <c r="D4" s="220" t="str">
        <f ca="1">CONCATENATE((LEFT(ÖSSZEFÜGGÉSEK!A5,4))+1,". után")</f>
        <v>2018. után</v>
      </c>
      <c r="E4" s="221" t="s">
        <v>52</v>
      </c>
    </row>
    <row r="5" spans="1:5">
      <c r="A5" s="222" t="s">
        <v>133</v>
      </c>
      <c r="B5" s="89"/>
      <c r="C5" s="89"/>
      <c r="D5" s="89"/>
      <c r="E5" s="223">
        <f>SUM(B5:D5)</f>
        <v>0</v>
      </c>
    </row>
    <row r="6" spans="1:5">
      <c r="A6" s="224" t="s">
        <v>146</v>
      </c>
      <c r="B6" s="90"/>
      <c r="C6" s="90"/>
      <c r="D6" s="90"/>
      <c r="E6" s="225">
        <f>SUM(B6:D6)</f>
        <v>0</v>
      </c>
    </row>
    <row r="7" spans="1:5">
      <c r="A7" s="226" t="s">
        <v>134</v>
      </c>
      <c r="B7" s="91">
        <v>48183069</v>
      </c>
      <c r="C7" s="91">
        <v>29780260</v>
      </c>
      <c r="D7" s="91">
        <v>44137740</v>
      </c>
      <c r="E7" s="227">
        <v>122101069</v>
      </c>
    </row>
    <row r="8" spans="1:5">
      <c r="A8" s="226" t="s">
        <v>148</v>
      </c>
      <c r="B8" s="91"/>
      <c r="C8" s="91"/>
      <c r="D8" s="91"/>
      <c r="E8" s="227">
        <v>0</v>
      </c>
    </row>
    <row r="9" spans="1:5">
      <c r="A9" s="226" t="s">
        <v>135</v>
      </c>
      <c r="B9" s="91"/>
      <c r="C9" s="91"/>
      <c r="D9" s="91"/>
      <c r="E9" s="227">
        <v>0</v>
      </c>
    </row>
    <row r="10" spans="1:5">
      <c r="A10" s="226" t="s">
        <v>136</v>
      </c>
      <c r="B10" s="91"/>
      <c r="C10" s="91"/>
      <c r="D10" s="91"/>
      <c r="E10" s="227">
        <v>0</v>
      </c>
    </row>
    <row r="11" spans="1:5" ht="13.5" thickBot="1">
      <c r="A11" s="92"/>
      <c r="B11" s="93"/>
      <c r="C11" s="93"/>
      <c r="D11" s="93"/>
      <c r="E11" s="227">
        <v>0</v>
      </c>
    </row>
    <row r="12" spans="1:5" ht="13.5" thickBot="1">
      <c r="A12" s="228" t="s">
        <v>138</v>
      </c>
      <c r="B12" s="229">
        <v>48183069</v>
      </c>
      <c r="C12" s="229">
        <v>29780260</v>
      </c>
      <c r="D12" s="229">
        <v>44137740</v>
      </c>
      <c r="E12" s="230">
        <v>122101069</v>
      </c>
    </row>
    <row r="13" spans="1:5" ht="13.5" thickBot="1">
      <c r="A13" s="51"/>
      <c r="B13" s="51"/>
      <c r="C13" s="51"/>
      <c r="D13" s="51"/>
      <c r="E13" s="51"/>
    </row>
    <row r="14" spans="1:5" ht="15" customHeight="1" thickBot="1">
      <c r="A14" s="219" t="s">
        <v>137</v>
      </c>
      <c r="B14" s="220" t="str">
        <f>+B4</f>
        <v>2017.</v>
      </c>
      <c r="C14" s="220" t="str">
        <f>+C4</f>
        <v>2018.</v>
      </c>
      <c r="D14" s="220" t="str">
        <f>+D4</f>
        <v>2018. után</v>
      </c>
      <c r="E14" s="221" t="s">
        <v>52</v>
      </c>
    </row>
    <row r="15" spans="1:5">
      <c r="A15" s="222" t="s">
        <v>142</v>
      </c>
      <c r="B15" s="89"/>
      <c r="C15" s="89">
        <v>10230000</v>
      </c>
      <c r="D15" s="89">
        <v>20227370</v>
      </c>
      <c r="E15" s="223">
        <v>30457370</v>
      </c>
    </row>
    <row r="16" spans="1:5">
      <c r="A16" s="231" t="s">
        <v>143</v>
      </c>
      <c r="B16" s="91">
        <v>48183069</v>
      </c>
      <c r="C16" s="91"/>
      <c r="D16" s="91"/>
      <c r="E16" s="227">
        <v>48183069</v>
      </c>
    </row>
    <row r="17" spans="1:5">
      <c r="A17" s="226" t="s">
        <v>144</v>
      </c>
      <c r="B17" s="91"/>
      <c r="C17" s="91">
        <v>19350260</v>
      </c>
      <c r="D17" s="91">
        <v>22910370</v>
      </c>
      <c r="E17" s="227">
        <v>42260630</v>
      </c>
    </row>
    <row r="18" spans="1:5">
      <c r="A18" s="226" t="s">
        <v>145</v>
      </c>
      <c r="B18" s="91"/>
      <c r="C18" s="91">
        <v>200000</v>
      </c>
      <c r="D18" s="91">
        <v>1000000</v>
      </c>
      <c r="E18" s="227">
        <v>1200000</v>
      </c>
    </row>
    <row r="19" spans="1:5">
      <c r="A19" s="94"/>
      <c r="B19" s="91"/>
      <c r="C19" s="91"/>
      <c r="D19" s="91"/>
      <c r="E19" s="227">
        <v>0</v>
      </c>
    </row>
    <row r="20" spans="1:5">
      <c r="A20" s="94"/>
      <c r="B20" s="91"/>
      <c r="C20" s="91"/>
      <c r="D20" s="91"/>
      <c r="E20" s="227">
        <v>0</v>
      </c>
    </row>
    <row r="21" spans="1:5" ht="13.5" thickBot="1">
      <c r="A21" s="92"/>
      <c r="B21" s="93"/>
      <c r="C21" s="93"/>
      <c r="D21" s="93"/>
      <c r="E21" s="227">
        <v>0</v>
      </c>
    </row>
    <row r="22" spans="1:5" ht="13.5" thickBot="1">
      <c r="A22" s="228" t="s">
        <v>54</v>
      </c>
      <c r="B22" s="229">
        <f>SUM(B15:B21)</f>
        <v>48183069</v>
      </c>
      <c r="C22" s="229">
        <f>SUM(C15:C21)</f>
        <v>29780260</v>
      </c>
      <c r="D22" s="229">
        <f>SUM(D15:D21)</f>
        <v>44137740</v>
      </c>
      <c r="E22" s="230">
        <f>SUM(E15:E21)</f>
        <v>122101069</v>
      </c>
    </row>
    <row r="23" spans="1:5">
      <c r="A23" s="217"/>
      <c r="B23" s="217"/>
      <c r="C23" s="217"/>
      <c r="D23" s="217"/>
      <c r="E23" s="217"/>
    </row>
    <row r="24" spans="1:5">
      <c r="A24" s="217"/>
      <c r="B24" s="217"/>
      <c r="C24" s="217"/>
      <c r="D24" s="217"/>
      <c r="E24" s="217"/>
    </row>
    <row r="25" spans="1:5" ht="15.75">
      <c r="A25" s="218" t="s">
        <v>139</v>
      </c>
      <c r="B25" s="853"/>
      <c r="C25" s="853"/>
      <c r="D25" s="853"/>
      <c r="E25" s="853"/>
    </row>
    <row r="26" spans="1:5" ht="14.25" thickBot="1">
      <c r="A26" s="217"/>
      <c r="B26" s="217"/>
      <c r="C26" s="217"/>
      <c r="D26" s="854" t="str">
        <f>D3</f>
        <v>Forintban!</v>
      </c>
      <c r="E26" s="854"/>
    </row>
    <row r="27" spans="1:5" ht="13.5" thickBot="1">
      <c r="A27" s="219" t="s">
        <v>132</v>
      </c>
      <c r="B27" s="220" t="str">
        <f>+B14</f>
        <v>2017.</v>
      </c>
      <c r="C27" s="220" t="str">
        <f>+C14</f>
        <v>2018.</v>
      </c>
      <c r="D27" s="220" t="str">
        <f>+D14</f>
        <v>2018. után</v>
      </c>
      <c r="E27" s="221" t="s">
        <v>52</v>
      </c>
    </row>
    <row r="28" spans="1:5">
      <c r="A28" s="222" t="s">
        <v>133</v>
      </c>
      <c r="B28" s="89"/>
      <c r="C28" s="89"/>
      <c r="D28" s="89"/>
      <c r="E28" s="223">
        <f t="shared" ref="E28:E34" si="0">SUM(B28:D28)</f>
        <v>0</v>
      </c>
    </row>
    <row r="29" spans="1:5">
      <c r="A29" s="224" t="s">
        <v>146</v>
      </c>
      <c r="B29" s="90"/>
      <c r="C29" s="90"/>
      <c r="D29" s="90"/>
      <c r="E29" s="225">
        <f t="shared" si="0"/>
        <v>0</v>
      </c>
    </row>
    <row r="30" spans="1:5">
      <c r="A30" s="226" t="s">
        <v>134</v>
      </c>
      <c r="B30" s="91"/>
      <c r="C30" s="91"/>
      <c r="D30" s="91"/>
      <c r="E30" s="227">
        <f t="shared" si="0"/>
        <v>0</v>
      </c>
    </row>
    <row r="31" spans="1:5">
      <c r="A31" s="226" t="s">
        <v>148</v>
      </c>
      <c r="B31" s="91"/>
      <c r="C31" s="91"/>
      <c r="D31" s="91"/>
      <c r="E31" s="227">
        <f t="shared" si="0"/>
        <v>0</v>
      </c>
    </row>
    <row r="32" spans="1:5">
      <c r="A32" s="226" t="s">
        <v>135</v>
      </c>
      <c r="B32" s="91"/>
      <c r="C32" s="91"/>
      <c r="D32" s="91"/>
      <c r="E32" s="227">
        <f t="shared" si="0"/>
        <v>0</v>
      </c>
    </row>
    <row r="33" spans="1:5">
      <c r="A33" s="226" t="s">
        <v>136</v>
      </c>
      <c r="B33" s="91"/>
      <c r="C33" s="91"/>
      <c r="D33" s="91"/>
      <c r="E33" s="227">
        <f t="shared" si="0"/>
        <v>0</v>
      </c>
    </row>
    <row r="34" spans="1:5" ht="13.5" thickBot="1">
      <c r="A34" s="92"/>
      <c r="B34" s="93"/>
      <c r="C34" s="93"/>
      <c r="D34" s="93"/>
      <c r="E34" s="227">
        <f t="shared" si="0"/>
        <v>0</v>
      </c>
    </row>
    <row r="35" spans="1:5" ht="13.5" thickBot="1">
      <c r="A35" s="228" t="s">
        <v>138</v>
      </c>
      <c r="B35" s="229">
        <f>B28+SUM(B30:B34)</f>
        <v>0</v>
      </c>
      <c r="C35" s="229">
        <f>C28+SUM(C30:C34)</f>
        <v>0</v>
      </c>
      <c r="D35" s="229">
        <f>D28+SUM(D30:D34)</f>
        <v>0</v>
      </c>
      <c r="E35" s="230">
        <f>E28+SUM(E30:E34)</f>
        <v>0</v>
      </c>
    </row>
    <row r="36" spans="1:5" ht="13.5" thickBot="1">
      <c r="A36" s="51"/>
      <c r="B36" s="51"/>
      <c r="C36" s="51"/>
      <c r="D36" s="51"/>
      <c r="E36" s="51"/>
    </row>
    <row r="37" spans="1:5" ht="13.5" thickBot="1">
      <c r="A37" s="219" t="s">
        <v>137</v>
      </c>
      <c r="B37" s="220" t="str">
        <f>+B27</f>
        <v>2017.</v>
      </c>
      <c r="C37" s="220" t="str">
        <f>+C27</f>
        <v>2018.</v>
      </c>
      <c r="D37" s="220" t="str">
        <f>+D27</f>
        <v>2018. után</v>
      </c>
      <c r="E37" s="221" t="s">
        <v>52</v>
      </c>
    </row>
    <row r="38" spans="1:5">
      <c r="A38" s="222" t="s">
        <v>142</v>
      </c>
      <c r="B38" s="89"/>
      <c r="C38" s="89"/>
      <c r="D38" s="89"/>
      <c r="E38" s="223">
        <f t="shared" ref="E38:E44" si="1">SUM(B38:D38)</f>
        <v>0</v>
      </c>
    </row>
    <row r="39" spans="1:5">
      <c r="A39" s="231" t="s">
        <v>143</v>
      </c>
      <c r="B39" s="91"/>
      <c r="C39" s="91"/>
      <c r="D39" s="91"/>
      <c r="E39" s="227">
        <f t="shared" si="1"/>
        <v>0</v>
      </c>
    </row>
    <row r="40" spans="1:5">
      <c r="A40" s="226" t="s">
        <v>144</v>
      </c>
      <c r="B40" s="91"/>
      <c r="C40" s="91"/>
      <c r="D40" s="91"/>
      <c r="E40" s="227">
        <f t="shared" si="1"/>
        <v>0</v>
      </c>
    </row>
    <row r="41" spans="1:5">
      <c r="A41" s="226" t="s">
        <v>145</v>
      </c>
      <c r="B41" s="91"/>
      <c r="C41" s="91"/>
      <c r="D41" s="91"/>
      <c r="E41" s="227">
        <f t="shared" si="1"/>
        <v>0</v>
      </c>
    </row>
    <row r="42" spans="1:5">
      <c r="A42" s="94"/>
      <c r="B42" s="91"/>
      <c r="C42" s="91"/>
      <c r="D42" s="91"/>
      <c r="E42" s="227">
        <f t="shared" si="1"/>
        <v>0</v>
      </c>
    </row>
    <row r="43" spans="1:5">
      <c r="A43" s="94"/>
      <c r="B43" s="91"/>
      <c r="C43" s="91"/>
      <c r="D43" s="91"/>
      <c r="E43" s="227">
        <f t="shared" si="1"/>
        <v>0</v>
      </c>
    </row>
    <row r="44" spans="1:5" ht="13.5" thickBot="1">
      <c r="A44" s="92"/>
      <c r="B44" s="93"/>
      <c r="C44" s="93"/>
      <c r="D44" s="93"/>
      <c r="E44" s="227">
        <f t="shared" si="1"/>
        <v>0</v>
      </c>
    </row>
    <row r="45" spans="1:5" ht="13.5" thickBot="1">
      <c r="A45" s="228" t="s">
        <v>54</v>
      </c>
      <c r="B45" s="229">
        <f>SUM(B38:B44)</f>
        <v>0</v>
      </c>
      <c r="C45" s="229">
        <f>SUM(C38:C44)</f>
        <v>0</v>
      </c>
      <c r="D45" s="229">
        <f>SUM(D38:D44)</f>
        <v>0</v>
      </c>
      <c r="E45" s="230">
        <f>SUM(E38:E44)</f>
        <v>0</v>
      </c>
    </row>
    <row r="46" spans="1:5">
      <c r="A46" s="217"/>
      <c r="B46" s="217"/>
      <c r="C46" s="217"/>
      <c r="D46" s="217"/>
      <c r="E46" s="217"/>
    </row>
    <row r="47" spans="1:5" ht="15.75">
      <c r="A47" s="837" t="str">
        <f ca="1">+CONCATENATE("Önkormányzaton kívüli EU-s projektekhez történő hozzájárulás ",LEFT(ÖSSZEFÜGGÉSEK!A5,4),". évi előirányzat")</f>
        <v>Önkormányzaton kívüli EU-s projektekhez történő hozzájárulás 2017. évi előirányzat</v>
      </c>
      <c r="B47" s="837"/>
      <c r="C47" s="837"/>
      <c r="D47" s="837"/>
      <c r="E47" s="837"/>
    </row>
    <row r="48" spans="1:5" ht="13.5" thickBot="1">
      <c r="A48" s="217"/>
      <c r="B48" s="217"/>
      <c r="C48" s="217"/>
      <c r="D48" s="217"/>
      <c r="E48" s="217"/>
    </row>
    <row r="49" spans="1:8" ht="13.5" thickBot="1">
      <c r="A49" s="842" t="s">
        <v>140</v>
      </c>
      <c r="B49" s="843"/>
      <c r="C49" s="844"/>
      <c r="D49" s="840" t="s">
        <v>573</v>
      </c>
      <c r="E49" s="841"/>
      <c r="H49" s="48"/>
    </row>
    <row r="50" spans="1:8">
      <c r="A50" s="845"/>
      <c r="B50" s="846"/>
      <c r="C50" s="847"/>
      <c r="D50" s="833"/>
      <c r="E50" s="834"/>
    </row>
    <row r="51" spans="1:8" ht="13.5" thickBot="1">
      <c r="A51" s="848"/>
      <c r="B51" s="849"/>
      <c r="C51" s="850"/>
      <c r="D51" s="835"/>
      <c r="E51" s="836"/>
    </row>
    <row r="52" spans="1:8" ht="13.5" thickBot="1">
      <c r="A52" s="830" t="s">
        <v>54</v>
      </c>
      <c r="B52" s="831"/>
      <c r="C52" s="832"/>
      <c r="D52" s="838">
        <f>SUM(D50:E51)</f>
        <v>0</v>
      </c>
      <c r="E52" s="839"/>
    </row>
  </sheetData>
  <mergeCells count="13">
    <mergeCell ref="B2:E2"/>
    <mergeCell ref="B25:E25"/>
    <mergeCell ref="D3:E3"/>
    <mergeCell ref="D26:E26"/>
    <mergeCell ref="A52:C52"/>
    <mergeCell ref="D50:E50"/>
    <mergeCell ref="D51:E51"/>
    <mergeCell ref="A47:E47"/>
    <mergeCell ref="D52:E52"/>
    <mergeCell ref="D49:E49"/>
    <mergeCell ref="A49:C49"/>
    <mergeCell ref="A50:C50"/>
    <mergeCell ref="A51:C51"/>
  </mergeCells>
  <phoneticPr fontId="30" type="noConversion"/>
  <conditionalFormatting sqref="E5:E12 B12:D12 B22:E22 E15:E21 E28:E35 B35:D35 E38:E45 B45:D45 D52:E52">
    <cfRule type="cellIs" dxfId="1" priority="1" stopIfTrue="1" operator="equal">
      <formula>0</formula>
    </cfRule>
  </conditionalFormatting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>
    <oddHeader>&amp;C&amp;"Times New Roman CE,Félkövér"&amp;12
Európai uniós támogatással megvalósuló projektek 
bevételei, kiadásai, hozzájárulások&amp;R&amp;"Times New Roman CE,Félkövér dőlt"&amp;11 8. melléklet a 2/2017. (II.16.) önkormányzati rendelethez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>
  <sheetPr codeName="Munka4">
    <tabColor rgb="FF92D050"/>
  </sheetPr>
  <dimension ref="A1:K158"/>
  <sheetViews>
    <sheetView view="pageLayout" topLeftCell="B1" zoomScaleNormal="130" zoomScaleSheetLayoutView="85" workbookViewId="0">
      <selection activeCell="C2" sqref="C2"/>
    </sheetView>
  </sheetViews>
  <sheetFormatPr defaultRowHeight="12.75"/>
  <cols>
    <col min="1" max="1" width="19.5" style="641" customWidth="1"/>
    <col min="2" max="2" width="72" style="642" customWidth="1"/>
    <col min="3" max="3" width="25" style="643" customWidth="1"/>
    <col min="4" max="16384" width="9.33203125" style="568"/>
  </cols>
  <sheetData>
    <row r="1" spans="1:3" s="558" customFormat="1" ht="16.5" customHeight="1" thickBot="1">
      <c r="A1" s="555"/>
      <c r="B1" s="556"/>
      <c r="C1" s="557" t="str">
        <f ca="1">+CONCATENATE("9.1. melléklet a 2/",LEFT(ÖSSZEFÜGGÉSEK!A5,4),". (II.16.) önkormányzati rendelethez")</f>
        <v>9.1. melléklet a 2/2017. (II.16.) önkormányzati rendelethez</v>
      </c>
    </row>
    <row r="2" spans="1:3" s="96" customFormat="1" ht="21" customHeight="1">
      <c r="A2" s="559" t="s">
        <v>62</v>
      </c>
      <c r="B2" s="560" t="s">
        <v>227</v>
      </c>
      <c r="C2" s="561" t="s">
        <v>55</v>
      </c>
    </row>
    <row r="3" spans="1:3" s="96" customFormat="1" ht="13.5" thickBot="1">
      <c r="A3" s="562" t="s">
        <v>204</v>
      </c>
      <c r="B3" s="563" t="s">
        <v>404</v>
      </c>
      <c r="C3" s="564" t="s">
        <v>55</v>
      </c>
    </row>
    <row r="4" spans="1:3" s="96" customFormat="1" ht="15.95" customHeight="1" thickBot="1">
      <c r="A4" s="467"/>
      <c r="B4" s="467"/>
      <c r="C4" s="237" t="str">
        <f ca="1">'7.sz.mell.'!F2</f>
        <v>Forintban!</v>
      </c>
    </row>
    <row r="5" spans="1:3" ht="13.5" thickBot="1">
      <c r="A5" s="565" t="s">
        <v>206</v>
      </c>
      <c r="B5" s="566" t="s">
        <v>571</v>
      </c>
      <c r="C5" s="567" t="s">
        <v>56</v>
      </c>
    </row>
    <row r="6" spans="1:3" s="77" customFormat="1" ht="12.95" customHeight="1" thickBot="1">
      <c r="A6" s="569"/>
      <c r="B6" s="570" t="s">
        <v>499</v>
      </c>
      <c r="C6" s="571" t="s">
        <v>500</v>
      </c>
    </row>
    <row r="7" spans="1:3" s="77" customFormat="1" ht="15.95" customHeight="1" thickBot="1">
      <c r="A7" s="572"/>
      <c r="B7" s="573" t="s">
        <v>57</v>
      </c>
      <c r="C7" s="574"/>
    </row>
    <row r="8" spans="1:3" s="77" customFormat="1" ht="12" customHeight="1" thickBot="1">
      <c r="A8" s="575" t="s">
        <v>19</v>
      </c>
      <c r="B8" s="576" t="s">
        <v>254</v>
      </c>
      <c r="C8" s="577">
        <f>+C9+C10+C11+C12+C13+C14</f>
        <v>347680832</v>
      </c>
    </row>
    <row r="9" spans="1:3" s="99" customFormat="1" ht="12" customHeight="1">
      <c r="A9" s="578" t="s">
        <v>99</v>
      </c>
      <c r="B9" s="579" t="s">
        <v>255</v>
      </c>
      <c r="C9" s="580">
        <v>125250256</v>
      </c>
    </row>
    <row r="10" spans="1:3" s="584" customFormat="1" ht="12" customHeight="1">
      <c r="A10" s="581" t="s">
        <v>100</v>
      </c>
      <c r="B10" s="582" t="s">
        <v>256</v>
      </c>
      <c r="C10" s="583">
        <v>97959963</v>
      </c>
    </row>
    <row r="11" spans="1:3" s="584" customFormat="1" ht="12" customHeight="1">
      <c r="A11" s="581" t="s">
        <v>101</v>
      </c>
      <c r="B11" s="582" t="s">
        <v>558</v>
      </c>
      <c r="C11" s="583">
        <v>111613033</v>
      </c>
    </row>
    <row r="12" spans="1:3" s="584" customFormat="1" ht="12" customHeight="1">
      <c r="A12" s="581" t="s">
        <v>102</v>
      </c>
      <c r="B12" s="582" t="s">
        <v>258</v>
      </c>
      <c r="C12" s="583">
        <v>6437580</v>
      </c>
    </row>
    <row r="13" spans="1:3" s="584" customFormat="1" ht="12" customHeight="1">
      <c r="A13" s="581" t="s">
        <v>149</v>
      </c>
      <c r="B13" s="582" t="s">
        <v>512</v>
      </c>
      <c r="C13" s="583">
        <v>6420000</v>
      </c>
    </row>
    <row r="14" spans="1:3" s="99" customFormat="1" ht="12" customHeight="1" thickBot="1">
      <c r="A14" s="585" t="s">
        <v>103</v>
      </c>
      <c r="B14" s="586" t="s">
        <v>439</v>
      </c>
      <c r="C14" s="583"/>
    </row>
    <row r="15" spans="1:3" s="99" customFormat="1" ht="12" customHeight="1" thickBot="1">
      <c r="A15" s="575" t="s">
        <v>20</v>
      </c>
      <c r="B15" s="587" t="s">
        <v>259</v>
      </c>
      <c r="C15" s="577">
        <f>+C16+C17+C18+C19+C20</f>
        <v>523203752</v>
      </c>
    </row>
    <row r="16" spans="1:3" s="99" customFormat="1" ht="12" customHeight="1">
      <c r="A16" s="578" t="s">
        <v>105</v>
      </c>
      <c r="B16" s="579" t="s">
        <v>260</v>
      </c>
      <c r="C16" s="580"/>
    </row>
    <row r="17" spans="1:3" s="99" customFormat="1" ht="12" customHeight="1">
      <c r="A17" s="581" t="s">
        <v>106</v>
      </c>
      <c r="B17" s="582" t="s">
        <v>261</v>
      </c>
      <c r="C17" s="583"/>
    </row>
    <row r="18" spans="1:3" s="99" customFormat="1" ht="12" customHeight="1">
      <c r="A18" s="581" t="s">
        <v>107</v>
      </c>
      <c r="B18" s="582" t="s">
        <v>428</v>
      </c>
      <c r="C18" s="583"/>
    </row>
    <row r="19" spans="1:3" s="99" customFormat="1" ht="12" customHeight="1">
      <c r="A19" s="581" t="s">
        <v>108</v>
      </c>
      <c r="B19" s="582" t="s">
        <v>429</v>
      </c>
      <c r="C19" s="583"/>
    </row>
    <row r="20" spans="1:3" s="99" customFormat="1" ht="12" customHeight="1">
      <c r="A20" s="581" t="s">
        <v>109</v>
      </c>
      <c r="B20" s="582" t="s">
        <v>262</v>
      </c>
      <c r="C20" s="583">
        <v>523203752</v>
      </c>
    </row>
    <row r="21" spans="1:3" s="584" customFormat="1" ht="12" customHeight="1" thickBot="1">
      <c r="A21" s="585" t="s">
        <v>118</v>
      </c>
      <c r="B21" s="586" t="s">
        <v>263</v>
      </c>
      <c r="C21" s="588"/>
    </row>
    <row r="22" spans="1:3" s="584" customFormat="1" ht="12" customHeight="1" thickBot="1">
      <c r="A22" s="575" t="s">
        <v>21</v>
      </c>
      <c r="B22" s="576" t="s">
        <v>264</v>
      </c>
      <c r="C22" s="577">
        <f>+C23+C24+C25+C26+C27</f>
        <v>16188014</v>
      </c>
    </row>
    <row r="23" spans="1:3" s="584" customFormat="1" ht="12" customHeight="1">
      <c r="A23" s="578" t="s">
        <v>88</v>
      </c>
      <c r="B23" s="579" t="s">
        <v>265</v>
      </c>
      <c r="C23" s="580"/>
    </row>
    <row r="24" spans="1:3" s="99" customFormat="1" ht="12" customHeight="1">
      <c r="A24" s="581" t="s">
        <v>89</v>
      </c>
      <c r="B24" s="582" t="s">
        <v>266</v>
      </c>
      <c r="C24" s="583"/>
    </row>
    <row r="25" spans="1:3" s="584" customFormat="1" ht="12" customHeight="1">
      <c r="A25" s="581" t="s">
        <v>90</v>
      </c>
      <c r="B25" s="582" t="s">
        <v>430</v>
      </c>
      <c r="C25" s="583"/>
    </row>
    <row r="26" spans="1:3" s="584" customFormat="1" ht="12" customHeight="1">
      <c r="A26" s="581" t="s">
        <v>91</v>
      </c>
      <c r="B26" s="582" t="s">
        <v>431</v>
      </c>
      <c r="C26" s="583"/>
    </row>
    <row r="27" spans="1:3" s="584" customFormat="1" ht="12" customHeight="1">
      <c r="A27" s="581" t="s">
        <v>172</v>
      </c>
      <c r="B27" s="582" t="s">
        <v>267</v>
      </c>
      <c r="C27" s="583">
        <v>16188014</v>
      </c>
    </row>
    <row r="28" spans="1:3" s="584" customFormat="1" ht="12" customHeight="1" thickBot="1">
      <c r="A28" s="585" t="s">
        <v>173</v>
      </c>
      <c r="B28" s="586" t="s">
        <v>268</v>
      </c>
      <c r="C28" s="588"/>
    </row>
    <row r="29" spans="1:3" s="584" customFormat="1" ht="12" customHeight="1" thickBot="1">
      <c r="A29" s="575" t="s">
        <v>174</v>
      </c>
      <c r="B29" s="576" t="s">
        <v>568</v>
      </c>
      <c r="C29" s="589">
        <f>+C30+C34+C35+C36+C31+C32+C33</f>
        <v>441093000</v>
      </c>
    </row>
    <row r="30" spans="1:3" s="584" customFormat="1" ht="12" customHeight="1">
      <c r="A30" s="578" t="s">
        <v>270</v>
      </c>
      <c r="B30" s="579" t="s">
        <v>563</v>
      </c>
      <c r="C30" s="590">
        <v>16000000</v>
      </c>
    </row>
    <row r="31" spans="1:3" s="584" customFormat="1" ht="12" customHeight="1">
      <c r="A31" s="581" t="s">
        <v>271</v>
      </c>
      <c r="B31" s="582" t="s">
        <v>577</v>
      </c>
      <c r="C31" s="583">
        <v>53000000</v>
      </c>
    </row>
    <row r="32" spans="1:3" s="584" customFormat="1" ht="12" customHeight="1">
      <c r="A32" s="581" t="s">
        <v>272</v>
      </c>
      <c r="B32" s="582" t="s">
        <v>565</v>
      </c>
      <c r="C32" s="583">
        <v>336000000</v>
      </c>
    </row>
    <row r="33" spans="1:3" s="584" customFormat="1" ht="12" customHeight="1">
      <c r="A33" s="581" t="s">
        <v>273</v>
      </c>
      <c r="B33" s="582" t="s">
        <v>566</v>
      </c>
      <c r="C33" s="583">
        <v>1343000</v>
      </c>
    </row>
    <row r="34" spans="1:3" s="584" customFormat="1" ht="12" customHeight="1">
      <c r="A34" s="581" t="s">
        <v>560</v>
      </c>
      <c r="B34" s="582" t="s">
        <v>274</v>
      </c>
      <c r="C34" s="583">
        <v>23000000</v>
      </c>
    </row>
    <row r="35" spans="1:3" s="584" customFormat="1" ht="12" customHeight="1">
      <c r="A35" s="581" t="s">
        <v>561</v>
      </c>
      <c r="B35" s="582" t="s">
        <v>275</v>
      </c>
      <c r="C35" s="583"/>
    </row>
    <row r="36" spans="1:3" s="584" customFormat="1" ht="12" customHeight="1" thickBot="1">
      <c r="A36" s="585" t="s">
        <v>562</v>
      </c>
      <c r="B36" s="591" t="s">
        <v>276</v>
      </c>
      <c r="C36" s="588">
        <v>11750000</v>
      </c>
    </row>
    <row r="37" spans="1:3" s="584" customFormat="1" ht="12" customHeight="1" thickBot="1">
      <c r="A37" s="575" t="s">
        <v>23</v>
      </c>
      <c r="B37" s="576" t="s">
        <v>440</v>
      </c>
      <c r="C37" s="577">
        <f>SUM(C38:C48)</f>
        <v>74358600</v>
      </c>
    </row>
    <row r="38" spans="1:3" s="584" customFormat="1" ht="12" customHeight="1">
      <c r="A38" s="578" t="s">
        <v>92</v>
      </c>
      <c r="B38" s="579" t="s">
        <v>279</v>
      </c>
      <c r="C38" s="580"/>
    </row>
    <row r="39" spans="1:3" s="584" customFormat="1" ht="12" customHeight="1">
      <c r="A39" s="581" t="s">
        <v>93</v>
      </c>
      <c r="B39" s="582" t="s">
        <v>280</v>
      </c>
      <c r="C39" s="583">
        <v>15526800</v>
      </c>
    </row>
    <row r="40" spans="1:3" s="584" customFormat="1" ht="12" customHeight="1">
      <c r="A40" s="581" t="s">
        <v>94</v>
      </c>
      <c r="B40" s="582" t="s">
        <v>281</v>
      </c>
      <c r="C40" s="583">
        <v>240000</v>
      </c>
    </row>
    <row r="41" spans="1:3" s="584" customFormat="1" ht="12" customHeight="1">
      <c r="A41" s="581" t="s">
        <v>176</v>
      </c>
      <c r="B41" s="582" t="s">
        <v>282</v>
      </c>
      <c r="C41" s="583">
        <v>42780000</v>
      </c>
    </row>
    <row r="42" spans="1:3" s="584" customFormat="1" ht="12" customHeight="1">
      <c r="A42" s="581" t="s">
        <v>177</v>
      </c>
      <c r="B42" s="582" t="s">
        <v>283</v>
      </c>
      <c r="C42" s="583"/>
    </row>
    <row r="43" spans="1:3" s="584" customFormat="1" ht="12" customHeight="1">
      <c r="A43" s="581" t="s">
        <v>178</v>
      </c>
      <c r="B43" s="582" t="s">
        <v>284</v>
      </c>
      <c r="C43" s="583">
        <v>15805800</v>
      </c>
    </row>
    <row r="44" spans="1:3" s="584" customFormat="1" ht="12" customHeight="1">
      <c r="A44" s="581" t="s">
        <v>179</v>
      </c>
      <c r="B44" s="582" t="s">
        <v>285</v>
      </c>
      <c r="C44" s="583"/>
    </row>
    <row r="45" spans="1:3" s="584" customFormat="1" ht="12" customHeight="1">
      <c r="A45" s="581" t="s">
        <v>180</v>
      </c>
      <c r="B45" s="582" t="s">
        <v>567</v>
      </c>
      <c r="C45" s="583">
        <v>6000</v>
      </c>
    </row>
    <row r="46" spans="1:3" s="584" customFormat="1" ht="12" customHeight="1">
      <c r="A46" s="581" t="s">
        <v>277</v>
      </c>
      <c r="B46" s="582" t="s">
        <v>287</v>
      </c>
      <c r="C46" s="592"/>
    </row>
    <row r="47" spans="1:3" s="584" customFormat="1" ht="12" customHeight="1">
      <c r="A47" s="585" t="s">
        <v>278</v>
      </c>
      <c r="B47" s="586" t="s">
        <v>442</v>
      </c>
      <c r="C47" s="593"/>
    </row>
    <row r="48" spans="1:3" s="584" customFormat="1" ht="12" customHeight="1" thickBot="1">
      <c r="A48" s="585" t="s">
        <v>441</v>
      </c>
      <c r="B48" s="586" t="s">
        <v>288</v>
      </c>
      <c r="C48" s="593"/>
    </row>
    <row r="49" spans="1:3" s="584" customFormat="1" ht="12" customHeight="1" thickBot="1">
      <c r="A49" s="575" t="s">
        <v>24</v>
      </c>
      <c r="B49" s="576" t="s">
        <v>289</v>
      </c>
      <c r="C49" s="577">
        <f>SUM(C50:C54)</f>
        <v>39900000</v>
      </c>
    </row>
    <row r="50" spans="1:3" s="584" customFormat="1" ht="12" customHeight="1">
      <c r="A50" s="578" t="s">
        <v>95</v>
      </c>
      <c r="B50" s="579" t="s">
        <v>293</v>
      </c>
      <c r="C50" s="594"/>
    </row>
    <row r="51" spans="1:3" s="584" customFormat="1" ht="12" customHeight="1">
      <c r="A51" s="581" t="s">
        <v>96</v>
      </c>
      <c r="B51" s="582" t="s">
        <v>294</v>
      </c>
      <c r="C51" s="592">
        <v>39900000</v>
      </c>
    </row>
    <row r="52" spans="1:3" s="584" customFormat="1" ht="12" customHeight="1">
      <c r="A52" s="581" t="s">
        <v>290</v>
      </c>
      <c r="B52" s="582" t="s">
        <v>295</v>
      </c>
      <c r="C52" s="592"/>
    </row>
    <row r="53" spans="1:3" s="584" customFormat="1" ht="12" customHeight="1">
      <c r="A53" s="581" t="s">
        <v>291</v>
      </c>
      <c r="B53" s="582" t="s">
        <v>296</v>
      </c>
      <c r="C53" s="592"/>
    </row>
    <row r="54" spans="1:3" s="584" customFormat="1" ht="12" customHeight="1" thickBot="1">
      <c r="A54" s="585" t="s">
        <v>292</v>
      </c>
      <c r="B54" s="586" t="s">
        <v>297</v>
      </c>
      <c r="C54" s="593"/>
    </row>
    <row r="55" spans="1:3" s="584" customFormat="1" ht="12" customHeight="1" thickBot="1">
      <c r="A55" s="575" t="s">
        <v>181</v>
      </c>
      <c r="B55" s="576" t="s">
        <v>298</v>
      </c>
      <c r="C55" s="577">
        <f>SUM(C56:C58)</f>
        <v>11700000</v>
      </c>
    </row>
    <row r="56" spans="1:3" s="584" customFormat="1" ht="12" customHeight="1">
      <c r="A56" s="578" t="s">
        <v>97</v>
      </c>
      <c r="B56" s="579" t="s">
        <v>299</v>
      </c>
      <c r="C56" s="580"/>
    </row>
    <row r="57" spans="1:3" s="584" customFormat="1" ht="12" customHeight="1">
      <c r="A57" s="581" t="s">
        <v>98</v>
      </c>
      <c r="B57" s="582" t="s">
        <v>432</v>
      </c>
      <c r="C57" s="583"/>
    </row>
    <row r="58" spans="1:3" s="584" customFormat="1" ht="12" customHeight="1">
      <c r="A58" s="581" t="s">
        <v>302</v>
      </c>
      <c r="B58" s="582" t="s">
        <v>300</v>
      </c>
      <c r="C58" s="583">
        <v>11700000</v>
      </c>
    </row>
    <row r="59" spans="1:3" s="584" customFormat="1" ht="12" customHeight="1" thickBot="1">
      <c r="A59" s="585" t="s">
        <v>303</v>
      </c>
      <c r="B59" s="586" t="s">
        <v>301</v>
      </c>
      <c r="C59" s="588"/>
    </row>
    <row r="60" spans="1:3" s="584" customFormat="1" ht="12" customHeight="1" thickBot="1">
      <c r="A60" s="575" t="s">
        <v>26</v>
      </c>
      <c r="B60" s="587" t="s">
        <v>304</v>
      </c>
      <c r="C60" s="577">
        <f>SUM(C61:C63)</f>
        <v>0</v>
      </c>
    </row>
    <row r="61" spans="1:3" s="584" customFormat="1" ht="12" customHeight="1">
      <c r="A61" s="578" t="s">
        <v>182</v>
      </c>
      <c r="B61" s="579" t="s">
        <v>306</v>
      </c>
      <c r="C61" s="592"/>
    </row>
    <row r="62" spans="1:3" s="584" customFormat="1" ht="12" customHeight="1">
      <c r="A62" s="581" t="s">
        <v>183</v>
      </c>
      <c r="B62" s="582" t="s">
        <v>433</v>
      </c>
      <c r="C62" s="592"/>
    </row>
    <row r="63" spans="1:3" s="584" customFormat="1" ht="12" customHeight="1">
      <c r="A63" s="581" t="s">
        <v>232</v>
      </c>
      <c r="B63" s="582" t="s">
        <v>307</v>
      </c>
      <c r="C63" s="592"/>
    </row>
    <row r="64" spans="1:3" s="584" customFormat="1" ht="12" customHeight="1" thickBot="1">
      <c r="A64" s="585" t="s">
        <v>305</v>
      </c>
      <c r="B64" s="586" t="s">
        <v>308</v>
      </c>
      <c r="C64" s="592"/>
    </row>
    <row r="65" spans="1:3" s="584" customFormat="1" ht="12" customHeight="1" thickBot="1">
      <c r="A65" s="575" t="s">
        <v>27</v>
      </c>
      <c r="B65" s="576" t="s">
        <v>309</v>
      </c>
      <c r="C65" s="589">
        <f>+C8+C15+C22+C29+C37+C49+C55+C60</f>
        <v>1454124198</v>
      </c>
    </row>
    <row r="66" spans="1:3" s="584" customFormat="1" ht="12" customHeight="1" thickBot="1">
      <c r="A66" s="595" t="s">
        <v>400</v>
      </c>
      <c r="B66" s="587" t="s">
        <v>311</v>
      </c>
      <c r="C66" s="577">
        <f>SUM(C67:C69)</f>
        <v>0</v>
      </c>
    </row>
    <row r="67" spans="1:3" s="584" customFormat="1" ht="12" customHeight="1">
      <c r="A67" s="578" t="s">
        <v>342</v>
      </c>
      <c r="B67" s="579" t="s">
        <v>312</v>
      </c>
      <c r="C67" s="592"/>
    </row>
    <row r="68" spans="1:3" s="584" customFormat="1" ht="12" customHeight="1">
      <c r="A68" s="581" t="s">
        <v>351</v>
      </c>
      <c r="B68" s="582" t="s">
        <v>313</v>
      </c>
      <c r="C68" s="592"/>
    </row>
    <row r="69" spans="1:3" s="584" customFormat="1" ht="12" customHeight="1" thickBot="1">
      <c r="A69" s="585" t="s">
        <v>352</v>
      </c>
      <c r="B69" s="596" t="s">
        <v>314</v>
      </c>
      <c r="C69" s="592"/>
    </row>
    <row r="70" spans="1:3" s="584" customFormat="1" ht="12" customHeight="1" thickBot="1">
      <c r="A70" s="595" t="s">
        <v>315</v>
      </c>
      <c r="B70" s="587" t="s">
        <v>316</v>
      </c>
      <c r="C70" s="577">
        <f>SUM(C71:C74)</f>
        <v>0</v>
      </c>
    </row>
    <row r="71" spans="1:3" s="584" customFormat="1" ht="12" customHeight="1">
      <c r="A71" s="578" t="s">
        <v>150</v>
      </c>
      <c r="B71" s="579" t="s">
        <v>317</v>
      </c>
      <c r="C71" s="592"/>
    </row>
    <row r="72" spans="1:3" s="584" customFormat="1" ht="12" customHeight="1">
      <c r="A72" s="581" t="s">
        <v>151</v>
      </c>
      <c r="B72" s="582" t="s">
        <v>318</v>
      </c>
      <c r="C72" s="592"/>
    </row>
    <row r="73" spans="1:3" s="584" customFormat="1" ht="12" customHeight="1">
      <c r="A73" s="581" t="s">
        <v>343</v>
      </c>
      <c r="B73" s="582" t="s">
        <v>319</v>
      </c>
      <c r="C73" s="592"/>
    </row>
    <row r="74" spans="1:3" s="584" customFormat="1" ht="12" customHeight="1" thickBot="1">
      <c r="A74" s="585" t="s">
        <v>344</v>
      </c>
      <c r="B74" s="586" t="s">
        <v>320</v>
      </c>
      <c r="C74" s="592"/>
    </row>
    <row r="75" spans="1:3" s="584" customFormat="1" ht="12" customHeight="1" thickBot="1">
      <c r="A75" s="595" t="s">
        <v>321</v>
      </c>
      <c r="B75" s="587" t="s">
        <v>322</v>
      </c>
      <c r="C75" s="577">
        <f>SUM(C76:C77)</f>
        <v>122008351</v>
      </c>
    </row>
    <row r="76" spans="1:3" s="584" customFormat="1" ht="12" customHeight="1">
      <c r="A76" s="578" t="s">
        <v>345</v>
      </c>
      <c r="B76" s="579" t="s">
        <v>323</v>
      </c>
      <c r="C76" s="592">
        <v>122008351</v>
      </c>
    </row>
    <row r="77" spans="1:3" s="584" customFormat="1" ht="12" customHeight="1" thickBot="1">
      <c r="A77" s="585" t="s">
        <v>346</v>
      </c>
      <c r="B77" s="586" t="s">
        <v>324</v>
      </c>
      <c r="C77" s="592"/>
    </row>
    <row r="78" spans="1:3" s="99" customFormat="1" ht="12" customHeight="1" thickBot="1">
      <c r="A78" s="595" t="s">
        <v>325</v>
      </c>
      <c r="B78" s="587" t="s">
        <v>326</v>
      </c>
      <c r="C78" s="577">
        <f>SUM(C79:C81)</f>
        <v>0</v>
      </c>
    </row>
    <row r="79" spans="1:3" s="584" customFormat="1" ht="12" customHeight="1">
      <c r="A79" s="578" t="s">
        <v>347</v>
      </c>
      <c r="B79" s="579" t="s">
        <v>327</v>
      </c>
      <c r="C79" s="592"/>
    </row>
    <row r="80" spans="1:3" s="584" customFormat="1" ht="12" customHeight="1">
      <c r="A80" s="581" t="s">
        <v>348</v>
      </c>
      <c r="B80" s="582" t="s">
        <v>328</v>
      </c>
      <c r="C80" s="592"/>
    </row>
    <row r="81" spans="1:3" s="584" customFormat="1" ht="12" customHeight="1" thickBot="1">
      <c r="A81" s="585" t="s">
        <v>349</v>
      </c>
      <c r="B81" s="586" t="s">
        <v>329</v>
      </c>
      <c r="C81" s="592"/>
    </row>
    <row r="82" spans="1:3" s="584" customFormat="1" ht="12" customHeight="1" thickBot="1">
      <c r="A82" s="595" t="s">
        <v>330</v>
      </c>
      <c r="B82" s="587" t="s">
        <v>350</v>
      </c>
      <c r="C82" s="577">
        <f>SUM(C83:C86)</f>
        <v>0</v>
      </c>
    </row>
    <row r="83" spans="1:3" s="584" customFormat="1" ht="12" customHeight="1">
      <c r="A83" s="597" t="s">
        <v>331</v>
      </c>
      <c r="B83" s="579" t="s">
        <v>332</v>
      </c>
      <c r="C83" s="592"/>
    </row>
    <row r="84" spans="1:3" s="584" customFormat="1" ht="12" customHeight="1">
      <c r="A84" s="598" t="s">
        <v>333</v>
      </c>
      <c r="B84" s="582" t="s">
        <v>334</v>
      </c>
      <c r="C84" s="592"/>
    </row>
    <row r="85" spans="1:3" s="584" customFormat="1" ht="12" customHeight="1">
      <c r="A85" s="598" t="s">
        <v>335</v>
      </c>
      <c r="B85" s="582" t="s">
        <v>336</v>
      </c>
      <c r="C85" s="592"/>
    </row>
    <row r="86" spans="1:3" s="99" customFormat="1" ht="12" customHeight="1" thickBot="1">
      <c r="A86" s="599" t="s">
        <v>337</v>
      </c>
      <c r="B86" s="586" t="s">
        <v>338</v>
      </c>
      <c r="C86" s="592"/>
    </row>
    <row r="87" spans="1:3" s="99" customFormat="1" ht="12" customHeight="1" thickBot="1">
      <c r="A87" s="595" t="s">
        <v>339</v>
      </c>
      <c r="B87" s="587" t="s">
        <v>481</v>
      </c>
      <c r="C87" s="600"/>
    </row>
    <row r="88" spans="1:3" s="99" customFormat="1" ht="12" customHeight="1" thickBot="1">
      <c r="A88" s="595" t="s">
        <v>513</v>
      </c>
      <c r="B88" s="587" t="s">
        <v>340</v>
      </c>
      <c r="C88" s="600"/>
    </row>
    <row r="89" spans="1:3" s="99" customFormat="1" ht="12" customHeight="1" thickBot="1">
      <c r="A89" s="595" t="s">
        <v>514</v>
      </c>
      <c r="B89" s="601" t="s">
        <v>484</v>
      </c>
      <c r="C89" s="589">
        <f>+C66+C70+C75+C78+C82+C88+C87</f>
        <v>122008351</v>
      </c>
    </row>
    <row r="90" spans="1:3" s="99" customFormat="1" ht="12" customHeight="1" thickBot="1">
      <c r="A90" s="602" t="s">
        <v>515</v>
      </c>
      <c r="B90" s="603" t="s">
        <v>516</v>
      </c>
      <c r="C90" s="589">
        <f>+C65+C89</f>
        <v>1576132549</v>
      </c>
    </row>
    <row r="91" spans="1:3" s="584" customFormat="1" ht="15" customHeight="1" thickBot="1">
      <c r="A91" s="604"/>
      <c r="B91" s="605"/>
      <c r="C91" s="606"/>
    </row>
    <row r="92" spans="1:3" s="77" customFormat="1" ht="16.5" customHeight="1" thickBot="1">
      <c r="A92" s="565"/>
      <c r="B92" s="607" t="s">
        <v>58</v>
      </c>
      <c r="C92" s="608"/>
    </row>
    <row r="93" spans="1:3" s="99" customFormat="1" ht="12" customHeight="1" thickBot="1">
      <c r="A93" s="609" t="s">
        <v>19</v>
      </c>
      <c r="B93" s="610" t="s">
        <v>580</v>
      </c>
      <c r="C93" s="611">
        <f>+C94+C95+C96+C97+C98+C111</f>
        <v>971267151</v>
      </c>
    </row>
    <row r="94" spans="1:3" ht="12" customHeight="1">
      <c r="A94" s="612" t="s">
        <v>99</v>
      </c>
      <c r="B94" s="613" t="s">
        <v>50</v>
      </c>
      <c r="C94" s="614">
        <v>334456883</v>
      </c>
    </row>
    <row r="95" spans="1:3" ht="12" customHeight="1">
      <c r="A95" s="581" t="s">
        <v>100</v>
      </c>
      <c r="B95" s="615" t="s">
        <v>184</v>
      </c>
      <c r="C95" s="583">
        <v>47344839</v>
      </c>
    </row>
    <row r="96" spans="1:3" ht="12" customHeight="1">
      <c r="A96" s="581" t="s">
        <v>101</v>
      </c>
      <c r="B96" s="615" t="s">
        <v>141</v>
      </c>
      <c r="C96" s="588">
        <v>172143429</v>
      </c>
    </row>
    <row r="97" spans="1:3" ht="12" customHeight="1">
      <c r="A97" s="581" t="s">
        <v>102</v>
      </c>
      <c r="B97" s="616" t="s">
        <v>185</v>
      </c>
      <c r="C97" s="588">
        <v>29320000</v>
      </c>
    </row>
    <row r="98" spans="1:3" ht="12" customHeight="1">
      <c r="A98" s="581" t="s">
        <v>113</v>
      </c>
      <c r="B98" s="617" t="s">
        <v>186</v>
      </c>
      <c r="C98" s="588">
        <v>388002000</v>
      </c>
    </row>
    <row r="99" spans="1:3" ht="12" customHeight="1">
      <c r="A99" s="581" t="s">
        <v>103</v>
      </c>
      <c r="B99" s="615" t="s">
        <v>517</v>
      </c>
      <c r="C99" s="588"/>
    </row>
    <row r="100" spans="1:3" ht="12" customHeight="1">
      <c r="A100" s="581" t="s">
        <v>104</v>
      </c>
      <c r="B100" s="618" t="s">
        <v>447</v>
      </c>
      <c r="C100" s="588"/>
    </row>
    <row r="101" spans="1:3" ht="12" customHeight="1">
      <c r="A101" s="581" t="s">
        <v>114</v>
      </c>
      <c r="B101" s="618" t="s">
        <v>446</v>
      </c>
      <c r="C101" s="588"/>
    </row>
    <row r="102" spans="1:3" ht="12" customHeight="1">
      <c r="A102" s="581" t="s">
        <v>115</v>
      </c>
      <c r="B102" s="618" t="s">
        <v>356</v>
      </c>
      <c r="C102" s="588"/>
    </row>
    <row r="103" spans="1:3" ht="12" customHeight="1">
      <c r="A103" s="581" t="s">
        <v>116</v>
      </c>
      <c r="B103" s="619" t="s">
        <v>357</v>
      </c>
      <c r="C103" s="588"/>
    </row>
    <row r="104" spans="1:3" ht="12" customHeight="1">
      <c r="A104" s="581" t="s">
        <v>117</v>
      </c>
      <c r="B104" s="619" t="s">
        <v>358</v>
      </c>
      <c r="C104" s="588"/>
    </row>
    <row r="105" spans="1:3" ht="12" customHeight="1">
      <c r="A105" s="581" t="s">
        <v>119</v>
      </c>
      <c r="B105" s="618" t="s">
        <v>359</v>
      </c>
      <c r="C105" s="588"/>
    </row>
    <row r="106" spans="1:3" ht="12" customHeight="1">
      <c r="A106" s="581" t="s">
        <v>187</v>
      </c>
      <c r="B106" s="618" t="s">
        <v>360</v>
      </c>
      <c r="C106" s="588"/>
    </row>
    <row r="107" spans="1:3" ht="12" customHeight="1">
      <c r="A107" s="581" t="s">
        <v>354</v>
      </c>
      <c r="B107" s="619" t="s">
        <v>361</v>
      </c>
      <c r="C107" s="588"/>
    </row>
    <row r="108" spans="1:3" ht="12" customHeight="1">
      <c r="A108" s="620" t="s">
        <v>355</v>
      </c>
      <c r="B108" s="621" t="s">
        <v>362</v>
      </c>
      <c r="C108" s="588"/>
    </row>
    <row r="109" spans="1:3" ht="12" customHeight="1">
      <c r="A109" s="581" t="s">
        <v>444</v>
      </c>
      <c r="B109" s="621" t="s">
        <v>363</v>
      </c>
      <c r="C109" s="588"/>
    </row>
    <row r="110" spans="1:3" ht="12" customHeight="1">
      <c r="A110" s="581" t="s">
        <v>445</v>
      </c>
      <c r="B110" s="619" t="s">
        <v>364</v>
      </c>
      <c r="C110" s="583"/>
    </row>
    <row r="111" spans="1:3" ht="12" customHeight="1">
      <c r="A111" s="581" t="s">
        <v>449</v>
      </c>
      <c r="B111" s="616" t="s">
        <v>51</v>
      </c>
      <c r="C111" s="583"/>
    </row>
    <row r="112" spans="1:3" ht="12" customHeight="1">
      <c r="A112" s="585" t="s">
        <v>450</v>
      </c>
      <c r="B112" s="615" t="s">
        <v>518</v>
      </c>
      <c r="C112" s="588"/>
    </row>
    <row r="113" spans="1:3" ht="12" customHeight="1" thickBot="1">
      <c r="A113" s="622" t="s">
        <v>451</v>
      </c>
      <c r="B113" s="623" t="s">
        <v>519</v>
      </c>
      <c r="C113" s="624"/>
    </row>
    <row r="114" spans="1:3" ht="12" customHeight="1" thickBot="1">
      <c r="A114" s="575" t="s">
        <v>20</v>
      </c>
      <c r="B114" s="625" t="s">
        <v>581</v>
      </c>
      <c r="C114" s="577">
        <f>+C115+C117+C119</f>
        <v>287149570</v>
      </c>
    </row>
    <row r="115" spans="1:3" ht="12" customHeight="1">
      <c r="A115" s="578" t="s">
        <v>105</v>
      </c>
      <c r="B115" s="615" t="s">
        <v>231</v>
      </c>
      <c r="C115" s="580">
        <v>205809570</v>
      </c>
    </row>
    <row r="116" spans="1:3" ht="12" customHeight="1">
      <c r="A116" s="578" t="s">
        <v>106</v>
      </c>
      <c r="B116" s="626" t="s">
        <v>369</v>
      </c>
      <c r="C116" s="580"/>
    </row>
    <row r="117" spans="1:3" ht="12" customHeight="1">
      <c r="A117" s="578" t="s">
        <v>107</v>
      </c>
      <c r="B117" s="626" t="s">
        <v>188</v>
      </c>
      <c r="C117" s="583">
        <v>53340000</v>
      </c>
    </row>
    <row r="118" spans="1:3" ht="12" customHeight="1">
      <c r="A118" s="578" t="s">
        <v>108</v>
      </c>
      <c r="B118" s="626" t="s">
        <v>370</v>
      </c>
      <c r="C118" s="627"/>
    </row>
    <row r="119" spans="1:3" ht="12" customHeight="1">
      <c r="A119" s="578" t="s">
        <v>109</v>
      </c>
      <c r="B119" s="628" t="s">
        <v>233</v>
      </c>
      <c r="C119" s="627">
        <v>28000000</v>
      </c>
    </row>
    <row r="120" spans="1:3" ht="12" customHeight="1">
      <c r="A120" s="578" t="s">
        <v>118</v>
      </c>
      <c r="B120" s="629" t="s">
        <v>434</v>
      </c>
      <c r="C120" s="627"/>
    </row>
    <row r="121" spans="1:3" ht="12" customHeight="1">
      <c r="A121" s="578" t="s">
        <v>120</v>
      </c>
      <c r="B121" s="630" t="s">
        <v>375</v>
      </c>
      <c r="C121" s="627"/>
    </row>
    <row r="122" spans="1:3" ht="12" customHeight="1">
      <c r="A122" s="578" t="s">
        <v>189</v>
      </c>
      <c r="B122" s="619" t="s">
        <v>358</v>
      </c>
      <c r="C122" s="627"/>
    </row>
    <row r="123" spans="1:3" ht="12" customHeight="1">
      <c r="A123" s="578" t="s">
        <v>190</v>
      </c>
      <c r="B123" s="619" t="s">
        <v>374</v>
      </c>
      <c r="C123" s="627"/>
    </row>
    <row r="124" spans="1:3" ht="12" customHeight="1">
      <c r="A124" s="578" t="s">
        <v>191</v>
      </c>
      <c r="B124" s="619" t="s">
        <v>373</v>
      </c>
      <c r="C124" s="627"/>
    </row>
    <row r="125" spans="1:3" ht="12" customHeight="1">
      <c r="A125" s="578" t="s">
        <v>366</v>
      </c>
      <c r="B125" s="619" t="s">
        <v>361</v>
      </c>
      <c r="C125" s="627"/>
    </row>
    <row r="126" spans="1:3" ht="12" customHeight="1">
      <c r="A126" s="578" t="s">
        <v>367</v>
      </c>
      <c r="B126" s="619" t="s">
        <v>372</v>
      </c>
      <c r="C126" s="627"/>
    </row>
    <row r="127" spans="1:3" ht="12" customHeight="1" thickBot="1">
      <c r="A127" s="620" t="s">
        <v>368</v>
      </c>
      <c r="B127" s="619" t="s">
        <v>371</v>
      </c>
      <c r="C127" s="631"/>
    </row>
    <row r="128" spans="1:3" ht="12" customHeight="1" thickBot="1">
      <c r="A128" s="575" t="s">
        <v>21</v>
      </c>
      <c r="B128" s="632" t="s">
        <v>454</v>
      </c>
      <c r="C128" s="577">
        <f>+C93+C114</f>
        <v>1258416721</v>
      </c>
    </row>
    <row r="129" spans="1:11" ht="12" customHeight="1" thickBot="1">
      <c r="A129" s="575" t="s">
        <v>22</v>
      </c>
      <c r="B129" s="632" t="s">
        <v>455</v>
      </c>
      <c r="C129" s="577">
        <f>+C130+C131+C132</f>
        <v>4000000</v>
      </c>
    </row>
    <row r="130" spans="1:11" s="99" customFormat="1" ht="12" customHeight="1">
      <c r="A130" s="578" t="s">
        <v>270</v>
      </c>
      <c r="B130" s="633" t="s">
        <v>523</v>
      </c>
      <c r="C130" s="627">
        <v>4000000</v>
      </c>
    </row>
    <row r="131" spans="1:11" ht="12" customHeight="1">
      <c r="A131" s="578" t="s">
        <v>271</v>
      </c>
      <c r="B131" s="633" t="s">
        <v>463</v>
      </c>
      <c r="C131" s="627"/>
    </row>
    <row r="132" spans="1:11" ht="12" customHeight="1" thickBot="1">
      <c r="A132" s="620" t="s">
        <v>272</v>
      </c>
      <c r="B132" s="634" t="s">
        <v>522</v>
      </c>
      <c r="C132" s="627"/>
    </row>
    <row r="133" spans="1:11" ht="12" customHeight="1" thickBot="1">
      <c r="A133" s="575" t="s">
        <v>23</v>
      </c>
      <c r="B133" s="632" t="s">
        <v>456</v>
      </c>
      <c r="C133" s="577">
        <f>+C134+C135+C136+C137+C138+C139</f>
        <v>0</v>
      </c>
    </row>
    <row r="134" spans="1:11" ht="12" customHeight="1">
      <c r="A134" s="578" t="s">
        <v>92</v>
      </c>
      <c r="B134" s="633" t="s">
        <v>465</v>
      </c>
      <c r="C134" s="627"/>
    </row>
    <row r="135" spans="1:11" ht="12" customHeight="1">
      <c r="A135" s="578" t="s">
        <v>93</v>
      </c>
      <c r="B135" s="633" t="s">
        <v>457</v>
      </c>
      <c r="C135" s="627"/>
    </row>
    <row r="136" spans="1:11" ht="12" customHeight="1">
      <c r="A136" s="578" t="s">
        <v>94</v>
      </c>
      <c r="B136" s="633" t="s">
        <v>458</v>
      </c>
      <c r="C136" s="627"/>
    </row>
    <row r="137" spans="1:11" ht="12" customHeight="1">
      <c r="A137" s="578" t="s">
        <v>176</v>
      </c>
      <c r="B137" s="633" t="s">
        <v>521</v>
      </c>
      <c r="C137" s="627"/>
    </row>
    <row r="138" spans="1:11" ht="12" customHeight="1">
      <c r="A138" s="578" t="s">
        <v>177</v>
      </c>
      <c r="B138" s="633" t="s">
        <v>460</v>
      </c>
      <c r="C138" s="627"/>
    </row>
    <row r="139" spans="1:11" s="99" customFormat="1" ht="12" customHeight="1" thickBot="1">
      <c r="A139" s="620" t="s">
        <v>178</v>
      </c>
      <c r="B139" s="634" t="s">
        <v>461</v>
      </c>
      <c r="C139" s="627"/>
    </row>
    <row r="140" spans="1:11" ht="12" customHeight="1" thickBot="1">
      <c r="A140" s="575" t="s">
        <v>24</v>
      </c>
      <c r="B140" s="632" t="s">
        <v>549</v>
      </c>
      <c r="C140" s="589">
        <f>+C141+C142+C144+C145+C143</f>
        <v>313715828</v>
      </c>
      <c r="K140" s="635"/>
    </row>
    <row r="141" spans="1:11">
      <c r="A141" s="578" t="s">
        <v>95</v>
      </c>
      <c r="B141" s="633" t="s">
        <v>376</v>
      </c>
      <c r="C141" s="627"/>
    </row>
    <row r="142" spans="1:11" ht="12" customHeight="1">
      <c r="A142" s="578" t="s">
        <v>96</v>
      </c>
      <c r="B142" s="633" t="s">
        <v>377</v>
      </c>
      <c r="C142" s="627"/>
    </row>
    <row r="143" spans="1:11" ht="12" customHeight="1">
      <c r="A143" s="578" t="s">
        <v>290</v>
      </c>
      <c r="B143" s="633" t="s">
        <v>548</v>
      </c>
      <c r="C143" s="627">
        <v>313715828</v>
      </c>
    </row>
    <row r="144" spans="1:11" s="99" customFormat="1" ht="12" customHeight="1">
      <c r="A144" s="578" t="s">
        <v>291</v>
      </c>
      <c r="B144" s="633" t="s">
        <v>470</v>
      </c>
      <c r="C144" s="627"/>
    </row>
    <row r="145" spans="1:3" s="99" customFormat="1" ht="12" customHeight="1" thickBot="1">
      <c r="A145" s="620" t="s">
        <v>292</v>
      </c>
      <c r="B145" s="634" t="s">
        <v>396</v>
      </c>
      <c r="C145" s="627"/>
    </row>
    <row r="146" spans="1:3" s="99" customFormat="1" ht="12" customHeight="1" thickBot="1">
      <c r="A146" s="575" t="s">
        <v>25</v>
      </c>
      <c r="B146" s="632" t="s">
        <v>471</v>
      </c>
      <c r="C146" s="636">
        <f>+C147+C148+C149+C150+C151</f>
        <v>0</v>
      </c>
    </row>
    <row r="147" spans="1:3" s="99" customFormat="1" ht="12" customHeight="1">
      <c r="A147" s="578" t="s">
        <v>97</v>
      </c>
      <c r="B147" s="633" t="s">
        <v>466</v>
      </c>
      <c r="C147" s="627"/>
    </row>
    <row r="148" spans="1:3" s="99" customFormat="1" ht="12" customHeight="1">
      <c r="A148" s="578" t="s">
        <v>98</v>
      </c>
      <c r="B148" s="633" t="s">
        <v>473</v>
      </c>
      <c r="C148" s="627"/>
    </row>
    <row r="149" spans="1:3" s="99" customFormat="1" ht="12" customHeight="1">
      <c r="A149" s="578" t="s">
        <v>302</v>
      </c>
      <c r="B149" s="633" t="s">
        <v>468</v>
      </c>
      <c r="C149" s="627"/>
    </row>
    <row r="150" spans="1:3" s="99" customFormat="1" ht="12" customHeight="1">
      <c r="A150" s="578" t="s">
        <v>303</v>
      </c>
      <c r="B150" s="633" t="s">
        <v>524</v>
      </c>
      <c r="C150" s="627"/>
    </row>
    <row r="151" spans="1:3" ht="12.75" customHeight="1" thickBot="1">
      <c r="A151" s="620" t="s">
        <v>472</v>
      </c>
      <c r="B151" s="634" t="s">
        <v>475</v>
      </c>
      <c r="C151" s="631"/>
    </row>
    <row r="152" spans="1:3" ht="12.75" customHeight="1" thickBot="1">
      <c r="A152" s="637" t="s">
        <v>26</v>
      </c>
      <c r="B152" s="632" t="s">
        <v>476</v>
      </c>
      <c r="C152" s="636"/>
    </row>
    <row r="153" spans="1:3" ht="12.75" customHeight="1" thickBot="1">
      <c r="A153" s="637" t="s">
        <v>27</v>
      </c>
      <c r="B153" s="632" t="s">
        <v>477</v>
      </c>
      <c r="C153" s="636"/>
    </row>
    <row r="154" spans="1:3" ht="12" customHeight="1" thickBot="1">
      <c r="A154" s="575" t="s">
        <v>28</v>
      </c>
      <c r="B154" s="632" t="s">
        <v>479</v>
      </c>
      <c r="C154" s="638">
        <f>+C129+C133+C140+C146+C152+C153</f>
        <v>317715828</v>
      </c>
    </row>
    <row r="155" spans="1:3" ht="15" customHeight="1" thickBot="1">
      <c r="A155" s="639" t="s">
        <v>29</v>
      </c>
      <c r="B155" s="640" t="s">
        <v>478</v>
      </c>
      <c r="C155" s="638">
        <f>+C128+C154</f>
        <v>1576132549</v>
      </c>
    </row>
    <row r="156" spans="1:3" ht="13.5" thickBot="1"/>
    <row r="157" spans="1:3" ht="15" customHeight="1" thickBot="1">
      <c r="A157" s="255" t="s">
        <v>525</v>
      </c>
      <c r="B157" s="256"/>
      <c r="C157" s="122"/>
    </row>
    <row r="158" spans="1:3" ht="14.25" customHeight="1" thickBot="1">
      <c r="A158" s="255" t="s">
        <v>207</v>
      </c>
      <c r="B158" s="256"/>
      <c r="C158" s="122"/>
    </row>
  </sheetData>
  <sheetProtection formatCells="0"/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58" orientation="portrait" verticalDpi="300" r:id="rId1"/>
  <headerFooter alignWithMargins="0"/>
  <rowBreaks count="1" manualBreakCount="1">
    <brk id="90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>
  <sheetPr codeName="Munka17">
    <tabColor rgb="FF92D050"/>
  </sheetPr>
  <dimension ref="A1:K158"/>
  <sheetViews>
    <sheetView view="pageLayout" zoomScaleNormal="130" zoomScaleSheetLayoutView="85" workbookViewId="0">
      <selection activeCell="C2" sqref="C2"/>
    </sheetView>
  </sheetViews>
  <sheetFormatPr defaultRowHeight="12.75"/>
  <cols>
    <col min="1" max="1" width="19.5" style="401" customWidth="1"/>
    <col min="2" max="2" width="72" style="402" customWidth="1"/>
    <col min="3" max="3" width="25" style="403" customWidth="1"/>
    <col min="4" max="16384" width="9.33203125" style="3"/>
  </cols>
  <sheetData>
    <row r="1" spans="1:3" s="2" customFormat="1" ht="16.5" customHeight="1" thickBot="1">
      <c r="A1" s="232"/>
      <c r="B1" s="234"/>
      <c r="C1" s="551" t="str">
        <f ca="1">+CONCATENATE("9.1.1. melléklet a 2/",LEFT(ÖSSZEFÜGGÉSEK!A5,4),". (II.16.) önkormányzati rendelethez")</f>
        <v>9.1.1. melléklet a 2/2017. (II.16.) önkormányzati rendelethez</v>
      </c>
    </row>
    <row r="2" spans="1:3" s="95" customFormat="1" ht="21" customHeight="1">
      <c r="A2" s="418" t="s">
        <v>62</v>
      </c>
      <c r="B2" s="363" t="s">
        <v>227</v>
      </c>
      <c r="C2" s="365" t="s">
        <v>55</v>
      </c>
    </row>
    <row r="3" spans="1:3" s="95" customFormat="1" ht="16.5" thickBot="1">
      <c r="A3" s="235" t="s">
        <v>204</v>
      </c>
      <c r="B3" s="364" t="s">
        <v>435</v>
      </c>
      <c r="C3" s="500" t="s">
        <v>60</v>
      </c>
    </row>
    <row r="4" spans="1:3" s="96" customFormat="1" ht="15.95" customHeight="1" thickBot="1">
      <c r="A4" s="236"/>
      <c r="B4" s="236"/>
      <c r="C4" s="237" t="str">
        <f ca="1">'9.1. sz. mell'!C4</f>
        <v>Forintban!</v>
      </c>
    </row>
    <row r="5" spans="1:3" ht="13.5" thickBot="1">
      <c r="A5" s="419" t="s">
        <v>206</v>
      </c>
      <c r="B5" s="238" t="s">
        <v>571</v>
      </c>
      <c r="C5" s="366" t="s">
        <v>56</v>
      </c>
    </row>
    <row r="6" spans="1:3" s="70" customFormat="1" ht="12.95" customHeight="1" thickBot="1">
      <c r="A6" s="201"/>
      <c r="B6" s="202" t="s">
        <v>499</v>
      </c>
      <c r="C6" s="203" t="s">
        <v>500</v>
      </c>
    </row>
    <row r="7" spans="1:3" s="70" customFormat="1" ht="15.95" customHeight="1" thickBot="1">
      <c r="A7" s="240"/>
      <c r="B7" s="241" t="s">
        <v>57</v>
      </c>
      <c r="C7" s="367"/>
    </row>
    <row r="8" spans="1:3" s="70" customFormat="1" ht="12" customHeight="1" thickBot="1">
      <c r="A8" s="31" t="s">
        <v>19</v>
      </c>
      <c r="B8" s="21" t="s">
        <v>254</v>
      </c>
      <c r="C8" s="303">
        <f>+C9+C10+C11+C12+C13+C14</f>
        <v>347680832</v>
      </c>
    </row>
    <row r="9" spans="1:3" s="97" customFormat="1" ht="12" customHeight="1">
      <c r="A9" s="446" t="s">
        <v>99</v>
      </c>
      <c r="B9" s="427" t="s">
        <v>255</v>
      </c>
      <c r="C9" s="306">
        <v>125250256</v>
      </c>
    </row>
    <row r="10" spans="1:3" s="98" customFormat="1" ht="12" customHeight="1">
      <c r="A10" s="447" t="s">
        <v>100</v>
      </c>
      <c r="B10" s="428" t="s">
        <v>256</v>
      </c>
      <c r="C10" s="305">
        <v>97959963</v>
      </c>
    </row>
    <row r="11" spans="1:3" s="98" customFormat="1" ht="12" customHeight="1">
      <c r="A11" s="447" t="s">
        <v>101</v>
      </c>
      <c r="B11" s="428" t="s">
        <v>558</v>
      </c>
      <c r="C11" s="305">
        <v>111613033</v>
      </c>
    </row>
    <row r="12" spans="1:3" s="98" customFormat="1" ht="12" customHeight="1">
      <c r="A12" s="447" t="s">
        <v>102</v>
      </c>
      <c r="B12" s="428" t="s">
        <v>258</v>
      </c>
      <c r="C12" s="305">
        <v>6437580</v>
      </c>
    </row>
    <row r="13" spans="1:3" s="98" customFormat="1" ht="12" customHeight="1">
      <c r="A13" s="447" t="s">
        <v>149</v>
      </c>
      <c r="B13" s="428" t="s">
        <v>512</v>
      </c>
      <c r="C13" s="305">
        <v>6420000</v>
      </c>
    </row>
    <row r="14" spans="1:3" s="97" customFormat="1" ht="12" customHeight="1" thickBot="1">
      <c r="A14" s="448" t="s">
        <v>103</v>
      </c>
      <c r="B14" s="429" t="s">
        <v>439</v>
      </c>
      <c r="C14" s="305"/>
    </row>
    <row r="15" spans="1:3" s="97" customFormat="1" ht="12" customHeight="1" thickBot="1">
      <c r="A15" s="31" t="s">
        <v>20</v>
      </c>
      <c r="B15" s="298" t="s">
        <v>259</v>
      </c>
      <c r="C15" s="303">
        <f>+C16+C17+C18+C19+C20</f>
        <v>111831869</v>
      </c>
    </row>
    <row r="16" spans="1:3" s="97" customFormat="1" ht="12" customHeight="1">
      <c r="A16" s="446" t="s">
        <v>105</v>
      </c>
      <c r="B16" s="427" t="s">
        <v>260</v>
      </c>
      <c r="C16" s="306"/>
    </row>
    <row r="17" spans="1:3" s="97" customFormat="1" ht="12" customHeight="1">
      <c r="A17" s="447" t="s">
        <v>106</v>
      </c>
      <c r="B17" s="428" t="s">
        <v>261</v>
      </c>
      <c r="C17" s="305"/>
    </row>
    <row r="18" spans="1:3" s="97" customFormat="1" ht="12" customHeight="1">
      <c r="A18" s="447" t="s">
        <v>107</v>
      </c>
      <c r="B18" s="428" t="s">
        <v>428</v>
      </c>
      <c r="C18" s="305"/>
    </row>
    <row r="19" spans="1:3" s="97" customFormat="1" ht="12" customHeight="1">
      <c r="A19" s="447" t="s">
        <v>108</v>
      </c>
      <c r="B19" s="428" t="s">
        <v>429</v>
      </c>
      <c r="C19" s="305"/>
    </row>
    <row r="20" spans="1:3" s="97" customFormat="1" ht="12" customHeight="1">
      <c r="A20" s="447" t="s">
        <v>109</v>
      </c>
      <c r="B20" s="428" t="s">
        <v>262</v>
      </c>
      <c r="C20" s="305">
        <v>111831869</v>
      </c>
    </row>
    <row r="21" spans="1:3" s="98" customFormat="1" ht="12" customHeight="1" thickBot="1">
      <c r="A21" s="448" t="s">
        <v>118</v>
      </c>
      <c r="B21" s="429" t="s">
        <v>263</v>
      </c>
      <c r="C21" s="307"/>
    </row>
    <row r="22" spans="1:3" s="98" customFormat="1" ht="12" customHeight="1" thickBot="1">
      <c r="A22" s="31" t="s">
        <v>21</v>
      </c>
      <c r="B22" s="21" t="s">
        <v>264</v>
      </c>
      <c r="C22" s="303">
        <f>+C23+C24+C25+C26+C27</f>
        <v>0</v>
      </c>
    </row>
    <row r="23" spans="1:3" s="98" customFormat="1" ht="12" customHeight="1">
      <c r="A23" s="446" t="s">
        <v>88</v>
      </c>
      <c r="B23" s="427" t="s">
        <v>265</v>
      </c>
      <c r="C23" s="306"/>
    </row>
    <row r="24" spans="1:3" s="97" customFormat="1" ht="12" customHeight="1">
      <c r="A24" s="447" t="s">
        <v>89</v>
      </c>
      <c r="B24" s="428" t="s">
        <v>266</v>
      </c>
      <c r="C24" s="305"/>
    </row>
    <row r="25" spans="1:3" s="98" customFormat="1" ht="12" customHeight="1">
      <c r="A25" s="447" t="s">
        <v>90</v>
      </c>
      <c r="B25" s="428" t="s">
        <v>430</v>
      </c>
      <c r="C25" s="305"/>
    </row>
    <row r="26" spans="1:3" s="98" customFormat="1" ht="12" customHeight="1">
      <c r="A26" s="447" t="s">
        <v>91</v>
      </c>
      <c r="B26" s="428" t="s">
        <v>431</v>
      </c>
      <c r="C26" s="305"/>
    </row>
    <row r="27" spans="1:3" s="98" customFormat="1" ht="12" customHeight="1">
      <c r="A27" s="447" t="s">
        <v>172</v>
      </c>
      <c r="B27" s="428" t="s">
        <v>267</v>
      </c>
      <c r="C27" s="305"/>
    </row>
    <row r="28" spans="1:3" s="98" customFormat="1" ht="12" customHeight="1" thickBot="1">
      <c r="A28" s="448" t="s">
        <v>173</v>
      </c>
      <c r="B28" s="429" t="s">
        <v>268</v>
      </c>
      <c r="C28" s="307"/>
    </row>
    <row r="29" spans="1:3" s="98" customFormat="1" ht="12" customHeight="1" thickBot="1">
      <c r="A29" s="31" t="s">
        <v>174</v>
      </c>
      <c r="B29" s="21" t="s">
        <v>568</v>
      </c>
      <c r="C29" s="309">
        <f>SUM(C30:C36)</f>
        <v>441093000</v>
      </c>
    </row>
    <row r="30" spans="1:3" s="98" customFormat="1" ht="12" customHeight="1">
      <c r="A30" s="446" t="s">
        <v>270</v>
      </c>
      <c r="B30" s="427" t="s">
        <v>563</v>
      </c>
      <c r="C30" s="306">
        <v>16000000</v>
      </c>
    </row>
    <row r="31" spans="1:3" s="98" customFormat="1" ht="12" customHeight="1">
      <c r="A31" s="447" t="s">
        <v>271</v>
      </c>
      <c r="B31" s="428" t="s">
        <v>577</v>
      </c>
      <c r="C31" s="305">
        <v>53000000</v>
      </c>
    </row>
    <row r="32" spans="1:3" s="98" customFormat="1" ht="12" customHeight="1">
      <c r="A32" s="447" t="s">
        <v>272</v>
      </c>
      <c r="B32" s="428" t="s">
        <v>565</v>
      </c>
      <c r="C32" s="305">
        <v>336000000</v>
      </c>
    </row>
    <row r="33" spans="1:3" s="98" customFormat="1" ht="12" customHeight="1">
      <c r="A33" s="447" t="s">
        <v>273</v>
      </c>
      <c r="B33" s="428" t="s">
        <v>566</v>
      </c>
      <c r="C33" s="305">
        <v>1343000</v>
      </c>
    </row>
    <row r="34" spans="1:3" s="98" customFormat="1" ht="12" customHeight="1">
      <c r="A34" s="447" t="s">
        <v>560</v>
      </c>
      <c r="B34" s="428" t="s">
        <v>274</v>
      </c>
      <c r="C34" s="305">
        <v>23000000</v>
      </c>
    </row>
    <row r="35" spans="1:3" s="98" customFormat="1" ht="12" customHeight="1">
      <c r="A35" s="447" t="s">
        <v>561</v>
      </c>
      <c r="B35" s="428" t="s">
        <v>275</v>
      </c>
      <c r="C35" s="305"/>
    </row>
    <row r="36" spans="1:3" s="98" customFormat="1" ht="12" customHeight="1" thickBot="1">
      <c r="A36" s="448" t="s">
        <v>562</v>
      </c>
      <c r="B36" s="523" t="s">
        <v>276</v>
      </c>
      <c r="C36" s="307">
        <v>11750000</v>
      </c>
    </row>
    <row r="37" spans="1:3" s="98" customFormat="1" ht="12" customHeight="1" thickBot="1">
      <c r="A37" s="31" t="s">
        <v>23</v>
      </c>
      <c r="B37" s="21" t="s">
        <v>440</v>
      </c>
      <c r="C37" s="303">
        <f>SUM(C38:C48)</f>
        <v>60389800</v>
      </c>
    </row>
    <row r="38" spans="1:3" s="98" customFormat="1" ht="12" customHeight="1">
      <c r="A38" s="446" t="s">
        <v>92</v>
      </c>
      <c r="B38" s="427" t="s">
        <v>279</v>
      </c>
      <c r="C38" s="306"/>
    </row>
    <row r="39" spans="1:3" s="98" customFormat="1" ht="12" customHeight="1">
      <c r="A39" s="447" t="s">
        <v>93</v>
      </c>
      <c r="B39" s="428" t="s">
        <v>280</v>
      </c>
      <c r="C39" s="305">
        <v>2400000</v>
      </c>
    </row>
    <row r="40" spans="1:3" s="98" customFormat="1" ht="12" customHeight="1">
      <c r="A40" s="447" t="s">
        <v>94</v>
      </c>
      <c r="B40" s="428" t="s">
        <v>281</v>
      </c>
      <c r="C40" s="305">
        <v>240000</v>
      </c>
    </row>
    <row r="41" spans="1:3" s="98" customFormat="1" ht="12" customHeight="1">
      <c r="A41" s="447" t="s">
        <v>176</v>
      </c>
      <c r="B41" s="428" t="s">
        <v>282</v>
      </c>
      <c r="C41" s="305">
        <v>42780000</v>
      </c>
    </row>
    <row r="42" spans="1:3" s="98" customFormat="1" ht="12" customHeight="1">
      <c r="A42" s="447" t="s">
        <v>177</v>
      </c>
      <c r="B42" s="428" t="s">
        <v>283</v>
      </c>
      <c r="C42" s="305"/>
    </row>
    <row r="43" spans="1:3" s="98" customFormat="1" ht="12" customHeight="1">
      <c r="A43" s="447" t="s">
        <v>178</v>
      </c>
      <c r="B43" s="428" t="s">
        <v>284</v>
      </c>
      <c r="C43" s="305">
        <v>14963800</v>
      </c>
    </row>
    <row r="44" spans="1:3" s="98" customFormat="1" ht="12" customHeight="1">
      <c r="A44" s="447" t="s">
        <v>179</v>
      </c>
      <c r="B44" s="428" t="s">
        <v>285</v>
      </c>
      <c r="C44" s="305"/>
    </row>
    <row r="45" spans="1:3" s="98" customFormat="1" ht="12" customHeight="1">
      <c r="A45" s="447" t="s">
        <v>180</v>
      </c>
      <c r="B45" s="428" t="s">
        <v>567</v>
      </c>
      <c r="C45" s="305">
        <v>6000</v>
      </c>
    </row>
    <row r="46" spans="1:3" s="98" customFormat="1" ht="12" customHeight="1">
      <c r="A46" s="447" t="s">
        <v>277</v>
      </c>
      <c r="B46" s="428" t="s">
        <v>287</v>
      </c>
      <c r="C46" s="308"/>
    </row>
    <row r="47" spans="1:3" s="98" customFormat="1" ht="12" customHeight="1">
      <c r="A47" s="448" t="s">
        <v>278</v>
      </c>
      <c r="B47" s="429" t="s">
        <v>442</v>
      </c>
      <c r="C47" s="414"/>
    </row>
    <row r="48" spans="1:3" s="98" customFormat="1" ht="12" customHeight="1" thickBot="1">
      <c r="A48" s="448" t="s">
        <v>441</v>
      </c>
      <c r="B48" s="429" t="s">
        <v>288</v>
      </c>
      <c r="C48" s="414"/>
    </row>
    <row r="49" spans="1:3" s="98" customFormat="1" ht="12" customHeight="1" thickBot="1">
      <c r="A49" s="31" t="s">
        <v>24</v>
      </c>
      <c r="B49" s="21" t="s">
        <v>289</v>
      </c>
      <c r="C49" s="303">
        <f>SUM(C50:C54)</f>
        <v>0</v>
      </c>
    </row>
    <row r="50" spans="1:3" s="98" customFormat="1" ht="12" customHeight="1">
      <c r="A50" s="446" t="s">
        <v>95</v>
      </c>
      <c r="B50" s="427" t="s">
        <v>293</v>
      </c>
      <c r="C50" s="471"/>
    </row>
    <row r="51" spans="1:3" s="98" customFormat="1" ht="12" customHeight="1">
      <c r="A51" s="447" t="s">
        <v>96</v>
      </c>
      <c r="B51" s="428" t="s">
        <v>294</v>
      </c>
      <c r="C51" s="308"/>
    </row>
    <row r="52" spans="1:3" s="98" customFormat="1" ht="12" customHeight="1">
      <c r="A52" s="447" t="s">
        <v>290</v>
      </c>
      <c r="B52" s="428" t="s">
        <v>295</v>
      </c>
      <c r="C52" s="308"/>
    </row>
    <row r="53" spans="1:3" s="98" customFormat="1" ht="12" customHeight="1">
      <c r="A53" s="447" t="s">
        <v>291</v>
      </c>
      <c r="B53" s="428" t="s">
        <v>296</v>
      </c>
      <c r="C53" s="308"/>
    </row>
    <row r="54" spans="1:3" s="98" customFormat="1" ht="12" customHeight="1" thickBot="1">
      <c r="A54" s="448" t="s">
        <v>292</v>
      </c>
      <c r="B54" s="429" t="s">
        <v>297</v>
      </c>
      <c r="C54" s="414"/>
    </row>
    <row r="55" spans="1:3" s="98" customFormat="1" ht="12" customHeight="1" thickBot="1">
      <c r="A55" s="31" t="s">
        <v>181</v>
      </c>
      <c r="B55" s="21" t="s">
        <v>298</v>
      </c>
      <c r="C55" s="303">
        <f>SUM(C56:C58)</f>
        <v>1200000</v>
      </c>
    </row>
    <row r="56" spans="1:3" s="98" customFormat="1" ht="12" customHeight="1">
      <c r="A56" s="446" t="s">
        <v>97</v>
      </c>
      <c r="B56" s="427" t="s">
        <v>299</v>
      </c>
      <c r="C56" s="306"/>
    </row>
    <row r="57" spans="1:3" s="98" customFormat="1" ht="12" customHeight="1">
      <c r="A57" s="447" t="s">
        <v>98</v>
      </c>
      <c r="B57" s="428" t="s">
        <v>432</v>
      </c>
      <c r="C57" s="305"/>
    </row>
    <row r="58" spans="1:3" s="98" customFormat="1" ht="12" customHeight="1">
      <c r="A58" s="447" t="s">
        <v>302</v>
      </c>
      <c r="B58" s="428" t="s">
        <v>300</v>
      </c>
      <c r="C58" s="305">
        <v>1200000</v>
      </c>
    </row>
    <row r="59" spans="1:3" s="98" customFormat="1" ht="12" customHeight="1" thickBot="1">
      <c r="A59" s="448" t="s">
        <v>303</v>
      </c>
      <c r="B59" s="429" t="s">
        <v>301</v>
      </c>
      <c r="C59" s="307"/>
    </row>
    <row r="60" spans="1:3" s="98" customFormat="1" ht="12" customHeight="1" thickBot="1">
      <c r="A60" s="31" t="s">
        <v>26</v>
      </c>
      <c r="B60" s="298" t="s">
        <v>304</v>
      </c>
      <c r="C60" s="303">
        <f>SUM(C61:C63)</f>
        <v>0</v>
      </c>
    </row>
    <row r="61" spans="1:3" s="98" customFormat="1" ht="12" customHeight="1">
      <c r="A61" s="446" t="s">
        <v>182</v>
      </c>
      <c r="B61" s="427" t="s">
        <v>306</v>
      </c>
      <c r="C61" s="308"/>
    </row>
    <row r="62" spans="1:3" s="98" customFormat="1" ht="12" customHeight="1">
      <c r="A62" s="447" t="s">
        <v>183</v>
      </c>
      <c r="B62" s="428" t="s">
        <v>433</v>
      </c>
      <c r="C62" s="308"/>
    </row>
    <row r="63" spans="1:3" s="98" customFormat="1" ht="12" customHeight="1">
      <c r="A63" s="447" t="s">
        <v>232</v>
      </c>
      <c r="B63" s="428" t="s">
        <v>307</v>
      </c>
      <c r="C63" s="308"/>
    </row>
    <row r="64" spans="1:3" s="98" customFormat="1" ht="12" customHeight="1" thickBot="1">
      <c r="A64" s="448" t="s">
        <v>305</v>
      </c>
      <c r="B64" s="429" t="s">
        <v>308</v>
      </c>
      <c r="C64" s="308"/>
    </row>
    <row r="65" spans="1:3" s="98" customFormat="1" ht="12" customHeight="1" thickBot="1">
      <c r="A65" s="31" t="s">
        <v>27</v>
      </c>
      <c r="B65" s="21" t="s">
        <v>309</v>
      </c>
      <c r="C65" s="309">
        <f>+C8+C15+C22+C29+C37+C49+C55+C60</f>
        <v>962195501</v>
      </c>
    </row>
    <row r="66" spans="1:3" s="98" customFormat="1" ht="12" customHeight="1" thickBot="1">
      <c r="A66" s="449" t="s">
        <v>400</v>
      </c>
      <c r="B66" s="298" t="s">
        <v>311</v>
      </c>
      <c r="C66" s="303">
        <f>SUM(C67:C69)</f>
        <v>0</v>
      </c>
    </row>
    <row r="67" spans="1:3" s="98" customFormat="1" ht="12" customHeight="1">
      <c r="A67" s="446" t="s">
        <v>342</v>
      </c>
      <c r="B67" s="427" t="s">
        <v>312</v>
      </c>
      <c r="C67" s="308"/>
    </row>
    <row r="68" spans="1:3" s="98" customFormat="1" ht="12" customHeight="1">
      <c r="A68" s="447" t="s">
        <v>351</v>
      </c>
      <c r="B68" s="428" t="s">
        <v>313</v>
      </c>
      <c r="C68" s="308"/>
    </row>
    <row r="69" spans="1:3" s="98" customFormat="1" ht="12" customHeight="1" thickBot="1">
      <c r="A69" s="448" t="s">
        <v>352</v>
      </c>
      <c r="B69" s="430" t="s">
        <v>314</v>
      </c>
      <c r="C69" s="308"/>
    </row>
    <row r="70" spans="1:3" s="98" customFormat="1" ht="12" customHeight="1" thickBot="1">
      <c r="A70" s="449" t="s">
        <v>315</v>
      </c>
      <c r="B70" s="298" t="s">
        <v>316</v>
      </c>
      <c r="C70" s="303">
        <f>SUM(C71:C74)</f>
        <v>0</v>
      </c>
    </row>
    <row r="71" spans="1:3" s="98" customFormat="1" ht="12" customHeight="1">
      <c r="A71" s="446" t="s">
        <v>150</v>
      </c>
      <c r="B71" s="427" t="s">
        <v>317</v>
      </c>
      <c r="C71" s="308"/>
    </row>
    <row r="72" spans="1:3" s="98" customFormat="1" ht="12" customHeight="1">
      <c r="A72" s="447" t="s">
        <v>151</v>
      </c>
      <c r="B72" s="428" t="s">
        <v>318</v>
      </c>
      <c r="C72" s="308"/>
    </row>
    <row r="73" spans="1:3" s="98" customFormat="1" ht="12" customHeight="1">
      <c r="A73" s="447" t="s">
        <v>343</v>
      </c>
      <c r="B73" s="428" t="s">
        <v>319</v>
      </c>
      <c r="C73" s="308"/>
    </row>
    <row r="74" spans="1:3" s="98" customFormat="1" ht="12" customHeight="1" thickBot="1">
      <c r="A74" s="448" t="s">
        <v>344</v>
      </c>
      <c r="B74" s="429" t="s">
        <v>320</v>
      </c>
      <c r="C74" s="308"/>
    </row>
    <row r="75" spans="1:3" s="98" customFormat="1" ht="12" customHeight="1" thickBot="1">
      <c r="A75" s="449" t="s">
        <v>321</v>
      </c>
      <c r="B75" s="298" t="s">
        <v>322</v>
      </c>
      <c r="C75" s="303">
        <f>SUM(C76:C77)</f>
        <v>0</v>
      </c>
    </row>
    <row r="76" spans="1:3" s="98" customFormat="1" ht="12" customHeight="1">
      <c r="A76" s="446" t="s">
        <v>345</v>
      </c>
      <c r="B76" s="427" t="s">
        <v>323</v>
      </c>
      <c r="C76" s="308"/>
    </row>
    <row r="77" spans="1:3" s="98" customFormat="1" ht="12" customHeight="1" thickBot="1">
      <c r="A77" s="448" t="s">
        <v>346</v>
      </c>
      <c r="B77" s="429" t="s">
        <v>324</v>
      </c>
      <c r="C77" s="308"/>
    </row>
    <row r="78" spans="1:3" s="97" customFormat="1" ht="12" customHeight="1" thickBot="1">
      <c r="A78" s="449" t="s">
        <v>325</v>
      </c>
      <c r="B78" s="298" t="s">
        <v>326</v>
      </c>
      <c r="C78" s="303">
        <f>SUM(C79:C81)</f>
        <v>0</v>
      </c>
    </row>
    <row r="79" spans="1:3" s="98" customFormat="1" ht="12" customHeight="1">
      <c r="A79" s="446" t="s">
        <v>347</v>
      </c>
      <c r="B79" s="427" t="s">
        <v>327</v>
      </c>
      <c r="C79" s="308"/>
    </row>
    <row r="80" spans="1:3" s="98" customFormat="1" ht="12" customHeight="1">
      <c r="A80" s="447" t="s">
        <v>348</v>
      </c>
      <c r="B80" s="428" t="s">
        <v>328</v>
      </c>
      <c r="C80" s="308"/>
    </row>
    <row r="81" spans="1:3" s="98" customFormat="1" ht="12" customHeight="1" thickBot="1">
      <c r="A81" s="448" t="s">
        <v>349</v>
      </c>
      <c r="B81" s="429" t="s">
        <v>329</v>
      </c>
      <c r="C81" s="308"/>
    </row>
    <row r="82" spans="1:3" s="98" customFormat="1" ht="12" customHeight="1" thickBot="1">
      <c r="A82" s="449" t="s">
        <v>330</v>
      </c>
      <c r="B82" s="298" t="s">
        <v>350</v>
      </c>
      <c r="C82" s="303">
        <f>SUM(C83:C86)</f>
        <v>0</v>
      </c>
    </row>
    <row r="83" spans="1:3" s="98" customFormat="1" ht="12" customHeight="1">
      <c r="A83" s="450" t="s">
        <v>331</v>
      </c>
      <c r="B83" s="427" t="s">
        <v>332</v>
      </c>
      <c r="C83" s="308"/>
    </row>
    <row r="84" spans="1:3" s="98" customFormat="1" ht="12" customHeight="1">
      <c r="A84" s="451" t="s">
        <v>333</v>
      </c>
      <c r="B84" s="428" t="s">
        <v>334</v>
      </c>
      <c r="C84" s="308"/>
    </row>
    <row r="85" spans="1:3" s="98" customFormat="1" ht="12" customHeight="1">
      <c r="A85" s="451" t="s">
        <v>335</v>
      </c>
      <c r="B85" s="428" t="s">
        <v>336</v>
      </c>
      <c r="C85" s="308"/>
    </row>
    <row r="86" spans="1:3" s="97" customFormat="1" ht="12" customHeight="1" thickBot="1">
      <c r="A86" s="452" t="s">
        <v>337</v>
      </c>
      <c r="B86" s="429" t="s">
        <v>338</v>
      </c>
      <c r="C86" s="308"/>
    </row>
    <row r="87" spans="1:3" s="97" customFormat="1" ht="12" customHeight="1" thickBot="1">
      <c r="A87" s="449" t="s">
        <v>339</v>
      </c>
      <c r="B87" s="298" t="s">
        <v>481</v>
      </c>
      <c r="C87" s="472"/>
    </row>
    <row r="88" spans="1:3" s="97" customFormat="1" ht="12" customHeight="1" thickBot="1">
      <c r="A88" s="449" t="s">
        <v>513</v>
      </c>
      <c r="B88" s="298" t="s">
        <v>340</v>
      </c>
      <c r="C88" s="472"/>
    </row>
    <row r="89" spans="1:3" s="97" customFormat="1" ht="12" customHeight="1" thickBot="1">
      <c r="A89" s="449" t="s">
        <v>514</v>
      </c>
      <c r="B89" s="434" t="s">
        <v>484</v>
      </c>
      <c r="C89" s="309">
        <f>+C66+C70+C75+C78+C82+C88+C87</f>
        <v>0</v>
      </c>
    </row>
    <row r="90" spans="1:3" s="97" customFormat="1" ht="12" customHeight="1" thickBot="1">
      <c r="A90" s="453" t="s">
        <v>515</v>
      </c>
      <c r="B90" s="435" t="s">
        <v>516</v>
      </c>
      <c r="C90" s="309">
        <f>+C65+C89</f>
        <v>962195501</v>
      </c>
    </row>
    <row r="91" spans="1:3" s="98" customFormat="1" ht="15" customHeight="1" thickBot="1">
      <c r="A91" s="246"/>
      <c r="B91" s="247"/>
      <c r="C91" s="372"/>
    </row>
    <row r="92" spans="1:3" s="70" customFormat="1" ht="16.5" customHeight="1" thickBot="1">
      <c r="A92" s="250"/>
      <c r="B92" s="251" t="s">
        <v>58</v>
      </c>
      <c r="C92" s="374"/>
    </row>
    <row r="93" spans="1:3" s="99" customFormat="1" ht="12" customHeight="1" thickBot="1">
      <c r="A93" s="420" t="s">
        <v>19</v>
      </c>
      <c r="B93" s="28" t="s">
        <v>520</v>
      </c>
      <c r="C93" s="302">
        <f>+C94+C95+C96+C97+C98+C111</f>
        <v>454632312</v>
      </c>
    </row>
    <row r="94" spans="1:3" ht="12" customHeight="1">
      <c r="A94" s="454" t="s">
        <v>99</v>
      </c>
      <c r="B94" s="10" t="s">
        <v>50</v>
      </c>
      <c r="C94" s="304">
        <v>44702883</v>
      </c>
    </row>
    <row r="95" spans="1:3" ht="12" customHeight="1">
      <c r="A95" s="447" t="s">
        <v>100</v>
      </c>
      <c r="B95" s="8" t="s">
        <v>184</v>
      </c>
      <c r="C95" s="305">
        <v>8090000</v>
      </c>
    </row>
    <row r="96" spans="1:3" ht="12" customHeight="1">
      <c r="A96" s="447" t="s">
        <v>101</v>
      </c>
      <c r="B96" s="8" t="s">
        <v>141</v>
      </c>
      <c r="C96" s="307">
        <v>151968669</v>
      </c>
    </row>
    <row r="97" spans="1:3" ht="12" customHeight="1">
      <c r="A97" s="447" t="s">
        <v>102</v>
      </c>
      <c r="B97" s="11" t="s">
        <v>185</v>
      </c>
      <c r="C97" s="307">
        <v>29320000</v>
      </c>
    </row>
    <row r="98" spans="1:3" ht="12" customHeight="1">
      <c r="A98" s="447" t="s">
        <v>113</v>
      </c>
      <c r="B98" s="19" t="s">
        <v>186</v>
      </c>
      <c r="C98" s="307">
        <v>220550760</v>
      </c>
    </row>
    <row r="99" spans="1:3" ht="12" customHeight="1">
      <c r="A99" s="447" t="s">
        <v>103</v>
      </c>
      <c r="B99" s="8" t="s">
        <v>517</v>
      </c>
      <c r="C99" s="307"/>
    </row>
    <row r="100" spans="1:3" ht="12" customHeight="1">
      <c r="A100" s="447" t="s">
        <v>104</v>
      </c>
      <c r="B100" s="144" t="s">
        <v>447</v>
      </c>
      <c r="C100" s="307"/>
    </row>
    <row r="101" spans="1:3" ht="12" customHeight="1">
      <c r="A101" s="447" t="s">
        <v>114</v>
      </c>
      <c r="B101" s="144" t="s">
        <v>446</v>
      </c>
      <c r="C101" s="307"/>
    </row>
    <row r="102" spans="1:3" ht="12" customHeight="1">
      <c r="A102" s="447" t="s">
        <v>115</v>
      </c>
      <c r="B102" s="144" t="s">
        <v>356</v>
      </c>
      <c r="C102" s="307"/>
    </row>
    <row r="103" spans="1:3" ht="12" customHeight="1">
      <c r="A103" s="447" t="s">
        <v>116</v>
      </c>
      <c r="B103" s="145" t="s">
        <v>357</v>
      </c>
      <c r="C103" s="307"/>
    </row>
    <row r="104" spans="1:3" ht="12" customHeight="1">
      <c r="A104" s="447" t="s">
        <v>117</v>
      </c>
      <c r="B104" s="145" t="s">
        <v>358</v>
      </c>
      <c r="C104" s="307"/>
    </row>
    <row r="105" spans="1:3" ht="12" customHeight="1">
      <c r="A105" s="447" t="s">
        <v>119</v>
      </c>
      <c r="B105" s="144" t="s">
        <v>359</v>
      </c>
      <c r="C105" s="307"/>
    </row>
    <row r="106" spans="1:3" ht="12" customHeight="1">
      <c r="A106" s="447" t="s">
        <v>187</v>
      </c>
      <c r="B106" s="144" t="s">
        <v>360</v>
      </c>
      <c r="C106" s="307"/>
    </row>
    <row r="107" spans="1:3" ht="12" customHeight="1">
      <c r="A107" s="447" t="s">
        <v>354</v>
      </c>
      <c r="B107" s="145" t="s">
        <v>361</v>
      </c>
      <c r="C107" s="307"/>
    </row>
    <row r="108" spans="1:3" ht="12" customHeight="1">
      <c r="A108" s="455" t="s">
        <v>355</v>
      </c>
      <c r="B108" s="146" t="s">
        <v>362</v>
      </c>
      <c r="C108" s="307"/>
    </row>
    <row r="109" spans="1:3" ht="12" customHeight="1">
      <c r="A109" s="447" t="s">
        <v>444</v>
      </c>
      <c r="B109" s="146" t="s">
        <v>363</v>
      </c>
      <c r="C109" s="307"/>
    </row>
    <row r="110" spans="1:3" ht="12" customHeight="1">
      <c r="A110" s="447" t="s">
        <v>445</v>
      </c>
      <c r="B110" s="145" t="s">
        <v>364</v>
      </c>
      <c r="C110" s="305"/>
    </row>
    <row r="111" spans="1:3" ht="12" customHeight="1">
      <c r="A111" s="447" t="s">
        <v>449</v>
      </c>
      <c r="B111" s="11" t="s">
        <v>51</v>
      </c>
      <c r="C111" s="305"/>
    </row>
    <row r="112" spans="1:3" ht="12" customHeight="1">
      <c r="A112" s="448" t="s">
        <v>450</v>
      </c>
      <c r="B112" s="8" t="s">
        <v>518</v>
      </c>
      <c r="C112" s="307"/>
    </row>
    <row r="113" spans="1:3" ht="12" customHeight="1" thickBot="1">
      <c r="A113" s="456" t="s">
        <v>451</v>
      </c>
      <c r="B113" s="147" t="s">
        <v>519</v>
      </c>
      <c r="C113" s="311"/>
    </row>
    <row r="114" spans="1:3" ht="12" customHeight="1" thickBot="1">
      <c r="A114" s="31" t="s">
        <v>20</v>
      </c>
      <c r="B114" s="27" t="s">
        <v>365</v>
      </c>
      <c r="C114" s="303">
        <f>+C115+C117+C119</f>
        <v>185092000</v>
      </c>
    </row>
    <row r="115" spans="1:3" ht="12" customHeight="1">
      <c r="A115" s="446" t="s">
        <v>105</v>
      </c>
      <c r="B115" s="8" t="s">
        <v>231</v>
      </c>
      <c r="C115" s="306">
        <v>103752000</v>
      </c>
    </row>
    <row r="116" spans="1:3" ht="12" customHeight="1">
      <c r="A116" s="446" t="s">
        <v>106</v>
      </c>
      <c r="B116" s="12" t="s">
        <v>369</v>
      </c>
      <c r="C116" s="306"/>
    </row>
    <row r="117" spans="1:3" ht="12" customHeight="1">
      <c r="A117" s="446" t="s">
        <v>107</v>
      </c>
      <c r="B117" s="12" t="s">
        <v>188</v>
      </c>
      <c r="C117" s="305">
        <v>53340000</v>
      </c>
    </row>
    <row r="118" spans="1:3" ht="12" customHeight="1">
      <c r="A118" s="446" t="s">
        <v>108</v>
      </c>
      <c r="B118" s="12" t="s">
        <v>370</v>
      </c>
      <c r="C118" s="275"/>
    </row>
    <row r="119" spans="1:3" ht="12" customHeight="1">
      <c r="A119" s="446" t="s">
        <v>109</v>
      </c>
      <c r="B119" s="300" t="s">
        <v>233</v>
      </c>
      <c r="C119" s="275">
        <v>28000000</v>
      </c>
    </row>
    <row r="120" spans="1:3" ht="12" customHeight="1">
      <c r="A120" s="446" t="s">
        <v>118</v>
      </c>
      <c r="B120" s="299" t="s">
        <v>434</v>
      </c>
      <c r="C120" s="275"/>
    </row>
    <row r="121" spans="1:3" ht="12" customHeight="1">
      <c r="A121" s="446" t="s">
        <v>120</v>
      </c>
      <c r="B121" s="423" t="s">
        <v>375</v>
      </c>
      <c r="C121" s="275"/>
    </row>
    <row r="122" spans="1:3" ht="12" customHeight="1">
      <c r="A122" s="446" t="s">
        <v>189</v>
      </c>
      <c r="B122" s="145" t="s">
        <v>358</v>
      </c>
      <c r="C122" s="275"/>
    </row>
    <row r="123" spans="1:3" ht="12" customHeight="1">
      <c r="A123" s="446" t="s">
        <v>190</v>
      </c>
      <c r="B123" s="145" t="s">
        <v>374</v>
      </c>
      <c r="C123" s="275"/>
    </row>
    <row r="124" spans="1:3" ht="12" customHeight="1">
      <c r="A124" s="446" t="s">
        <v>191</v>
      </c>
      <c r="B124" s="145" t="s">
        <v>373</v>
      </c>
      <c r="C124" s="275"/>
    </row>
    <row r="125" spans="1:3" ht="12" customHeight="1">
      <c r="A125" s="446" t="s">
        <v>366</v>
      </c>
      <c r="B125" s="145" t="s">
        <v>361</v>
      </c>
      <c r="C125" s="275"/>
    </row>
    <row r="126" spans="1:3" ht="12" customHeight="1">
      <c r="A126" s="446" t="s">
        <v>367</v>
      </c>
      <c r="B126" s="145" t="s">
        <v>372</v>
      </c>
      <c r="C126" s="275"/>
    </row>
    <row r="127" spans="1:3" ht="12" customHeight="1" thickBot="1">
      <c r="A127" s="455" t="s">
        <v>368</v>
      </c>
      <c r="B127" s="145" t="s">
        <v>371</v>
      </c>
      <c r="C127" s="277"/>
    </row>
    <row r="128" spans="1:3" ht="12" customHeight="1" thickBot="1">
      <c r="A128" s="31" t="s">
        <v>21</v>
      </c>
      <c r="B128" s="125" t="s">
        <v>454</v>
      </c>
      <c r="C128" s="303">
        <f>+C93+C114</f>
        <v>639724312</v>
      </c>
    </row>
    <row r="129" spans="1:11" ht="12" customHeight="1" thickBot="1">
      <c r="A129" s="31" t="s">
        <v>22</v>
      </c>
      <c r="B129" s="125" t="s">
        <v>455</v>
      </c>
      <c r="C129" s="303">
        <f>+C130+C131+C132</f>
        <v>0</v>
      </c>
    </row>
    <row r="130" spans="1:11" s="99" customFormat="1" ht="12" customHeight="1">
      <c r="A130" s="446" t="s">
        <v>270</v>
      </c>
      <c r="B130" s="9" t="s">
        <v>523</v>
      </c>
      <c r="C130" s="275"/>
    </row>
    <row r="131" spans="1:11" ht="12" customHeight="1">
      <c r="A131" s="446" t="s">
        <v>271</v>
      </c>
      <c r="B131" s="9" t="s">
        <v>463</v>
      </c>
      <c r="C131" s="275"/>
    </row>
    <row r="132" spans="1:11" ht="12" customHeight="1" thickBot="1">
      <c r="A132" s="455" t="s">
        <v>272</v>
      </c>
      <c r="B132" s="7" t="s">
        <v>522</v>
      </c>
      <c r="C132" s="275"/>
    </row>
    <row r="133" spans="1:11" ht="12" customHeight="1" thickBot="1">
      <c r="A133" s="31" t="s">
        <v>23</v>
      </c>
      <c r="B133" s="125" t="s">
        <v>456</v>
      </c>
      <c r="C133" s="303">
        <f>+C134+C135+C136+C137+C138+C139</f>
        <v>0</v>
      </c>
    </row>
    <row r="134" spans="1:11" ht="12" customHeight="1">
      <c r="A134" s="446" t="s">
        <v>92</v>
      </c>
      <c r="B134" s="9" t="s">
        <v>465</v>
      </c>
      <c r="C134" s="275"/>
    </row>
    <row r="135" spans="1:11" ht="12" customHeight="1">
      <c r="A135" s="446" t="s">
        <v>93</v>
      </c>
      <c r="B135" s="9" t="s">
        <v>457</v>
      </c>
      <c r="C135" s="275"/>
    </row>
    <row r="136" spans="1:11" ht="12" customHeight="1">
      <c r="A136" s="446" t="s">
        <v>94</v>
      </c>
      <c r="B136" s="9" t="s">
        <v>458</v>
      </c>
      <c r="C136" s="275"/>
    </row>
    <row r="137" spans="1:11" ht="12" customHeight="1">
      <c r="A137" s="446" t="s">
        <v>176</v>
      </c>
      <c r="B137" s="9" t="s">
        <v>521</v>
      </c>
      <c r="C137" s="275"/>
    </row>
    <row r="138" spans="1:11" ht="12" customHeight="1">
      <c r="A138" s="446" t="s">
        <v>177</v>
      </c>
      <c r="B138" s="9" t="s">
        <v>460</v>
      </c>
      <c r="C138" s="275"/>
    </row>
    <row r="139" spans="1:11" s="99" customFormat="1" ht="12" customHeight="1" thickBot="1">
      <c r="A139" s="455" t="s">
        <v>178</v>
      </c>
      <c r="B139" s="7" t="s">
        <v>461</v>
      </c>
      <c r="C139" s="275"/>
    </row>
    <row r="140" spans="1:11" ht="12" customHeight="1" thickBot="1">
      <c r="A140" s="31" t="s">
        <v>24</v>
      </c>
      <c r="B140" s="125" t="s">
        <v>549</v>
      </c>
      <c r="C140" s="309">
        <f>+C141+C142+C144+C145+C143</f>
        <v>313715828</v>
      </c>
      <c r="K140" s="257"/>
    </row>
    <row r="141" spans="1:11">
      <c r="A141" s="446" t="s">
        <v>95</v>
      </c>
      <c r="B141" s="9" t="s">
        <v>376</v>
      </c>
      <c r="C141" s="275"/>
    </row>
    <row r="142" spans="1:11" ht="12" customHeight="1">
      <c r="A142" s="446" t="s">
        <v>96</v>
      </c>
      <c r="B142" s="9" t="s">
        <v>377</v>
      </c>
      <c r="C142" s="275"/>
    </row>
    <row r="143" spans="1:11" s="99" customFormat="1" ht="12" customHeight="1">
      <c r="A143" s="446" t="s">
        <v>290</v>
      </c>
      <c r="B143" s="9" t="s">
        <v>548</v>
      </c>
      <c r="C143" s="275">
        <v>313715828</v>
      </c>
    </row>
    <row r="144" spans="1:11" s="99" customFormat="1" ht="12" customHeight="1">
      <c r="A144" s="446" t="s">
        <v>291</v>
      </c>
      <c r="B144" s="9" t="s">
        <v>470</v>
      </c>
      <c r="C144" s="275"/>
    </row>
    <row r="145" spans="1:3" s="99" customFormat="1" ht="12" customHeight="1" thickBot="1">
      <c r="A145" s="455" t="s">
        <v>292</v>
      </c>
      <c r="B145" s="7" t="s">
        <v>396</v>
      </c>
      <c r="C145" s="275"/>
    </row>
    <row r="146" spans="1:3" s="99" customFormat="1" ht="12" customHeight="1" thickBot="1">
      <c r="A146" s="31" t="s">
        <v>25</v>
      </c>
      <c r="B146" s="125" t="s">
        <v>471</v>
      </c>
      <c r="C146" s="312">
        <f>+C147+C148+C149+C150+C151</f>
        <v>0</v>
      </c>
    </row>
    <row r="147" spans="1:3" s="99" customFormat="1" ht="12" customHeight="1">
      <c r="A147" s="446" t="s">
        <v>97</v>
      </c>
      <c r="B147" s="9" t="s">
        <v>466</v>
      </c>
      <c r="C147" s="275"/>
    </row>
    <row r="148" spans="1:3" s="99" customFormat="1" ht="12" customHeight="1">
      <c r="A148" s="446" t="s">
        <v>98</v>
      </c>
      <c r="B148" s="9" t="s">
        <v>473</v>
      </c>
      <c r="C148" s="275"/>
    </row>
    <row r="149" spans="1:3" s="99" customFormat="1" ht="12" customHeight="1">
      <c r="A149" s="446" t="s">
        <v>302</v>
      </c>
      <c r="B149" s="9" t="s">
        <v>468</v>
      </c>
      <c r="C149" s="275"/>
    </row>
    <row r="150" spans="1:3" ht="12.75" customHeight="1">
      <c r="A150" s="446" t="s">
        <v>303</v>
      </c>
      <c r="B150" s="9" t="s">
        <v>524</v>
      </c>
      <c r="C150" s="275"/>
    </row>
    <row r="151" spans="1:3" ht="12.75" customHeight="1" thickBot="1">
      <c r="A151" s="455" t="s">
        <v>472</v>
      </c>
      <c r="B151" s="7" t="s">
        <v>475</v>
      </c>
      <c r="C151" s="277"/>
    </row>
    <row r="152" spans="1:3" ht="12.75" customHeight="1" thickBot="1">
      <c r="A152" s="501" t="s">
        <v>26</v>
      </c>
      <c r="B152" s="125" t="s">
        <v>476</v>
      </c>
      <c r="C152" s="312"/>
    </row>
    <row r="153" spans="1:3" ht="12" customHeight="1" thickBot="1">
      <c r="A153" s="501" t="s">
        <v>27</v>
      </c>
      <c r="B153" s="125" t="s">
        <v>477</v>
      </c>
      <c r="C153" s="312"/>
    </row>
    <row r="154" spans="1:3" ht="15" customHeight="1" thickBot="1">
      <c r="A154" s="31" t="s">
        <v>28</v>
      </c>
      <c r="B154" s="125" t="s">
        <v>479</v>
      </c>
      <c r="C154" s="437">
        <f>+C129+C133+C140+C146+C152+C153</f>
        <v>313715828</v>
      </c>
    </row>
    <row r="155" spans="1:3" ht="13.5" thickBot="1">
      <c r="A155" s="457" t="s">
        <v>29</v>
      </c>
      <c r="B155" s="390" t="s">
        <v>478</v>
      </c>
      <c r="C155" s="437">
        <f>+C128+C154</f>
        <v>953440140</v>
      </c>
    </row>
    <row r="156" spans="1:3" ht="15" customHeight="1" thickBot="1">
      <c r="A156" s="398"/>
      <c r="B156" s="399"/>
      <c r="C156" s="400"/>
    </row>
    <row r="157" spans="1:3" ht="14.25" customHeight="1" thickBot="1">
      <c r="A157" s="255" t="s">
        <v>525</v>
      </c>
      <c r="B157" s="256"/>
      <c r="C157" s="122"/>
    </row>
    <row r="158" spans="1:3" ht="13.5" thickBot="1">
      <c r="A158" s="255" t="s">
        <v>207</v>
      </c>
      <c r="B158" s="256"/>
      <c r="C158" s="122"/>
    </row>
  </sheetData>
  <sheetProtection formatCells="0"/>
  <phoneticPr fontId="3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58" orientation="portrait" verticalDpi="300" r:id="rId1"/>
  <headerFooter alignWithMargins="0"/>
  <rowBreaks count="1" manualBreakCount="1">
    <brk id="91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>
  <sheetPr codeName="Munka18">
    <tabColor rgb="FF92D050"/>
  </sheetPr>
  <dimension ref="A1:K158"/>
  <sheetViews>
    <sheetView view="pageLayout" zoomScaleNormal="130" zoomScaleSheetLayoutView="85" workbookViewId="0">
      <selection activeCell="C2" sqref="C2"/>
    </sheetView>
  </sheetViews>
  <sheetFormatPr defaultRowHeight="12.75"/>
  <cols>
    <col min="1" max="1" width="19.5" style="401" customWidth="1"/>
    <col min="2" max="2" width="72" style="402" customWidth="1"/>
    <col min="3" max="3" width="25" style="403" customWidth="1"/>
    <col min="4" max="16384" width="9.33203125" style="3"/>
  </cols>
  <sheetData>
    <row r="1" spans="1:3" s="2" customFormat="1" ht="16.5" customHeight="1" thickBot="1">
      <c r="A1" s="232"/>
      <c r="B1" s="234"/>
      <c r="C1" s="551" t="str">
        <f ca="1">+CONCATENATE("9.1.2. melléklet a 2/",LEFT(ÖSSZEFÜGGÉSEK!A5,4),". (II.16.) önkormányzati rendelethez")</f>
        <v>9.1.2. melléklet a 2/2017. (II.16.) önkormányzati rendelethez</v>
      </c>
    </row>
    <row r="2" spans="1:3" s="95" customFormat="1" ht="21" customHeight="1">
      <c r="A2" s="418" t="s">
        <v>62</v>
      </c>
      <c r="B2" s="363" t="s">
        <v>227</v>
      </c>
      <c r="C2" s="365" t="s">
        <v>55</v>
      </c>
    </row>
    <row r="3" spans="1:3" s="95" customFormat="1" ht="16.5" thickBot="1">
      <c r="A3" s="235" t="s">
        <v>204</v>
      </c>
      <c r="B3" s="364" t="s">
        <v>436</v>
      </c>
      <c r="C3" s="500" t="s">
        <v>61</v>
      </c>
    </row>
    <row r="4" spans="1:3" s="96" customFormat="1" ht="15.95" customHeight="1" thickBot="1">
      <c r="A4" s="236"/>
      <c r="B4" s="236"/>
      <c r="C4" s="237" t="str">
        <f ca="1">'9.1.1. sz. mell '!C4</f>
        <v>Forintban!</v>
      </c>
    </row>
    <row r="5" spans="1:3" ht="13.5" thickBot="1">
      <c r="A5" s="419" t="s">
        <v>206</v>
      </c>
      <c r="B5" s="238" t="s">
        <v>571</v>
      </c>
      <c r="C5" s="366" t="s">
        <v>56</v>
      </c>
    </row>
    <row r="6" spans="1:3" s="70" customFormat="1" ht="12.95" customHeight="1" thickBot="1">
      <c r="A6" s="201"/>
      <c r="B6" s="202" t="s">
        <v>499</v>
      </c>
      <c r="C6" s="203" t="s">
        <v>500</v>
      </c>
    </row>
    <row r="7" spans="1:3" s="70" customFormat="1" ht="15.95" customHeight="1" thickBot="1">
      <c r="A7" s="240"/>
      <c r="B7" s="241" t="s">
        <v>57</v>
      </c>
      <c r="C7" s="367"/>
    </row>
    <row r="8" spans="1:3" s="70" customFormat="1" ht="12" customHeight="1" thickBot="1">
      <c r="A8" s="31" t="s">
        <v>19</v>
      </c>
      <c r="B8" s="21" t="s">
        <v>254</v>
      </c>
      <c r="C8" s="303">
        <f>+C9+C10+C11+C12+C13+C14</f>
        <v>0</v>
      </c>
    </row>
    <row r="9" spans="1:3" s="97" customFormat="1" ht="12" customHeight="1">
      <c r="A9" s="446" t="s">
        <v>99</v>
      </c>
      <c r="B9" s="427" t="s">
        <v>255</v>
      </c>
      <c r="C9" s="306"/>
    </row>
    <row r="10" spans="1:3" s="98" customFormat="1" ht="12" customHeight="1">
      <c r="A10" s="447" t="s">
        <v>100</v>
      </c>
      <c r="B10" s="428" t="s">
        <v>256</v>
      </c>
      <c r="C10" s="305"/>
    </row>
    <row r="11" spans="1:3" s="98" customFormat="1" ht="12" customHeight="1">
      <c r="A11" s="447" t="s">
        <v>101</v>
      </c>
      <c r="B11" s="428" t="s">
        <v>558</v>
      </c>
      <c r="C11" s="305"/>
    </row>
    <row r="12" spans="1:3" s="98" customFormat="1" ht="12" customHeight="1">
      <c r="A12" s="447" t="s">
        <v>102</v>
      </c>
      <c r="B12" s="428" t="s">
        <v>258</v>
      </c>
      <c r="C12" s="305"/>
    </row>
    <row r="13" spans="1:3" s="98" customFormat="1" ht="12" customHeight="1">
      <c r="A13" s="447" t="s">
        <v>149</v>
      </c>
      <c r="B13" s="428" t="s">
        <v>512</v>
      </c>
      <c r="C13" s="305"/>
    </row>
    <row r="14" spans="1:3" s="97" customFormat="1" ht="12" customHeight="1" thickBot="1">
      <c r="A14" s="448" t="s">
        <v>103</v>
      </c>
      <c r="B14" s="429" t="s">
        <v>439</v>
      </c>
      <c r="C14" s="305"/>
    </row>
    <row r="15" spans="1:3" s="97" customFormat="1" ht="12" customHeight="1" thickBot="1">
      <c r="A15" s="31" t="s">
        <v>20</v>
      </c>
      <c r="B15" s="298" t="s">
        <v>259</v>
      </c>
      <c r="C15" s="303">
        <f>+C16+C17+C18+C19+C20</f>
        <v>411371883</v>
      </c>
    </row>
    <row r="16" spans="1:3" s="97" customFormat="1" ht="12" customHeight="1">
      <c r="A16" s="446" t="s">
        <v>105</v>
      </c>
      <c r="B16" s="427" t="s">
        <v>260</v>
      </c>
      <c r="C16" s="306"/>
    </row>
    <row r="17" spans="1:3" s="97" customFormat="1" ht="12" customHeight="1">
      <c r="A17" s="447" t="s">
        <v>106</v>
      </c>
      <c r="B17" s="428" t="s">
        <v>261</v>
      </c>
      <c r="C17" s="305"/>
    </row>
    <row r="18" spans="1:3" s="97" customFormat="1" ht="12" customHeight="1">
      <c r="A18" s="447" t="s">
        <v>107</v>
      </c>
      <c r="B18" s="428" t="s">
        <v>428</v>
      </c>
      <c r="C18" s="305"/>
    </row>
    <row r="19" spans="1:3" s="97" customFormat="1" ht="12" customHeight="1">
      <c r="A19" s="447" t="s">
        <v>108</v>
      </c>
      <c r="B19" s="428" t="s">
        <v>429</v>
      </c>
      <c r="C19" s="305"/>
    </row>
    <row r="20" spans="1:3" s="97" customFormat="1" ht="12" customHeight="1">
      <c r="A20" s="447" t="s">
        <v>109</v>
      </c>
      <c r="B20" s="428" t="s">
        <v>262</v>
      </c>
      <c r="C20" s="305">
        <v>411371883</v>
      </c>
    </row>
    <row r="21" spans="1:3" s="98" customFormat="1" ht="12" customHeight="1" thickBot="1">
      <c r="A21" s="448" t="s">
        <v>118</v>
      </c>
      <c r="B21" s="429" t="s">
        <v>263</v>
      </c>
      <c r="C21" s="307"/>
    </row>
    <row r="22" spans="1:3" s="98" customFormat="1" ht="12" customHeight="1" thickBot="1">
      <c r="A22" s="31" t="s">
        <v>21</v>
      </c>
      <c r="B22" s="21" t="s">
        <v>264</v>
      </c>
      <c r="C22" s="303">
        <f>+C23+C24+C25+C26+C27</f>
        <v>16188014</v>
      </c>
    </row>
    <row r="23" spans="1:3" s="98" customFormat="1" ht="12" customHeight="1">
      <c r="A23" s="446" t="s">
        <v>88</v>
      </c>
      <c r="B23" s="427" t="s">
        <v>265</v>
      </c>
      <c r="C23" s="306"/>
    </row>
    <row r="24" spans="1:3" s="97" customFormat="1" ht="12" customHeight="1">
      <c r="A24" s="447" t="s">
        <v>89</v>
      </c>
      <c r="B24" s="428" t="s">
        <v>266</v>
      </c>
      <c r="C24" s="305"/>
    </row>
    <row r="25" spans="1:3" s="98" customFormat="1" ht="12" customHeight="1">
      <c r="A25" s="447" t="s">
        <v>90</v>
      </c>
      <c r="B25" s="428" t="s">
        <v>430</v>
      </c>
      <c r="C25" s="305"/>
    </row>
    <row r="26" spans="1:3" s="98" customFormat="1" ht="12" customHeight="1">
      <c r="A26" s="447" t="s">
        <v>91</v>
      </c>
      <c r="B26" s="428" t="s">
        <v>431</v>
      </c>
      <c r="C26" s="305"/>
    </row>
    <row r="27" spans="1:3" s="98" customFormat="1" ht="12" customHeight="1">
      <c r="A27" s="447" t="s">
        <v>172</v>
      </c>
      <c r="B27" s="428" t="s">
        <v>267</v>
      </c>
      <c r="C27" s="305">
        <v>16188014</v>
      </c>
    </row>
    <row r="28" spans="1:3" s="98" customFormat="1" ht="12" customHeight="1" thickBot="1">
      <c r="A28" s="448" t="s">
        <v>173</v>
      </c>
      <c r="B28" s="429" t="s">
        <v>268</v>
      </c>
      <c r="C28" s="307"/>
    </row>
    <row r="29" spans="1:3" s="98" customFormat="1" ht="12" customHeight="1" thickBot="1">
      <c r="A29" s="31" t="s">
        <v>174</v>
      </c>
      <c r="B29" s="21" t="s">
        <v>269</v>
      </c>
      <c r="C29" s="309">
        <f>SUM(C30:C36)</f>
        <v>0</v>
      </c>
    </row>
    <row r="30" spans="1:3" s="98" customFormat="1" ht="12" customHeight="1">
      <c r="A30" s="446" t="s">
        <v>270</v>
      </c>
      <c r="B30" s="427" t="s">
        <v>563</v>
      </c>
      <c r="C30" s="306"/>
    </row>
    <row r="31" spans="1:3" s="98" customFormat="1" ht="12" customHeight="1">
      <c r="A31" s="447" t="s">
        <v>271</v>
      </c>
      <c r="B31" s="428" t="s">
        <v>564</v>
      </c>
      <c r="C31" s="305"/>
    </row>
    <row r="32" spans="1:3" s="98" customFormat="1" ht="12" customHeight="1">
      <c r="A32" s="447" t="s">
        <v>272</v>
      </c>
      <c r="B32" s="428" t="s">
        <v>565</v>
      </c>
      <c r="C32" s="305"/>
    </row>
    <row r="33" spans="1:3" s="98" customFormat="1" ht="12" customHeight="1">
      <c r="A33" s="447" t="s">
        <v>273</v>
      </c>
      <c r="B33" s="428" t="s">
        <v>566</v>
      </c>
      <c r="C33" s="305"/>
    </row>
    <row r="34" spans="1:3" s="98" customFormat="1" ht="12" customHeight="1">
      <c r="A34" s="447" t="s">
        <v>560</v>
      </c>
      <c r="B34" s="428" t="s">
        <v>274</v>
      </c>
      <c r="C34" s="305"/>
    </row>
    <row r="35" spans="1:3" s="98" customFormat="1" ht="12" customHeight="1">
      <c r="A35" s="447" t="s">
        <v>561</v>
      </c>
      <c r="B35" s="428" t="s">
        <v>275</v>
      </c>
      <c r="C35" s="305"/>
    </row>
    <row r="36" spans="1:3" s="98" customFormat="1" ht="12" customHeight="1" thickBot="1">
      <c r="A36" s="448" t="s">
        <v>562</v>
      </c>
      <c r="B36" s="429" t="s">
        <v>276</v>
      </c>
      <c r="C36" s="307"/>
    </row>
    <row r="37" spans="1:3" s="98" customFormat="1" ht="12" customHeight="1" thickBot="1">
      <c r="A37" s="31" t="s">
        <v>23</v>
      </c>
      <c r="B37" s="21" t="s">
        <v>440</v>
      </c>
      <c r="C37" s="303">
        <f>SUM(C38:C48)</f>
        <v>13968800</v>
      </c>
    </row>
    <row r="38" spans="1:3" s="98" customFormat="1" ht="12" customHeight="1">
      <c r="A38" s="446" t="s">
        <v>92</v>
      </c>
      <c r="B38" s="427" t="s">
        <v>279</v>
      </c>
      <c r="C38" s="306"/>
    </row>
    <row r="39" spans="1:3" s="98" customFormat="1" ht="12" customHeight="1">
      <c r="A39" s="447" t="s">
        <v>93</v>
      </c>
      <c r="B39" s="428" t="s">
        <v>280</v>
      </c>
      <c r="C39" s="305">
        <v>13126800</v>
      </c>
    </row>
    <row r="40" spans="1:3" s="98" customFormat="1" ht="12" customHeight="1">
      <c r="A40" s="447" t="s">
        <v>94</v>
      </c>
      <c r="B40" s="428" t="s">
        <v>281</v>
      </c>
      <c r="C40" s="305"/>
    </row>
    <row r="41" spans="1:3" s="98" customFormat="1" ht="12" customHeight="1">
      <c r="A41" s="447" t="s">
        <v>176</v>
      </c>
      <c r="B41" s="428" t="s">
        <v>282</v>
      </c>
      <c r="C41" s="305"/>
    </row>
    <row r="42" spans="1:3" s="98" customFormat="1" ht="12" customHeight="1">
      <c r="A42" s="447" t="s">
        <v>177</v>
      </c>
      <c r="B42" s="428" t="s">
        <v>283</v>
      </c>
      <c r="C42" s="305"/>
    </row>
    <row r="43" spans="1:3" s="98" customFormat="1" ht="12" customHeight="1">
      <c r="A43" s="447" t="s">
        <v>178</v>
      </c>
      <c r="B43" s="428" t="s">
        <v>284</v>
      </c>
      <c r="C43" s="305">
        <v>842000</v>
      </c>
    </row>
    <row r="44" spans="1:3" s="98" customFormat="1" ht="12" customHeight="1">
      <c r="A44" s="447" t="s">
        <v>179</v>
      </c>
      <c r="B44" s="428" t="s">
        <v>285</v>
      </c>
      <c r="C44" s="305"/>
    </row>
    <row r="45" spans="1:3" s="98" customFormat="1" ht="12" customHeight="1">
      <c r="A45" s="447" t="s">
        <v>180</v>
      </c>
      <c r="B45" s="428" t="s">
        <v>569</v>
      </c>
      <c r="C45" s="305"/>
    </row>
    <row r="46" spans="1:3" s="98" customFormat="1" ht="12" customHeight="1">
      <c r="A46" s="447" t="s">
        <v>277</v>
      </c>
      <c r="B46" s="428" t="s">
        <v>287</v>
      </c>
      <c r="C46" s="308"/>
    </row>
    <row r="47" spans="1:3" s="98" customFormat="1" ht="12" customHeight="1">
      <c r="A47" s="448" t="s">
        <v>278</v>
      </c>
      <c r="B47" s="429" t="s">
        <v>442</v>
      </c>
      <c r="C47" s="414"/>
    </row>
    <row r="48" spans="1:3" s="98" customFormat="1" ht="12" customHeight="1" thickBot="1">
      <c r="A48" s="448" t="s">
        <v>441</v>
      </c>
      <c r="B48" s="429" t="s">
        <v>288</v>
      </c>
      <c r="C48" s="414"/>
    </row>
    <row r="49" spans="1:3" s="98" customFormat="1" ht="12" customHeight="1" thickBot="1">
      <c r="A49" s="31" t="s">
        <v>24</v>
      </c>
      <c r="B49" s="21" t="s">
        <v>289</v>
      </c>
      <c r="C49" s="303">
        <f>SUM(C50:C54)</f>
        <v>39900000</v>
      </c>
    </row>
    <row r="50" spans="1:3" s="98" customFormat="1" ht="12" customHeight="1">
      <c r="A50" s="446" t="s">
        <v>95</v>
      </c>
      <c r="B50" s="427" t="s">
        <v>293</v>
      </c>
      <c r="C50" s="471"/>
    </row>
    <row r="51" spans="1:3" s="98" customFormat="1" ht="12" customHeight="1">
      <c r="A51" s="447" t="s">
        <v>96</v>
      </c>
      <c r="B51" s="428" t="s">
        <v>294</v>
      </c>
      <c r="C51" s="308">
        <v>39900000</v>
      </c>
    </row>
    <row r="52" spans="1:3" s="98" customFormat="1" ht="12" customHeight="1">
      <c r="A52" s="447" t="s">
        <v>290</v>
      </c>
      <c r="B52" s="428" t="s">
        <v>295</v>
      </c>
      <c r="C52" s="308"/>
    </row>
    <row r="53" spans="1:3" s="98" customFormat="1" ht="12" customHeight="1">
      <c r="A53" s="447" t="s">
        <v>291</v>
      </c>
      <c r="B53" s="428" t="s">
        <v>296</v>
      </c>
      <c r="C53" s="308"/>
    </row>
    <row r="54" spans="1:3" s="98" customFormat="1" ht="12" customHeight="1" thickBot="1">
      <c r="A54" s="448" t="s">
        <v>292</v>
      </c>
      <c r="B54" s="429" t="s">
        <v>297</v>
      </c>
      <c r="C54" s="414"/>
    </row>
    <row r="55" spans="1:3" s="98" customFormat="1" ht="12" customHeight="1" thickBot="1">
      <c r="A55" s="31" t="s">
        <v>181</v>
      </c>
      <c r="B55" s="21" t="s">
        <v>298</v>
      </c>
      <c r="C55" s="303">
        <f>SUM(C56:C58)</f>
        <v>10500000</v>
      </c>
    </row>
    <row r="56" spans="1:3" s="98" customFormat="1" ht="12" customHeight="1">
      <c r="A56" s="446" t="s">
        <v>97</v>
      </c>
      <c r="B56" s="427" t="s">
        <v>299</v>
      </c>
      <c r="C56" s="306"/>
    </row>
    <row r="57" spans="1:3" s="98" customFormat="1" ht="12" customHeight="1">
      <c r="A57" s="447" t="s">
        <v>98</v>
      </c>
      <c r="B57" s="428" t="s">
        <v>432</v>
      </c>
      <c r="C57" s="305"/>
    </row>
    <row r="58" spans="1:3" s="98" customFormat="1" ht="12" customHeight="1">
      <c r="A58" s="447" t="s">
        <v>302</v>
      </c>
      <c r="B58" s="428" t="s">
        <v>300</v>
      </c>
      <c r="C58" s="305">
        <v>10500000</v>
      </c>
    </row>
    <row r="59" spans="1:3" s="98" customFormat="1" ht="12" customHeight="1" thickBot="1">
      <c r="A59" s="448" t="s">
        <v>303</v>
      </c>
      <c r="B59" s="429" t="s">
        <v>301</v>
      </c>
      <c r="C59" s="307"/>
    </row>
    <row r="60" spans="1:3" s="98" customFormat="1" ht="12" customHeight="1" thickBot="1">
      <c r="A60" s="31" t="s">
        <v>26</v>
      </c>
      <c r="B60" s="298" t="s">
        <v>304</v>
      </c>
      <c r="C60" s="303">
        <f>SUM(C61:C63)</f>
        <v>0</v>
      </c>
    </row>
    <row r="61" spans="1:3" s="98" customFormat="1" ht="12" customHeight="1">
      <c r="A61" s="446" t="s">
        <v>182</v>
      </c>
      <c r="B61" s="427" t="s">
        <v>306</v>
      </c>
      <c r="C61" s="308"/>
    </row>
    <row r="62" spans="1:3" s="98" customFormat="1" ht="12" customHeight="1">
      <c r="A62" s="447" t="s">
        <v>183</v>
      </c>
      <c r="B62" s="428" t="s">
        <v>433</v>
      </c>
      <c r="C62" s="308"/>
    </row>
    <row r="63" spans="1:3" s="98" customFormat="1" ht="12" customHeight="1">
      <c r="A63" s="447" t="s">
        <v>232</v>
      </c>
      <c r="B63" s="428" t="s">
        <v>307</v>
      </c>
      <c r="C63" s="308"/>
    </row>
    <row r="64" spans="1:3" s="98" customFormat="1" ht="12" customHeight="1" thickBot="1">
      <c r="A64" s="448" t="s">
        <v>305</v>
      </c>
      <c r="B64" s="429" t="s">
        <v>308</v>
      </c>
      <c r="C64" s="308"/>
    </row>
    <row r="65" spans="1:3" s="98" customFormat="1" ht="12" customHeight="1" thickBot="1">
      <c r="A65" s="31" t="s">
        <v>27</v>
      </c>
      <c r="B65" s="21" t="s">
        <v>309</v>
      </c>
      <c r="C65" s="309">
        <f>+C8+C15+C22+C29+C37+C49+C55+C60</f>
        <v>491928697</v>
      </c>
    </row>
    <row r="66" spans="1:3" s="98" customFormat="1" ht="12" customHeight="1" thickBot="1">
      <c r="A66" s="449" t="s">
        <v>400</v>
      </c>
      <c r="B66" s="298" t="s">
        <v>311</v>
      </c>
      <c r="C66" s="303">
        <f>SUM(C67:C69)</f>
        <v>0</v>
      </c>
    </row>
    <row r="67" spans="1:3" s="98" customFormat="1" ht="12" customHeight="1">
      <c r="A67" s="446" t="s">
        <v>342</v>
      </c>
      <c r="B67" s="427" t="s">
        <v>312</v>
      </c>
      <c r="C67" s="308"/>
    </row>
    <row r="68" spans="1:3" s="98" customFormat="1" ht="12" customHeight="1">
      <c r="A68" s="447" t="s">
        <v>351</v>
      </c>
      <c r="B68" s="428" t="s">
        <v>313</v>
      </c>
      <c r="C68" s="308"/>
    </row>
    <row r="69" spans="1:3" s="98" customFormat="1" ht="12" customHeight="1" thickBot="1">
      <c r="A69" s="448" t="s">
        <v>352</v>
      </c>
      <c r="B69" s="430" t="s">
        <v>314</v>
      </c>
      <c r="C69" s="308"/>
    </row>
    <row r="70" spans="1:3" s="98" customFormat="1" ht="12" customHeight="1" thickBot="1">
      <c r="A70" s="449" t="s">
        <v>315</v>
      </c>
      <c r="B70" s="298" t="s">
        <v>316</v>
      </c>
      <c r="C70" s="303">
        <f>SUM(C71:C74)</f>
        <v>0</v>
      </c>
    </row>
    <row r="71" spans="1:3" s="98" customFormat="1" ht="12" customHeight="1">
      <c r="A71" s="446" t="s">
        <v>150</v>
      </c>
      <c r="B71" s="427" t="s">
        <v>317</v>
      </c>
      <c r="C71" s="308"/>
    </row>
    <row r="72" spans="1:3" s="98" customFormat="1" ht="12" customHeight="1">
      <c r="A72" s="447" t="s">
        <v>151</v>
      </c>
      <c r="B72" s="428" t="s">
        <v>318</v>
      </c>
      <c r="C72" s="308"/>
    </row>
    <row r="73" spans="1:3" s="98" customFormat="1" ht="12" customHeight="1">
      <c r="A73" s="447" t="s">
        <v>343</v>
      </c>
      <c r="B73" s="428" t="s">
        <v>319</v>
      </c>
      <c r="C73" s="308"/>
    </row>
    <row r="74" spans="1:3" s="98" customFormat="1" ht="12" customHeight="1" thickBot="1">
      <c r="A74" s="448" t="s">
        <v>344</v>
      </c>
      <c r="B74" s="429" t="s">
        <v>320</v>
      </c>
      <c r="C74" s="308"/>
    </row>
    <row r="75" spans="1:3" s="98" customFormat="1" ht="12" customHeight="1" thickBot="1">
      <c r="A75" s="449" t="s">
        <v>321</v>
      </c>
      <c r="B75" s="298" t="s">
        <v>322</v>
      </c>
      <c r="C75" s="303">
        <f>SUM(C76:C77)</f>
        <v>122008351</v>
      </c>
    </row>
    <row r="76" spans="1:3" s="98" customFormat="1" ht="12" customHeight="1">
      <c r="A76" s="446" t="s">
        <v>345</v>
      </c>
      <c r="B76" s="427" t="s">
        <v>323</v>
      </c>
      <c r="C76" s="308">
        <v>122008351</v>
      </c>
    </row>
    <row r="77" spans="1:3" s="98" customFormat="1" ht="12" customHeight="1" thickBot="1">
      <c r="A77" s="448" t="s">
        <v>346</v>
      </c>
      <c r="B77" s="429" t="s">
        <v>324</v>
      </c>
      <c r="C77" s="308"/>
    </row>
    <row r="78" spans="1:3" s="97" customFormat="1" ht="12" customHeight="1" thickBot="1">
      <c r="A78" s="449" t="s">
        <v>325</v>
      </c>
      <c r="B78" s="298" t="s">
        <v>326</v>
      </c>
      <c r="C78" s="303">
        <f>SUM(C79:C81)</f>
        <v>0</v>
      </c>
    </row>
    <row r="79" spans="1:3" s="98" customFormat="1" ht="12" customHeight="1">
      <c r="A79" s="446" t="s">
        <v>347</v>
      </c>
      <c r="B79" s="427" t="s">
        <v>327</v>
      </c>
      <c r="C79" s="308"/>
    </row>
    <row r="80" spans="1:3" s="98" customFormat="1" ht="12" customHeight="1">
      <c r="A80" s="447" t="s">
        <v>348</v>
      </c>
      <c r="B80" s="428" t="s">
        <v>328</v>
      </c>
      <c r="C80" s="308"/>
    </row>
    <row r="81" spans="1:3" s="98" customFormat="1" ht="12" customHeight="1" thickBot="1">
      <c r="A81" s="448" t="s">
        <v>349</v>
      </c>
      <c r="B81" s="429" t="s">
        <v>329</v>
      </c>
      <c r="C81" s="308"/>
    </row>
    <row r="82" spans="1:3" s="98" customFormat="1" ht="12" customHeight="1" thickBot="1">
      <c r="A82" s="449" t="s">
        <v>330</v>
      </c>
      <c r="B82" s="298" t="s">
        <v>350</v>
      </c>
      <c r="C82" s="303">
        <f>SUM(C83:C86)</f>
        <v>0</v>
      </c>
    </row>
    <row r="83" spans="1:3" s="98" customFormat="1" ht="12" customHeight="1">
      <c r="A83" s="450" t="s">
        <v>331</v>
      </c>
      <c r="B83" s="427" t="s">
        <v>332</v>
      </c>
      <c r="C83" s="308"/>
    </row>
    <row r="84" spans="1:3" s="98" customFormat="1" ht="12" customHeight="1">
      <c r="A84" s="451" t="s">
        <v>333</v>
      </c>
      <c r="B84" s="428" t="s">
        <v>334</v>
      </c>
      <c r="C84" s="308"/>
    </row>
    <row r="85" spans="1:3" s="98" customFormat="1" ht="12" customHeight="1">
      <c r="A85" s="451" t="s">
        <v>335</v>
      </c>
      <c r="B85" s="428" t="s">
        <v>336</v>
      </c>
      <c r="C85" s="308"/>
    </row>
    <row r="86" spans="1:3" s="97" customFormat="1" ht="12" customHeight="1" thickBot="1">
      <c r="A86" s="452" t="s">
        <v>337</v>
      </c>
      <c r="B86" s="429" t="s">
        <v>338</v>
      </c>
      <c r="C86" s="308"/>
    </row>
    <row r="87" spans="1:3" s="97" customFormat="1" ht="12" customHeight="1" thickBot="1">
      <c r="A87" s="449" t="s">
        <v>339</v>
      </c>
      <c r="B87" s="298" t="s">
        <v>481</v>
      </c>
      <c r="C87" s="472"/>
    </row>
    <row r="88" spans="1:3" s="97" customFormat="1" ht="12" customHeight="1" thickBot="1">
      <c r="A88" s="449" t="s">
        <v>513</v>
      </c>
      <c r="B88" s="298" t="s">
        <v>340</v>
      </c>
      <c r="C88" s="472"/>
    </row>
    <row r="89" spans="1:3" s="97" customFormat="1" ht="12" customHeight="1" thickBot="1">
      <c r="A89" s="449" t="s">
        <v>514</v>
      </c>
      <c r="B89" s="434" t="s">
        <v>484</v>
      </c>
      <c r="C89" s="309">
        <f>+C66+C70+C75+C78+C82+C88+C87</f>
        <v>122008351</v>
      </c>
    </row>
    <row r="90" spans="1:3" s="97" customFormat="1" ht="12" customHeight="1" thickBot="1">
      <c r="A90" s="453" t="s">
        <v>515</v>
      </c>
      <c r="B90" s="435" t="s">
        <v>516</v>
      </c>
      <c r="C90" s="309">
        <f>+C65+C89</f>
        <v>613937048</v>
      </c>
    </row>
    <row r="91" spans="1:3" s="98" customFormat="1" ht="15" customHeight="1" thickBot="1">
      <c r="A91" s="246"/>
      <c r="B91" s="247"/>
      <c r="C91" s="372"/>
    </row>
    <row r="92" spans="1:3" s="70" customFormat="1" ht="16.5" customHeight="1" thickBot="1">
      <c r="A92" s="250"/>
      <c r="B92" s="251" t="s">
        <v>58</v>
      </c>
      <c r="C92" s="374"/>
    </row>
    <row r="93" spans="1:3" s="99" customFormat="1" ht="12" customHeight="1" thickBot="1">
      <c r="A93" s="420" t="s">
        <v>19</v>
      </c>
      <c r="B93" s="28" t="s">
        <v>520</v>
      </c>
      <c r="C93" s="302">
        <f>+C94+C95+C96+C97+C98+C111</f>
        <v>516634839</v>
      </c>
    </row>
    <row r="94" spans="1:3" ht="12" customHeight="1">
      <c r="A94" s="454" t="s">
        <v>99</v>
      </c>
      <c r="B94" s="10" t="s">
        <v>50</v>
      </c>
      <c r="C94" s="304">
        <v>289754000</v>
      </c>
    </row>
    <row r="95" spans="1:3" ht="12" customHeight="1">
      <c r="A95" s="447" t="s">
        <v>100</v>
      </c>
      <c r="B95" s="8" t="s">
        <v>184</v>
      </c>
      <c r="C95" s="305">
        <v>39254839</v>
      </c>
    </row>
    <row r="96" spans="1:3" ht="12" customHeight="1">
      <c r="A96" s="447" t="s">
        <v>101</v>
      </c>
      <c r="B96" s="8" t="s">
        <v>141</v>
      </c>
      <c r="C96" s="307">
        <v>20174760</v>
      </c>
    </row>
    <row r="97" spans="1:3" ht="12" customHeight="1">
      <c r="A97" s="447" t="s">
        <v>102</v>
      </c>
      <c r="B97" s="11" t="s">
        <v>185</v>
      </c>
      <c r="C97" s="307">
        <v>167451240</v>
      </c>
    </row>
    <row r="98" spans="1:3" ht="12" customHeight="1">
      <c r="A98" s="447" t="s">
        <v>113</v>
      </c>
      <c r="B98" s="19" t="s">
        <v>186</v>
      </c>
      <c r="C98" s="307"/>
    </row>
    <row r="99" spans="1:3" ht="12" customHeight="1">
      <c r="A99" s="447" t="s">
        <v>103</v>
      </c>
      <c r="B99" s="8" t="s">
        <v>517</v>
      </c>
      <c r="C99" s="307"/>
    </row>
    <row r="100" spans="1:3" ht="12" customHeight="1">
      <c r="A100" s="447" t="s">
        <v>104</v>
      </c>
      <c r="B100" s="144" t="s">
        <v>447</v>
      </c>
      <c r="C100" s="307"/>
    </row>
    <row r="101" spans="1:3" ht="12" customHeight="1">
      <c r="A101" s="447" t="s">
        <v>114</v>
      </c>
      <c r="B101" s="144" t="s">
        <v>446</v>
      </c>
      <c r="C101" s="307"/>
    </row>
    <row r="102" spans="1:3" ht="12" customHeight="1">
      <c r="A102" s="447" t="s">
        <v>115</v>
      </c>
      <c r="B102" s="144" t="s">
        <v>356</v>
      </c>
      <c r="C102" s="307"/>
    </row>
    <row r="103" spans="1:3" ht="12" customHeight="1">
      <c r="A103" s="447" t="s">
        <v>116</v>
      </c>
      <c r="B103" s="145" t="s">
        <v>357</v>
      </c>
      <c r="C103" s="307"/>
    </row>
    <row r="104" spans="1:3" ht="12" customHeight="1">
      <c r="A104" s="447" t="s">
        <v>117</v>
      </c>
      <c r="B104" s="145" t="s">
        <v>358</v>
      </c>
      <c r="C104" s="307"/>
    </row>
    <row r="105" spans="1:3" ht="12" customHeight="1">
      <c r="A105" s="447" t="s">
        <v>119</v>
      </c>
      <c r="B105" s="144" t="s">
        <v>359</v>
      </c>
      <c r="C105" s="307"/>
    </row>
    <row r="106" spans="1:3" ht="12" customHeight="1">
      <c r="A106" s="447" t="s">
        <v>187</v>
      </c>
      <c r="B106" s="144" t="s">
        <v>360</v>
      </c>
      <c r="C106" s="307"/>
    </row>
    <row r="107" spans="1:3" ht="12" customHeight="1">
      <c r="A107" s="447" t="s">
        <v>354</v>
      </c>
      <c r="B107" s="145" t="s">
        <v>361</v>
      </c>
      <c r="C107" s="307"/>
    </row>
    <row r="108" spans="1:3" ht="12" customHeight="1">
      <c r="A108" s="455" t="s">
        <v>355</v>
      </c>
      <c r="B108" s="146" t="s">
        <v>362</v>
      </c>
      <c r="C108" s="307"/>
    </row>
    <row r="109" spans="1:3" ht="12" customHeight="1">
      <c r="A109" s="447" t="s">
        <v>444</v>
      </c>
      <c r="B109" s="146" t="s">
        <v>363</v>
      </c>
      <c r="C109" s="307"/>
    </row>
    <row r="110" spans="1:3" ht="12" customHeight="1">
      <c r="A110" s="447" t="s">
        <v>445</v>
      </c>
      <c r="B110" s="145" t="s">
        <v>364</v>
      </c>
      <c r="C110" s="305"/>
    </row>
    <row r="111" spans="1:3" ht="12" customHeight="1">
      <c r="A111" s="447" t="s">
        <v>449</v>
      </c>
      <c r="B111" s="11" t="s">
        <v>51</v>
      </c>
      <c r="C111" s="305"/>
    </row>
    <row r="112" spans="1:3" ht="12" customHeight="1">
      <c r="A112" s="448" t="s">
        <v>450</v>
      </c>
      <c r="B112" s="8" t="s">
        <v>518</v>
      </c>
      <c r="C112" s="307"/>
    </row>
    <row r="113" spans="1:3" ht="12" customHeight="1" thickBot="1">
      <c r="A113" s="456" t="s">
        <v>451</v>
      </c>
      <c r="B113" s="147" t="s">
        <v>519</v>
      </c>
      <c r="C113" s="311"/>
    </row>
    <row r="114" spans="1:3" ht="12" customHeight="1" thickBot="1">
      <c r="A114" s="31" t="s">
        <v>20</v>
      </c>
      <c r="B114" s="27" t="s">
        <v>365</v>
      </c>
      <c r="C114" s="303">
        <f>+C115+C117+C119</f>
        <v>102057570</v>
      </c>
    </row>
    <row r="115" spans="1:3" ht="12" customHeight="1">
      <c r="A115" s="446" t="s">
        <v>105</v>
      </c>
      <c r="B115" s="8" t="s">
        <v>231</v>
      </c>
      <c r="C115" s="306">
        <v>102057570</v>
      </c>
    </row>
    <row r="116" spans="1:3" ht="12" customHeight="1">
      <c r="A116" s="446" t="s">
        <v>106</v>
      </c>
      <c r="B116" s="12" t="s">
        <v>369</v>
      </c>
      <c r="C116" s="306"/>
    </row>
    <row r="117" spans="1:3" ht="12" customHeight="1">
      <c r="A117" s="446" t="s">
        <v>107</v>
      </c>
      <c r="B117" s="12" t="s">
        <v>188</v>
      </c>
      <c r="C117" s="305"/>
    </row>
    <row r="118" spans="1:3" ht="12" customHeight="1">
      <c r="A118" s="446" t="s">
        <v>108</v>
      </c>
      <c r="B118" s="12" t="s">
        <v>370</v>
      </c>
      <c r="C118" s="275"/>
    </row>
    <row r="119" spans="1:3" ht="12" customHeight="1">
      <c r="A119" s="446" t="s">
        <v>109</v>
      </c>
      <c r="B119" s="300" t="s">
        <v>233</v>
      </c>
      <c r="C119" s="275"/>
    </row>
    <row r="120" spans="1:3" ht="12" customHeight="1">
      <c r="A120" s="446" t="s">
        <v>118</v>
      </c>
      <c r="B120" s="299" t="s">
        <v>434</v>
      </c>
      <c r="C120" s="275"/>
    </row>
    <row r="121" spans="1:3" ht="12" customHeight="1">
      <c r="A121" s="446" t="s">
        <v>120</v>
      </c>
      <c r="B121" s="423" t="s">
        <v>375</v>
      </c>
      <c r="C121" s="275"/>
    </row>
    <row r="122" spans="1:3" ht="12" customHeight="1">
      <c r="A122" s="446" t="s">
        <v>189</v>
      </c>
      <c r="B122" s="145" t="s">
        <v>358</v>
      </c>
      <c r="C122" s="275"/>
    </row>
    <row r="123" spans="1:3" ht="12" customHeight="1">
      <c r="A123" s="446" t="s">
        <v>190</v>
      </c>
      <c r="B123" s="145" t="s">
        <v>374</v>
      </c>
      <c r="C123" s="275"/>
    </row>
    <row r="124" spans="1:3" ht="12" customHeight="1">
      <c r="A124" s="446" t="s">
        <v>191</v>
      </c>
      <c r="B124" s="145" t="s">
        <v>373</v>
      </c>
      <c r="C124" s="275"/>
    </row>
    <row r="125" spans="1:3" ht="12" customHeight="1">
      <c r="A125" s="446" t="s">
        <v>366</v>
      </c>
      <c r="B125" s="145" t="s">
        <v>361</v>
      </c>
      <c r="C125" s="275"/>
    </row>
    <row r="126" spans="1:3" ht="12" customHeight="1">
      <c r="A126" s="446" t="s">
        <v>367</v>
      </c>
      <c r="B126" s="145" t="s">
        <v>372</v>
      </c>
      <c r="C126" s="275"/>
    </row>
    <row r="127" spans="1:3" ht="12" customHeight="1" thickBot="1">
      <c r="A127" s="455" t="s">
        <v>368</v>
      </c>
      <c r="B127" s="145" t="s">
        <v>371</v>
      </c>
      <c r="C127" s="277"/>
    </row>
    <row r="128" spans="1:3" ht="12" customHeight="1" thickBot="1">
      <c r="A128" s="31" t="s">
        <v>21</v>
      </c>
      <c r="B128" s="125" t="s">
        <v>454</v>
      </c>
      <c r="C128" s="303">
        <f>+C93+C114</f>
        <v>618692409</v>
      </c>
    </row>
    <row r="129" spans="1:11" ht="12" customHeight="1" thickBot="1">
      <c r="A129" s="31" t="s">
        <v>22</v>
      </c>
      <c r="B129" s="125" t="s">
        <v>455</v>
      </c>
      <c r="C129" s="303">
        <f>+C130+C131+C132</f>
        <v>0</v>
      </c>
    </row>
    <row r="130" spans="1:11" s="99" customFormat="1" ht="12" customHeight="1">
      <c r="A130" s="446" t="s">
        <v>270</v>
      </c>
      <c r="B130" s="9" t="s">
        <v>523</v>
      </c>
      <c r="C130" s="275"/>
    </row>
    <row r="131" spans="1:11" ht="12" customHeight="1">
      <c r="A131" s="446" t="s">
        <v>271</v>
      </c>
      <c r="B131" s="9" t="s">
        <v>463</v>
      </c>
      <c r="C131" s="275"/>
    </row>
    <row r="132" spans="1:11" ht="12" customHeight="1" thickBot="1">
      <c r="A132" s="455" t="s">
        <v>272</v>
      </c>
      <c r="B132" s="7" t="s">
        <v>522</v>
      </c>
      <c r="C132" s="275"/>
    </row>
    <row r="133" spans="1:11" ht="12" customHeight="1" thickBot="1">
      <c r="A133" s="31" t="s">
        <v>23</v>
      </c>
      <c r="B133" s="125" t="s">
        <v>456</v>
      </c>
      <c r="C133" s="303">
        <f>+C134+C135+C136+C137+C138+C139</f>
        <v>0</v>
      </c>
    </row>
    <row r="134" spans="1:11" ht="12" customHeight="1">
      <c r="A134" s="446" t="s">
        <v>92</v>
      </c>
      <c r="B134" s="9" t="s">
        <v>465</v>
      </c>
      <c r="C134" s="275"/>
    </row>
    <row r="135" spans="1:11" ht="12" customHeight="1">
      <c r="A135" s="446" t="s">
        <v>93</v>
      </c>
      <c r="B135" s="9" t="s">
        <v>457</v>
      </c>
      <c r="C135" s="275"/>
    </row>
    <row r="136" spans="1:11" ht="12" customHeight="1">
      <c r="A136" s="446" t="s">
        <v>94</v>
      </c>
      <c r="B136" s="9" t="s">
        <v>458</v>
      </c>
      <c r="C136" s="275"/>
    </row>
    <row r="137" spans="1:11" ht="12" customHeight="1">
      <c r="A137" s="446" t="s">
        <v>176</v>
      </c>
      <c r="B137" s="9" t="s">
        <v>521</v>
      </c>
      <c r="C137" s="275"/>
    </row>
    <row r="138" spans="1:11" ht="12" customHeight="1">
      <c r="A138" s="446" t="s">
        <v>177</v>
      </c>
      <c r="B138" s="9" t="s">
        <v>460</v>
      </c>
      <c r="C138" s="275"/>
    </row>
    <row r="139" spans="1:11" s="99" customFormat="1" ht="12" customHeight="1" thickBot="1">
      <c r="A139" s="455" t="s">
        <v>178</v>
      </c>
      <c r="B139" s="7" t="s">
        <v>461</v>
      </c>
      <c r="C139" s="275"/>
    </row>
    <row r="140" spans="1:11" ht="12" customHeight="1" thickBot="1">
      <c r="A140" s="31" t="s">
        <v>24</v>
      </c>
      <c r="B140" s="125" t="s">
        <v>549</v>
      </c>
      <c r="C140" s="309">
        <f>+C141+C142+C144+C145+C143</f>
        <v>0</v>
      </c>
      <c r="K140" s="257"/>
    </row>
    <row r="141" spans="1:11">
      <c r="A141" s="446" t="s">
        <v>95</v>
      </c>
      <c r="B141" s="9" t="s">
        <v>376</v>
      </c>
      <c r="C141" s="275"/>
    </row>
    <row r="142" spans="1:11" ht="12" customHeight="1">
      <c r="A142" s="446" t="s">
        <v>96</v>
      </c>
      <c r="B142" s="9" t="s">
        <v>377</v>
      </c>
      <c r="C142" s="275"/>
    </row>
    <row r="143" spans="1:11" s="99" customFormat="1" ht="12" customHeight="1">
      <c r="A143" s="446" t="s">
        <v>290</v>
      </c>
      <c r="B143" s="9" t="s">
        <v>548</v>
      </c>
      <c r="C143" s="275"/>
    </row>
    <row r="144" spans="1:11" s="99" customFormat="1" ht="12" customHeight="1">
      <c r="A144" s="446" t="s">
        <v>291</v>
      </c>
      <c r="B144" s="9" t="s">
        <v>470</v>
      </c>
      <c r="C144" s="275"/>
    </row>
    <row r="145" spans="1:3" s="99" customFormat="1" ht="12" customHeight="1" thickBot="1">
      <c r="A145" s="455" t="s">
        <v>292</v>
      </c>
      <c r="B145" s="7" t="s">
        <v>396</v>
      </c>
      <c r="C145" s="275"/>
    </row>
    <row r="146" spans="1:3" s="99" customFormat="1" ht="12" customHeight="1" thickBot="1">
      <c r="A146" s="31" t="s">
        <v>25</v>
      </c>
      <c r="B146" s="125" t="s">
        <v>471</v>
      </c>
      <c r="C146" s="312">
        <f>+C147+C148+C149+C150+C151</f>
        <v>0</v>
      </c>
    </row>
    <row r="147" spans="1:3" s="99" customFormat="1" ht="12" customHeight="1">
      <c r="A147" s="446" t="s">
        <v>97</v>
      </c>
      <c r="B147" s="9" t="s">
        <v>466</v>
      </c>
      <c r="C147" s="275"/>
    </row>
    <row r="148" spans="1:3" s="99" customFormat="1" ht="12" customHeight="1">
      <c r="A148" s="446" t="s">
        <v>98</v>
      </c>
      <c r="B148" s="9" t="s">
        <v>473</v>
      </c>
      <c r="C148" s="275"/>
    </row>
    <row r="149" spans="1:3" s="99" customFormat="1" ht="12" customHeight="1">
      <c r="A149" s="446" t="s">
        <v>302</v>
      </c>
      <c r="B149" s="9" t="s">
        <v>468</v>
      </c>
      <c r="C149" s="275"/>
    </row>
    <row r="150" spans="1:3" ht="12.75" customHeight="1">
      <c r="A150" s="446" t="s">
        <v>303</v>
      </c>
      <c r="B150" s="9" t="s">
        <v>524</v>
      </c>
      <c r="C150" s="275"/>
    </row>
    <row r="151" spans="1:3" ht="12.75" customHeight="1" thickBot="1">
      <c r="A151" s="455" t="s">
        <v>472</v>
      </c>
      <c r="B151" s="7" t="s">
        <v>475</v>
      </c>
      <c r="C151" s="277"/>
    </row>
    <row r="152" spans="1:3" ht="12.75" customHeight="1" thickBot="1">
      <c r="A152" s="501" t="s">
        <v>26</v>
      </c>
      <c r="B152" s="125" t="s">
        <v>476</v>
      </c>
      <c r="C152" s="312"/>
    </row>
    <row r="153" spans="1:3" ht="12" customHeight="1" thickBot="1">
      <c r="A153" s="501" t="s">
        <v>27</v>
      </c>
      <c r="B153" s="125" t="s">
        <v>477</v>
      </c>
      <c r="C153" s="312"/>
    </row>
    <row r="154" spans="1:3" ht="15" customHeight="1" thickBot="1">
      <c r="A154" s="31" t="s">
        <v>28</v>
      </c>
      <c r="B154" s="125" t="s">
        <v>479</v>
      </c>
      <c r="C154" s="437">
        <f>+C129+C133+C140+C146+C152+C153</f>
        <v>0</v>
      </c>
    </row>
    <row r="155" spans="1:3" ht="13.5" thickBot="1">
      <c r="A155" s="457" t="s">
        <v>29</v>
      </c>
      <c r="B155" s="390" t="s">
        <v>478</v>
      </c>
      <c r="C155" s="437">
        <f>+C128+C154</f>
        <v>618692409</v>
      </c>
    </row>
    <row r="156" spans="1:3" ht="15" customHeight="1" thickBot="1">
      <c r="A156" s="398"/>
      <c r="B156" s="399"/>
      <c r="C156" s="400"/>
    </row>
    <row r="157" spans="1:3" ht="14.25" customHeight="1" thickBot="1">
      <c r="A157" s="255" t="s">
        <v>525</v>
      </c>
      <c r="B157" s="256"/>
      <c r="C157" s="122"/>
    </row>
    <row r="158" spans="1:3" ht="13.5" thickBot="1">
      <c r="A158" s="255" t="s">
        <v>207</v>
      </c>
      <c r="B158" s="256"/>
      <c r="C158" s="122"/>
    </row>
  </sheetData>
  <sheetProtection sheet="1" objects="1" scenarios="1" formatCells="0"/>
  <phoneticPr fontId="3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58" orientation="portrait" verticalDpi="300" r:id="rId1"/>
  <headerFooter alignWithMargins="0"/>
  <rowBreaks count="1" manualBreakCount="1">
    <brk id="90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>
  <sheetPr codeName="Munka19">
    <tabColor rgb="FF92D050"/>
  </sheetPr>
  <dimension ref="A1:K158"/>
  <sheetViews>
    <sheetView view="pageLayout" zoomScaleNormal="130" zoomScaleSheetLayoutView="85" workbookViewId="0">
      <selection activeCell="C2" sqref="C2"/>
    </sheetView>
  </sheetViews>
  <sheetFormatPr defaultRowHeight="12.75"/>
  <cols>
    <col min="1" max="1" width="19.5" style="401" customWidth="1"/>
    <col min="2" max="2" width="72" style="402" customWidth="1"/>
    <col min="3" max="3" width="25" style="403" customWidth="1"/>
    <col min="4" max="16384" width="9.33203125" style="3"/>
  </cols>
  <sheetData>
    <row r="1" spans="1:3" s="2" customFormat="1" ht="16.5" customHeight="1" thickBot="1">
      <c r="A1" s="232"/>
      <c r="B1" s="234"/>
      <c r="C1" s="551" t="str">
        <f ca="1">+CONCATENATE("9.1.3. melléklet a 2/",LEFT(ÖSSZEFÜGGÉSEK!A5,4),". (II.16.) önkormányzati rendelethez")</f>
        <v>9.1.3. melléklet a 2/2017. (II.16.) önkormányzati rendelethez</v>
      </c>
    </row>
    <row r="2" spans="1:3" s="95" customFormat="1" ht="21" customHeight="1">
      <c r="A2" s="418" t="s">
        <v>62</v>
      </c>
      <c r="B2" s="363" t="s">
        <v>227</v>
      </c>
      <c r="C2" s="365" t="s">
        <v>55</v>
      </c>
    </row>
    <row r="3" spans="1:3" s="95" customFormat="1" ht="16.5" thickBot="1">
      <c r="A3" s="235" t="s">
        <v>204</v>
      </c>
      <c r="B3" s="364" t="s">
        <v>536</v>
      </c>
      <c r="C3" s="500" t="s">
        <v>437</v>
      </c>
    </row>
    <row r="4" spans="1:3" s="96" customFormat="1" ht="15.95" customHeight="1" thickBot="1">
      <c r="A4" s="236"/>
      <c r="B4" s="236"/>
      <c r="C4" s="237" t="str">
        <f ca="1">'9.1.2. sz. mell '!C4</f>
        <v>Forintban!</v>
      </c>
    </row>
    <row r="5" spans="1:3" ht="13.5" thickBot="1">
      <c r="A5" s="419" t="s">
        <v>206</v>
      </c>
      <c r="B5" s="238" t="s">
        <v>571</v>
      </c>
      <c r="C5" s="366" t="s">
        <v>56</v>
      </c>
    </row>
    <row r="6" spans="1:3" s="70" customFormat="1" ht="12.95" customHeight="1" thickBot="1">
      <c r="A6" s="201"/>
      <c r="B6" s="202" t="s">
        <v>499</v>
      </c>
      <c r="C6" s="203" t="s">
        <v>500</v>
      </c>
    </row>
    <row r="7" spans="1:3" s="70" customFormat="1" ht="15.95" customHeight="1" thickBot="1">
      <c r="A7" s="240"/>
      <c r="B7" s="241" t="s">
        <v>57</v>
      </c>
      <c r="C7" s="367"/>
    </row>
    <row r="8" spans="1:3" s="70" customFormat="1" ht="12" customHeight="1" thickBot="1">
      <c r="A8" s="31" t="s">
        <v>19</v>
      </c>
      <c r="B8" s="21" t="s">
        <v>254</v>
      </c>
      <c r="C8" s="303">
        <f>+C9+C10+C11+C12+C13+C14</f>
        <v>0</v>
      </c>
    </row>
    <row r="9" spans="1:3" s="97" customFormat="1" ht="12" customHeight="1">
      <c r="A9" s="446" t="s">
        <v>99</v>
      </c>
      <c r="B9" s="427" t="s">
        <v>255</v>
      </c>
      <c r="C9" s="306"/>
    </row>
    <row r="10" spans="1:3" s="98" customFormat="1" ht="12" customHeight="1">
      <c r="A10" s="447" t="s">
        <v>100</v>
      </c>
      <c r="B10" s="428" t="s">
        <v>256</v>
      </c>
      <c r="C10" s="305"/>
    </row>
    <row r="11" spans="1:3" s="98" customFormat="1" ht="12" customHeight="1">
      <c r="A11" s="447" t="s">
        <v>101</v>
      </c>
      <c r="B11" s="428" t="s">
        <v>558</v>
      </c>
      <c r="C11" s="305"/>
    </row>
    <row r="12" spans="1:3" s="98" customFormat="1" ht="12" customHeight="1">
      <c r="A12" s="447" t="s">
        <v>102</v>
      </c>
      <c r="B12" s="428" t="s">
        <v>258</v>
      </c>
      <c r="C12" s="305"/>
    </row>
    <row r="13" spans="1:3" s="98" customFormat="1" ht="12" customHeight="1">
      <c r="A13" s="447" t="s">
        <v>149</v>
      </c>
      <c r="B13" s="428" t="s">
        <v>512</v>
      </c>
      <c r="C13" s="305"/>
    </row>
    <row r="14" spans="1:3" s="97" customFormat="1" ht="12" customHeight="1" thickBot="1">
      <c r="A14" s="448" t="s">
        <v>103</v>
      </c>
      <c r="B14" s="429" t="s">
        <v>439</v>
      </c>
      <c r="C14" s="305"/>
    </row>
    <row r="15" spans="1:3" s="97" customFormat="1" ht="12" customHeight="1" thickBot="1">
      <c r="A15" s="31" t="s">
        <v>20</v>
      </c>
      <c r="B15" s="298" t="s">
        <v>259</v>
      </c>
      <c r="C15" s="303">
        <f>+C16+C17+C18+C19+C20</f>
        <v>0</v>
      </c>
    </row>
    <row r="16" spans="1:3" s="97" customFormat="1" ht="12" customHeight="1">
      <c r="A16" s="446" t="s">
        <v>105</v>
      </c>
      <c r="B16" s="427" t="s">
        <v>260</v>
      </c>
      <c r="C16" s="306"/>
    </row>
    <row r="17" spans="1:3" s="97" customFormat="1" ht="12" customHeight="1">
      <c r="A17" s="447" t="s">
        <v>106</v>
      </c>
      <c r="B17" s="428" t="s">
        <v>261</v>
      </c>
      <c r="C17" s="305"/>
    </row>
    <row r="18" spans="1:3" s="97" customFormat="1" ht="12" customHeight="1">
      <c r="A18" s="447" t="s">
        <v>107</v>
      </c>
      <c r="B18" s="428" t="s">
        <v>428</v>
      </c>
      <c r="C18" s="305"/>
    </row>
    <row r="19" spans="1:3" s="97" customFormat="1" ht="12" customHeight="1">
      <c r="A19" s="447" t="s">
        <v>108</v>
      </c>
      <c r="B19" s="428" t="s">
        <v>429</v>
      </c>
      <c r="C19" s="305"/>
    </row>
    <row r="20" spans="1:3" s="97" customFormat="1" ht="12" customHeight="1">
      <c r="A20" s="447" t="s">
        <v>109</v>
      </c>
      <c r="B20" s="428" t="s">
        <v>262</v>
      </c>
      <c r="C20" s="305"/>
    </row>
    <row r="21" spans="1:3" s="98" customFormat="1" ht="12" customHeight="1" thickBot="1">
      <c r="A21" s="448" t="s">
        <v>118</v>
      </c>
      <c r="B21" s="429" t="s">
        <v>263</v>
      </c>
      <c r="C21" s="307"/>
    </row>
    <row r="22" spans="1:3" s="98" customFormat="1" ht="12" customHeight="1" thickBot="1">
      <c r="A22" s="31" t="s">
        <v>21</v>
      </c>
      <c r="B22" s="21" t="s">
        <v>264</v>
      </c>
      <c r="C22" s="303">
        <f>+C23+C24+C25+C26+C27</f>
        <v>0</v>
      </c>
    </row>
    <row r="23" spans="1:3" s="98" customFormat="1" ht="12" customHeight="1">
      <c r="A23" s="446" t="s">
        <v>88</v>
      </c>
      <c r="B23" s="427" t="s">
        <v>265</v>
      </c>
      <c r="C23" s="306"/>
    </row>
    <row r="24" spans="1:3" s="97" customFormat="1" ht="12" customHeight="1">
      <c r="A24" s="447" t="s">
        <v>89</v>
      </c>
      <c r="B24" s="428" t="s">
        <v>266</v>
      </c>
      <c r="C24" s="305"/>
    </row>
    <row r="25" spans="1:3" s="98" customFormat="1" ht="12" customHeight="1">
      <c r="A25" s="447" t="s">
        <v>90</v>
      </c>
      <c r="B25" s="428" t="s">
        <v>430</v>
      </c>
      <c r="C25" s="305"/>
    </row>
    <row r="26" spans="1:3" s="98" customFormat="1" ht="12" customHeight="1">
      <c r="A26" s="447" t="s">
        <v>91</v>
      </c>
      <c r="B26" s="428" t="s">
        <v>431</v>
      </c>
      <c r="C26" s="305"/>
    </row>
    <row r="27" spans="1:3" s="98" customFormat="1" ht="12" customHeight="1">
      <c r="A27" s="447" t="s">
        <v>172</v>
      </c>
      <c r="B27" s="428" t="s">
        <v>267</v>
      </c>
      <c r="C27" s="305"/>
    </row>
    <row r="28" spans="1:3" s="98" customFormat="1" ht="12" customHeight="1" thickBot="1">
      <c r="A28" s="448" t="s">
        <v>173</v>
      </c>
      <c r="B28" s="429" t="s">
        <v>268</v>
      </c>
      <c r="C28" s="307"/>
    </row>
    <row r="29" spans="1:3" s="98" customFormat="1" ht="12" customHeight="1" thickBot="1">
      <c r="A29" s="31" t="s">
        <v>174</v>
      </c>
      <c r="B29" s="21" t="s">
        <v>269</v>
      </c>
      <c r="C29" s="309">
        <f>SUM(C30:C36)</f>
        <v>0</v>
      </c>
    </row>
    <row r="30" spans="1:3" s="98" customFormat="1" ht="12" customHeight="1">
      <c r="A30" s="446" t="s">
        <v>270</v>
      </c>
      <c r="B30" s="427" t="s">
        <v>563</v>
      </c>
      <c r="C30" s="306"/>
    </row>
    <row r="31" spans="1:3" s="98" customFormat="1" ht="12" customHeight="1">
      <c r="A31" s="447" t="s">
        <v>271</v>
      </c>
      <c r="B31" s="428" t="s">
        <v>564</v>
      </c>
      <c r="C31" s="305"/>
    </row>
    <row r="32" spans="1:3" s="98" customFormat="1" ht="12" customHeight="1">
      <c r="A32" s="447" t="s">
        <v>272</v>
      </c>
      <c r="B32" s="428" t="s">
        <v>565</v>
      </c>
      <c r="C32" s="305"/>
    </row>
    <row r="33" spans="1:3" s="98" customFormat="1" ht="12" customHeight="1">
      <c r="A33" s="447" t="s">
        <v>273</v>
      </c>
      <c r="B33" s="428" t="s">
        <v>566</v>
      </c>
      <c r="C33" s="305"/>
    </row>
    <row r="34" spans="1:3" s="98" customFormat="1" ht="12" customHeight="1">
      <c r="A34" s="447" t="s">
        <v>560</v>
      </c>
      <c r="B34" s="428" t="s">
        <v>274</v>
      </c>
      <c r="C34" s="305"/>
    </row>
    <row r="35" spans="1:3" s="98" customFormat="1" ht="12" customHeight="1">
      <c r="A35" s="447" t="s">
        <v>561</v>
      </c>
      <c r="B35" s="428" t="s">
        <v>275</v>
      </c>
      <c r="C35" s="305"/>
    </row>
    <row r="36" spans="1:3" s="98" customFormat="1" ht="12" customHeight="1" thickBot="1">
      <c r="A36" s="448" t="s">
        <v>562</v>
      </c>
      <c r="B36" s="523" t="s">
        <v>276</v>
      </c>
      <c r="C36" s="307"/>
    </row>
    <row r="37" spans="1:3" s="98" customFormat="1" ht="12" customHeight="1" thickBot="1">
      <c r="A37" s="31" t="s">
        <v>23</v>
      </c>
      <c r="B37" s="21" t="s">
        <v>440</v>
      </c>
      <c r="C37" s="303">
        <f>SUM(C38:C48)</f>
        <v>0</v>
      </c>
    </row>
    <row r="38" spans="1:3" s="98" customFormat="1" ht="12" customHeight="1">
      <c r="A38" s="446" t="s">
        <v>92</v>
      </c>
      <c r="B38" s="427" t="s">
        <v>279</v>
      </c>
      <c r="C38" s="306"/>
    </row>
    <row r="39" spans="1:3" s="98" customFormat="1" ht="12" customHeight="1">
      <c r="A39" s="447" t="s">
        <v>93</v>
      </c>
      <c r="B39" s="428" t="s">
        <v>280</v>
      </c>
      <c r="C39" s="305"/>
    </row>
    <row r="40" spans="1:3" s="98" customFormat="1" ht="12" customHeight="1">
      <c r="A40" s="447" t="s">
        <v>94</v>
      </c>
      <c r="B40" s="428" t="s">
        <v>281</v>
      </c>
      <c r="C40" s="305"/>
    </row>
    <row r="41" spans="1:3" s="98" customFormat="1" ht="12" customHeight="1">
      <c r="A41" s="447" t="s">
        <v>176</v>
      </c>
      <c r="B41" s="428" t="s">
        <v>282</v>
      </c>
      <c r="C41" s="305"/>
    </row>
    <row r="42" spans="1:3" s="98" customFormat="1" ht="12" customHeight="1">
      <c r="A42" s="447" t="s">
        <v>177</v>
      </c>
      <c r="B42" s="428" t="s">
        <v>283</v>
      </c>
      <c r="C42" s="305"/>
    </row>
    <row r="43" spans="1:3" s="98" customFormat="1" ht="12" customHeight="1">
      <c r="A43" s="447" t="s">
        <v>178</v>
      </c>
      <c r="B43" s="428" t="s">
        <v>284</v>
      </c>
      <c r="C43" s="305"/>
    </row>
    <row r="44" spans="1:3" s="98" customFormat="1" ht="12" customHeight="1">
      <c r="A44" s="447" t="s">
        <v>179</v>
      </c>
      <c r="B44" s="428" t="s">
        <v>285</v>
      </c>
      <c r="C44" s="305"/>
    </row>
    <row r="45" spans="1:3" s="98" customFormat="1" ht="12" customHeight="1">
      <c r="A45" s="447" t="s">
        <v>180</v>
      </c>
      <c r="B45" s="428" t="s">
        <v>567</v>
      </c>
      <c r="C45" s="305"/>
    </row>
    <row r="46" spans="1:3" s="98" customFormat="1" ht="12" customHeight="1">
      <c r="A46" s="447" t="s">
        <v>277</v>
      </c>
      <c r="B46" s="428" t="s">
        <v>287</v>
      </c>
      <c r="C46" s="308"/>
    </row>
    <row r="47" spans="1:3" s="98" customFormat="1" ht="12" customHeight="1">
      <c r="A47" s="448" t="s">
        <v>278</v>
      </c>
      <c r="B47" s="429" t="s">
        <v>442</v>
      </c>
      <c r="C47" s="414"/>
    </row>
    <row r="48" spans="1:3" s="98" customFormat="1" ht="12" customHeight="1" thickBot="1">
      <c r="A48" s="448" t="s">
        <v>441</v>
      </c>
      <c r="B48" s="429" t="s">
        <v>288</v>
      </c>
      <c r="C48" s="414"/>
    </row>
    <row r="49" spans="1:3" s="98" customFormat="1" ht="12" customHeight="1" thickBot="1">
      <c r="A49" s="31" t="s">
        <v>24</v>
      </c>
      <c r="B49" s="21" t="s">
        <v>289</v>
      </c>
      <c r="C49" s="303">
        <f>SUM(C50:C54)</f>
        <v>0</v>
      </c>
    </row>
    <row r="50" spans="1:3" s="98" customFormat="1" ht="12" customHeight="1">
      <c r="A50" s="446" t="s">
        <v>95</v>
      </c>
      <c r="B50" s="427" t="s">
        <v>293</v>
      </c>
      <c r="C50" s="471"/>
    </row>
    <row r="51" spans="1:3" s="98" customFormat="1" ht="12" customHeight="1">
      <c r="A51" s="447" t="s">
        <v>96</v>
      </c>
      <c r="B51" s="428" t="s">
        <v>294</v>
      </c>
      <c r="C51" s="308"/>
    </row>
    <row r="52" spans="1:3" s="98" customFormat="1" ht="12" customHeight="1">
      <c r="A52" s="447" t="s">
        <v>290</v>
      </c>
      <c r="B52" s="428" t="s">
        <v>295</v>
      </c>
      <c r="C52" s="308"/>
    </row>
    <row r="53" spans="1:3" s="98" customFormat="1" ht="12" customHeight="1">
      <c r="A53" s="447" t="s">
        <v>291</v>
      </c>
      <c r="B53" s="428" t="s">
        <v>296</v>
      </c>
      <c r="C53" s="308"/>
    </row>
    <row r="54" spans="1:3" s="98" customFormat="1" ht="12" customHeight="1" thickBot="1">
      <c r="A54" s="448" t="s">
        <v>292</v>
      </c>
      <c r="B54" s="523" t="s">
        <v>297</v>
      </c>
      <c r="C54" s="414"/>
    </row>
    <row r="55" spans="1:3" s="98" customFormat="1" ht="12" customHeight="1" thickBot="1">
      <c r="A55" s="31" t="s">
        <v>181</v>
      </c>
      <c r="B55" s="21" t="s">
        <v>298</v>
      </c>
      <c r="C55" s="303">
        <f>SUM(C56:C58)</f>
        <v>0</v>
      </c>
    </row>
    <row r="56" spans="1:3" s="98" customFormat="1" ht="12" customHeight="1">
      <c r="A56" s="446" t="s">
        <v>97</v>
      </c>
      <c r="B56" s="427" t="s">
        <v>299</v>
      </c>
      <c r="C56" s="306"/>
    </row>
    <row r="57" spans="1:3" s="98" customFormat="1" ht="12" customHeight="1">
      <c r="A57" s="447" t="s">
        <v>98</v>
      </c>
      <c r="B57" s="428" t="s">
        <v>432</v>
      </c>
      <c r="C57" s="305"/>
    </row>
    <row r="58" spans="1:3" s="98" customFormat="1" ht="12" customHeight="1">
      <c r="A58" s="447" t="s">
        <v>302</v>
      </c>
      <c r="B58" s="428" t="s">
        <v>300</v>
      </c>
      <c r="C58" s="305"/>
    </row>
    <row r="59" spans="1:3" s="98" customFormat="1" ht="12" customHeight="1" thickBot="1">
      <c r="A59" s="448" t="s">
        <v>303</v>
      </c>
      <c r="B59" s="523" t="s">
        <v>301</v>
      </c>
      <c r="C59" s="307"/>
    </row>
    <row r="60" spans="1:3" s="98" customFormat="1" ht="12" customHeight="1" thickBot="1">
      <c r="A60" s="31" t="s">
        <v>26</v>
      </c>
      <c r="B60" s="298" t="s">
        <v>304</v>
      </c>
      <c r="C60" s="303">
        <f>SUM(C61:C63)</f>
        <v>0</v>
      </c>
    </row>
    <row r="61" spans="1:3" s="98" customFormat="1" ht="12" customHeight="1">
      <c r="A61" s="446" t="s">
        <v>182</v>
      </c>
      <c r="B61" s="427" t="s">
        <v>306</v>
      </c>
      <c r="C61" s="308"/>
    </row>
    <row r="62" spans="1:3" s="98" customFormat="1" ht="12" customHeight="1">
      <c r="A62" s="447" t="s">
        <v>183</v>
      </c>
      <c r="B62" s="428" t="s">
        <v>433</v>
      </c>
      <c r="C62" s="308"/>
    </row>
    <row r="63" spans="1:3" s="98" customFormat="1" ht="12" customHeight="1">
      <c r="A63" s="447" t="s">
        <v>232</v>
      </c>
      <c r="B63" s="428" t="s">
        <v>307</v>
      </c>
      <c r="C63" s="308"/>
    </row>
    <row r="64" spans="1:3" s="98" customFormat="1" ht="12" customHeight="1" thickBot="1">
      <c r="A64" s="448" t="s">
        <v>305</v>
      </c>
      <c r="B64" s="523" t="s">
        <v>308</v>
      </c>
      <c r="C64" s="308"/>
    </row>
    <row r="65" spans="1:3" s="98" customFormat="1" ht="12" customHeight="1" thickBot="1">
      <c r="A65" s="31" t="s">
        <v>27</v>
      </c>
      <c r="B65" s="21" t="s">
        <v>309</v>
      </c>
      <c r="C65" s="309">
        <f>+C8+C15+C22+C29+C37+C49+C55+C60</f>
        <v>0</v>
      </c>
    </row>
    <row r="66" spans="1:3" s="98" customFormat="1" ht="12" customHeight="1" thickBot="1">
      <c r="A66" s="449" t="s">
        <v>400</v>
      </c>
      <c r="B66" s="298" t="s">
        <v>311</v>
      </c>
      <c r="C66" s="303">
        <f>SUM(C67:C69)</f>
        <v>0</v>
      </c>
    </row>
    <row r="67" spans="1:3" s="98" customFormat="1" ht="12" customHeight="1">
      <c r="A67" s="446" t="s">
        <v>342</v>
      </c>
      <c r="B67" s="427" t="s">
        <v>312</v>
      </c>
      <c r="C67" s="308"/>
    </row>
    <row r="68" spans="1:3" s="98" customFormat="1" ht="12" customHeight="1">
      <c r="A68" s="447" t="s">
        <v>351</v>
      </c>
      <c r="B68" s="428" t="s">
        <v>313</v>
      </c>
      <c r="C68" s="308"/>
    </row>
    <row r="69" spans="1:3" s="98" customFormat="1" ht="12" customHeight="1" thickBot="1">
      <c r="A69" s="448" t="s">
        <v>352</v>
      </c>
      <c r="B69" s="527" t="s">
        <v>314</v>
      </c>
      <c r="C69" s="308"/>
    </row>
    <row r="70" spans="1:3" s="98" customFormat="1" ht="12" customHeight="1" thickBot="1">
      <c r="A70" s="449" t="s">
        <v>315</v>
      </c>
      <c r="B70" s="298" t="s">
        <v>316</v>
      </c>
      <c r="C70" s="303">
        <f>SUM(C71:C74)</f>
        <v>0</v>
      </c>
    </row>
    <row r="71" spans="1:3" s="98" customFormat="1" ht="12" customHeight="1">
      <c r="A71" s="446" t="s">
        <v>150</v>
      </c>
      <c r="B71" s="427" t="s">
        <v>317</v>
      </c>
      <c r="C71" s="308"/>
    </row>
    <row r="72" spans="1:3" s="98" customFormat="1" ht="12" customHeight="1">
      <c r="A72" s="447" t="s">
        <v>151</v>
      </c>
      <c r="B72" s="428" t="s">
        <v>318</v>
      </c>
      <c r="C72" s="308"/>
    </row>
    <row r="73" spans="1:3" s="98" customFormat="1" ht="12" customHeight="1">
      <c r="A73" s="447" t="s">
        <v>343</v>
      </c>
      <c r="B73" s="428" t="s">
        <v>319</v>
      </c>
      <c r="C73" s="308"/>
    </row>
    <row r="74" spans="1:3" s="98" customFormat="1" ht="12" customHeight="1" thickBot="1">
      <c r="A74" s="448" t="s">
        <v>344</v>
      </c>
      <c r="B74" s="429" t="s">
        <v>320</v>
      </c>
      <c r="C74" s="308"/>
    </row>
    <row r="75" spans="1:3" s="98" customFormat="1" ht="12" customHeight="1" thickBot="1">
      <c r="A75" s="449" t="s">
        <v>321</v>
      </c>
      <c r="B75" s="298" t="s">
        <v>322</v>
      </c>
      <c r="C75" s="303">
        <f>SUM(C76:C77)</f>
        <v>0</v>
      </c>
    </row>
    <row r="76" spans="1:3" s="98" customFormat="1" ht="12" customHeight="1">
      <c r="A76" s="446" t="s">
        <v>345</v>
      </c>
      <c r="B76" s="427" t="s">
        <v>323</v>
      </c>
      <c r="C76" s="308"/>
    </row>
    <row r="77" spans="1:3" s="98" customFormat="1" ht="12" customHeight="1" thickBot="1">
      <c r="A77" s="448" t="s">
        <v>346</v>
      </c>
      <c r="B77" s="429" t="s">
        <v>324</v>
      </c>
      <c r="C77" s="308"/>
    </row>
    <row r="78" spans="1:3" s="97" customFormat="1" ht="12" customHeight="1" thickBot="1">
      <c r="A78" s="449" t="s">
        <v>325</v>
      </c>
      <c r="B78" s="298" t="s">
        <v>326</v>
      </c>
      <c r="C78" s="303">
        <f>SUM(C79:C81)</f>
        <v>0</v>
      </c>
    </row>
    <row r="79" spans="1:3" s="98" customFormat="1" ht="12" customHeight="1">
      <c r="A79" s="446" t="s">
        <v>347</v>
      </c>
      <c r="B79" s="427" t="s">
        <v>327</v>
      </c>
      <c r="C79" s="308"/>
    </row>
    <row r="80" spans="1:3" s="98" customFormat="1" ht="12" customHeight="1">
      <c r="A80" s="447" t="s">
        <v>348</v>
      </c>
      <c r="B80" s="428" t="s">
        <v>328</v>
      </c>
      <c r="C80" s="308"/>
    </row>
    <row r="81" spans="1:3" s="98" customFormat="1" ht="12" customHeight="1" thickBot="1">
      <c r="A81" s="448" t="s">
        <v>349</v>
      </c>
      <c r="B81" s="429" t="s">
        <v>329</v>
      </c>
      <c r="C81" s="308"/>
    </row>
    <row r="82" spans="1:3" s="98" customFormat="1" ht="12" customHeight="1" thickBot="1">
      <c r="A82" s="449" t="s">
        <v>330</v>
      </c>
      <c r="B82" s="298" t="s">
        <v>350</v>
      </c>
      <c r="C82" s="303">
        <f>SUM(C83:C86)</f>
        <v>0</v>
      </c>
    </row>
    <row r="83" spans="1:3" s="98" customFormat="1" ht="12" customHeight="1">
      <c r="A83" s="450" t="s">
        <v>331</v>
      </c>
      <c r="B83" s="427" t="s">
        <v>332</v>
      </c>
      <c r="C83" s="308"/>
    </row>
    <row r="84" spans="1:3" s="98" customFormat="1" ht="12" customHeight="1">
      <c r="A84" s="451" t="s">
        <v>333</v>
      </c>
      <c r="B84" s="428" t="s">
        <v>334</v>
      </c>
      <c r="C84" s="308"/>
    </row>
    <row r="85" spans="1:3" s="98" customFormat="1" ht="12" customHeight="1">
      <c r="A85" s="451" t="s">
        <v>335</v>
      </c>
      <c r="B85" s="428" t="s">
        <v>336</v>
      </c>
      <c r="C85" s="308"/>
    </row>
    <row r="86" spans="1:3" s="97" customFormat="1" ht="12" customHeight="1" thickBot="1">
      <c r="A86" s="452" t="s">
        <v>337</v>
      </c>
      <c r="B86" s="429" t="s">
        <v>338</v>
      </c>
      <c r="C86" s="308"/>
    </row>
    <row r="87" spans="1:3" s="97" customFormat="1" ht="12" customHeight="1" thickBot="1">
      <c r="A87" s="449" t="s">
        <v>339</v>
      </c>
      <c r="B87" s="298" t="s">
        <v>481</v>
      </c>
      <c r="C87" s="472"/>
    </row>
    <row r="88" spans="1:3" s="97" customFormat="1" ht="12" customHeight="1" thickBot="1">
      <c r="A88" s="449" t="s">
        <v>513</v>
      </c>
      <c r="B88" s="298" t="s">
        <v>340</v>
      </c>
      <c r="C88" s="472"/>
    </row>
    <row r="89" spans="1:3" s="97" customFormat="1" ht="12" customHeight="1" thickBot="1">
      <c r="A89" s="449" t="s">
        <v>514</v>
      </c>
      <c r="B89" s="434" t="s">
        <v>484</v>
      </c>
      <c r="C89" s="309">
        <f>+C66+C70+C75+C78+C82+C88+C87</f>
        <v>0</v>
      </c>
    </row>
    <row r="90" spans="1:3" s="97" customFormat="1" ht="12" customHeight="1" thickBot="1">
      <c r="A90" s="453" t="s">
        <v>515</v>
      </c>
      <c r="B90" s="435" t="s">
        <v>516</v>
      </c>
      <c r="C90" s="309">
        <f>+C65+C89</f>
        <v>0</v>
      </c>
    </row>
    <row r="91" spans="1:3" s="98" customFormat="1" ht="15" customHeight="1" thickBot="1">
      <c r="A91" s="246"/>
      <c r="B91" s="247"/>
      <c r="C91" s="372"/>
    </row>
    <row r="92" spans="1:3" s="70" customFormat="1" ht="16.5" customHeight="1" thickBot="1">
      <c r="A92" s="250"/>
      <c r="B92" s="251" t="s">
        <v>58</v>
      </c>
      <c r="C92" s="374"/>
    </row>
    <row r="93" spans="1:3" s="99" customFormat="1" ht="12" customHeight="1" thickBot="1">
      <c r="A93" s="420" t="s">
        <v>19</v>
      </c>
      <c r="B93" s="28" t="s">
        <v>520</v>
      </c>
      <c r="C93" s="302">
        <f>+C94+C95+C96+C97+C98+C111</f>
        <v>0</v>
      </c>
    </row>
    <row r="94" spans="1:3" ht="12" customHeight="1">
      <c r="A94" s="454" t="s">
        <v>99</v>
      </c>
      <c r="B94" s="10" t="s">
        <v>50</v>
      </c>
      <c r="C94" s="304"/>
    </row>
    <row r="95" spans="1:3" ht="12" customHeight="1">
      <c r="A95" s="447" t="s">
        <v>100</v>
      </c>
      <c r="B95" s="8" t="s">
        <v>184</v>
      </c>
      <c r="C95" s="305"/>
    </row>
    <row r="96" spans="1:3" ht="12" customHeight="1">
      <c r="A96" s="447" t="s">
        <v>101</v>
      </c>
      <c r="B96" s="8" t="s">
        <v>141</v>
      </c>
      <c r="C96" s="307"/>
    </row>
    <row r="97" spans="1:3" ht="12" customHeight="1">
      <c r="A97" s="447" t="s">
        <v>102</v>
      </c>
      <c r="B97" s="11" t="s">
        <v>185</v>
      </c>
      <c r="C97" s="307"/>
    </row>
    <row r="98" spans="1:3" ht="12" customHeight="1">
      <c r="A98" s="447" t="s">
        <v>113</v>
      </c>
      <c r="B98" s="19" t="s">
        <v>186</v>
      </c>
      <c r="C98" s="307"/>
    </row>
    <row r="99" spans="1:3" ht="12" customHeight="1">
      <c r="A99" s="447" t="s">
        <v>103</v>
      </c>
      <c r="B99" s="8" t="s">
        <v>517</v>
      </c>
      <c r="C99" s="307"/>
    </row>
    <row r="100" spans="1:3" ht="12" customHeight="1">
      <c r="A100" s="447" t="s">
        <v>104</v>
      </c>
      <c r="B100" s="144" t="s">
        <v>447</v>
      </c>
      <c r="C100" s="307"/>
    </row>
    <row r="101" spans="1:3" ht="12" customHeight="1">
      <c r="A101" s="447" t="s">
        <v>114</v>
      </c>
      <c r="B101" s="144" t="s">
        <v>446</v>
      </c>
      <c r="C101" s="307"/>
    </row>
    <row r="102" spans="1:3" ht="12" customHeight="1">
      <c r="A102" s="447" t="s">
        <v>115</v>
      </c>
      <c r="B102" s="144" t="s">
        <v>356</v>
      </c>
      <c r="C102" s="307"/>
    </row>
    <row r="103" spans="1:3" ht="12" customHeight="1">
      <c r="A103" s="447" t="s">
        <v>116</v>
      </c>
      <c r="B103" s="145" t="s">
        <v>357</v>
      </c>
      <c r="C103" s="307"/>
    </row>
    <row r="104" spans="1:3" ht="12" customHeight="1">
      <c r="A104" s="447" t="s">
        <v>117</v>
      </c>
      <c r="B104" s="145" t="s">
        <v>358</v>
      </c>
      <c r="C104" s="307"/>
    </row>
    <row r="105" spans="1:3" ht="12" customHeight="1">
      <c r="A105" s="447" t="s">
        <v>119</v>
      </c>
      <c r="B105" s="144" t="s">
        <v>359</v>
      </c>
      <c r="C105" s="307"/>
    </row>
    <row r="106" spans="1:3" ht="12" customHeight="1">
      <c r="A106" s="447" t="s">
        <v>187</v>
      </c>
      <c r="B106" s="144" t="s">
        <v>360</v>
      </c>
      <c r="C106" s="307"/>
    </row>
    <row r="107" spans="1:3" ht="12" customHeight="1">
      <c r="A107" s="447" t="s">
        <v>354</v>
      </c>
      <c r="B107" s="145" t="s">
        <v>361</v>
      </c>
      <c r="C107" s="307"/>
    </row>
    <row r="108" spans="1:3" ht="12" customHeight="1">
      <c r="A108" s="455" t="s">
        <v>355</v>
      </c>
      <c r="B108" s="146" t="s">
        <v>362</v>
      </c>
      <c r="C108" s="307"/>
    </row>
    <row r="109" spans="1:3" ht="12" customHeight="1">
      <c r="A109" s="447" t="s">
        <v>444</v>
      </c>
      <c r="B109" s="146" t="s">
        <v>363</v>
      </c>
      <c r="C109" s="307"/>
    </row>
    <row r="110" spans="1:3" ht="12" customHeight="1">
      <c r="A110" s="447" t="s">
        <v>445</v>
      </c>
      <c r="B110" s="145" t="s">
        <v>364</v>
      </c>
      <c r="C110" s="305"/>
    </row>
    <row r="111" spans="1:3" ht="12" customHeight="1">
      <c r="A111" s="447" t="s">
        <v>449</v>
      </c>
      <c r="B111" s="11" t="s">
        <v>51</v>
      </c>
      <c r="C111" s="305"/>
    </row>
    <row r="112" spans="1:3" ht="12" customHeight="1">
      <c r="A112" s="448" t="s">
        <v>450</v>
      </c>
      <c r="B112" s="8" t="s">
        <v>518</v>
      </c>
      <c r="C112" s="307"/>
    </row>
    <row r="113" spans="1:3" ht="12" customHeight="1" thickBot="1">
      <c r="A113" s="456" t="s">
        <v>451</v>
      </c>
      <c r="B113" s="147" t="s">
        <v>519</v>
      </c>
      <c r="C113" s="311"/>
    </row>
    <row r="114" spans="1:3" ht="12" customHeight="1" thickBot="1">
      <c r="A114" s="31" t="s">
        <v>20</v>
      </c>
      <c r="B114" s="27" t="s">
        <v>365</v>
      </c>
      <c r="C114" s="303">
        <f>+C115+C117+C119</f>
        <v>0</v>
      </c>
    </row>
    <row r="115" spans="1:3" ht="12" customHeight="1">
      <c r="A115" s="446" t="s">
        <v>105</v>
      </c>
      <c r="B115" s="8" t="s">
        <v>231</v>
      </c>
      <c r="C115" s="306"/>
    </row>
    <row r="116" spans="1:3" ht="12" customHeight="1">
      <c r="A116" s="446" t="s">
        <v>106</v>
      </c>
      <c r="B116" s="12" t="s">
        <v>369</v>
      </c>
      <c r="C116" s="306"/>
    </row>
    <row r="117" spans="1:3" ht="12" customHeight="1">
      <c r="A117" s="446" t="s">
        <v>107</v>
      </c>
      <c r="B117" s="12" t="s">
        <v>188</v>
      </c>
      <c r="C117" s="305"/>
    </row>
    <row r="118" spans="1:3" ht="12" customHeight="1">
      <c r="A118" s="446" t="s">
        <v>108</v>
      </c>
      <c r="B118" s="12" t="s">
        <v>370</v>
      </c>
      <c r="C118" s="275"/>
    </row>
    <row r="119" spans="1:3" ht="12" customHeight="1">
      <c r="A119" s="446" t="s">
        <v>109</v>
      </c>
      <c r="B119" s="300" t="s">
        <v>233</v>
      </c>
      <c r="C119" s="275"/>
    </row>
    <row r="120" spans="1:3" ht="12" customHeight="1">
      <c r="A120" s="446" t="s">
        <v>118</v>
      </c>
      <c r="B120" s="299" t="s">
        <v>434</v>
      </c>
      <c r="C120" s="275"/>
    </row>
    <row r="121" spans="1:3" ht="12" customHeight="1">
      <c r="A121" s="446" t="s">
        <v>120</v>
      </c>
      <c r="B121" s="423" t="s">
        <v>375</v>
      </c>
      <c r="C121" s="275"/>
    </row>
    <row r="122" spans="1:3" ht="12" customHeight="1">
      <c r="A122" s="446" t="s">
        <v>189</v>
      </c>
      <c r="B122" s="145" t="s">
        <v>358</v>
      </c>
      <c r="C122" s="275"/>
    </row>
    <row r="123" spans="1:3" ht="12" customHeight="1">
      <c r="A123" s="446" t="s">
        <v>190</v>
      </c>
      <c r="B123" s="145" t="s">
        <v>374</v>
      </c>
      <c r="C123" s="275"/>
    </row>
    <row r="124" spans="1:3" ht="12" customHeight="1">
      <c r="A124" s="446" t="s">
        <v>191</v>
      </c>
      <c r="B124" s="145" t="s">
        <v>373</v>
      </c>
      <c r="C124" s="275"/>
    </row>
    <row r="125" spans="1:3" ht="12" customHeight="1">
      <c r="A125" s="446" t="s">
        <v>366</v>
      </c>
      <c r="B125" s="145" t="s">
        <v>361</v>
      </c>
      <c r="C125" s="275"/>
    </row>
    <row r="126" spans="1:3" ht="12" customHeight="1">
      <c r="A126" s="446" t="s">
        <v>367</v>
      </c>
      <c r="B126" s="145" t="s">
        <v>372</v>
      </c>
      <c r="C126" s="275"/>
    </row>
    <row r="127" spans="1:3" ht="12" customHeight="1" thickBot="1">
      <c r="A127" s="455" t="s">
        <v>368</v>
      </c>
      <c r="B127" s="145" t="s">
        <v>371</v>
      </c>
      <c r="C127" s="277"/>
    </row>
    <row r="128" spans="1:3" ht="12" customHeight="1" thickBot="1">
      <c r="A128" s="31" t="s">
        <v>21</v>
      </c>
      <c r="B128" s="125" t="s">
        <v>454</v>
      </c>
      <c r="C128" s="303">
        <f>+C93+C114</f>
        <v>0</v>
      </c>
    </row>
    <row r="129" spans="1:11" ht="12" customHeight="1" thickBot="1">
      <c r="A129" s="31" t="s">
        <v>22</v>
      </c>
      <c r="B129" s="125" t="s">
        <v>455</v>
      </c>
      <c r="C129" s="303">
        <f>+C130+C131+C132</f>
        <v>0</v>
      </c>
    </row>
    <row r="130" spans="1:11" s="99" customFormat="1" ht="12" customHeight="1">
      <c r="A130" s="446" t="s">
        <v>270</v>
      </c>
      <c r="B130" s="9" t="s">
        <v>523</v>
      </c>
      <c r="C130" s="275"/>
    </row>
    <row r="131" spans="1:11" ht="12" customHeight="1">
      <c r="A131" s="446" t="s">
        <v>271</v>
      </c>
      <c r="B131" s="9" t="s">
        <v>463</v>
      </c>
      <c r="C131" s="275"/>
    </row>
    <row r="132" spans="1:11" ht="12" customHeight="1" thickBot="1">
      <c r="A132" s="455" t="s">
        <v>272</v>
      </c>
      <c r="B132" s="7" t="s">
        <v>522</v>
      </c>
      <c r="C132" s="275"/>
    </row>
    <row r="133" spans="1:11" ht="12" customHeight="1" thickBot="1">
      <c r="A133" s="31" t="s">
        <v>23</v>
      </c>
      <c r="B133" s="125" t="s">
        <v>456</v>
      </c>
      <c r="C133" s="303">
        <f>+C134+C135+C136+C137+C138+C139</f>
        <v>0</v>
      </c>
    </row>
    <row r="134" spans="1:11" ht="12" customHeight="1">
      <c r="A134" s="446" t="s">
        <v>92</v>
      </c>
      <c r="B134" s="9" t="s">
        <v>465</v>
      </c>
      <c r="C134" s="275"/>
    </row>
    <row r="135" spans="1:11" ht="12" customHeight="1">
      <c r="A135" s="446" t="s">
        <v>93</v>
      </c>
      <c r="B135" s="9" t="s">
        <v>457</v>
      </c>
      <c r="C135" s="275"/>
    </row>
    <row r="136" spans="1:11" ht="12" customHeight="1">
      <c r="A136" s="446" t="s">
        <v>94</v>
      </c>
      <c r="B136" s="9" t="s">
        <v>458</v>
      </c>
      <c r="C136" s="275"/>
    </row>
    <row r="137" spans="1:11" ht="12" customHeight="1">
      <c r="A137" s="446" t="s">
        <v>176</v>
      </c>
      <c r="B137" s="9" t="s">
        <v>521</v>
      </c>
      <c r="C137" s="275"/>
    </row>
    <row r="138" spans="1:11" ht="12" customHeight="1">
      <c r="A138" s="446" t="s">
        <v>177</v>
      </c>
      <c r="B138" s="9" t="s">
        <v>460</v>
      </c>
      <c r="C138" s="275"/>
    </row>
    <row r="139" spans="1:11" s="99" customFormat="1" ht="12" customHeight="1" thickBot="1">
      <c r="A139" s="455" t="s">
        <v>178</v>
      </c>
      <c r="B139" s="7" t="s">
        <v>461</v>
      </c>
      <c r="C139" s="275"/>
    </row>
    <row r="140" spans="1:11" ht="12" customHeight="1" thickBot="1">
      <c r="A140" s="31" t="s">
        <v>24</v>
      </c>
      <c r="B140" s="125" t="s">
        <v>549</v>
      </c>
      <c r="C140" s="309">
        <f>+C141+C142+C144+C145+C143</f>
        <v>0</v>
      </c>
      <c r="K140" s="257"/>
    </row>
    <row r="141" spans="1:11">
      <c r="A141" s="446" t="s">
        <v>95</v>
      </c>
      <c r="B141" s="9" t="s">
        <v>376</v>
      </c>
      <c r="C141" s="275"/>
    </row>
    <row r="142" spans="1:11" ht="12" customHeight="1">
      <c r="A142" s="446" t="s">
        <v>96</v>
      </c>
      <c r="B142" s="9" t="s">
        <v>377</v>
      </c>
      <c r="C142" s="275"/>
    </row>
    <row r="143" spans="1:11" s="99" customFormat="1" ht="12" customHeight="1">
      <c r="A143" s="446" t="s">
        <v>290</v>
      </c>
      <c r="B143" s="9" t="s">
        <v>548</v>
      </c>
      <c r="C143" s="275"/>
    </row>
    <row r="144" spans="1:11" s="99" customFormat="1" ht="12" customHeight="1">
      <c r="A144" s="446" t="s">
        <v>291</v>
      </c>
      <c r="B144" s="9" t="s">
        <v>470</v>
      </c>
      <c r="C144" s="275"/>
    </row>
    <row r="145" spans="1:3" s="99" customFormat="1" ht="12" customHeight="1" thickBot="1">
      <c r="A145" s="455" t="s">
        <v>292</v>
      </c>
      <c r="B145" s="7" t="s">
        <v>396</v>
      </c>
      <c r="C145" s="275"/>
    </row>
    <row r="146" spans="1:3" s="99" customFormat="1" ht="12" customHeight="1" thickBot="1">
      <c r="A146" s="31" t="s">
        <v>25</v>
      </c>
      <c r="B146" s="125" t="s">
        <v>471</v>
      </c>
      <c r="C146" s="312">
        <f>+C147+C148+C149+C150+C151</f>
        <v>0</v>
      </c>
    </row>
    <row r="147" spans="1:3" s="99" customFormat="1" ht="12" customHeight="1">
      <c r="A147" s="446" t="s">
        <v>97</v>
      </c>
      <c r="B147" s="9" t="s">
        <v>466</v>
      </c>
      <c r="C147" s="275"/>
    </row>
    <row r="148" spans="1:3" s="99" customFormat="1" ht="12" customHeight="1">
      <c r="A148" s="446" t="s">
        <v>98</v>
      </c>
      <c r="B148" s="9" t="s">
        <v>473</v>
      </c>
      <c r="C148" s="275"/>
    </row>
    <row r="149" spans="1:3" s="99" customFormat="1" ht="12" customHeight="1">
      <c r="A149" s="446" t="s">
        <v>302</v>
      </c>
      <c r="B149" s="9" t="s">
        <v>468</v>
      </c>
      <c r="C149" s="275"/>
    </row>
    <row r="150" spans="1:3" ht="12.75" customHeight="1">
      <c r="A150" s="446" t="s">
        <v>303</v>
      </c>
      <c r="B150" s="9" t="s">
        <v>524</v>
      </c>
      <c r="C150" s="275"/>
    </row>
    <row r="151" spans="1:3" ht="12.75" customHeight="1" thickBot="1">
      <c r="A151" s="455" t="s">
        <v>472</v>
      </c>
      <c r="B151" s="7" t="s">
        <v>475</v>
      </c>
      <c r="C151" s="277"/>
    </row>
    <row r="152" spans="1:3" ht="12.75" customHeight="1" thickBot="1">
      <c r="A152" s="501" t="s">
        <v>26</v>
      </c>
      <c r="B152" s="125" t="s">
        <v>476</v>
      </c>
      <c r="C152" s="312"/>
    </row>
    <row r="153" spans="1:3" ht="12" customHeight="1" thickBot="1">
      <c r="A153" s="501" t="s">
        <v>27</v>
      </c>
      <c r="B153" s="125" t="s">
        <v>477</v>
      </c>
      <c r="C153" s="312"/>
    </row>
    <row r="154" spans="1:3" ht="15" customHeight="1" thickBot="1">
      <c r="A154" s="31" t="s">
        <v>28</v>
      </c>
      <c r="B154" s="125" t="s">
        <v>479</v>
      </c>
      <c r="C154" s="437">
        <f>+C129+C133+C140+C146+C152+C153</f>
        <v>0</v>
      </c>
    </row>
    <row r="155" spans="1:3" ht="13.5" thickBot="1">
      <c r="A155" s="457" t="s">
        <v>29</v>
      </c>
      <c r="B155" s="390" t="s">
        <v>478</v>
      </c>
      <c r="C155" s="437">
        <f>+C128+C154</f>
        <v>0</v>
      </c>
    </row>
    <row r="156" spans="1:3" ht="15" customHeight="1" thickBot="1">
      <c r="A156" s="398"/>
      <c r="B156" s="399"/>
      <c r="C156" s="400"/>
    </row>
    <row r="157" spans="1:3" ht="14.25" customHeight="1" thickBot="1">
      <c r="A157" s="255" t="s">
        <v>525</v>
      </c>
      <c r="B157" s="256"/>
      <c r="C157" s="122"/>
    </row>
    <row r="158" spans="1:3" ht="13.5" thickBot="1">
      <c r="A158" s="255" t="s">
        <v>207</v>
      </c>
      <c r="B158" s="256"/>
      <c r="C158" s="122"/>
    </row>
  </sheetData>
  <sheetProtection sheet="1" objects="1" scenarios="1" formatCells="0"/>
  <phoneticPr fontId="3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58" orientation="portrait" verticalDpi="300" r:id="rId1"/>
  <headerFooter alignWithMargins="0"/>
  <rowBreaks count="1" manualBreakCount="1">
    <brk id="90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>
  <sheetPr codeName="Munka20">
    <tabColor rgb="FF92D050"/>
  </sheetPr>
  <dimension ref="A1:C61"/>
  <sheetViews>
    <sheetView view="pageLayout" topLeftCell="A22" zoomScaleNormal="130" workbookViewId="0">
      <selection activeCell="C2" sqref="C2"/>
    </sheetView>
  </sheetViews>
  <sheetFormatPr defaultRowHeight="12.75"/>
  <cols>
    <col min="1" max="1" width="13.83203125" style="253" customWidth="1"/>
    <col min="2" max="2" width="79.1640625" style="254" customWidth="1"/>
    <col min="3" max="3" width="25" style="254" customWidth="1"/>
    <col min="4" max="16384" width="9.33203125" style="254"/>
  </cols>
  <sheetData>
    <row r="1" spans="1:3" s="233" customFormat="1" ht="21" customHeight="1" thickBot="1">
      <c r="A1" s="232"/>
      <c r="B1" s="234"/>
      <c r="C1" s="552" t="str">
        <f ca="1">+CONCATENATE("9.2. melléklet a 2/",LEFT(ÖSSZEFÜGGÉSEK!A5,4),". (II.16.) önkormányzati rendelethez")</f>
        <v>9.2. melléklet a 2/2017. (II.16.) önkormányzati rendelethez</v>
      </c>
    </row>
    <row r="2" spans="1:3" s="466" customFormat="1" ht="25.5" customHeight="1">
      <c r="A2" s="418" t="s">
        <v>205</v>
      </c>
      <c r="B2" s="363" t="s">
        <v>633</v>
      </c>
      <c r="C2" s="377" t="s">
        <v>60</v>
      </c>
    </row>
    <row r="3" spans="1:3" s="466" customFormat="1" ht="24.75" thickBot="1">
      <c r="A3" s="460" t="s">
        <v>204</v>
      </c>
      <c r="B3" s="364" t="s">
        <v>404</v>
      </c>
      <c r="C3" s="378"/>
    </row>
    <row r="4" spans="1:3" s="467" customFormat="1" ht="15.95" customHeight="1" thickBot="1">
      <c r="A4" s="236"/>
      <c r="B4" s="236"/>
      <c r="C4" s="237" t="str">
        <f ca="1">'9.1.3. sz. mell'!C4</f>
        <v>Forintban!</v>
      </c>
    </row>
    <row r="5" spans="1:3" ht="13.5" thickBot="1">
      <c r="A5" s="419" t="s">
        <v>206</v>
      </c>
      <c r="B5" s="238" t="s">
        <v>571</v>
      </c>
      <c r="C5" s="239" t="s">
        <v>56</v>
      </c>
    </row>
    <row r="6" spans="1:3" s="468" customFormat="1" ht="12.95" customHeight="1" thickBot="1">
      <c r="A6" s="201"/>
      <c r="B6" s="202" t="s">
        <v>499</v>
      </c>
      <c r="C6" s="203" t="s">
        <v>500</v>
      </c>
    </row>
    <row r="7" spans="1:3" s="468" customFormat="1" ht="15.95" customHeight="1" thickBot="1">
      <c r="A7" s="240"/>
      <c r="B7" s="241" t="s">
        <v>57</v>
      </c>
      <c r="C7" s="242"/>
    </row>
    <row r="8" spans="1:3" s="379" customFormat="1" ht="12" customHeight="1" thickBot="1">
      <c r="A8" s="201" t="s">
        <v>19</v>
      </c>
      <c r="B8" s="243" t="s">
        <v>526</v>
      </c>
      <c r="C8" s="323">
        <f>SUM(C9:C19)</f>
        <v>622300</v>
      </c>
    </row>
    <row r="9" spans="1:3" s="379" customFormat="1" ht="12" customHeight="1">
      <c r="A9" s="461" t="s">
        <v>99</v>
      </c>
      <c r="B9" s="10" t="s">
        <v>279</v>
      </c>
      <c r="C9" s="368"/>
    </row>
    <row r="10" spans="1:3" s="379" customFormat="1" ht="12" customHeight="1">
      <c r="A10" s="462" t="s">
        <v>100</v>
      </c>
      <c r="B10" s="8" t="s">
        <v>280</v>
      </c>
      <c r="C10" s="321"/>
    </row>
    <row r="11" spans="1:3" s="379" customFormat="1" ht="12" customHeight="1">
      <c r="A11" s="462" t="s">
        <v>101</v>
      </c>
      <c r="B11" s="8" t="s">
        <v>281</v>
      </c>
      <c r="C11" s="321">
        <v>490000</v>
      </c>
    </row>
    <row r="12" spans="1:3" s="379" customFormat="1" ht="12" customHeight="1">
      <c r="A12" s="462" t="s">
        <v>102</v>
      </c>
      <c r="B12" s="8" t="s">
        <v>282</v>
      </c>
      <c r="C12" s="321"/>
    </row>
    <row r="13" spans="1:3" s="379" customFormat="1" ht="12" customHeight="1">
      <c r="A13" s="462" t="s">
        <v>149</v>
      </c>
      <c r="B13" s="8" t="s">
        <v>283</v>
      </c>
      <c r="C13" s="321"/>
    </row>
    <row r="14" spans="1:3" s="379" customFormat="1" ht="12" customHeight="1">
      <c r="A14" s="462" t="s">
        <v>103</v>
      </c>
      <c r="B14" s="8" t="s">
        <v>405</v>
      </c>
      <c r="C14" s="321">
        <v>132300</v>
      </c>
    </row>
    <row r="15" spans="1:3" s="379" customFormat="1" ht="12" customHeight="1">
      <c r="A15" s="462" t="s">
        <v>104</v>
      </c>
      <c r="B15" s="7" t="s">
        <v>406</v>
      </c>
      <c r="C15" s="321"/>
    </row>
    <row r="16" spans="1:3" s="379" customFormat="1" ht="12" customHeight="1">
      <c r="A16" s="462" t="s">
        <v>114</v>
      </c>
      <c r="B16" s="8" t="s">
        <v>286</v>
      </c>
      <c r="C16" s="369"/>
    </row>
    <row r="17" spans="1:3" s="469" customFormat="1" ht="12" customHeight="1">
      <c r="A17" s="462" t="s">
        <v>115</v>
      </c>
      <c r="B17" s="8" t="s">
        <v>287</v>
      </c>
      <c r="C17" s="321"/>
    </row>
    <row r="18" spans="1:3" s="469" customFormat="1" ht="12" customHeight="1">
      <c r="A18" s="462" t="s">
        <v>116</v>
      </c>
      <c r="B18" s="8" t="s">
        <v>442</v>
      </c>
      <c r="C18" s="322"/>
    </row>
    <row r="19" spans="1:3" s="469" customFormat="1" ht="12" customHeight="1" thickBot="1">
      <c r="A19" s="462" t="s">
        <v>117</v>
      </c>
      <c r="B19" s="7" t="s">
        <v>288</v>
      </c>
      <c r="C19" s="322"/>
    </row>
    <row r="20" spans="1:3" s="379" customFormat="1" ht="12" customHeight="1" thickBot="1">
      <c r="A20" s="201" t="s">
        <v>20</v>
      </c>
      <c r="B20" s="243" t="s">
        <v>407</v>
      </c>
      <c r="C20" s="323">
        <f>SUM(C21:C23)</f>
        <v>660996</v>
      </c>
    </row>
    <row r="21" spans="1:3" s="469" customFormat="1" ht="12" customHeight="1">
      <c r="A21" s="462" t="s">
        <v>105</v>
      </c>
      <c r="B21" s="9" t="s">
        <v>260</v>
      </c>
      <c r="C21" s="321"/>
    </row>
    <row r="22" spans="1:3" s="469" customFormat="1" ht="12" customHeight="1">
      <c r="A22" s="462" t="s">
        <v>106</v>
      </c>
      <c r="B22" s="8" t="s">
        <v>408</v>
      </c>
      <c r="C22" s="321"/>
    </row>
    <row r="23" spans="1:3" s="469" customFormat="1" ht="12" customHeight="1">
      <c r="A23" s="462" t="s">
        <v>107</v>
      </c>
      <c r="B23" s="8" t="s">
        <v>409</v>
      </c>
      <c r="C23" s="321">
        <v>660996</v>
      </c>
    </row>
    <row r="24" spans="1:3" s="469" customFormat="1" ht="12" customHeight="1" thickBot="1">
      <c r="A24" s="462" t="s">
        <v>108</v>
      </c>
      <c r="B24" s="8" t="s">
        <v>527</v>
      </c>
      <c r="C24" s="321"/>
    </row>
    <row r="25" spans="1:3" s="469" customFormat="1" ht="12" customHeight="1" thickBot="1">
      <c r="A25" s="209" t="s">
        <v>21</v>
      </c>
      <c r="B25" s="125" t="s">
        <v>175</v>
      </c>
      <c r="C25" s="350"/>
    </row>
    <row r="26" spans="1:3" s="469" customFormat="1" ht="12" customHeight="1" thickBot="1">
      <c r="A26" s="209" t="s">
        <v>22</v>
      </c>
      <c r="B26" s="125" t="s">
        <v>528</v>
      </c>
      <c r="C26" s="323">
        <f>+C27+C28+C29</f>
        <v>0</v>
      </c>
    </row>
    <row r="27" spans="1:3" s="469" customFormat="1" ht="12" customHeight="1">
      <c r="A27" s="463" t="s">
        <v>270</v>
      </c>
      <c r="B27" s="464" t="s">
        <v>265</v>
      </c>
      <c r="C27" s="78"/>
    </row>
    <row r="28" spans="1:3" s="469" customFormat="1" ht="12" customHeight="1">
      <c r="A28" s="463" t="s">
        <v>271</v>
      </c>
      <c r="B28" s="464" t="s">
        <v>408</v>
      </c>
      <c r="C28" s="321"/>
    </row>
    <row r="29" spans="1:3" s="469" customFormat="1" ht="12" customHeight="1">
      <c r="A29" s="463" t="s">
        <v>272</v>
      </c>
      <c r="B29" s="465" t="s">
        <v>411</v>
      </c>
      <c r="C29" s="321"/>
    </row>
    <row r="30" spans="1:3" s="469" customFormat="1" ht="12" customHeight="1" thickBot="1">
      <c r="A30" s="462" t="s">
        <v>273</v>
      </c>
      <c r="B30" s="143" t="s">
        <v>529</v>
      </c>
      <c r="C30" s="85"/>
    </row>
    <row r="31" spans="1:3" s="469" customFormat="1" ht="12" customHeight="1" thickBot="1">
      <c r="A31" s="209" t="s">
        <v>23</v>
      </c>
      <c r="B31" s="125" t="s">
        <v>412</v>
      </c>
      <c r="C31" s="323">
        <f>+C32+C33+C34</f>
        <v>0</v>
      </c>
    </row>
    <row r="32" spans="1:3" s="469" customFormat="1" ht="12" customHeight="1">
      <c r="A32" s="463" t="s">
        <v>92</v>
      </c>
      <c r="B32" s="464" t="s">
        <v>293</v>
      </c>
      <c r="C32" s="78"/>
    </row>
    <row r="33" spans="1:3" s="469" customFormat="1" ht="12" customHeight="1">
      <c r="A33" s="463" t="s">
        <v>93</v>
      </c>
      <c r="B33" s="465" t="s">
        <v>294</v>
      </c>
      <c r="C33" s="324"/>
    </row>
    <row r="34" spans="1:3" s="469" customFormat="1" ht="12" customHeight="1" thickBot="1">
      <c r="A34" s="462" t="s">
        <v>94</v>
      </c>
      <c r="B34" s="143" t="s">
        <v>295</v>
      </c>
      <c r="C34" s="85"/>
    </row>
    <row r="35" spans="1:3" s="379" customFormat="1" ht="12" customHeight="1" thickBot="1">
      <c r="A35" s="209" t="s">
        <v>24</v>
      </c>
      <c r="B35" s="125" t="s">
        <v>381</v>
      </c>
      <c r="C35" s="350"/>
    </row>
    <row r="36" spans="1:3" s="379" customFormat="1" ht="12" customHeight="1" thickBot="1">
      <c r="A36" s="209" t="s">
        <v>25</v>
      </c>
      <c r="B36" s="125" t="s">
        <v>413</v>
      </c>
      <c r="C36" s="370"/>
    </row>
    <row r="37" spans="1:3" s="379" customFormat="1" ht="12" customHeight="1" thickBot="1">
      <c r="A37" s="201" t="s">
        <v>26</v>
      </c>
      <c r="B37" s="125" t="s">
        <v>414</v>
      </c>
      <c r="C37" s="371">
        <f>+C8+C20+C25+C26+C31+C35+C36</f>
        <v>1283296</v>
      </c>
    </row>
    <row r="38" spans="1:3" s="379" customFormat="1" ht="12" customHeight="1" thickBot="1">
      <c r="A38" s="244" t="s">
        <v>27</v>
      </c>
      <c r="B38" s="125" t="s">
        <v>415</v>
      </c>
      <c r="C38" s="371">
        <f>+C39+C40+C41</f>
        <v>141222931</v>
      </c>
    </row>
    <row r="39" spans="1:3" s="379" customFormat="1" ht="12" customHeight="1">
      <c r="A39" s="463" t="s">
        <v>416</v>
      </c>
      <c r="B39" s="464" t="s">
        <v>238</v>
      </c>
      <c r="C39" s="78"/>
    </row>
    <row r="40" spans="1:3" s="379" customFormat="1" ht="12" customHeight="1">
      <c r="A40" s="463" t="s">
        <v>417</v>
      </c>
      <c r="B40" s="465" t="s">
        <v>2</v>
      </c>
      <c r="C40" s="324"/>
    </row>
    <row r="41" spans="1:3" s="469" customFormat="1" ht="12" customHeight="1" thickBot="1">
      <c r="A41" s="462" t="s">
        <v>418</v>
      </c>
      <c r="B41" s="143" t="s">
        <v>419</v>
      </c>
      <c r="C41" s="85">
        <v>141222931</v>
      </c>
    </row>
    <row r="42" spans="1:3" s="469" customFormat="1" ht="15" customHeight="1" thickBot="1">
      <c r="A42" s="244" t="s">
        <v>28</v>
      </c>
      <c r="B42" s="245" t="s">
        <v>420</v>
      </c>
      <c r="C42" s="374">
        <f>+C37+C38</f>
        <v>142506227</v>
      </c>
    </row>
    <row r="43" spans="1:3" s="469" customFormat="1" ht="15" customHeight="1">
      <c r="A43" s="246"/>
      <c r="B43" s="247"/>
      <c r="C43" s="372"/>
    </row>
    <row r="44" spans="1:3" ht="13.5" thickBot="1">
      <c r="A44" s="248"/>
      <c r="B44" s="249"/>
      <c r="C44" s="373"/>
    </row>
    <row r="45" spans="1:3" s="468" customFormat="1" ht="16.5" customHeight="1" thickBot="1">
      <c r="A45" s="250"/>
      <c r="B45" s="251" t="s">
        <v>58</v>
      </c>
      <c r="C45" s="374"/>
    </row>
    <row r="46" spans="1:3" s="470" customFormat="1" ht="12" customHeight="1" thickBot="1">
      <c r="A46" s="209" t="s">
        <v>19</v>
      </c>
      <c r="B46" s="125" t="s">
        <v>421</v>
      </c>
      <c r="C46" s="323">
        <f>SUM(C47:C51)</f>
        <v>142506227</v>
      </c>
    </row>
    <row r="47" spans="1:3" ht="12" customHeight="1">
      <c r="A47" s="462" t="s">
        <v>99</v>
      </c>
      <c r="B47" s="9" t="s">
        <v>50</v>
      </c>
      <c r="C47" s="78">
        <v>93504699</v>
      </c>
    </row>
    <row r="48" spans="1:3" ht="12" customHeight="1">
      <c r="A48" s="462" t="s">
        <v>100</v>
      </c>
      <c r="B48" s="8" t="s">
        <v>184</v>
      </c>
      <c r="C48" s="81">
        <v>22330128</v>
      </c>
    </row>
    <row r="49" spans="1:3" ht="12" customHeight="1">
      <c r="A49" s="462" t="s">
        <v>101</v>
      </c>
      <c r="B49" s="8" t="s">
        <v>141</v>
      </c>
      <c r="C49" s="81">
        <v>26671400</v>
      </c>
    </row>
    <row r="50" spans="1:3" ht="12" customHeight="1">
      <c r="A50" s="462" t="s">
        <v>102</v>
      </c>
      <c r="B50" s="8" t="s">
        <v>185</v>
      </c>
      <c r="C50" s="81"/>
    </row>
    <row r="51" spans="1:3" ht="12" customHeight="1" thickBot="1">
      <c r="A51" s="462" t="s">
        <v>149</v>
      </c>
      <c r="B51" s="8" t="s">
        <v>186</v>
      </c>
      <c r="C51" s="81"/>
    </row>
    <row r="52" spans="1:3" ht="12" customHeight="1" thickBot="1">
      <c r="A52" s="209" t="s">
        <v>20</v>
      </c>
      <c r="B52" s="125" t="s">
        <v>422</v>
      </c>
      <c r="C52" s="323">
        <f>SUM(C53:C55)</f>
        <v>0</v>
      </c>
    </row>
    <row r="53" spans="1:3" s="470" customFormat="1" ht="12" customHeight="1">
      <c r="A53" s="462" t="s">
        <v>105</v>
      </c>
      <c r="B53" s="9" t="s">
        <v>231</v>
      </c>
      <c r="C53" s="78"/>
    </row>
    <row r="54" spans="1:3" ht="12" customHeight="1">
      <c r="A54" s="462" t="s">
        <v>106</v>
      </c>
      <c r="B54" s="8" t="s">
        <v>188</v>
      </c>
      <c r="C54" s="81"/>
    </row>
    <row r="55" spans="1:3" ht="12" customHeight="1">
      <c r="A55" s="462" t="s">
        <v>107</v>
      </c>
      <c r="B55" s="8" t="s">
        <v>59</v>
      </c>
      <c r="C55" s="81"/>
    </row>
    <row r="56" spans="1:3" ht="12" customHeight="1" thickBot="1">
      <c r="A56" s="462" t="s">
        <v>108</v>
      </c>
      <c r="B56" s="8" t="s">
        <v>530</v>
      </c>
      <c r="C56" s="81"/>
    </row>
    <row r="57" spans="1:3" ht="12" customHeight="1" thickBot="1">
      <c r="A57" s="209" t="s">
        <v>21</v>
      </c>
      <c r="B57" s="125" t="s">
        <v>13</v>
      </c>
      <c r="C57" s="350"/>
    </row>
    <row r="58" spans="1:3" ht="15" customHeight="1" thickBot="1">
      <c r="A58" s="209" t="s">
        <v>22</v>
      </c>
      <c r="B58" s="252" t="s">
        <v>537</v>
      </c>
      <c r="C58" s="375">
        <f>+C46+C52+C57</f>
        <v>142506227</v>
      </c>
    </row>
    <row r="59" spans="1:3" ht="13.5" thickBot="1">
      <c r="C59" s="376"/>
    </row>
    <row r="60" spans="1:3" ht="15" customHeight="1" thickBot="1">
      <c r="A60" s="255" t="s">
        <v>525</v>
      </c>
      <c r="B60" s="256"/>
      <c r="C60" s="122" t="s">
        <v>584</v>
      </c>
    </row>
    <row r="61" spans="1:3" ht="14.25" customHeight="1" thickBot="1">
      <c r="A61" s="255" t="s">
        <v>207</v>
      </c>
      <c r="B61" s="256"/>
      <c r="C61" s="122"/>
    </row>
  </sheetData>
  <sheetProtection formatCells="0"/>
  <phoneticPr fontId="3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Munka2">
    <tabColor rgb="FF92D050"/>
  </sheetPr>
  <dimension ref="A1:I159"/>
  <sheetViews>
    <sheetView view="pageLayout" topLeftCell="B1" zoomScaleNormal="100" zoomScaleSheetLayoutView="100" workbookViewId="0">
      <selection activeCell="E116" sqref="E116"/>
    </sheetView>
  </sheetViews>
  <sheetFormatPr defaultRowHeight="15"/>
  <cols>
    <col min="1" max="1" width="9.5" style="644" customWidth="1"/>
    <col min="2" max="2" width="91.6640625" style="644" customWidth="1"/>
    <col min="3" max="3" width="19.1640625" style="721" customWidth="1"/>
    <col min="4" max="4" width="9" style="644" customWidth="1"/>
    <col min="5" max="16384" width="9.33203125" style="644"/>
  </cols>
  <sheetData>
    <row r="1" spans="1:3">
      <c r="A1" s="804" t="s">
        <v>16</v>
      </c>
      <c r="B1" s="804"/>
      <c r="C1" s="804"/>
    </row>
    <row r="2" spans="1:3" ht="15.75" thickBot="1">
      <c r="A2" s="803" t="s">
        <v>153</v>
      </c>
      <c r="B2" s="803"/>
      <c r="C2" s="645" t="s">
        <v>572</v>
      </c>
    </row>
    <row r="3" spans="1:3" ht="29.25" thickBot="1">
      <c r="A3" s="646" t="s">
        <v>70</v>
      </c>
      <c r="B3" s="647" t="s">
        <v>18</v>
      </c>
      <c r="C3" s="648" t="str">
        <f ca="1">+CONCATENATE(LEFT(ÖSSZEFÜGGÉSEK!A5,4),". évi előirányzat")</f>
        <v>2017. évi előirányzat</v>
      </c>
    </row>
    <row r="4" spans="1:3" s="652" customFormat="1" ht="15.75" thickBot="1">
      <c r="A4" s="649"/>
      <c r="B4" s="650" t="s">
        <v>499</v>
      </c>
      <c r="C4" s="651" t="s">
        <v>500</v>
      </c>
    </row>
    <row r="5" spans="1:3" s="652" customFormat="1" ht="15.75" thickBot="1">
      <c r="A5" s="653" t="s">
        <v>19</v>
      </c>
      <c r="B5" s="654" t="s">
        <v>254</v>
      </c>
      <c r="C5" s="655">
        <f>+C6+C7+C8+C9+C10+C11</f>
        <v>347680832</v>
      </c>
    </row>
    <row r="6" spans="1:3" s="652" customFormat="1">
      <c r="A6" s="656" t="s">
        <v>99</v>
      </c>
      <c r="B6" s="657" t="s">
        <v>255</v>
      </c>
      <c r="C6" s="658">
        <v>125250256</v>
      </c>
    </row>
    <row r="7" spans="1:3" s="652" customFormat="1">
      <c r="A7" s="659" t="s">
        <v>100</v>
      </c>
      <c r="B7" s="660" t="s">
        <v>256</v>
      </c>
      <c r="C7" s="661">
        <v>97959963</v>
      </c>
    </row>
    <row r="8" spans="1:3" s="652" customFormat="1">
      <c r="A8" s="659" t="s">
        <v>101</v>
      </c>
      <c r="B8" s="660" t="s">
        <v>558</v>
      </c>
      <c r="C8" s="661">
        <v>111613033</v>
      </c>
    </row>
    <row r="9" spans="1:3" s="652" customFormat="1">
      <c r="A9" s="659" t="s">
        <v>102</v>
      </c>
      <c r="B9" s="660" t="s">
        <v>258</v>
      </c>
      <c r="C9" s="661">
        <v>6437580</v>
      </c>
    </row>
    <row r="10" spans="1:3" s="652" customFormat="1">
      <c r="A10" s="659" t="s">
        <v>149</v>
      </c>
      <c r="B10" s="662" t="s">
        <v>438</v>
      </c>
      <c r="C10" s="661">
        <v>6420000</v>
      </c>
    </row>
    <row r="11" spans="1:3" s="652" customFormat="1" ht="15.75" thickBot="1">
      <c r="A11" s="663" t="s">
        <v>103</v>
      </c>
      <c r="B11" s="664" t="s">
        <v>439</v>
      </c>
      <c r="C11" s="661"/>
    </row>
    <row r="12" spans="1:3" s="652" customFormat="1" ht="15.75" thickBot="1">
      <c r="A12" s="653" t="s">
        <v>20</v>
      </c>
      <c r="B12" s="665" t="s">
        <v>259</v>
      </c>
      <c r="C12" s="655">
        <f>+C13+C14+C15+C16+C17</f>
        <v>526225448</v>
      </c>
    </row>
    <row r="13" spans="1:3" s="652" customFormat="1">
      <c r="A13" s="656" t="s">
        <v>105</v>
      </c>
      <c r="B13" s="657" t="s">
        <v>260</v>
      </c>
      <c r="C13" s="658"/>
    </row>
    <row r="14" spans="1:3" s="652" customFormat="1">
      <c r="A14" s="659" t="s">
        <v>106</v>
      </c>
      <c r="B14" s="660" t="s">
        <v>261</v>
      </c>
      <c r="C14" s="661"/>
    </row>
    <row r="15" spans="1:3" s="652" customFormat="1">
      <c r="A15" s="659" t="s">
        <v>107</v>
      </c>
      <c r="B15" s="660" t="s">
        <v>428</v>
      </c>
      <c r="C15" s="661"/>
    </row>
    <row r="16" spans="1:3" s="652" customFormat="1">
      <c r="A16" s="659" t="s">
        <v>108</v>
      </c>
      <c r="B16" s="660" t="s">
        <v>429</v>
      </c>
      <c r="C16" s="661"/>
    </row>
    <row r="17" spans="1:3" s="652" customFormat="1">
      <c r="A17" s="659" t="s">
        <v>109</v>
      </c>
      <c r="B17" s="660" t="s">
        <v>262</v>
      </c>
      <c r="C17" s="661">
        <v>526225448</v>
      </c>
    </row>
    <row r="18" spans="1:3" s="652" customFormat="1" ht="15.75" thickBot="1">
      <c r="A18" s="663" t="s">
        <v>118</v>
      </c>
      <c r="B18" s="664" t="s">
        <v>263</v>
      </c>
      <c r="C18" s="666">
        <v>51205000</v>
      </c>
    </row>
    <row r="19" spans="1:3" s="652" customFormat="1" ht="15.75" thickBot="1">
      <c r="A19" s="653" t="s">
        <v>21</v>
      </c>
      <c r="B19" s="654" t="s">
        <v>264</v>
      </c>
      <c r="C19" s="655">
        <f>+C20+C21+C22+C23+C24</f>
        <v>16188013</v>
      </c>
    </row>
    <row r="20" spans="1:3" s="652" customFormat="1">
      <c r="A20" s="656" t="s">
        <v>88</v>
      </c>
      <c r="B20" s="657" t="s">
        <v>265</v>
      </c>
      <c r="C20" s="658"/>
    </row>
    <row r="21" spans="1:3" s="652" customFormat="1">
      <c r="A21" s="659" t="s">
        <v>89</v>
      </c>
      <c r="B21" s="660" t="s">
        <v>266</v>
      </c>
      <c r="C21" s="661"/>
    </row>
    <row r="22" spans="1:3" s="652" customFormat="1">
      <c r="A22" s="659" t="s">
        <v>90</v>
      </c>
      <c r="B22" s="660" t="s">
        <v>430</v>
      </c>
      <c r="C22" s="661"/>
    </row>
    <row r="23" spans="1:3" s="652" customFormat="1">
      <c r="A23" s="659" t="s">
        <v>91</v>
      </c>
      <c r="B23" s="660" t="s">
        <v>431</v>
      </c>
      <c r="C23" s="661"/>
    </row>
    <row r="24" spans="1:3" s="652" customFormat="1">
      <c r="A24" s="659" t="s">
        <v>172</v>
      </c>
      <c r="B24" s="660" t="s">
        <v>267</v>
      </c>
      <c r="C24" s="661">
        <v>16188013</v>
      </c>
    </row>
    <row r="25" spans="1:3" s="652" customFormat="1" ht="15.75" thickBot="1">
      <c r="A25" s="663" t="s">
        <v>173</v>
      </c>
      <c r="B25" s="667" t="s">
        <v>268</v>
      </c>
      <c r="C25" s="666"/>
    </row>
    <row r="26" spans="1:3" s="652" customFormat="1" ht="15.75" thickBot="1">
      <c r="A26" s="653" t="s">
        <v>174</v>
      </c>
      <c r="B26" s="654" t="s">
        <v>559</v>
      </c>
      <c r="C26" s="668">
        <f>SUM(C27:C33)</f>
        <v>441093000</v>
      </c>
    </row>
    <row r="27" spans="1:3" s="652" customFormat="1">
      <c r="A27" s="656" t="s">
        <v>270</v>
      </c>
      <c r="B27" s="657" t="s">
        <v>563</v>
      </c>
      <c r="C27" s="658">
        <v>16000000</v>
      </c>
    </row>
    <row r="28" spans="1:3" s="652" customFormat="1">
      <c r="A28" s="659" t="s">
        <v>271</v>
      </c>
      <c r="B28" s="660" t="s">
        <v>577</v>
      </c>
      <c r="C28" s="661">
        <v>53000000</v>
      </c>
    </row>
    <row r="29" spans="1:3" s="652" customFormat="1">
      <c r="A29" s="659" t="s">
        <v>272</v>
      </c>
      <c r="B29" s="660" t="s">
        <v>565</v>
      </c>
      <c r="C29" s="661">
        <v>336000000</v>
      </c>
    </row>
    <row r="30" spans="1:3" s="652" customFormat="1">
      <c r="A30" s="659" t="s">
        <v>273</v>
      </c>
      <c r="B30" s="660" t="s">
        <v>566</v>
      </c>
      <c r="C30" s="661">
        <v>1343000</v>
      </c>
    </row>
    <row r="31" spans="1:3" s="652" customFormat="1">
      <c r="A31" s="659" t="s">
        <v>560</v>
      </c>
      <c r="B31" s="660" t="s">
        <v>274</v>
      </c>
      <c r="C31" s="661">
        <v>23000000</v>
      </c>
    </row>
    <row r="32" spans="1:3" s="652" customFormat="1">
      <c r="A32" s="659" t="s">
        <v>561</v>
      </c>
      <c r="B32" s="660" t="s">
        <v>275</v>
      </c>
      <c r="C32" s="661"/>
    </row>
    <row r="33" spans="1:3" s="652" customFormat="1" ht="15.75" thickBot="1">
      <c r="A33" s="663" t="s">
        <v>562</v>
      </c>
      <c r="B33" s="669" t="s">
        <v>276</v>
      </c>
      <c r="C33" s="666">
        <v>11750000</v>
      </c>
    </row>
    <row r="34" spans="1:3" s="652" customFormat="1" ht="15.75" thickBot="1">
      <c r="A34" s="653" t="s">
        <v>23</v>
      </c>
      <c r="B34" s="654" t="s">
        <v>440</v>
      </c>
      <c r="C34" s="655">
        <f>SUM(C35:C45)</f>
        <v>113081000</v>
      </c>
    </row>
    <row r="35" spans="1:3" s="652" customFormat="1">
      <c r="A35" s="656" t="s">
        <v>92</v>
      </c>
      <c r="B35" s="657" t="s">
        <v>279</v>
      </c>
      <c r="C35" s="658">
        <v>3000000</v>
      </c>
    </row>
    <row r="36" spans="1:3" s="652" customFormat="1">
      <c r="A36" s="659" t="s">
        <v>93</v>
      </c>
      <c r="B36" s="660" t="s">
        <v>280</v>
      </c>
      <c r="C36" s="661">
        <v>41687000</v>
      </c>
    </row>
    <row r="37" spans="1:3" s="652" customFormat="1">
      <c r="A37" s="659" t="s">
        <v>94</v>
      </c>
      <c r="B37" s="660" t="s">
        <v>281</v>
      </c>
      <c r="C37" s="661">
        <v>730000</v>
      </c>
    </row>
    <row r="38" spans="1:3" s="652" customFormat="1">
      <c r="A38" s="659" t="s">
        <v>176</v>
      </c>
      <c r="B38" s="660" t="s">
        <v>282</v>
      </c>
      <c r="C38" s="661">
        <v>42780000</v>
      </c>
    </row>
    <row r="39" spans="1:3" s="652" customFormat="1">
      <c r="A39" s="659" t="s">
        <v>177</v>
      </c>
      <c r="B39" s="660" t="s">
        <v>283</v>
      </c>
      <c r="C39" s="661"/>
    </row>
    <row r="40" spans="1:3" s="652" customFormat="1">
      <c r="A40" s="659" t="s">
        <v>178</v>
      </c>
      <c r="B40" s="660" t="s">
        <v>284</v>
      </c>
      <c r="C40" s="661">
        <v>23810000</v>
      </c>
    </row>
    <row r="41" spans="1:3" s="652" customFormat="1">
      <c r="A41" s="659" t="s">
        <v>179</v>
      </c>
      <c r="B41" s="660" t="s">
        <v>285</v>
      </c>
      <c r="C41" s="661">
        <v>1068000</v>
      </c>
    </row>
    <row r="42" spans="1:3" s="652" customFormat="1">
      <c r="A42" s="659" t="s">
        <v>180</v>
      </c>
      <c r="B42" s="660" t="s">
        <v>567</v>
      </c>
      <c r="C42" s="661">
        <v>6000</v>
      </c>
    </row>
    <row r="43" spans="1:3" s="652" customFormat="1">
      <c r="A43" s="659" t="s">
        <v>277</v>
      </c>
      <c r="B43" s="660" t="s">
        <v>287</v>
      </c>
      <c r="C43" s="670"/>
    </row>
    <row r="44" spans="1:3" s="652" customFormat="1">
      <c r="A44" s="663" t="s">
        <v>278</v>
      </c>
      <c r="B44" s="667" t="s">
        <v>442</v>
      </c>
      <c r="C44" s="671"/>
    </row>
    <row r="45" spans="1:3" s="652" customFormat="1" ht="15.75" thickBot="1">
      <c r="A45" s="663" t="s">
        <v>441</v>
      </c>
      <c r="B45" s="664" t="s">
        <v>288</v>
      </c>
      <c r="C45" s="671"/>
    </row>
    <row r="46" spans="1:3" s="652" customFormat="1" ht="15.75" thickBot="1">
      <c r="A46" s="653" t="s">
        <v>24</v>
      </c>
      <c r="B46" s="654" t="s">
        <v>289</v>
      </c>
      <c r="C46" s="655">
        <f>SUM(C47:C51)</f>
        <v>39900000</v>
      </c>
    </row>
    <row r="47" spans="1:3" s="652" customFormat="1">
      <c r="A47" s="656" t="s">
        <v>95</v>
      </c>
      <c r="B47" s="657" t="s">
        <v>293</v>
      </c>
      <c r="C47" s="672"/>
    </row>
    <row r="48" spans="1:3" s="652" customFormat="1">
      <c r="A48" s="659" t="s">
        <v>96</v>
      </c>
      <c r="B48" s="660" t="s">
        <v>294</v>
      </c>
      <c r="C48" s="670">
        <v>39900000</v>
      </c>
    </row>
    <row r="49" spans="1:3" s="652" customFormat="1">
      <c r="A49" s="659" t="s">
        <v>290</v>
      </c>
      <c r="B49" s="660" t="s">
        <v>295</v>
      </c>
      <c r="C49" s="670"/>
    </row>
    <row r="50" spans="1:3" s="652" customFormat="1">
      <c r="A50" s="659" t="s">
        <v>291</v>
      </c>
      <c r="B50" s="660" t="s">
        <v>296</v>
      </c>
      <c r="C50" s="670"/>
    </row>
    <row r="51" spans="1:3" s="652" customFormat="1" ht="15.75" thickBot="1">
      <c r="A51" s="663" t="s">
        <v>292</v>
      </c>
      <c r="B51" s="664" t="s">
        <v>297</v>
      </c>
      <c r="C51" s="671"/>
    </row>
    <row r="52" spans="1:3" s="652" customFormat="1" ht="15.75" thickBot="1">
      <c r="A52" s="653" t="s">
        <v>181</v>
      </c>
      <c r="B52" s="654" t="s">
        <v>298</v>
      </c>
      <c r="C52" s="655">
        <f>SUM(C53:C55)</f>
        <v>11700000</v>
      </c>
    </row>
    <row r="53" spans="1:3" s="652" customFormat="1">
      <c r="A53" s="656" t="s">
        <v>97</v>
      </c>
      <c r="B53" s="657" t="s">
        <v>299</v>
      </c>
      <c r="C53" s="658"/>
    </row>
    <row r="54" spans="1:3" s="652" customFormat="1">
      <c r="A54" s="659" t="s">
        <v>98</v>
      </c>
      <c r="B54" s="660" t="s">
        <v>432</v>
      </c>
      <c r="C54" s="661"/>
    </row>
    <row r="55" spans="1:3" s="652" customFormat="1">
      <c r="A55" s="659" t="s">
        <v>302</v>
      </c>
      <c r="B55" s="660" t="s">
        <v>300</v>
      </c>
      <c r="C55" s="661">
        <v>11700000</v>
      </c>
    </row>
    <row r="56" spans="1:3" s="652" customFormat="1" ht="15.75" thickBot="1">
      <c r="A56" s="663" t="s">
        <v>303</v>
      </c>
      <c r="B56" s="664" t="s">
        <v>301</v>
      </c>
      <c r="C56" s="666"/>
    </row>
    <row r="57" spans="1:3" s="652" customFormat="1" ht="15.75" thickBot="1">
      <c r="A57" s="653" t="s">
        <v>26</v>
      </c>
      <c r="B57" s="665" t="s">
        <v>304</v>
      </c>
      <c r="C57" s="655">
        <f>SUM(C58:C60)</f>
        <v>0</v>
      </c>
    </row>
    <row r="58" spans="1:3" s="652" customFormat="1">
      <c r="A58" s="656" t="s">
        <v>182</v>
      </c>
      <c r="B58" s="657" t="s">
        <v>306</v>
      </c>
      <c r="C58" s="670"/>
    </row>
    <row r="59" spans="1:3" s="652" customFormat="1">
      <c r="A59" s="659" t="s">
        <v>183</v>
      </c>
      <c r="B59" s="660" t="s">
        <v>433</v>
      </c>
      <c r="C59" s="670"/>
    </row>
    <row r="60" spans="1:3" s="652" customFormat="1">
      <c r="A60" s="659" t="s">
        <v>232</v>
      </c>
      <c r="B60" s="660" t="s">
        <v>307</v>
      </c>
      <c r="C60" s="670"/>
    </row>
    <row r="61" spans="1:3" s="652" customFormat="1" ht="15.75" thickBot="1">
      <c r="A61" s="663" t="s">
        <v>305</v>
      </c>
      <c r="B61" s="664" t="s">
        <v>308</v>
      </c>
      <c r="C61" s="670"/>
    </row>
    <row r="62" spans="1:3" s="652" customFormat="1" ht="15.75" thickBot="1">
      <c r="A62" s="673" t="s">
        <v>482</v>
      </c>
      <c r="B62" s="654" t="s">
        <v>309</v>
      </c>
      <c r="C62" s="668">
        <f>+C5+C12+C19+C26+C34+C46+C52+C57</f>
        <v>1495868293</v>
      </c>
    </row>
    <row r="63" spans="1:3" s="652" customFormat="1" ht="15.75" thickBot="1">
      <c r="A63" s="674" t="s">
        <v>310</v>
      </c>
      <c r="B63" s="665" t="s">
        <v>311</v>
      </c>
      <c r="C63" s="655">
        <f>SUM(C64:C66)</f>
        <v>0</v>
      </c>
    </row>
    <row r="64" spans="1:3" s="652" customFormat="1">
      <c r="A64" s="656" t="s">
        <v>342</v>
      </c>
      <c r="B64" s="657" t="s">
        <v>312</v>
      </c>
      <c r="C64" s="670"/>
    </row>
    <row r="65" spans="1:3" s="652" customFormat="1">
      <c r="A65" s="659" t="s">
        <v>351</v>
      </c>
      <c r="B65" s="660" t="s">
        <v>313</v>
      </c>
      <c r="C65" s="670"/>
    </row>
    <row r="66" spans="1:3" s="652" customFormat="1" ht="15.75" thickBot="1">
      <c r="A66" s="663" t="s">
        <v>352</v>
      </c>
      <c r="B66" s="675" t="s">
        <v>467</v>
      </c>
      <c r="C66" s="670"/>
    </row>
    <row r="67" spans="1:3" s="652" customFormat="1" ht="15.75" thickBot="1">
      <c r="A67" s="674" t="s">
        <v>315</v>
      </c>
      <c r="B67" s="665" t="s">
        <v>316</v>
      </c>
      <c r="C67" s="655">
        <f>SUM(C68:C71)</f>
        <v>0</v>
      </c>
    </row>
    <row r="68" spans="1:3" s="652" customFormat="1">
      <c r="A68" s="656" t="s">
        <v>150</v>
      </c>
      <c r="B68" s="657" t="s">
        <v>317</v>
      </c>
      <c r="C68" s="670"/>
    </row>
    <row r="69" spans="1:3" s="652" customFormat="1">
      <c r="A69" s="659" t="s">
        <v>151</v>
      </c>
      <c r="B69" s="660" t="s">
        <v>318</v>
      </c>
      <c r="C69" s="670"/>
    </row>
    <row r="70" spans="1:3" s="652" customFormat="1">
      <c r="A70" s="659" t="s">
        <v>343</v>
      </c>
      <c r="B70" s="660" t="s">
        <v>319</v>
      </c>
      <c r="C70" s="670"/>
    </row>
    <row r="71" spans="1:3" s="652" customFormat="1" ht="15.75" thickBot="1">
      <c r="A71" s="663" t="s">
        <v>344</v>
      </c>
      <c r="B71" s="664" t="s">
        <v>320</v>
      </c>
      <c r="C71" s="670"/>
    </row>
    <row r="72" spans="1:3" s="652" customFormat="1" ht="15.75" thickBot="1">
      <c r="A72" s="674" t="s">
        <v>321</v>
      </c>
      <c r="B72" s="665" t="s">
        <v>322</v>
      </c>
      <c r="C72" s="655">
        <f>SUM(C73:C74)</f>
        <v>122008351</v>
      </c>
    </row>
    <row r="73" spans="1:3" s="652" customFormat="1">
      <c r="A73" s="656" t="s">
        <v>345</v>
      </c>
      <c r="B73" s="657" t="s">
        <v>323</v>
      </c>
      <c r="C73" s="670">
        <v>122008351</v>
      </c>
    </row>
    <row r="74" spans="1:3" s="652" customFormat="1" ht="15.75" thickBot="1">
      <c r="A74" s="663" t="s">
        <v>346</v>
      </c>
      <c r="B74" s="664" t="s">
        <v>324</v>
      </c>
      <c r="C74" s="670"/>
    </row>
    <row r="75" spans="1:3" s="652" customFormat="1" ht="15.75" thickBot="1">
      <c r="A75" s="674" t="s">
        <v>325</v>
      </c>
      <c r="B75" s="665" t="s">
        <v>326</v>
      </c>
      <c r="C75" s="655">
        <f>SUM(C76:C78)</f>
        <v>0</v>
      </c>
    </row>
    <row r="76" spans="1:3" s="652" customFormat="1">
      <c r="A76" s="656" t="s">
        <v>347</v>
      </c>
      <c r="B76" s="657" t="s">
        <v>327</v>
      </c>
      <c r="C76" s="670"/>
    </row>
    <row r="77" spans="1:3" s="652" customFormat="1">
      <c r="A77" s="659" t="s">
        <v>348</v>
      </c>
      <c r="B77" s="660" t="s">
        <v>328</v>
      </c>
      <c r="C77" s="670"/>
    </row>
    <row r="78" spans="1:3" s="652" customFormat="1" ht="15.75" thickBot="1">
      <c r="A78" s="663" t="s">
        <v>349</v>
      </c>
      <c r="B78" s="664" t="s">
        <v>329</v>
      </c>
      <c r="C78" s="670"/>
    </row>
    <row r="79" spans="1:3" s="652" customFormat="1" ht="15.75" thickBot="1">
      <c r="A79" s="674" t="s">
        <v>330</v>
      </c>
      <c r="B79" s="665" t="s">
        <v>350</v>
      </c>
      <c r="C79" s="655">
        <f>SUM(C80:C83)</f>
        <v>0</v>
      </c>
    </row>
    <row r="80" spans="1:3" s="652" customFormat="1">
      <c r="A80" s="676" t="s">
        <v>331</v>
      </c>
      <c r="B80" s="657" t="s">
        <v>332</v>
      </c>
      <c r="C80" s="670"/>
    </row>
    <row r="81" spans="1:3" s="652" customFormat="1">
      <c r="A81" s="677" t="s">
        <v>333</v>
      </c>
      <c r="B81" s="660" t="s">
        <v>334</v>
      </c>
      <c r="C81" s="670"/>
    </row>
    <row r="82" spans="1:3" s="652" customFormat="1">
      <c r="A82" s="677" t="s">
        <v>335</v>
      </c>
      <c r="B82" s="660" t="s">
        <v>336</v>
      </c>
      <c r="C82" s="670"/>
    </row>
    <row r="83" spans="1:3" s="652" customFormat="1" ht="15.75" thickBot="1">
      <c r="A83" s="678" t="s">
        <v>337</v>
      </c>
      <c r="B83" s="664" t="s">
        <v>338</v>
      </c>
      <c r="C83" s="670"/>
    </row>
    <row r="84" spans="1:3" s="652" customFormat="1" ht="15.75" thickBot="1">
      <c r="A84" s="674" t="s">
        <v>339</v>
      </c>
      <c r="B84" s="665" t="s">
        <v>481</v>
      </c>
      <c r="C84" s="679"/>
    </row>
    <row r="85" spans="1:3" s="652" customFormat="1" ht="15.75" thickBot="1">
      <c r="A85" s="674" t="s">
        <v>341</v>
      </c>
      <c r="B85" s="665" t="s">
        <v>340</v>
      </c>
      <c r="C85" s="679"/>
    </row>
    <row r="86" spans="1:3" s="652" customFormat="1" ht="15.75" thickBot="1">
      <c r="A86" s="674" t="s">
        <v>353</v>
      </c>
      <c r="B86" s="680" t="s">
        <v>484</v>
      </c>
      <c r="C86" s="668">
        <f>+C63+C67+C72+C75+C79+C85+C84</f>
        <v>122008351</v>
      </c>
    </row>
    <row r="87" spans="1:3" s="652" customFormat="1" ht="15.75" thickBot="1">
      <c r="A87" s="681" t="s">
        <v>483</v>
      </c>
      <c r="B87" s="682" t="s">
        <v>485</v>
      </c>
      <c r="C87" s="668">
        <f>+C62+C86</f>
        <v>1617876644</v>
      </c>
    </row>
    <row r="88" spans="1:3" s="652" customFormat="1">
      <c r="A88" s="683"/>
      <c r="B88" s="684"/>
      <c r="C88" s="685"/>
    </row>
    <row r="89" spans="1:3">
      <c r="A89" s="804" t="s">
        <v>48</v>
      </c>
      <c r="B89" s="804"/>
      <c r="C89" s="804"/>
    </row>
    <row r="90" spans="1:3" s="687" customFormat="1" ht="15.75" thickBot="1">
      <c r="A90" s="805" t="s">
        <v>154</v>
      </c>
      <c r="B90" s="805"/>
      <c r="C90" s="686" t="str">
        <f>C2</f>
        <v>Forintban!</v>
      </c>
    </row>
    <row r="91" spans="1:3" ht="29.25" thickBot="1">
      <c r="A91" s="646" t="s">
        <v>70</v>
      </c>
      <c r="B91" s="647" t="s">
        <v>49</v>
      </c>
      <c r="C91" s="648" t="str">
        <f>+C3</f>
        <v>2017. évi előirányzat</v>
      </c>
    </row>
    <row r="92" spans="1:3" s="652" customFormat="1" ht="15.75" thickBot="1">
      <c r="A92" s="646"/>
      <c r="B92" s="647" t="s">
        <v>499</v>
      </c>
      <c r="C92" s="648" t="s">
        <v>500</v>
      </c>
    </row>
    <row r="93" spans="1:3" ht="15.75" thickBot="1">
      <c r="A93" s="688" t="s">
        <v>19</v>
      </c>
      <c r="B93" s="689" t="s">
        <v>582</v>
      </c>
      <c r="C93" s="690">
        <f>C94+C95+C96+C97+C98+C111</f>
        <v>1326473644</v>
      </c>
    </row>
    <row r="94" spans="1:3">
      <c r="A94" s="691" t="s">
        <v>99</v>
      </c>
      <c r="B94" s="692" t="s">
        <v>50</v>
      </c>
      <c r="C94" s="693">
        <v>544830000</v>
      </c>
    </row>
    <row r="95" spans="1:3">
      <c r="A95" s="659" t="s">
        <v>100</v>
      </c>
      <c r="B95" s="694" t="s">
        <v>184</v>
      </c>
      <c r="C95" s="661">
        <v>95759000</v>
      </c>
    </row>
    <row r="96" spans="1:3">
      <c r="A96" s="659" t="s">
        <v>101</v>
      </c>
      <c r="B96" s="694" t="s">
        <v>141</v>
      </c>
      <c r="C96" s="666">
        <v>268562644</v>
      </c>
    </row>
    <row r="97" spans="1:3">
      <c r="A97" s="659" t="s">
        <v>102</v>
      </c>
      <c r="B97" s="695" t="s">
        <v>185</v>
      </c>
      <c r="C97" s="666">
        <v>29320000</v>
      </c>
    </row>
    <row r="98" spans="1:3">
      <c r="A98" s="659" t="s">
        <v>113</v>
      </c>
      <c r="B98" s="696" t="s">
        <v>186</v>
      </c>
      <c r="C98" s="666">
        <v>168708000</v>
      </c>
    </row>
    <row r="99" spans="1:3">
      <c r="A99" s="659" t="s">
        <v>103</v>
      </c>
      <c r="B99" s="694" t="s">
        <v>448</v>
      </c>
      <c r="C99" s="666"/>
    </row>
    <row r="100" spans="1:3">
      <c r="A100" s="659" t="s">
        <v>104</v>
      </c>
      <c r="B100" s="697" t="s">
        <v>447</v>
      </c>
      <c r="C100" s="666"/>
    </row>
    <row r="101" spans="1:3">
      <c r="A101" s="659" t="s">
        <v>114</v>
      </c>
      <c r="B101" s="697" t="s">
        <v>446</v>
      </c>
      <c r="C101" s="666"/>
    </row>
    <row r="102" spans="1:3">
      <c r="A102" s="659" t="s">
        <v>115</v>
      </c>
      <c r="B102" s="698" t="s">
        <v>356</v>
      </c>
      <c r="C102" s="666"/>
    </row>
    <row r="103" spans="1:3">
      <c r="A103" s="659" t="s">
        <v>116</v>
      </c>
      <c r="B103" s="699" t="s">
        <v>357</v>
      </c>
      <c r="C103" s="666"/>
    </row>
    <row r="104" spans="1:3">
      <c r="A104" s="659" t="s">
        <v>117</v>
      </c>
      <c r="B104" s="699" t="s">
        <v>358</v>
      </c>
      <c r="C104" s="666">
        <v>900000</v>
      </c>
    </row>
    <row r="105" spans="1:3">
      <c r="A105" s="659" t="s">
        <v>119</v>
      </c>
      <c r="B105" s="698" t="s">
        <v>359</v>
      </c>
      <c r="C105" s="666">
        <v>85682000</v>
      </c>
    </row>
    <row r="106" spans="1:3">
      <c r="A106" s="659" t="s">
        <v>187</v>
      </c>
      <c r="B106" s="698" t="s">
        <v>360</v>
      </c>
      <c r="C106" s="666"/>
    </row>
    <row r="107" spans="1:3">
      <c r="A107" s="659" t="s">
        <v>354</v>
      </c>
      <c r="B107" s="699" t="s">
        <v>361</v>
      </c>
      <c r="C107" s="666">
        <v>4800000</v>
      </c>
    </row>
    <row r="108" spans="1:3">
      <c r="A108" s="700" t="s">
        <v>355</v>
      </c>
      <c r="B108" s="697" t="s">
        <v>362</v>
      </c>
      <c r="C108" s="666"/>
    </row>
    <row r="109" spans="1:3">
      <c r="A109" s="659" t="s">
        <v>444</v>
      </c>
      <c r="B109" s="697" t="s">
        <v>363</v>
      </c>
      <c r="C109" s="666"/>
    </row>
    <row r="110" spans="1:3">
      <c r="A110" s="663" t="s">
        <v>445</v>
      </c>
      <c r="B110" s="697" t="s">
        <v>364</v>
      </c>
      <c r="C110" s="666">
        <v>77326000</v>
      </c>
    </row>
    <row r="111" spans="1:3">
      <c r="A111" s="659" t="s">
        <v>449</v>
      </c>
      <c r="B111" s="695" t="s">
        <v>51</v>
      </c>
      <c r="C111" s="661">
        <v>219294000</v>
      </c>
    </row>
    <row r="112" spans="1:3">
      <c r="A112" s="659" t="s">
        <v>450</v>
      </c>
      <c r="B112" s="694" t="s">
        <v>452</v>
      </c>
      <c r="C112" s="661">
        <v>61487000</v>
      </c>
    </row>
    <row r="113" spans="1:3" ht="15.75" thickBot="1">
      <c r="A113" s="701" t="s">
        <v>451</v>
      </c>
      <c r="B113" s="702" t="s">
        <v>453</v>
      </c>
      <c r="C113" s="703">
        <v>157807000</v>
      </c>
    </row>
    <row r="114" spans="1:3" ht="15.75" thickBot="1">
      <c r="A114" s="704" t="s">
        <v>20</v>
      </c>
      <c r="B114" s="705" t="s">
        <v>583</v>
      </c>
      <c r="C114" s="706">
        <f>+C115+C117+C119</f>
        <v>287403000</v>
      </c>
    </row>
    <row r="115" spans="1:3">
      <c r="A115" s="656" t="s">
        <v>105</v>
      </c>
      <c r="B115" s="694" t="s">
        <v>231</v>
      </c>
      <c r="C115" s="658">
        <v>206063000</v>
      </c>
    </row>
    <row r="116" spans="1:3">
      <c r="A116" s="656" t="s">
        <v>106</v>
      </c>
      <c r="B116" s="707" t="s">
        <v>369</v>
      </c>
      <c r="C116" s="658"/>
    </row>
    <row r="117" spans="1:3">
      <c r="A117" s="656" t="s">
        <v>107</v>
      </c>
      <c r="B117" s="707" t="s">
        <v>188</v>
      </c>
      <c r="C117" s="661">
        <v>53340000</v>
      </c>
    </row>
    <row r="118" spans="1:3">
      <c r="A118" s="656" t="s">
        <v>108</v>
      </c>
      <c r="B118" s="707" t="s">
        <v>370</v>
      </c>
      <c r="C118" s="708"/>
    </row>
    <row r="119" spans="1:3">
      <c r="A119" s="656" t="s">
        <v>109</v>
      </c>
      <c r="B119" s="664" t="s">
        <v>233</v>
      </c>
      <c r="C119" s="708">
        <v>28000000</v>
      </c>
    </row>
    <row r="120" spans="1:3">
      <c r="A120" s="656" t="s">
        <v>118</v>
      </c>
      <c r="B120" s="662" t="s">
        <v>434</v>
      </c>
      <c r="C120" s="708"/>
    </row>
    <row r="121" spans="1:3">
      <c r="A121" s="656" t="s">
        <v>120</v>
      </c>
      <c r="B121" s="709" t="s">
        <v>375</v>
      </c>
      <c r="C121" s="708"/>
    </row>
    <row r="122" spans="1:3">
      <c r="A122" s="656" t="s">
        <v>189</v>
      </c>
      <c r="B122" s="699" t="s">
        <v>358</v>
      </c>
      <c r="C122" s="708"/>
    </row>
    <row r="123" spans="1:3">
      <c r="A123" s="656" t="s">
        <v>190</v>
      </c>
      <c r="B123" s="699" t="s">
        <v>374</v>
      </c>
      <c r="C123" s="708"/>
    </row>
    <row r="124" spans="1:3">
      <c r="A124" s="656" t="s">
        <v>191</v>
      </c>
      <c r="B124" s="699" t="s">
        <v>373</v>
      </c>
      <c r="C124" s="708"/>
    </row>
    <row r="125" spans="1:3">
      <c r="A125" s="656" t="s">
        <v>366</v>
      </c>
      <c r="B125" s="699" t="s">
        <v>361</v>
      </c>
      <c r="C125" s="708"/>
    </row>
    <row r="126" spans="1:3">
      <c r="A126" s="656" t="s">
        <v>367</v>
      </c>
      <c r="B126" s="699" t="s">
        <v>372</v>
      </c>
      <c r="C126" s="708"/>
    </row>
    <row r="127" spans="1:3" ht="15.75" thickBot="1">
      <c r="A127" s="700" t="s">
        <v>368</v>
      </c>
      <c r="B127" s="699" t="s">
        <v>371</v>
      </c>
      <c r="C127" s="710"/>
    </row>
    <row r="128" spans="1:3" ht="15.75" thickBot="1">
      <c r="A128" s="653" t="s">
        <v>21</v>
      </c>
      <c r="B128" s="711" t="s">
        <v>454</v>
      </c>
      <c r="C128" s="655">
        <f>+C93+C114</f>
        <v>1613876644</v>
      </c>
    </row>
    <row r="129" spans="1:3" ht="15.75" thickBot="1">
      <c r="A129" s="653" t="s">
        <v>22</v>
      </c>
      <c r="B129" s="711" t="s">
        <v>455</v>
      </c>
      <c r="C129" s="655">
        <f>+C130+C131+C132</f>
        <v>4000000</v>
      </c>
    </row>
    <row r="130" spans="1:3">
      <c r="A130" s="656" t="s">
        <v>270</v>
      </c>
      <c r="B130" s="707" t="s">
        <v>462</v>
      </c>
      <c r="C130" s="708">
        <v>4000000</v>
      </c>
    </row>
    <row r="131" spans="1:3">
      <c r="A131" s="656" t="s">
        <v>271</v>
      </c>
      <c r="B131" s="707" t="s">
        <v>463</v>
      </c>
      <c r="C131" s="708"/>
    </row>
    <row r="132" spans="1:3" ht="15.75" thickBot="1">
      <c r="A132" s="700" t="s">
        <v>272</v>
      </c>
      <c r="B132" s="707" t="s">
        <v>464</v>
      </c>
      <c r="C132" s="708"/>
    </row>
    <row r="133" spans="1:3" ht="15.75" thickBot="1">
      <c r="A133" s="653" t="s">
        <v>23</v>
      </c>
      <c r="B133" s="711" t="s">
        <v>456</v>
      </c>
      <c r="C133" s="655">
        <f>SUM(C134:C139)</f>
        <v>0</v>
      </c>
    </row>
    <row r="134" spans="1:3">
      <c r="A134" s="656" t="s">
        <v>92</v>
      </c>
      <c r="B134" s="712" t="s">
        <v>465</v>
      </c>
      <c r="C134" s="708"/>
    </row>
    <row r="135" spans="1:3">
      <c r="A135" s="656" t="s">
        <v>93</v>
      </c>
      <c r="B135" s="712" t="s">
        <v>457</v>
      </c>
      <c r="C135" s="708"/>
    </row>
    <row r="136" spans="1:3">
      <c r="A136" s="656" t="s">
        <v>94</v>
      </c>
      <c r="B136" s="712" t="s">
        <v>458</v>
      </c>
      <c r="C136" s="708"/>
    </row>
    <row r="137" spans="1:3">
      <c r="A137" s="656" t="s">
        <v>176</v>
      </c>
      <c r="B137" s="712" t="s">
        <v>459</v>
      </c>
      <c r="C137" s="708"/>
    </row>
    <row r="138" spans="1:3">
      <c r="A138" s="656" t="s">
        <v>177</v>
      </c>
      <c r="B138" s="712" t="s">
        <v>460</v>
      </c>
      <c r="C138" s="708"/>
    </row>
    <row r="139" spans="1:3" ht="15.75" thickBot="1">
      <c r="A139" s="700" t="s">
        <v>178</v>
      </c>
      <c r="B139" s="712" t="s">
        <v>461</v>
      </c>
      <c r="C139" s="708"/>
    </row>
    <row r="140" spans="1:3" ht="15.75" thickBot="1">
      <c r="A140" s="653" t="s">
        <v>24</v>
      </c>
      <c r="B140" s="711" t="s">
        <v>469</v>
      </c>
      <c r="C140" s="668">
        <f>+C141+C142+C143+C144</f>
        <v>0</v>
      </c>
    </row>
    <row r="141" spans="1:3">
      <c r="A141" s="656" t="s">
        <v>95</v>
      </c>
      <c r="B141" s="712" t="s">
        <v>376</v>
      </c>
      <c r="C141" s="708"/>
    </row>
    <row r="142" spans="1:3">
      <c r="A142" s="656" t="s">
        <v>96</v>
      </c>
      <c r="B142" s="712" t="s">
        <v>377</v>
      </c>
      <c r="C142" s="708"/>
    </row>
    <row r="143" spans="1:3">
      <c r="A143" s="656" t="s">
        <v>290</v>
      </c>
      <c r="B143" s="712" t="s">
        <v>470</v>
      </c>
      <c r="C143" s="708"/>
    </row>
    <row r="144" spans="1:3" ht="15.75" thickBot="1">
      <c r="A144" s="700" t="s">
        <v>291</v>
      </c>
      <c r="B144" s="713" t="s">
        <v>396</v>
      </c>
      <c r="C144" s="708"/>
    </row>
    <row r="145" spans="1:9" ht="15.75" thickBot="1">
      <c r="A145" s="653" t="s">
        <v>25</v>
      </c>
      <c r="B145" s="711" t="s">
        <v>471</v>
      </c>
      <c r="C145" s="714">
        <f>SUM(C146:C150)</f>
        <v>0</v>
      </c>
    </row>
    <row r="146" spans="1:9">
      <c r="A146" s="656" t="s">
        <v>97</v>
      </c>
      <c r="B146" s="712" t="s">
        <v>466</v>
      </c>
      <c r="C146" s="708"/>
    </row>
    <row r="147" spans="1:9">
      <c r="A147" s="656" t="s">
        <v>98</v>
      </c>
      <c r="B147" s="712" t="s">
        <v>473</v>
      </c>
      <c r="C147" s="708"/>
    </row>
    <row r="148" spans="1:9">
      <c r="A148" s="656" t="s">
        <v>302</v>
      </c>
      <c r="B148" s="712" t="s">
        <v>468</v>
      </c>
      <c r="C148" s="708"/>
    </row>
    <row r="149" spans="1:9">
      <c r="A149" s="656" t="s">
        <v>303</v>
      </c>
      <c r="B149" s="712" t="s">
        <v>474</v>
      </c>
      <c r="C149" s="708"/>
    </row>
    <row r="150" spans="1:9" ht="15.75" thickBot="1">
      <c r="A150" s="656" t="s">
        <v>472</v>
      </c>
      <c r="B150" s="712" t="s">
        <v>475</v>
      </c>
      <c r="C150" s="708"/>
    </row>
    <row r="151" spans="1:9" ht="15.75" thickBot="1">
      <c r="A151" s="653" t="s">
        <v>26</v>
      </c>
      <c r="B151" s="711" t="s">
        <v>476</v>
      </c>
      <c r="C151" s="715"/>
    </row>
    <row r="152" spans="1:9" ht="15.75" thickBot="1">
      <c r="A152" s="653" t="s">
        <v>27</v>
      </c>
      <c r="B152" s="711" t="s">
        <v>477</v>
      </c>
      <c r="C152" s="715"/>
    </row>
    <row r="153" spans="1:9" ht="15.75" thickBot="1">
      <c r="A153" s="653" t="s">
        <v>28</v>
      </c>
      <c r="B153" s="711" t="s">
        <v>479</v>
      </c>
      <c r="C153" s="716">
        <f>+C129+C133+C140+C145+C151+C152</f>
        <v>4000000</v>
      </c>
      <c r="F153" s="717"/>
      <c r="G153" s="718"/>
      <c r="H153" s="718"/>
      <c r="I153" s="718"/>
    </row>
    <row r="154" spans="1:9" s="652" customFormat="1" ht="15.75" thickBot="1">
      <c r="A154" s="719" t="s">
        <v>29</v>
      </c>
      <c r="B154" s="720" t="s">
        <v>478</v>
      </c>
      <c r="C154" s="716">
        <f>+C128+C153</f>
        <v>1617876644</v>
      </c>
    </row>
    <row r="156" spans="1:9">
      <c r="A156" s="806" t="s">
        <v>378</v>
      </c>
      <c r="B156" s="806"/>
      <c r="C156" s="806"/>
    </row>
    <row r="157" spans="1:9" ht="15.75" thickBot="1">
      <c r="A157" s="803" t="s">
        <v>155</v>
      </c>
      <c r="B157" s="803"/>
      <c r="C157" s="645" t="str">
        <f>C90</f>
        <v>Forintban!</v>
      </c>
    </row>
    <row r="158" spans="1:9" ht="29.25" thickBot="1">
      <c r="A158" s="653">
        <v>1</v>
      </c>
      <c r="B158" s="722" t="s">
        <v>480</v>
      </c>
      <c r="C158" s="655">
        <f>+C62-C128</f>
        <v>-118008351</v>
      </c>
      <c r="D158" s="723"/>
    </row>
    <row r="159" spans="1:9" ht="43.5" thickBot="1">
      <c r="A159" s="653" t="s">
        <v>20</v>
      </c>
      <c r="B159" s="722" t="s">
        <v>486</v>
      </c>
      <c r="C159" s="655">
        <f>+C86-C153</f>
        <v>118008351</v>
      </c>
    </row>
  </sheetData>
  <mergeCells count="6">
    <mergeCell ref="A157:B157"/>
    <mergeCell ref="A89:C89"/>
    <mergeCell ref="A1:C1"/>
    <mergeCell ref="A2:B2"/>
    <mergeCell ref="A90:B90"/>
    <mergeCell ref="A156:C156"/>
  </mergeCells>
  <phoneticPr fontId="0" type="noConversion"/>
  <printOptions horizontalCentered="1"/>
  <pageMargins left="0.78740157480314965" right="0.78740157480314965" top="1.4566929133858268" bottom="0.86614173228346458" header="0.78740157480314965" footer="0.59055118110236227"/>
  <pageSetup paperSize="8" scale="49" fitToHeight="2" orientation="portrait" r:id="rId1"/>
  <headerFooter alignWithMargins="0">
    <oddHeader>&amp;C&amp;"Times New Roman CE,Félkövér"&amp;12
Szikszó Város Önkormányzat
2017. ÉVI KÖLTSÉGVETÉSÉNEK ÖSSZEVONT MÉRLEGE&amp;10
&amp;R&amp;"Times New Roman CE,Félkövér dőlt"&amp;11 1.1. melléklet a 2/2017. (II.16.) önkormányzati rendelethez</oddHeader>
  </headerFooter>
  <rowBreaks count="1" manualBreakCount="1">
    <brk id="88" max="2" man="1"/>
  </rowBreaks>
</worksheet>
</file>

<file path=xl/worksheets/sheet20.xml><?xml version="1.0" encoding="utf-8"?>
<worksheet xmlns="http://schemas.openxmlformats.org/spreadsheetml/2006/main" xmlns:r="http://schemas.openxmlformats.org/officeDocument/2006/relationships">
  <sheetPr codeName="Munka21">
    <tabColor rgb="FF92D050"/>
  </sheetPr>
  <dimension ref="A1:C61"/>
  <sheetViews>
    <sheetView zoomScale="130" zoomScaleNormal="130" workbookViewId="0">
      <selection activeCell="C2" sqref="C2"/>
    </sheetView>
  </sheetViews>
  <sheetFormatPr defaultRowHeight="12.75"/>
  <cols>
    <col min="1" max="1" width="13.83203125" style="253" customWidth="1"/>
    <col min="2" max="2" width="79.1640625" style="254" customWidth="1"/>
    <col min="3" max="3" width="25" style="254" customWidth="1"/>
    <col min="4" max="16384" width="9.33203125" style="254"/>
  </cols>
  <sheetData>
    <row r="1" spans="1:3" s="233" customFormat="1" ht="21" customHeight="1" thickBot="1">
      <c r="A1" s="232"/>
      <c r="B1" s="234"/>
      <c r="C1" s="552" t="str">
        <f ca="1">+CONCATENATE("9.2.1. melléklet a 2/",LEFT(ÖSSZEFÜGGÉSEK!A5,4),". (II.16.) önkormányzati rendelethez")</f>
        <v>9.2.1. melléklet a 2/2017. (II.16.) önkormányzati rendelethez</v>
      </c>
    </row>
    <row r="2" spans="1:3" s="466" customFormat="1" ht="25.5" customHeight="1">
      <c r="A2" s="418" t="s">
        <v>205</v>
      </c>
      <c r="B2" s="363" t="s">
        <v>633</v>
      </c>
      <c r="C2" s="377" t="s">
        <v>60</v>
      </c>
    </row>
    <row r="3" spans="1:3" s="466" customFormat="1" ht="24.75" thickBot="1">
      <c r="A3" s="460" t="s">
        <v>204</v>
      </c>
      <c r="B3" s="364" t="s">
        <v>423</v>
      </c>
      <c r="C3" s="378" t="s">
        <v>55</v>
      </c>
    </row>
    <row r="4" spans="1:3" s="467" customFormat="1" ht="15.95" customHeight="1" thickBot="1">
      <c r="A4" s="236"/>
      <c r="B4" s="236"/>
      <c r="C4" s="237" t="str">
        <f ca="1">'9.2. sz. mell'!C4</f>
        <v>Forintban!</v>
      </c>
    </row>
    <row r="5" spans="1:3" ht="13.5" thickBot="1">
      <c r="A5" s="419" t="s">
        <v>206</v>
      </c>
      <c r="B5" s="238" t="s">
        <v>571</v>
      </c>
      <c r="C5" s="239" t="s">
        <v>56</v>
      </c>
    </row>
    <row r="6" spans="1:3" s="468" customFormat="1" ht="12.95" customHeight="1" thickBot="1">
      <c r="A6" s="201"/>
      <c r="B6" s="202" t="s">
        <v>499</v>
      </c>
      <c r="C6" s="203" t="s">
        <v>500</v>
      </c>
    </row>
    <row r="7" spans="1:3" s="468" customFormat="1" ht="15.95" customHeight="1" thickBot="1">
      <c r="A7" s="240"/>
      <c r="B7" s="241" t="s">
        <v>57</v>
      </c>
      <c r="C7" s="242"/>
    </row>
    <row r="8" spans="1:3" s="379" customFormat="1" ht="12" customHeight="1" thickBot="1">
      <c r="A8" s="201" t="s">
        <v>19</v>
      </c>
      <c r="B8" s="243" t="s">
        <v>526</v>
      </c>
      <c r="C8" s="323">
        <f>SUM(C9:C19)</f>
        <v>622300</v>
      </c>
    </row>
    <row r="9" spans="1:3" s="379" customFormat="1" ht="12" customHeight="1">
      <c r="A9" s="461" t="s">
        <v>99</v>
      </c>
      <c r="B9" s="10" t="s">
        <v>279</v>
      </c>
      <c r="C9" s="368"/>
    </row>
    <row r="10" spans="1:3" s="379" customFormat="1" ht="12" customHeight="1">
      <c r="A10" s="462" t="s">
        <v>100</v>
      </c>
      <c r="B10" s="8" t="s">
        <v>280</v>
      </c>
      <c r="C10" s="321"/>
    </row>
    <row r="11" spans="1:3" s="379" customFormat="1" ht="12" customHeight="1">
      <c r="A11" s="462" t="s">
        <v>101</v>
      </c>
      <c r="B11" s="8" t="s">
        <v>281</v>
      </c>
      <c r="C11" s="321">
        <v>490000</v>
      </c>
    </row>
    <row r="12" spans="1:3" s="379" customFormat="1" ht="12" customHeight="1">
      <c r="A12" s="462" t="s">
        <v>102</v>
      </c>
      <c r="B12" s="8" t="s">
        <v>282</v>
      </c>
      <c r="C12" s="321"/>
    </row>
    <row r="13" spans="1:3" s="379" customFormat="1" ht="12" customHeight="1">
      <c r="A13" s="462" t="s">
        <v>149</v>
      </c>
      <c r="B13" s="8" t="s">
        <v>283</v>
      </c>
      <c r="C13" s="321"/>
    </row>
    <row r="14" spans="1:3" s="379" customFormat="1" ht="12" customHeight="1">
      <c r="A14" s="462" t="s">
        <v>103</v>
      </c>
      <c r="B14" s="8" t="s">
        <v>405</v>
      </c>
      <c r="C14" s="321">
        <v>132300</v>
      </c>
    </row>
    <row r="15" spans="1:3" s="379" customFormat="1" ht="12" customHeight="1">
      <c r="A15" s="462" t="s">
        <v>104</v>
      </c>
      <c r="B15" s="7" t="s">
        <v>406</v>
      </c>
      <c r="C15" s="321"/>
    </row>
    <row r="16" spans="1:3" s="379" customFormat="1" ht="12" customHeight="1">
      <c r="A16" s="462" t="s">
        <v>114</v>
      </c>
      <c r="B16" s="8" t="s">
        <v>286</v>
      </c>
      <c r="C16" s="369"/>
    </row>
    <row r="17" spans="1:3" s="469" customFormat="1" ht="12" customHeight="1">
      <c r="A17" s="462" t="s">
        <v>115</v>
      </c>
      <c r="B17" s="8" t="s">
        <v>287</v>
      </c>
      <c r="C17" s="321"/>
    </row>
    <row r="18" spans="1:3" s="469" customFormat="1" ht="12" customHeight="1">
      <c r="A18" s="462" t="s">
        <v>116</v>
      </c>
      <c r="B18" s="8" t="s">
        <v>442</v>
      </c>
      <c r="C18" s="322"/>
    </row>
    <row r="19" spans="1:3" s="469" customFormat="1" ht="12" customHeight="1" thickBot="1">
      <c r="A19" s="462" t="s">
        <v>117</v>
      </c>
      <c r="B19" s="7" t="s">
        <v>288</v>
      </c>
      <c r="C19" s="322"/>
    </row>
    <row r="20" spans="1:3" s="379" customFormat="1" ht="12" customHeight="1" thickBot="1">
      <c r="A20" s="201" t="s">
        <v>20</v>
      </c>
      <c r="B20" s="243" t="s">
        <v>407</v>
      </c>
      <c r="C20" s="323">
        <f>SUM(C21:C23)</f>
        <v>660996</v>
      </c>
    </row>
    <row r="21" spans="1:3" s="469" customFormat="1" ht="12" customHeight="1">
      <c r="A21" s="462" t="s">
        <v>105</v>
      </c>
      <c r="B21" s="9" t="s">
        <v>260</v>
      </c>
      <c r="C21" s="321"/>
    </row>
    <row r="22" spans="1:3" s="469" customFormat="1" ht="12" customHeight="1">
      <c r="A22" s="462" t="s">
        <v>106</v>
      </c>
      <c r="B22" s="8" t="s">
        <v>408</v>
      </c>
      <c r="C22" s="321"/>
    </row>
    <row r="23" spans="1:3" s="469" customFormat="1" ht="12" customHeight="1">
      <c r="A23" s="462" t="s">
        <v>107</v>
      </c>
      <c r="B23" s="8" t="s">
        <v>409</v>
      </c>
      <c r="C23" s="321">
        <v>660996</v>
      </c>
    </row>
    <row r="24" spans="1:3" s="469" customFormat="1" ht="12" customHeight="1" thickBot="1">
      <c r="A24" s="462" t="s">
        <v>108</v>
      </c>
      <c r="B24" s="8" t="s">
        <v>527</v>
      </c>
      <c r="C24" s="321"/>
    </row>
    <row r="25" spans="1:3" s="469" customFormat="1" ht="12" customHeight="1" thickBot="1">
      <c r="A25" s="209" t="s">
        <v>21</v>
      </c>
      <c r="B25" s="125" t="s">
        <v>175</v>
      </c>
      <c r="C25" s="350"/>
    </row>
    <row r="26" spans="1:3" s="469" customFormat="1" ht="12" customHeight="1" thickBot="1">
      <c r="A26" s="209" t="s">
        <v>22</v>
      </c>
      <c r="B26" s="125" t="s">
        <v>528</v>
      </c>
      <c r="C26" s="323">
        <f>+C27+C28+C29</f>
        <v>0</v>
      </c>
    </row>
    <row r="27" spans="1:3" s="469" customFormat="1" ht="12" customHeight="1">
      <c r="A27" s="463" t="s">
        <v>270</v>
      </c>
      <c r="B27" s="464" t="s">
        <v>265</v>
      </c>
      <c r="C27" s="78"/>
    </row>
    <row r="28" spans="1:3" s="469" customFormat="1" ht="12" customHeight="1">
      <c r="A28" s="463" t="s">
        <v>271</v>
      </c>
      <c r="B28" s="464" t="s">
        <v>408</v>
      </c>
      <c r="C28" s="321"/>
    </row>
    <row r="29" spans="1:3" s="469" customFormat="1" ht="12" customHeight="1">
      <c r="A29" s="463" t="s">
        <v>272</v>
      </c>
      <c r="B29" s="465" t="s">
        <v>411</v>
      </c>
      <c r="C29" s="321"/>
    </row>
    <row r="30" spans="1:3" s="469" customFormat="1" ht="12" customHeight="1" thickBot="1">
      <c r="A30" s="462" t="s">
        <v>273</v>
      </c>
      <c r="B30" s="143" t="s">
        <v>529</v>
      </c>
      <c r="C30" s="85"/>
    </row>
    <row r="31" spans="1:3" s="469" customFormat="1" ht="12" customHeight="1" thickBot="1">
      <c r="A31" s="209" t="s">
        <v>23</v>
      </c>
      <c r="B31" s="125" t="s">
        <v>412</v>
      </c>
      <c r="C31" s="323">
        <f>+C32+C33+C34</f>
        <v>0</v>
      </c>
    </row>
    <row r="32" spans="1:3" s="469" customFormat="1" ht="12" customHeight="1">
      <c r="A32" s="463" t="s">
        <v>92</v>
      </c>
      <c r="B32" s="464" t="s">
        <v>293</v>
      </c>
      <c r="C32" s="78"/>
    </row>
    <row r="33" spans="1:3" s="469" customFormat="1" ht="12" customHeight="1">
      <c r="A33" s="463" t="s">
        <v>93</v>
      </c>
      <c r="B33" s="465" t="s">
        <v>294</v>
      </c>
      <c r="C33" s="324"/>
    </row>
    <row r="34" spans="1:3" s="469" customFormat="1" ht="12" customHeight="1" thickBot="1">
      <c r="A34" s="462" t="s">
        <v>94</v>
      </c>
      <c r="B34" s="143" t="s">
        <v>295</v>
      </c>
      <c r="C34" s="85"/>
    </row>
    <row r="35" spans="1:3" s="379" customFormat="1" ht="12" customHeight="1" thickBot="1">
      <c r="A35" s="209" t="s">
        <v>24</v>
      </c>
      <c r="B35" s="125" t="s">
        <v>381</v>
      </c>
      <c r="C35" s="350"/>
    </row>
    <row r="36" spans="1:3" s="379" customFormat="1" ht="12" customHeight="1" thickBot="1">
      <c r="A36" s="209" t="s">
        <v>25</v>
      </c>
      <c r="B36" s="125" t="s">
        <v>413</v>
      </c>
      <c r="C36" s="370"/>
    </row>
    <row r="37" spans="1:3" s="379" customFormat="1" ht="12" customHeight="1" thickBot="1">
      <c r="A37" s="201" t="s">
        <v>26</v>
      </c>
      <c r="B37" s="125" t="s">
        <v>414</v>
      </c>
      <c r="C37" s="371">
        <f>+C8+C20+C25+C26+C31+C35+C36</f>
        <v>1283296</v>
      </c>
    </row>
    <row r="38" spans="1:3" s="379" customFormat="1" ht="12" customHeight="1" thickBot="1">
      <c r="A38" s="244" t="s">
        <v>27</v>
      </c>
      <c r="B38" s="125" t="s">
        <v>415</v>
      </c>
      <c r="C38" s="371">
        <f>+C39+C40+C41</f>
        <v>122392842</v>
      </c>
    </row>
    <row r="39" spans="1:3" s="379" customFormat="1" ht="12" customHeight="1">
      <c r="A39" s="463" t="s">
        <v>416</v>
      </c>
      <c r="B39" s="464" t="s">
        <v>238</v>
      </c>
      <c r="C39" s="78"/>
    </row>
    <row r="40" spans="1:3" s="379" customFormat="1" ht="12" customHeight="1">
      <c r="A40" s="463" t="s">
        <v>417</v>
      </c>
      <c r="B40" s="465" t="s">
        <v>2</v>
      </c>
      <c r="C40" s="324"/>
    </row>
    <row r="41" spans="1:3" s="469" customFormat="1" ht="12" customHeight="1" thickBot="1">
      <c r="A41" s="462" t="s">
        <v>418</v>
      </c>
      <c r="B41" s="143" t="s">
        <v>419</v>
      </c>
      <c r="C41" s="85">
        <v>122392842</v>
      </c>
    </row>
    <row r="42" spans="1:3" s="469" customFormat="1" ht="15" customHeight="1" thickBot="1">
      <c r="A42" s="244" t="s">
        <v>28</v>
      </c>
      <c r="B42" s="245" t="s">
        <v>420</v>
      </c>
      <c r="C42" s="374">
        <f>+C37+C38</f>
        <v>123676138</v>
      </c>
    </row>
    <row r="43" spans="1:3" s="469" customFormat="1" ht="15" customHeight="1">
      <c r="A43" s="246"/>
      <c r="B43" s="247"/>
      <c r="C43" s="372"/>
    </row>
    <row r="44" spans="1:3" ht="13.5" thickBot="1">
      <c r="A44" s="248"/>
      <c r="B44" s="249"/>
      <c r="C44" s="373"/>
    </row>
    <row r="45" spans="1:3" s="468" customFormat="1" ht="16.5" customHeight="1" thickBot="1">
      <c r="A45" s="250"/>
      <c r="B45" s="251" t="s">
        <v>58</v>
      </c>
      <c r="C45" s="374"/>
    </row>
    <row r="46" spans="1:3" s="470" customFormat="1" ht="12" customHeight="1" thickBot="1">
      <c r="A46" s="209" t="s">
        <v>19</v>
      </c>
      <c r="B46" s="125" t="s">
        <v>421</v>
      </c>
      <c r="C46" s="323">
        <f>SUM(C47:C51)</f>
        <v>123676138</v>
      </c>
    </row>
    <row r="47" spans="1:3" ht="12" customHeight="1">
      <c r="A47" s="462" t="s">
        <v>99</v>
      </c>
      <c r="B47" s="9" t="s">
        <v>50</v>
      </c>
      <c r="C47" s="78">
        <v>77854096</v>
      </c>
    </row>
    <row r="48" spans="1:3" ht="12" customHeight="1">
      <c r="A48" s="462" t="s">
        <v>100</v>
      </c>
      <c r="B48" s="8" t="s">
        <v>184</v>
      </c>
      <c r="C48" s="81">
        <v>21819582</v>
      </c>
    </row>
    <row r="49" spans="1:3" ht="12" customHeight="1">
      <c r="A49" s="462" t="s">
        <v>101</v>
      </c>
      <c r="B49" s="8" t="s">
        <v>141</v>
      </c>
      <c r="C49" s="81">
        <v>24002460</v>
      </c>
    </row>
    <row r="50" spans="1:3" ht="12" customHeight="1">
      <c r="A50" s="462" t="s">
        <v>102</v>
      </c>
      <c r="B50" s="8" t="s">
        <v>185</v>
      </c>
      <c r="C50" s="81"/>
    </row>
    <row r="51" spans="1:3" ht="12" customHeight="1" thickBot="1">
      <c r="A51" s="462" t="s">
        <v>149</v>
      </c>
      <c r="B51" s="8" t="s">
        <v>186</v>
      </c>
      <c r="C51" s="81"/>
    </row>
    <row r="52" spans="1:3" ht="12" customHeight="1" thickBot="1">
      <c r="A52" s="209" t="s">
        <v>20</v>
      </c>
      <c r="B52" s="125" t="s">
        <v>422</v>
      </c>
      <c r="C52" s="323">
        <f>SUM(C53:C55)</f>
        <v>0</v>
      </c>
    </row>
    <row r="53" spans="1:3" s="470" customFormat="1" ht="12" customHeight="1">
      <c r="A53" s="462" t="s">
        <v>105</v>
      </c>
      <c r="B53" s="9" t="s">
        <v>231</v>
      </c>
      <c r="C53" s="78"/>
    </row>
    <row r="54" spans="1:3" ht="12" customHeight="1">
      <c r="A54" s="462" t="s">
        <v>106</v>
      </c>
      <c r="B54" s="8" t="s">
        <v>188</v>
      </c>
      <c r="C54" s="81"/>
    </row>
    <row r="55" spans="1:3" ht="12" customHeight="1">
      <c r="A55" s="462" t="s">
        <v>107</v>
      </c>
      <c r="B55" s="8" t="s">
        <v>59</v>
      </c>
      <c r="C55" s="81"/>
    </row>
    <row r="56" spans="1:3" ht="12" customHeight="1" thickBot="1">
      <c r="A56" s="462" t="s">
        <v>108</v>
      </c>
      <c r="B56" s="8" t="s">
        <v>530</v>
      </c>
      <c r="C56" s="81"/>
    </row>
    <row r="57" spans="1:3" ht="15" customHeight="1" thickBot="1">
      <c r="A57" s="209" t="s">
        <v>21</v>
      </c>
      <c r="B57" s="125" t="s">
        <v>13</v>
      </c>
      <c r="C57" s="350"/>
    </row>
    <row r="58" spans="1:3" ht="13.5" thickBot="1">
      <c r="A58" s="209" t="s">
        <v>22</v>
      </c>
      <c r="B58" s="252" t="s">
        <v>537</v>
      </c>
      <c r="C58" s="375">
        <f>+C46+C52+C57</f>
        <v>123676138</v>
      </c>
    </row>
    <row r="59" spans="1:3" ht="15" customHeight="1" thickBot="1">
      <c r="C59" s="376"/>
    </row>
    <row r="60" spans="1:3" ht="14.25" customHeight="1" thickBot="1">
      <c r="A60" s="255" t="s">
        <v>525</v>
      </c>
      <c r="B60" s="256"/>
      <c r="C60" s="122"/>
    </row>
    <row r="61" spans="1:3" ht="13.5" thickBot="1">
      <c r="A61" s="255" t="s">
        <v>207</v>
      </c>
      <c r="B61" s="256"/>
      <c r="C61" s="122"/>
    </row>
  </sheetData>
  <sheetProtection formatCells="0"/>
  <phoneticPr fontId="3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>
  <sheetPr codeName="Munka22">
    <tabColor rgb="FF92D050"/>
  </sheetPr>
  <dimension ref="A1:C61"/>
  <sheetViews>
    <sheetView view="pageLayout" topLeftCell="B10" zoomScaleNormal="130" workbookViewId="0">
      <selection activeCell="C2" sqref="C2"/>
    </sheetView>
  </sheetViews>
  <sheetFormatPr defaultRowHeight="12.75"/>
  <cols>
    <col min="1" max="1" width="13.83203125" style="253" customWidth="1"/>
    <col min="2" max="2" width="79.1640625" style="254" customWidth="1"/>
    <col min="3" max="3" width="25" style="254" customWidth="1"/>
    <col min="4" max="16384" width="9.33203125" style="254"/>
  </cols>
  <sheetData>
    <row r="1" spans="1:3" s="233" customFormat="1" ht="21" customHeight="1" thickBot="1">
      <c r="A1" s="232"/>
      <c r="B1" s="234"/>
      <c r="C1" s="552" t="str">
        <f ca="1">+CONCATENATE("9.2.2. melléklet a 2/",LEFT(ÖSSZEFÜGGÉSEK!A5,4),". (II.16.) önkormányzati rendelethez")</f>
        <v>9.2.2. melléklet a 2/2017. (II.16.) önkormányzati rendelethez</v>
      </c>
    </row>
    <row r="2" spans="1:3" s="466" customFormat="1" ht="25.5" customHeight="1">
      <c r="A2" s="418" t="s">
        <v>205</v>
      </c>
      <c r="B2" s="363" t="s">
        <v>633</v>
      </c>
      <c r="C2" s="377" t="s">
        <v>60</v>
      </c>
    </row>
    <row r="3" spans="1:3" s="466" customFormat="1" ht="24.75" thickBot="1">
      <c r="A3" s="460" t="s">
        <v>204</v>
      </c>
      <c r="B3" s="364" t="s">
        <v>424</v>
      </c>
      <c r="C3" s="378" t="s">
        <v>60</v>
      </c>
    </row>
    <row r="4" spans="1:3" s="467" customFormat="1" ht="15.95" customHeight="1" thickBot="1">
      <c r="A4" s="236"/>
      <c r="B4" s="236"/>
      <c r="C4" s="237" t="str">
        <f ca="1">'9.2.1. sz. mell'!C4</f>
        <v>Forintban!</v>
      </c>
    </row>
    <row r="5" spans="1:3" ht="13.5" thickBot="1">
      <c r="A5" s="419" t="s">
        <v>206</v>
      </c>
      <c r="B5" s="238" t="s">
        <v>571</v>
      </c>
      <c r="C5" s="239" t="s">
        <v>56</v>
      </c>
    </row>
    <row r="6" spans="1:3" s="468" customFormat="1" ht="12.95" customHeight="1" thickBot="1">
      <c r="A6" s="201"/>
      <c r="B6" s="202" t="s">
        <v>499</v>
      </c>
      <c r="C6" s="203" t="s">
        <v>500</v>
      </c>
    </row>
    <row r="7" spans="1:3" s="468" customFormat="1" ht="15.95" customHeight="1" thickBot="1">
      <c r="A7" s="240"/>
      <c r="B7" s="241" t="s">
        <v>57</v>
      </c>
      <c r="C7" s="242"/>
    </row>
    <row r="8" spans="1:3" s="379" customFormat="1" ht="12" customHeight="1" thickBot="1">
      <c r="A8" s="201" t="s">
        <v>19</v>
      </c>
      <c r="B8" s="243" t="s">
        <v>526</v>
      </c>
      <c r="C8" s="323">
        <f>SUM(C9:C19)</f>
        <v>0</v>
      </c>
    </row>
    <row r="9" spans="1:3" s="379" customFormat="1" ht="12" customHeight="1">
      <c r="A9" s="461" t="s">
        <v>99</v>
      </c>
      <c r="B9" s="10" t="s">
        <v>279</v>
      </c>
      <c r="C9" s="368"/>
    </row>
    <row r="10" spans="1:3" s="379" customFormat="1" ht="12" customHeight="1">
      <c r="A10" s="462" t="s">
        <v>100</v>
      </c>
      <c r="B10" s="8" t="s">
        <v>280</v>
      </c>
      <c r="C10" s="321"/>
    </row>
    <row r="11" spans="1:3" s="379" customFormat="1" ht="12" customHeight="1">
      <c r="A11" s="462" t="s">
        <v>101</v>
      </c>
      <c r="B11" s="8" t="s">
        <v>281</v>
      </c>
      <c r="C11" s="321"/>
    </row>
    <row r="12" spans="1:3" s="379" customFormat="1" ht="12" customHeight="1">
      <c r="A12" s="462" t="s">
        <v>102</v>
      </c>
      <c r="B12" s="8" t="s">
        <v>282</v>
      </c>
      <c r="C12" s="321"/>
    </row>
    <row r="13" spans="1:3" s="379" customFormat="1" ht="12" customHeight="1">
      <c r="A13" s="462" t="s">
        <v>149</v>
      </c>
      <c r="B13" s="8" t="s">
        <v>283</v>
      </c>
      <c r="C13" s="321"/>
    </row>
    <row r="14" spans="1:3" s="379" customFormat="1" ht="12" customHeight="1">
      <c r="A14" s="462" t="s">
        <v>103</v>
      </c>
      <c r="B14" s="8" t="s">
        <v>405</v>
      </c>
      <c r="C14" s="321"/>
    </row>
    <row r="15" spans="1:3" s="379" customFormat="1" ht="12" customHeight="1">
      <c r="A15" s="462" t="s">
        <v>104</v>
      </c>
      <c r="B15" s="7" t="s">
        <v>406</v>
      </c>
      <c r="C15" s="321"/>
    </row>
    <row r="16" spans="1:3" s="379" customFormat="1" ht="12" customHeight="1">
      <c r="A16" s="462" t="s">
        <v>114</v>
      </c>
      <c r="B16" s="8" t="s">
        <v>286</v>
      </c>
      <c r="C16" s="369"/>
    </row>
    <row r="17" spans="1:3" s="469" customFormat="1" ht="12" customHeight="1">
      <c r="A17" s="462" t="s">
        <v>115</v>
      </c>
      <c r="B17" s="8" t="s">
        <v>287</v>
      </c>
      <c r="C17" s="321"/>
    </row>
    <row r="18" spans="1:3" s="469" customFormat="1" ht="12" customHeight="1">
      <c r="A18" s="462" t="s">
        <v>116</v>
      </c>
      <c r="B18" s="8" t="s">
        <v>442</v>
      </c>
      <c r="C18" s="322"/>
    </row>
    <row r="19" spans="1:3" s="469" customFormat="1" ht="12" customHeight="1" thickBot="1">
      <c r="A19" s="462" t="s">
        <v>117</v>
      </c>
      <c r="B19" s="7" t="s">
        <v>288</v>
      </c>
      <c r="C19" s="322"/>
    </row>
    <row r="20" spans="1:3" s="379" customFormat="1" ht="12" customHeight="1" thickBot="1">
      <c r="A20" s="201" t="s">
        <v>20</v>
      </c>
      <c r="B20" s="243" t="s">
        <v>407</v>
      </c>
      <c r="C20" s="323">
        <f>SUM(C21:C23)</f>
        <v>0</v>
      </c>
    </row>
    <row r="21" spans="1:3" s="469" customFormat="1" ht="12" customHeight="1">
      <c r="A21" s="462" t="s">
        <v>105</v>
      </c>
      <c r="B21" s="9" t="s">
        <v>260</v>
      </c>
      <c r="C21" s="321"/>
    </row>
    <row r="22" spans="1:3" s="469" customFormat="1" ht="12" customHeight="1">
      <c r="A22" s="462" t="s">
        <v>106</v>
      </c>
      <c r="B22" s="8" t="s">
        <v>408</v>
      </c>
      <c r="C22" s="321"/>
    </row>
    <row r="23" spans="1:3" s="469" customFormat="1" ht="12" customHeight="1">
      <c r="A23" s="462" t="s">
        <v>107</v>
      </c>
      <c r="B23" s="8" t="s">
        <v>409</v>
      </c>
      <c r="C23" s="321"/>
    </row>
    <row r="24" spans="1:3" s="469" customFormat="1" ht="12" customHeight="1" thickBot="1">
      <c r="A24" s="462" t="s">
        <v>108</v>
      </c>
      <c r="B24" s="8" t="s">
        <v>527</v>
      </c>
      <c r="C24" s="321"/>
    </row>
    <row r="25" spans="1:3" s="469" customFormat="1" ht="12" customHeight="1" thickBot="1">
      <c r="A25" s="209" t="s">
        <v>21</v>
      </c>
      <c r="B25" s="125" t="s">
        <v>175</v>
      </c>
      <c r="C25" s="350"/>
    </row>
    <row r="26" spans="1:3" s="469" customFormat="1" ht="12" customHeight="1" thickBot="1">
      <c r="A26" s="209" t="s">
        <v>22</v>
      </c>
      <c r="B26" s="125" t="s">
        <v>528</v>
      </c>
      <c r="C26" s="323">
        <f>+C27+C28+C29</f>
        <v>0</v>
      </c>
    </row>
    <row r="27" spans="1:3" s="469" customFormat="1" ht="12" customHeight="1">
      <c r="A27" s="463" t="s">
        <v>270</v>
      </c>
      <c r="B27" s="464" t="s">
        <v>265</v>
      </c>
      <c r="C27" s="78"/>
    </row>
    <row r="28" spans="1:3" s="469" customFormat="1" ht="12" customHeight="1">
      <c r="A28" s="463" t="s">
        <v>271</v>
      </c>
      <c r="B28" s="464" t="s">
        <v>408</v>
      </c>
      <c r="C28" s="321"/>
    </row>
    <row r="29" spans="1:3" s="469" customFormat="1" ht="12" customHeight="1">
      <c r="A29" s="463" t="s">
        <v>272</v>
      </c>
      <c r="B29" s="465" t="s">
        <v>411</v>
      </c>
      <c r="C29" s="321"/>
    </row>
    <row r="30" spans="1:3" s="469" customFormat="1" ht="12" customHeight="1" thickBot="1">
      <c r="A30" s="462" t="s">
        <v>273</v>
      </c>
      <c r="B30" s="143" t="s">
        <v>529</v>
      </c>
      <c r="C30" s="85"/>
    </row>
    <row r="31" spans="1:3" s="469" customFormat="1" ht="12" customHeight="1" thickBot="1">
      <c r="A31" s="209" t="s">
        <v>23</v>
      </c>
      <c r="B31" s="125" t="s">
        <v>412</v>
      </c>
      <c r="C31" s="323">
        <f>+C32+C33+C34</f>
        <v>0</v>
      </c>
    </row>
    <row r="32" spans="1:3" s="469" customFormat="1" ht="12" customHeight="1">
      <c r="A32" s="463" t="s">
        <v>92</v>
      </c>
      <c r="B32" s="464" t="s">
        <v>293</v>
      </c>
      <c r="C32" s="78"/>
    </row>
    <row r="33" spans="1:3" s="469" customFormat="1" ht="12" customHeight="1">
      <c r="A33" s="463" t="s">
        <v>93</v>
      </c>
      <c r="B33" s="465" t="s">
        <v>294</v>
      </c>
      <c r="C33" s="324"/>
    </row>
    <row r="34" spans="1:3" s="469" customFormat="1" ht="12" customHeight="1" thickBot="1">
      <c r="A34" s="462" t="s">
        <v>94</v>
      </c>
      <c r="B34" s="143" t="s">
        <v>295</v>
      </c>
      <c r="C34" s="85"/>
    </row>
    <row r="35" spans="1:3" s="379" customFormat="1" ht="12" customHeight="1" thickBot="1">
      <c r="A35" s="209" t="s">
        <v>24</v>
      </c>
      <c r="B35" s="125" t="s">
        <v>381</v>
      </c>
      <c r="C35" s="350"/>
    </row>
    <row r="36" spans="1:3" s="379" customFormat="1" ht="12" customHeight="1" thickBot="1">
      <c r="A36" s="209" t="s">
        <v>25</v>
      </c>
      <c r="B36" s="125" t="s">
        <v>413</v>
      </c>
      <c r="C36" s="370"/>
    </row>
    <row r="37" spans="1:3" s="379" customFormat="1" ht="12" customHeight="1" thickBot="1">
      <c r="A37" s="201" t="s">
        <v>26</v>
      </c>
      <c r="B37" s="125" t="s">
        <v>414</v>
      </c>
      <c r="C37" s="371">
        <f>+C8+C20+C25+C26+C31+C35+C36</f>
        <v>0</v>
      </c>
    </row>
    <row r="38" spans="1:3" s="379" customFormat="1" ht="12" customHeight="1" thickBot="1">
      <c r="A38" s="244" t="s">
        <v>27</v>
      </c>
      <c r="B38" s="125" t="s">
        <v>415</v>
      </c>
      <c r="C38" s="371">
        <f>+C39+C40+C41</f>
        <v>0</v>
      </c>
    </row>
    <row r="39" spans="1:3" s="379" customFormat="1" ht="12" customHeight="1">
      <c r="A39" s="463" t="s">
        <v>416</v>
      </c>
      <c r="B39" s="464" t="s">
        <v>238</v>
      </c>
      <c r="C39" s="78"/>
    </row>
    <row r="40" spans="1:3" s="379" customFormat="1" ht="12" customHeight="1">
      <c r="A40" s="463" t="s">
        <v>417</v>
      </c>
      <c r="B40" s="465" t="s">
        <v>2</v>
      </c>
      <c r="C40" s="324"/>
    </row>
    <row r="41" spans="1:3" s="469" customFormat="1" ht="12" customHeight="1" thickBot="1">
      <c r="A41" s="462" t="s">
        <v>418</v>
      </c>
      <c r="B41" s="143" t="s">
        <v>419</v>
      </c>
      <c r="C41" s="85"/>
    </row>
    <row r="42" spans="1:3" s="469" customFormat="1" ht="15" customHeight="1" thickBot="1">
      <c r="A42" s="244" t="s">
        <v>28</v>
      </c>
      <c r="B42" s="245" t="s">
        <v>420</v>
      </c>
      <c r="C42" s="374">
        <f>+C37+C38</f>
        <v>0</v>
      </c>
    </row>
    <row r="43" spans="1:3" s="469" customFormat="1" ht="15" customHeight="1">
      <c r="A43" s="246"/>
      <c r="B43" s="247"/>
      <c r="C43" s="372"/>
    </row>
    <row r="44" spans="1:3" ht="13.5" thickBot="1">
      <c r="A44" s="248"/>
      <c r="B44" s="249"/>
      <c r="C44" s="373"/>
    </row>
    <row r="45" spans="1:3" s="468" customFormat="1" ht="16.5" customHeight="1" thickBot="1">
      <c r="A45" s="250"/>
      <c r="B45" s="251" t="s">
        <v>58</v>
      </c>
      <c r="C45" s="374"/>
    </row>
    <row r="46" spans="1:3" s="470" customFormat="1" ht="12" customHeight="1" thickBot="1">
      <c r="A46" s="209" t="s">
        <v>19</v>
      </c>
      <c r="B46" s="125" t="s">
        <v>421</v>
      </c>
      <c r="C46" s="323">
        <f>SUM(C47:C51)</f>
        <v>0</v>
      </c>
    </row>
    <row r="47" spans="1:3" ht="12" customHeight="1">
      <c r="A47" s="462" t="s">
        <v>99</v>
      </c>
      <c r="B47" s="9" t="s">
        <v>50</v>
      </c>
      <c r="C47" s="78"/>
    </row>
    <row r="48" spans="1:3" ht="12" customHeight="1">
      <c r="A48" s="462" t="s">
        <v>100</v>
      </c>
      <c r="B48" s="8" t="s">
        <v>184</v>
      </c>
      <c r="C48" s="81"/>
    </row>
    <row r="49" spans="1:3" ht="12" customHeight="1">
      <c r="A49" s="462" t="s">
        <v>101</v>
      </c>
      <c r="B49" s="8" t="s">
        <v>141</v>
      </c>
      <c r="C49" s="81"/>
    </row>
    <row r="50" spans="1:3" ht="12" customHeight="1">
      <c r="A50" s="462" t="s">
        <v>102</v>
      </c>
      <c r="B50" s="8" t="s">
        <v>185</v>
      </c>
      <c r="C50" s="81"/>
    </row>
    <row r="51" spans="1:3" ht="12" customHeight="1" thickBot="1">
      <c r="A51" s="462" t="s">
        <v>149</v>
      </c>
      <c r="B51" s="8" t="s">
        <v>186</v>
      </c>
      <c r="C51" s="81"/>
    </row>
    <row r="52" spans="1:3" ht="12" customHeight="1" thickBot="1">
      <c r="A52" s="209" t="s">
        <v>20</v>
      </c>
      <c r="B52" s="125" t="s">
        <v>422</v>
      </c>
      <c r="C52" s="323">
        <f>SUM(C53:C55)</f>
        <v>0</v>
      </c>
    </row>
    <row r="53" spans="1:3" s="470" customFormat="1" ht="12" customHeight="1">
      <c r="A53" s="462" t="s">
        <v>105</v>
      </c>
      <c r="B53" s="9" t="s">
        <v>231</v>
      </c>
      <c r="C53" s="78"/>
    </row>
    <row r="54" spans="1:3" ht="12" customHeight="1">
      <c r="A54" s="462" t="s">
        <v>106</v>
      </c>
      <c r="B54" s="8" t="s">
        <v>188</v>
      </c>
      <c r="C54" s="81"/>
    </row>
    <row r="55" spans="1:3" ht="12" customHeight="1">
      <c r="A55" s="462" t="s">
        <v>107</v>
      </c>
      <c r="B55" s="8" t="s">
        <v>59</v>
      </c>
      <c r="C55" s="81"/>
    </row>
    <row r="56" spans="1:3" ht="12" customHeight="1" thickBot="1">
      <c r="A56" s="462" t="s">
        <v>108</v>
      </c>
      <c r="B56" s="8" t="s">
        <v>530</v>
      </c>
      <c r="C56" s="81"/>
    </row>
    <row r="57" spans="1:3" ht="15" customHeight="1" thickBot="1">
      <c r="A57" s="209" t="s">
        <v>21</v>
      </c>
      <c r="B57" s="125" t="s">
        <v>13</v>
      </c>
      <c r="C57" s="350"/>
    </row>
    <row r="58" spans="1:3" ht="13.5" thickBot="1">
      <c r="A58" s="209" t="s">
        <v>22</v>
      </c>
      <c r="B58" s="252" t="s">
        <v>537</v>
      </c>
      <c r="C58" s="375">
        <f>+C46+C52+C57</f>
        <v>0</v>
      </c>
    </row>
    <row r="59" spans="1:3" ht="15" customHeight="1" thickBot="1">
      <c r="C59" s="376"/>
    </row>
    <row r="60" spans="1:3" ht="14.25" customHeight="1" thickBot="1">
      <c r="A60" s="255" t="s">
        <v>525</v>
      </c>
      <c r="B60" s="256"/>
      <c r="C60" s="122"/>
    </row>
    <row r="61" spans="1:3" ht="13.5" thickBot="1">
      <c r="A61" s="255" t="s">
        <v>207</v>
      </c>
      <c r="B61" s="256"/>
      <c r="C61" s="122"/>
    </row>
  </sheetData>
  <sheetProtection formatCells="0"/>
  <phoneticPr fontId="3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>
  <sheetPr codeName="Munka23">
    <tabColor rgb="FF92D050"/>
  </sheetPr>
  <dimension ref="A1:C61"/>
  <sheetViews>
    <sheetView view="pageLayout" topLeftCell="A25" zoomScaleNormal="130" workbookViewId="0">
      <selection activeCell="E74" sqref="E74"/>
    </sheetView>
  </sheetViews>
  <sheetFormatPr defaultRowHeight="12.75"/>
  <cols>
    <col min="1" max="1" width="13.83203125" style="253" customWidth="1"/>
    <col min="2" max="2" width="79.1640625" style="254" customWidth="1"/>
    <col min="3" max="3" width="25" style="254" customWidth="1"/>
    <col min="4" max="16384" width="9.33203125" style="254"/>
  </cols>
  <sheetData>
    <row r="1" spans="1:3" s="233" customFormat="1" ht="21" customHeight="1" thickBot="1">
      <c r="A1" s="232"/>
      <c r="B1" s="234"/>
      <c r="C1" s="552" t="str">
        <f ca="1">+CONCATENATE("9.2.3. melléklet a 2/",LEFT(ÖSSZEFÜGGÉSEK!A5,4),". (II.16.) önkormányzati rendelethez")</f>
        <v>9.2.3. melléklet a 2/2017. (II.16.) önkormányzati rendelethez</v>
      </c>
    </row>
    <row r="2" spans="1:3" s="466" customFormat="1" ht="25.5" customHeight="1">
      <c r="A2" s="418" t="s">
        <v>205</v>
      </c>
      <c r="B2" s="363" t="s">
        <v>633</v>
      </c>
      <c r="C2" s="377" t="s">
        <v>60</v>
      </c>
    </row>
    <row r="3" spans="1:3" s="466" customFormat="1" ht="24.75" thickBot="1">
      <c r="A3" s="460" t="s">
        <v>204</v>
      </c>
      <c r="B3" s="364" t="s">
        <v>538</v>
      </c>
      <c r="C3" s="378" t="s">
        <v>61</v>
      </c>
    </row>
    <row r="4" spans="1:3" s="467" customFormat="1" ht="15.95" customHeight="1" thickBot="1">
      <c r="A4" s="236"/>
      <c r="B4" s="236"/>
      <c r="C4" s="237" t="str">
        <f ca="1">'9.2.2. sz.  mell'!C4</f>
        <v>Forintban!</v>
      </c>
    </row>
    <row r="5" spans="1:3" ht="13.5" thickBot="1">
      <c r="A5" s="419" t="s">
        <v>206</v>
      </c>
      <c r="B5" s="238" t="s">
        <v>571</v>
      </c>
      <c r="C5" s="239" t="s">
        <v>56</v>
      </c>
    </row>
    <row r="6" spans="1:3" s="468" customFormat="1" ht="12.95" customHeight="1" thickBot="1">
      <c r="A6" s="201"/>
      <c r="B6" s="202" t="s">
        <v>499</v>
      </c>
      <c r="C6" s="203" t="s">
        <v>500</v>
      </c>
    </row>
    <row r="7" spans="1:3" s="468" customFormat="1" ht="15.95" customHeight="1" thickBot="1">
      <c r="A7" s="240"/>
      <c r="B7" s="241" t="s">
        <v>57</v>
      </c>
      <c r="C7" s="242"/>
    </row>
    <row r="8" spans="1:3" s="379" customFormat="1" ht="12" customHeight="1" thickBot="1">
      <c r="A8" s="201" t="s">
        <v>19</v>
      </c>
      <c r="B8" s="243" t="s">
        <v>526</v>
      </c>
      <c r="C8" s="323">
        <f>SUM(C9:C19)</f>
        <v>0</v>
      </c>
    </row>
    <row r="9" spans="1:3" s="379" customFormat="1" ht="12" customHeight="1">
      <c r="A9" s="461" t="s">
        <v>99</v>
      </c>
      <c r="B9" s="10" t="s">
        <v>279</v>
      </c>
      <c r="C9" s="368"/>
    </row>
    <row r="10" spans="1:3" s="379" customFormat="1" ht="12" customHeight="1">
      <c r="A10" s="462" t="s">
        <v>100</v>
      </c>
      <c r="B10" s="8" t="s">
        <v>280</v>
      </c>
      <c r="C10" s="321"/>
    </row>
    <row r="11" spans="1:3" s="379" customFormat="1" ht="12" customHeight="1">
      <c r="A11" s="462" t="s">
        <v>101</v>
      </c>
      <c r="B11" s="8" t="s">
        <v>281</v>
      </c>
      <c r="C11" s="321"/>
    </row>
    <row r="12" spans="1:3" s="379" customFormat="1" ht="12" customHeight="1">
      <c r="A12" s="462" t="s">
        <v>102</v>
      </c>
      <c r="B12" s="8" t="s">
        <v>282</v>
      </c>
      <c r="C12" s="321"/>
    </row>
    <row r="13" spans="1:3" s="379" customFormat="1" ht="12" customHeight="1">
      <c r="A13" s="462" t="s">
        <v>149</v>
      </c>
      <c r="B13" s="8" t="s">
        <v>283</v>
      </c>
      <c r="C13" s="321"/>
    </row>
    <row r="14" spans="1:3" s="379" customFormat="1" ht="12" customHeight="1">
      <c r="A14" s="462" t="s">
        <v>103</v>
      </c>
      <c r="B14" s="8" t="s">
        <v>405</v>
      </c>
      <c r="C14" s="321"/>
    </row>
    <row r="15" spans="1:3" s="379" customFormat="1" ht="12" customHeight="1">
      <c r="A15" s="462" t="s">
        <v>104</v>
      </c>
      <c r="B15" s="7" t="s">
        <v>406</v>
      </c>
      <c r="C15" s="321"/>
    </row>
    <row r="16" spans="1:3" s="379" customFormat="1" ht="12" customHeight="1">
      <c r="A16" s="462" t="s">
        <v>114</v>
      </c>
      <c r="B16" s="8" t="s">
        <v>286</v>
      </c>
      <c r="C16" s="369"/>
    </row>
    <row r="17" spans="1:3" s="469" customFormat="1" ht="12" customHeight="1">
      <c r="A17" s="462" t="s">
        <v>115</v>
      </c>
      <c r="B17" s="8" t="s">
        <v>287</v>
      </c>
      <c r="C17" s="321"/>
    </row>
    <row r="18" spans="1:3" s="469" customFormat="1" ht="12" customHeight="1">
      <c r="A18" s="462" t="s">
        <v>116</v>
      </c>
      <c r="B18" s="8" t="s">
        <v>442</v>
      </c>
      <c r="C18" s="322"/>
    </row>
    <row r="19" spans="1:3" s="469" customFormat="1" ht="12" customHeight="1" thickBot="1">
      <c r="A19" s="462" t="s">
        <v>117</v>
      </c>
      <c r="B19" s="7" t="s">
        <v>288</v>
      </c>
      <c r="C19" s="322"/>
    </row>
    <row r="20" spans="1:3" s="379" customFormat="1" ht="12" customHeight="1" thickBot="1">
      <c r="A20" s="201" t="s">
        <v>20</v>
      </c>
      <c r="B20" s="243" t="s">
        <v>407</v>
      </c>
      <c r="C20" s="323">
        <f>SUM(C21:C23)</f>
        <v>0</v>
      </c>
    </row>
    <row r="21" spans="1:3" s="469" customFormat="1" ht="12" customHeight="1">
      <c r="A21" s="462" t="s">
        <v>105</v>
      </c>
      <c r="B21" s="9" t="s">
        <v>260</v>
      </c>
      <c r="C21" s="321"/>
    </row>
    <row r="22" spans="1:3" s="469" customFormat="1" ht="12" customHeight="1">
      <c r="A22" s="462" t="s">
        <v>106</v>
      </c>
      <c r="B22" s="8" t="s">
        <v>408</v>
      </c>
      <c r="C22" s="321"/>
    </row>
    <row r="23" spans="1:3" s="469" customFormat="1" ht="12" customHeight="1">
      <c r="A23" s="462" t="s">
        <v>107</v>
      </c>
      <c r="B23" s="8" t="s">
        <v>409</v>
      </c>
      <c r="C23" s="321"/>
    </row>
    <row r="24" spans="1:3" s="469" customFormat="1" ht="12" customHeight="1" thickBot="1">
      <c r="A24" s="462" t="s">
        <v>108</v>
      </c>
      <c r="B24" s="8" t="s">
        <v>527</v>
      </c>
      <c r="C24" s="321"/>
    </row>
    <row r="25" spans="1:3" s="469" customFormat="1" ht="12" customHeight="1" thickBot="1">
      <c r="A25" s="209" t="s">
        <v>21</v>
      </c>
      <c r="B25" s="125" t="s">
        <v>175</v>
      </c>
      <c r="C25" s="350"/>
    </row>
    <row r="26" spans="1:3" s="469" customFormat="1" ht="12" customHeight="1" thickBot="1">
      <c r="A26" s="209" t="s">
        <v>22</v>
      </c>
      <c r="B26" s="125" t="s">
        <v>528</v>
      </c>
      <c r="C26" s="323">
        <f>+C27+C28+C29</f>
        <v>0</v>
      </c>
    </row>
    <row r="27" spans="1:3" s="469" customFormat="1" ht="12" customHeight="1">
      <c r="A27" s="463" t="s">
        <v>270</v>
      </c>
      <c r="B27" s="464" t="s">
        <v>265</v>
      </c>
      <c r="C27" s="78"/>
    </row>
    <row r="28" spans="1:3" s="469" customFormat="1" ht="12" customHeight="1">
      <c r="A28" s="463" t="s">
        <v>271</v>
      </c>
      <c r="B28" s="464" t="s">
        <v>408</v>
      </c>
      <c r="C28" s="321"/>
    </row>
    <row r="29" spans="1:3" s="469" customFormat="1" ht="12" customHeight="1">
      <c r="A29" s="463" t="s">
        <v>272</v>
      </c>
      <c r="B29" s="465" t="s">
        <v>411</v>
      </c>
      <c r="C29" s="321"/>
    </row>
    <row r="30" spans="1:3" s="469" customFormat="1" ht="12" customHeight="1" thickBot="1">
      <c r="A30" s="462" t="s">
        <v>273</v>
      </c>
      <c r="B30" s="143" t="s">
        <v>529</v>
      </c>
      <c r="C30" s="85"/>
    </row>
    <row r="31" spans="1:3" s="469" customFormat="1" ht="12" customHeight="1" thickBot="1">
      <c r="A31" s="209" t="s">
        <v>23</v>
      </c>
      <c r="B31" s="125" t="s">
        <v>412</v>
      </c>
      <c r="C31" s="323">
        <f>+C32+C33+C34</f>
        <v>0</v>
      </c>
    </row>
    <row r="32" spans="1:3" s="469" customFormat="1" ht="12" customHeight="1">
      <c r="A32" s="463" t="s">
        <v>92</v>
      </c>
      <c r="B32" s="464" t="s">
        <v>293</v>
      </c>
      <c r="C32" s="78"/>
    </row>
    <row r="33" spans="1:3" s="469" customFormat="1" ht="12" customHeight="1">
      <c r="A33" s="463" t="s">
        <v>93</v>
      </c>
      <c r="B33" s="465" t="s">
        <v>294</v>
      </c>
      <c r="C33" s="324"/>
    </row>
    <row r="34" spans="1:3" s="469" customFormat="1" ht="12" customHeight="1" thickBot="1">
      <c r="A34" s="462" t="s">
        <v>94</v>
      </c>
      <c r="B34" s="143" t="s">
        <v>295</v>
      </c>
      <c r="C34" s="85"/>
    </row>
    <row r="35" spans="1:3" s="379" customFormat="1" ht="12" customHeight="1" thickBot="1">
      <c r="A35" s="209" t="s">
        <v>24</v>
      </c>
      <c r="B35" s="125" t="s">
        <v>381</v>
      </c>
      <c r="C35" s="350"/>
    </row>
    <row r="36" spans="1:3" s="379" customFormat="1" ht="12" customHeight="1" thickBot="1">
      <c r="A36" s="209" t="s">
        <v>25</v>
      </c>
      <c r="B36" s="125" t="s">
        <v>413</v>
      </c>
      <c r="C36" s="370"/>
    </row>
    <row r="37" spans="1:3" s="379" customFormat="1" ht="12" customHeight="1" thickBot="1">
      <c r="A37" s="201" t="s">
        <v>26</v>
      </c>
      <c r="B37" s="125" t="s">
        <v>414</v>
      </c>
      <c r="C37" s="371">
        <f>+C8+C20+C25+C26+C31+C35+C36</f>
        <v>0</v>
      </c>
    </row>
    <row r="38" spans="1:3" s="379" customFormat="1" ht="12" customHeight="1" thickBot="1">
      <c r="A38" s="244" t="s">
        <v>27</v>
      </c>
      <c r="B38" s="125" t="s">
        <v>415</v>
      </c>
      <c r="C38" s="371">
        <f>+C39+C40+C41</f>
        <v>18830089</v>
      </c>
    </row>
    <row r="39" spans="1:3" s="379" customFormat="1" ht="12" customHeight="1">
      <c r="A39" s="463" t="s">
        <v>416</v>
      </c>
      <c r="B39" s="464" t="s">
        <v>238</v>
      </c>
      <c r="C39" s="78"/>
    </row>
    <row r="40" spans="1:3" s="379" customFormat="1" ht="12" customHeight="1">
      <c r="A40" s="463" t="s">
        <v>417</v>
      </c>
      <c r="B40" s="465" t="s">
        <v>2</v>
      </c>
      <c r="C40" s="324"/>
    </row>
    <row r="41" spans="1:3" s="469" customFormat="1" ht="12" customHeight="1" thickBot="1">
      <c r="A41" s="462" t="s">
        <v>418</v>
      </c>
      <c r="B41" s="143" t="s">
        <v>419</v>
      </c>
      <c r="C41" s="85">
        <v>18830089</v>
      </c>
    </row>
    <row r="42" spans="1:3" s="469" customFormat="1" ht="15" customHeight="1" thickBot="1">
      <c r="A42" s="244" t="s">
        <v>28</v>
      </c>
      <c r="B42" s="245" t="s">
        <v>420</v>
      </c>
      <c r="C42" s="374">
        <f>+C37+C38</f>
        <v>18830089</v>
      </c>
    </row>
    <row r="43" spans="1:3" s="469" customFormat="1" ht="15" customHeight="1">
      <c r="A43" s="246"/>
      <c r="B43" s="247"/>
      <c r="C43" s="372"/>
    </row>
    <row r="44" spans="1:3" ht="13.5" thickBot="1">
      <c r="A44" s="248"/>
      <c r="B44" s="249"/>
      <c r="C44" s="373"/>
    </row>
    <row r="45" spans="1:3" s="468" customFormat="1" ht="16.5" customHeight="1" thickBot="1">
      <c r="A45" s="250"/>
      <c r="B45" s="251" t="s">
        <v>58</v>
      </c>
      <c r="C45" s="374"/>
    </row>
    <row r="46" spans="1:3" s="470" customFormat="1" ht="12" customHeight="1" thickBot="1">
      <c r="A46" s="209" t="s">
        <v>19</v>
      </c>
      <c r="B46" s="125" t="s">
        <v>421</v>
      </c>
      <c r="C46" s="323">
        <f>SUM(C47:C51)</f>
        <v>18828089</v>
      </c>
    </row>
    <row r="47" spans="1:3" ht="12" customHeight="1">
      <c r="A47" s="462" t="s">
        <v>99</v>
      </c>
      <c r="B47" s="9" t="s">
        <v>50</v>
      </c>
      <c r="C47" s="78">
        <v>15650603</v>
      </c>
    </row>
    <row r="48" spans="1:3" ht="12" customHeight="1">
      <c r="A48" s="462" t="s">
        <v>100</v>
      </c>
      <c r="B48" s="8" t="s">
        <v>184</v>
      </c>
      <c r="C48" s="81">
        <v>510546</v>
      </c>
    </row>
    <row r="49" spans="1:3" ht="12" customHeight="1">
      <c r="A49" s="462" t="s">
        <v>101</v>
      </c>
      <c r="B49" s="8" t="s">
        <v>141</v>
      </c>
      <c r="C49" s="81">
        <v>2666940</v>
      </c>
    </row>
    <row r="50" spans="1:3" ht="12" customHeight="1">
      <c r="A50" s="462" t="s">
        <v>102</v>
      </c>
      <c r="B50" s="8" t="s">
        <v>185</v>
      </c>
      <c r="C50" s="81"/>
    </row>
    <row r="51" spans="1:3" ht="12" customHeight="1" thickBot="1">
      <c r="A51" s="462" t="s">
        <v>149</v>
      </c>
      <c r="B51" s="8" t="s">
        <v>186</v>
      </c>
      <c r="C51" s="81"/>
    </row>
    <row r="52" spans="1:3" ht="12" customHeight="1" thickBot="1">
      <c r="A52" s="209" t="s">
        <v>20</v>
      </c>
      <c r="B52" s="125" t="s">
        <v>422</v>
      </c>
      <c r="C52" s="323">
        <f>SUM(C53:C55)</f>
        <v>0</v>
      </c>
    </row>
    <row r="53" spans="1:3" s="470" customFormat="1" ht="12" customHeight="1">
      <c r="A53" s="462" t="s">
        <v>105</v>
      </c>
      <c r="B53" s="9" t="s">
        <v>231</v>
      </c>
      <c r="C53" s="78"/>
    </row>
    <row r="54" spans="1:3" ht="12" customHeight="1">
      <c r="A54" s="462" t="s">
        <v>106</v>
      </c>
      <c r="B54" s="8" t="s">
        <v>188</v>
      </c>
      <c r="C54" s="81"/>
    </row>
    <row r="55" spans="1:3" ht="12" customHeight="1">
      <c r="A55" s="462" t="s">
        <v>107</v>
      </c>
      <c r="B55" s="8" t="s">
        <v>59</v>
      </c>
      <c r="C55" s="81"/>
    </row>
    <row r="56" spans="1:3" ht="12" customHeight="1" thickBot="1">
      <c r="A56" s="462" t="s">
        <v>108</v>
      </c>
      <c r="B56" s="8" t="s">
        <v>530</v>
      </c>
      <c r="C56" s="81"/>
    </row>
    <row r="57" spans="1:3" ht="15" customHeight="1" thickBot="1">
      <c r="A57" s="209" t="s">
        <v>21</v>
      </c>
      <c r="B57" s="125" t="s">
        <v>13</v>
      </c>
      <c r="C57" s="350"/>
    </row>
    <row r="58" spans="1:3" ht="13.5" thickBot="1">
      <c r="A58" s="209" t="s">
        <v>22</v>
      </c>
      <c r="B58" s="252" t="s">
        <v>537</v>
      </c>
      <c r="C58" s="375">
        <f>+C46+C52+C57</f>
        <v>18828089</v>
      </c>
    </row>
    <row r="59" spans="1:3" ht="15" customHeight="1" thickBot="1">
      <c r="C59" s="376"/>
    </row>
    <row r="60" spans="1:3" ht="14.25" customHeight="1" thickBot="1">
      <c r="A60" s="255" t="s">
        <v>525</v>
      </c>
      <c r="B60" s="256"/>
      <c r="C60" s="122"/>
    </row>
    <row r="61" spans="1:3" ht="13.5" thickBot="1">
      <c r="A61" s="255" t="s">
        <v>207</v>
      </c>
      <c r="B61" s="256"/>
      <c r="C61" s="122"/>
    </row>
  </sheetData>
  <sheetProtection formatCells="0"/>
  <phoneticPr fontId="3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>
  <sheetPr codeName="Munka24">
    <tabColor rgb="FF92D050"/>
  </sheetPr>
  <dimension ref="A1:C60"/>
  <sheetViews>
    <sheetView view="pageLayout" topLeftCell="B37" zoomScaleNormal="130" workbookViewId="0">
      <selection activeCell="C2" sqref="C2"/>
    </sheetView>
  </sheetViews>
  <sheetFormatPr defaultRowHeight="12.75"/>
  <cols>
    <col min="1" max="1" width="13.83203125" style="253" customWidth="1"/>
    <col min="2" max="2" width="79.1640625" style="254" customWidth="1"/>
    <col min="3" max="3" width="16.5" style="254" customWidth="1"/>
    <col min="4" max="16384" width="9.33203125" style="254"/>
  </cols>
  <sheetData>
    <row r="1" spans="1:3" s="233" customFormat="1" ht="21" customHeight="1" thickBot="1">
      <c r="A1" s="232"/>
      <c r="B1" s="234"/>
      <c r="C1" s="552" t="str">
        <f ca="1">+CONCATENATE("9.3. melléklet a 2/",LEFT(ÖSSZEFÜGGÉSEK!A5,4),". (II.16.) önkormányzati rendelethez")</f>
        <v>9.3. melléklet a 2/2017. (II.16.) önkormányzati rendelethez</v>
      </c>
    </row>
    <row r="2" spans="1:3" s="466" customFormat="1" ht="25.5" customHeight="1">
      <c r="A2" s="418" t="s">
        <v>205</v>
      </c>
      <c r="B2" s="363" t="s">
        <v>578</v>
      </c>
      <c r="C2" s="377" t="s">
        <v>61</v>
      </c>
    </row>
    <row r="3" spans="1:3" s="466" customFormat="1" ht="24.75" thickBot="1">
      <c r="A3" s="460" t="s">
        <v>204</v>
      </c>
      <c r="B3" s="364" t="s">
        <v>404</v>
      </c>
      <c r="C3" s="378"/>
    </row>
    <row r="4" spans="1:3" s="467" customFormat="1" ht="15.95" customHeight="1" thickBot="1">
      <c r="A4" s="236"/>
      <c r="B4" s="236"/>
      <c r="C4" s="237" t="str">
        <f ca="1">'9.2.3. sz. mell'!C4</f>
        <v>Forintban!</v>
      </c>
    </row>
    <row r="5" spans="1:3" ht="13.5" thickBot="1">
      <c r="A5" s="419" t="s">
        <v>206</v>
      </c>
      <c r="B5" s="238" t="s">
        <v>571</v>
      </c>
      <c r="C5" s="239" t="s">
        <v>56</v>
      </c>
    </row>
    <row r="6" spans="1:3" s="468" customFormat="1" ht="12.95" customHeight="1" thickBot="1">
      <c r="A6" s="201"/>
      <c r="B6" s="202" t="s">
        <v>499</v>
      </c>
      <c r="C6" s="203" t="s">
        <v>500</v>
      </c>
    </row>
    <row r="7" spans="1:3" s="468" customFormat="1" ht="15.95" customHeight="1" thickBot="1">
      <c r="A7" s="240"/>
      <c r="B7" s="241" t="s">
        <v>57</v>
      </c>
      <c r="C7" s="242"/>
    </row>
    <row r="8" spans="1:3" s="379" customFormat="1" ht="12" customHeight="1" thickBot="1">
      <c r="A8" s="201" t="s">
        <v>19</v>
      </c>
      <c r="B8" s="243" t="s">
        <v>526</v>
      </c>
      <c r="C8" s="323">
        <f>SUM(C9:C19)</f>
        <v>0</v>
      </c>
    </row>
    <row r="9" spans="1:3" s="379" customFormat="1" ht="12" customHeight="1">
      <c r="A9" s="461" t="s">
        <v>99</v>
      </c>
      <c r="B9" s="10" t="s">
        <v>279</v>
      </c>
      <c r="C9" s="368"/>
    </row>
    <row r="10" spans="1:3" s="379" customFormat="1" ht="12" customHeight="1">
      <c r="A10" s="462" t="s">
        <v>100</v>
      </c>
      <c r="B10" s="8" t="s">
        <v>280</v>
      </c>
      <c r="C10" s="321"/>
    </row>
    <row r="11" spans="1:3" s="379" customFormat="1" ht="12" customHeight="1">
      <c r="A11" s="462" t="s">
        <v>101</v>
      </c>
      <c r="B11" s="8" t="s">
        <v>281</v>
      </c>
      <c r="C11" s="321"/>
    </row>
    <row r="12" spans="1:3" s="379" customFormat="1" ht="12" customHeight="1">
      <c r="A12" s="462" t="s">
        <v>102</v>
      </c>
      <c r="B12" s="8" t="s">
        <v>282</v>
      </c>
      <c r="C12" s="321"/>
    </row>
    <row r="13" spans="1:3" s="379" customFormat="1" ht="12" customHeight="1">
      <c r="A13" s="462" t="s">
        <v>149</v>
      </c>
      <c r="B13" s="8" t="s">
        <v>283</v>
      </c>
      <c r="C13" s="321"/>
    </row>
    <row r="14" spans="1:3" s="379" customFormat="1" ht="12" customHeight="1">
      <c r="A14" s="462" t="s">
        <v>103</v>
      </c>
      <c r="B14" s="8" t="s">
        <v>405</v>
      </c>
      <c r="C14" s="321"/>
    </row>
    <row r="15" spans="1:3" s="379" customFormat="1" ht="12" customHeight="1">
      <c r="A15" s="462" t="s">
        <v>104</v>
      </c>
      <c r="B15" s="7" t="s">
        <v>406</v>
      </c>
      <c r="C15" s="321"/>
    </row>
    <row r="16" spans="1:3" s="379" customFormat="1" ht="12" customHeight="1">
      <c r="A16" s="462" t="s">
        <v>114</v>
      </c>
      <c r="B16" s="8" t="s">
        <v>286</v>
      </c>
      <c r="C16" s="369"/>
    </row>
    <row r="17" spans="1:3" s="469" customFormat="1" ht="12" customHeight="1">
      <c r="A17" s="462" t="s">
        <v>115</v>
      </c>
      <c r="B17" s="8" t="s">
        <v>287</v>
      </c>
      <c r="C17" s="321"/>
    </row>
    <row r="18" spans="1:3" s="469" customFormat="1" ht="12" customHeight="1">
      <c r="A18" s="462" t="s">
        <v>116</v>
      </c>
      <c r="B18" s="8" t="s">
        <v>442</v>
      </c>
      <c r="C18" s="322"/>
    </row>
    <row r="19" spans="1:3" s="469" customFormat="1" ht="12" customHeight="1" thickBot="1">
      <c r="A19" s="462" t="s">
        <v>117</v>
      </c>
      <c r="B19" s="7" t="s">
        <v>288</v>
      </c>
      <c r="C19" s="322"/>
    </row>
    <row r="20" spans="1:3" s="379" customFormat="1" ht="12" customHeight="1" thickBot="1">
      <c r="A20" s="201" t="s">
        <v>20</v>
      </c>
      <c r="B20" s="243" t="s">
        <v>407</v>
      </c>
      <c r="C20" s="323">
        <f>SUM(C21:C23)</f>
        <v>0</v>
      </c>
    </row>
    <row r="21" spans="1:3" s="469" customFormat="1" ht="12" customHeight="1">
      <c r="A21" s="462" t="s">
        <v>105</v>
      </c>
      <c r="B21" s="9" t="s">
        <v>260</v>
      </c>
      <c r="C21" s="321"/>
    </row>
    <row r="22" spans="1:3" s="469" customFormat="1" ht="12" customHeight="1">
      <c r="A22" s="462" t="s">
        <v>106</v>
      </c>
      <c r="B22" s="8" t="s">
        <v>408</v>
      </c>
      <c r="C22" s="321"/>
    </row>
    <row r="23" spans="1:3" s="469" customFormat="1" ht="12" customHeight="1">
      <c r="A23" s="462" t="s">
        <v>107</v>
      </c>
      <c r="B23" s="8" t="s">
        <v>409</v>
      </c>
      <c r="C23" s="321"/>
    </row>
    <row r="24" spans="1:3" s="469" customFormat="1" ht="12" customHeight="1" thickBot="1">
      <c r="A24" s="462" t="s">
        <v>108</v>
      </c>
      <c r="B24" s="8" t="s">
        <v>531</v>
      </c>
      <c r="C24" s="321"/>
    </row>
    <row r="25" spans="1:3" s="469" customFormat="1" ht="12" customHeight="1" thickBot="1">
      <c r="A25" s="209" t="s">
        <v>21</v>
      </c>
      <c r="B25" s="125" t="s">
        <v>175</v>
      </c>
      <c r="C25" s="350"/>
    </row>
    <row r="26" spans="1:3" s="469" customFormat="1" ht="12" customHeight="1" thickBot="1">
      <c r="A26" s="209" t="s">
        <v>22</v>
      </c>
      <c r="B26" s="125" t="s">
        <v>410</v>
      </c>
      <c r="C26" s="323">
        <f>+C27+C28</f>
        <v>0</v>
      </c>
    </row>
    <row r="27" spans="1:3" s="469" customFormat="1" ht="12" customHeight="1">
      <c r="A27" s="463" t="s">
        <v>270</v>
      </c>
      <c r="B27" s="464" t="s">
        <v>408</v>
      </c>
      <c r="C27" s="78"/>
    </row>
    <row r="28" spans="1:3" s="469" customFormat="1" ht="12" customHeight="1">
      <c r="A28" s="463" t="s">
        <v>271</v>
      </c>
      <c r="B28" s="465" t="s">
        <v>411</v>
      </c>
      <c r="C28" s="324"/>
    </row>
    <row r="29" spans="1:3" s="469" customFormat="1" ht="12" customHeight="1" thickBot="1">
      <c r="A29" s="462" t="s">
        <v>272</v>
      </c>
      <c r="B29" s="143" t="s">
        <v>532</v>
      </c>
      <c r="C29" s="85"/>
    </row>
    <row r="30" spans="1:3" s="469" customFormat="1" ht="12" customHeight="1" thickBot="1">
      <c r="A30" s="209" t="s">
        <v>23</v>
      </c>
      <c r="B30" s="125" t="s">
        <v>412</v>
      </c>
      <c r="C30" s="323">
        <f>+C31+C32+C33</f>
        <v>0</v>
      </c>
    </row>
    <row r="31" spans="1:3" s="469" customFormat="1" ht="12" customHeight="1">
      <c r="A31" s="463" t="s">
        <v>92</v>
      </c>
      <c r="B31" s="464" t="s">
        <v>293</v>
      </c>
      <c r="C31" s="78"/>
    </row>
    <row r="32" spans="1:3" s="469" customFormat="1" ht="12" customHeight="1">
      <c r="A32" s="463" t="s">
        <v>93</v>
      </c>
      <c r="B32" s="465" t="s">
        <v>294</v>
      </c>
      <c r="C32" s="324"/>
    </row>
    <row r="33" spans="1:3" s="469" customFormat="1" ht="12" customHeight="1" thickBot="1">
      <c r="A33" s="462" t="s">
        <v>94</v>
      </c>
      <c r="B33" s="143" t="s">
        <v>295</v>
      </c>
      <c r="C33" s="85"/>
    </row>
    <row r="34" spans="1:3" s="379" customFormat="1" ht="12" customHeight="1" thickBot="1">
      <c r="A34" s="209" t="s">
        <v>24</v>
      </c>
      <c r="B34" s="125" t="s">
        <v>381</v>
      </c>
      <c r="C34" s="350"/>
    </row>
    <row r="35" spans="1:3" s="379" customFormat="1" ht="12" customHeight="1" thickBot="1">
      <c r="A35" s="209" t="s">
        <v>25</v>
      </c>
      <c r="B35" s="125" t="s">
        <v>413</v>
      </c>
      <c r="C35" s="370"/>
    </row>
    <row r="36" spans="1:3" s="379" customFormat="1" ht="12" customHeight="1" thickBot="1">
      <c r="A36" s="201" t="s">
        <v>26</v>
      </c>
      <c r="B36" s="125" t="s">
        <v>533</v>
      </c>
      <c r="C36" s="371">
        <f>+C8+C20+C25+C26+C30+C34+C35</f>
        <v>0</v>
      </c>
    </row>
    <row r="37" spans="1:3" s="379" customFormat="1" ht="12" customHeight="1" thickBot="1">
      <c r="A37" s="244" t="s">
        <v>27</v>
      </c>
      <c r="B37" s="125" t="s">
        <v>415</v>
      </c>
      <c r="C37" s="371">
        <f>+C38+C39+C40</f>
        <v>113849117</v>
      </c>
    </row>
    <row r="38" spans="1:3" s="379" customFormat="1" ht="12" customHeight="1">
      <c r="A38" s="463" t="s">
        <v>416</v>
      </c>
      <c r="B38" s="464" t="s">
        <v>238</v>
      </c>
      <c r="C38" s="78"/>
    </row>
    <row r="39" spans="1:3" s="379" customFormat="1" ht="12" customHeight="1">
      <c r="A39" s="463" t="s">
        <v>417</v>
      </c>
      <c r="B39" s="465" t="s">
        <v>2</v>
      </c>
      <c r="C39" s="324"/>
    </row>
    <row r="40" spans="1:3" s="469" customFormat="1" ht="12" customHeight="1" thickBot="1">
      <c r="A40" s="462" t="s">
        <v>418</v>
      </c>
      <c r="B40" s="143" t="s">
        <v>419</v>
      </c>
      <c r="C40" s="85">
        <v>113849117</v>
      </c>
    </row>
    <row r="41" spans="1:3" s="469" customFormat="1" ht="15" customHeight="1" thickBot="1">
      <c r="A41" s="244" t="s">
        <v>28</v>
      </c>
      <c r="B41" s="245" t="s">
        <v>420</v>
      </c>
      <c r="C41" s="374">
        <f>+C36+C37</f>
        <v>113849117</v>
      </c>
    </row>
    <row r="42" spans="1:3" s="469" customFormat="1" ht="15" customHeight="1">
      <c r="A42" s="246"/>
      <c r="B42" s="247"/>
      <c r="C42" s="372"/>
    </row>
    <row r="43" spans="1:3" ht="13.5" thickBot="1">
      <c r="A43" s="248"/>
      <c r="B43" s="249"/>
      <c r="C43" s="373"/>
    </row>
    <row r="44" spans="1:3" s="468" customFormat="1" ht="16.5" customHeight="1" thickBot="1">
      <c r="A44" s="250"/>
      <c r="B44" s="251" t="s">
        <v>58</v>
      </c>
      <c r="C44" s="374"/>
    </row>
    <row r="45" spans="1:3" s="470" customFormat="1" ht="12" customHeight="1" thickBot="1">
      <c r="A45" s="209" t="s">
        <v>19</v>
      </c>
      <c r="B45" s="125" t="s">
        <v>421</v>
      </c>
      <c r="C45" s="323">
        <f>SUM(C46:C50)</f>
        <v>113595117</v>
      </c>
    </row>
    <row r="46" spans="1:3" ht="12" customHeight="1">
      <c r="A46" s="462" t="s">
        <v>99</v>
      </c>
      <c r="B46" s="9" t="s">
        <v>50</v>
      </c>
      <c r="C46" s="78">
        <v>84202452</v>
      </c>
    </row>
    <row r="47" spans="1:3" ht="12" customHeight="1">
      <c r="A47" s="462" t="s">
        <v>100</v>
      </c>
      <c r="B47" s="8" t="s">
        <v>184</v>
      </c>
      <c r="C47" s="81">
        <v>19694125</v>
      </c>
    </row>
    <row r="48" spans="1:3" ht="12" customHeight="1">
      <c r="A48" s="462" t="s">
        <v>101</v>
      </c>
      <c r="B48" s="8" t="s">
        <v>141</v>
      </c>
      <c r="C48" s="81">
        <v>9698540</v>
      </c>
    </row>
    <row r="49" spans="1:3" ht="12" customHeight="1">
      <c r="A49" s="462" t="s">
        <v>102</v>
      </c>
      <c r="B49" s="8" t="s">
        <v>185</v>
      </c>
      <c r="C49" s="81"/>
    </row>
    <row r="50" spans="1:3" ht="12" customHeight="1" thickBot="1">
      <c r="A50" s="462" t="s">
        <v>149</v>
      </c>
      <c r="B50" s="8" t="s">
        <v>186</v>
      </c>
      <c r="C50" s="81"/>
    </row>
    <row r="51" spans="1:3" ht="12" customHeight="1" thickBot="1">
      <c r="A51" s="209" t="s">
        <v>20</v>
      </c>
      <c r="B51" s="125" t="s">
        <v>422</v>
      </c>
      <c r="C51" s="323">
        <f>SUM(C52:C54)</f>
        <v>254000</v>
      </c>
    </row>
    <row r="52" spans="1:3" s="470" customFormat="1" ht="12" customHeight="1">
      <c r="A52" s="462" t="s">
        <v>105</v>
      </c>
      <c r="B52" s="9" t="s">
        <v>231</v>
      </c>
      <c r="C52" s="78">
        <v>254000</v>
      </c>
    </row>
    <row r="53" spans="1:3" ht="12" customHeight="1">
      <c r="A53" s="462" t="s">
        <v>106</v>
      </c>
      <c r="B53" s="8" t="s">
        <v>188</v>
      </c>
      <c r="C53" s="81"/>
    </row>
    <row r="54" spans="1:3" ht="12" customHeight="1">
      <c r="A54" s="462" t="s">
        <v>107</v>
      </c>
      <c r="B54" s="8" t="s">
        <v>59</v>
      </c>
      <c r="C54" s="81"/>
    </row>
    <row r="55" spans="1:3" ht="12" customHeight="1" thickBot="1">
      <c r="A55" s="462" t="s">
        <v>108</v>
      </c>
      <c r="B55" s="8" t="s">
        <v>530</v>
      </c>
      <c r="C55" s="81"/>
    </row>
    <row r="56" spans="1:3" ht="15" customHeight="1" thickBot="1">
      <c r="A56" s="209" t="s">
        <v>21</v>
      </c>
      <c r="B56" s="125" t="s">
        <v>13</v>
      </c>
      <c r="C56" s="350"/>
    </row>
    <row r="57" spans="1:3" ht="13.5" thickBot="1">
      <c r="A57" s="209" t="s">
        <v>22</v>
      </c>
      <c r="B57" s="252" t="s">
        <v>537</v>
      </c>
      <c r="C57" s="375">
        <f>+C45+C51+C56</f>
        <v>113849117</v>
      </c>
    </row>
    <row r="58" spans="1:3" ht="15" customHeight="1" thickBot="1">
      <c r="C58" s="376"/>
    </row>
    <row r="59" spans="1:3" ht="14.25" customHeight="1" thickBot="1">
      <c r="A59" s="255" t="s">
        <v>525</v>
      </c>
      <c r="B59" s="256"/>
      <c r="C59" s="122"/>
    </row>
    <row r="60" spans="1:3" ht="13.5" thickBot="1">
      <c r="A60" s="255" t="s">
        <v>207</v>
      </c>
      <c r="B60" s="256"/>
      <c r="C60" s="122"/>
    </row>
  </sheetData>
  <sheetProtection formatCells="0"/>
  <phoneticPr fontId="3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>
  <sheetPr codeName="Munka26">
    <tabColor rgb="FF92D050"/>
  </sheetPr>
  <dimension ref="A1:C60"/>
  <sheetViews>
    <sheetView view="pageLayout" topLeftCell="B1" zoomScaleNormal="145" workbookViewId="0">
      <selection activeCell="C2" sqref="C2"/>
    </sheetView>
  </sheetViews>
  <sheetFormatPr defaultRowHeight="12.75"/>
  <cols>
    <col min="1" max="1" width="13.83203125" style="253" customWidth="1"/>
    <col min="2" max="2" width="79.1640625" style="254" customWidth="1"/>
    <col min="3" max="3" width="13.83203125" style="254" customWidth="1"/>
    <col min="4" max="16384" width="9.33203125" style="254"/>
  </cols>
  <sheetData>
    <row r="1" spans="1:3" s="233" customFormat="1" ht="21" customHeight="1" thickBot="1">
      <c r="A1" s="232"/>
      <c r="B1" s="234"/>
      <c r="C1" s="552" t="str">
        <f ca="1">+CONCATENATE("9.3.1. melléklet a 2/",LEFT(ÖSSZEFÜGGÉSEK!A5,4),". (II.16.) önkormányzati rendelethez")</f>
        <v>9.3.1. melléklet a 2/2017. (II.16.) önkormányzati rendelethez</v>
      </c>
    </row>
    <row r="2" spans="1:3" s="466" customFormat="1" ht="25.5" customHeight="1">
      <c r="A2" s="418" t="s">
        <v>205</v>
      </c>
      <c r="B2" s="363" t="s">
        <v>578</v>
      </c>
      <c r="C2" s="377" t="s">
        <v>61</v>
      </c>
    </row>
    <row r="3" spans="1:3" s="466" customFormat="1" ht="24.75" thickBot="1">
      <c r="A3" s="460" t="s">
        <v>204</v>
      </c>
      <c r="B3" s="364" t="s">
        <v>423</v>
      </c>
      <c r="C3" s="378" t="s">
        <v>55</v>
      </c>
    </row>
    <row r="4" spans="1:3" s="467" customFormat="1" ht="15.95" customHeight="1" thickBot="1">
      <c r="A4" s="236"/>
      <c r="B4" s="236"/>
      <c r="C4" s="237" t="str">
        <f ca="1">'9.3. sz. mell'!C4</f>
        <v>Forintban!</v>
      </c>
    </row>
    <row r="5" spans="1:3" ht="13.5" thickBot="1">
      <c r="A5" s="419" t="s">
        <v>206</v>
      </c>
      <c r="B5" s="238" t="s">
        <v>571</v>
      </c>
      <c r="C5" s="239" t="s">
        <v>56</v>
      </c>
    </row>
    <row r="6" spans="1:3" s="468" customFormat="1" ht="12.95" customHeight="1" thickBot="1">
      <c r="A6" s="201"/>
      <c r="B6" s="202" t="s">
        <v>499</v>
      </c>
      <c r="C6" s="203" t="s">
        <v>500</v>
      </c>
    </row>
    <row r="7" spans="1:3" s="468" customFormat="1" ht="15.95" customHeight="1" thickBot="1">
      <c r="A7" s="240"/>
      <c r="B7" s="241" t="s">
        <v>57</v>
      </c>
      <c r="C7" s="242"/>
    </row>
    <row r="8" spans="1:3" s="379" customFormat="1" ht="12" customHeight="1" thickBot="1">
      <c r="A8" s="201" t="s">
        <v>19</v>
      </c>
      <c r="B8" s="243" t="s">
        <v>526</v>
      </c>
      <c r="C8" s="323">
        <f>SUM(C9:C19)</f>
        <v>0</v>
      </c>
    </row>
    <row r="9" spans="1:3" s="379" customFormat="1" ht="12" customHeight="1">
      <c r="A9" s="461" t="s">
        <v>99</v>
      </c>
      <c r="B9" s="10" t="s">
        <v>279</v>
      </c>
      <c r="C9" s="368"/>
    </row>
    <row r="10" spans="1:3" s="379" customFormat="1" ht="12" customHeight="1">
      <c r="A10" s="462" t="s">
        <v>100</v>
      </c>
      <c r="B10" s="8" t="s">
        <v>280</v>
      </c>
      <c r="C10" s="321"/>
    </row>
    <row r="11" spans="1:3" s="379" customFormat="1" ht="12" customHeight="1">
      <c r="A11" s="462" t="s">
        <v>101</v>
      </c>
      <c r="B11" s="8" t="s">
        <v>281</v>
      </c>
      <c r="C11" s="321"/>
    </row>
    <row r="12" spans="1:3" s="379" customFormat="1" ht="12" customHeight="1">
      <c r="A12" s="462" t="s">
        <v>102</v>
      </c>
      <c r="B12" s="8" t="s">
        <v>282</v>
      </c>
      <c r="C12" s="321"/>
    </row>
    <row r="13" spans="1:3" s="379" customFormat="1" ht="12" customHeight="1">
      <c r="A13" s="462" t="s">
        <v>149</v>
      </c>
      <c r="B13" s="8" t="s">
        <v>283</v>
      </c>
      <c r="C13" s="321"/>
    </row>
    <row r="14" spans="1:3" s="379" customFormat="1" ht="12" customHeight="1">
      <c r="A14" s="462" t="s">
        <v>103</v>
      </c>
      <c r="B14" s="8" t="s">
        <v>405</v>
      </c>
      <c r="C14" s="321"/>
    </row>
    <row r="15" spans="1:3" s="379" customFormat="1" ht="12" customHeight="1">
      <c r="A15" s="462" t="s">
        <v>104</v>
      </c>
      <c r="B15" s="7" t="s">
        <v>406</v>
      </c>
      <c r="C15" s="321"/>
    </row>
    <row r="16" spans="1:3" s="379" customFormat="1" ht="12" customHeight="1">
      <c r="A16" s="462" t="s">
        <v>114</v>
      </c>
      <c r="B16" s="8" t="s">
        <v>286</v>
      </c>
      <c r="C16" s="369"/>
    </row>
    <row r="17" spans="1:3" s="469" customFormat="1" ht="12" customHeight="1">
      <c r="A17" s="462" t="s">
        <v>115</v>
      </c>
      <c r="B17" s="8" t="s">
        <v>287</v>
      </c>
      <c r="C17" s="321"/>
    </row>
    <row r="18" spans="1:3" s="469" customFormat="1" ht="12" customHeight="1">
      <c r="A18" s="462" t="s">
        <v>116</v>
      </c>
      <c r="B18" s="8" t="s">
        <v>442</v>
      </c>
      <c r="C18" s="322"/>
    </row>
    <row r="19" spans="1:3" s="469" customFormat="1" ht="12" customHeight="1" thickBot="1">
      <c r="A19" s="462" t="s">
        <v>117</v>
      </c>
      <c r="B19" s="7" t="s">
        <v>288</v>
      </c>
      <c r="C19" s="322"/>
    </row>
    <row r="20" spans="1:3" s="379" customFormat="1" ht="12" customHeight="1" thickBot="1">
      <c r="A20" s="201" t="s">
        <v>20</v>
      </c>
      <c r="B20" s="243" t="s">
        <v>407</v>
      </c>
      <c r="C20" s="323">
        <f>SUM(C21:C23)</f>
        <v>0</v>
      </c>
    </row>
    <row r="21" spans="1:3" s="469" customFormat="1" ht="12" customHeight="1">
      <c r="A21" s="462" t="s">
        <v>105</v>
      </c>
      <c r="B21" s="9" t="s">
        <v>260</v>
      </c>
      <c r="C21" s="321"/>
    </row>
    <row r="22" spans="1:3" s="469" customFormat="1" ht="12" customHeight="1">
      <c r="A22" s="462" t="s">
        <v>106</v>
      </c>
      <c r="B22" s="8" t="s">
        <v>408</v>
      </c>
      <c r="C22" s="321"/>
    </row>
    <row r="23" spans="1:3" s="469" customFormat="1" ht="12" customHeight="1">
      <c r="A23" s="462" t="s">
        <v>107</v>
      </c>
      <c r="B23" s="8" t="s">
        <v>409</v>
      </c>
      <c r="C23" s="321"/>
    </row>
    <row r="24" spans="1:3" s="469" customFormat="1" ht="12" customHeight="1" thickBot="1">
      <c r="A24" s="462" t="s">
        <v>108</v>
      </c>
      <c r="B24" s="8" t="s">
        <v>531</v>
      </c>
      <c r="C24" s="321"/>
    </row>
    <row r="25" spans="1:3" s="469" customFormat="1" ht="12" customHeight="1" thickBot="1">
      <c r="A25" s="209" t="s">
        <v>21</v>
      </c>
      <c r="B25" s="125" t="s">
        <v>175</v>
      </c>
      <c r="C25" s="350"/>
    </row>
    <row r="26" spans="1:3" s="469" customFormat="1" ht="12" customHeight="1" thickBot="1">
      <c r="A26" s="209" t="s">
        <v>22</v>
      </c>
      <c r="B26" s="125" t="s">
        <v>410</v>
      </c>
      <c r="C26" s="323">
        <f>+C27+C28</f>
        <v>0</v>
      </c>
    </row>
    <row r="27" spans="1:3" s="469" customFormat="1" ht="12" customHeight="1">
      <c r="A27" s="463" t="s">
        <v>270</v>
      </c>
      <c r="B27" s="464" t="s">
        <v>408</v>
      </c>
      <c r="C27" s="78"/>
    </row>
    <row r="28" spans="1:3" s="469" customFormat="1" ht="12" customHeight="1">
      <c r="A28" s="463" t="s">
        <v>271</v>
      </c>
      <c r="B28" s="465" t="s">
        <v>411</v>
      </c>
      <c r="C28" s="324"/>
    </row>
    <row r="29" spans="1:3" s="469" customFormat="1" ht="12" customHeight="1" thickBot="1">
      <c r="A29" s="462" t="s">
        <v>272</v>
      </c>
      <c r="B29" s="143" t="s">
        <v>532</v>
      </c>
      <c r="C29" s="85"/>
    </row>
    <row r="30" spans="1:3" s="469" customFormat="1" ht="12" customHeight="1" thickBot="1">
      <c r="A30" s="209" t="s">
        <v>23</v>
      </c>
      <c r="B30" s="125" t="s">
        <v>412</v>
      </c>
      <c r="C30" s="323">
        <f>+C31+C32+C33</f>
        <v>0</v>
      </c>
    </row>
    <row r="31" spans="1:3" s="469" customFormat="1" ht="12" customHeight="1">
      <c r="A31" s="463" t="s">
        <v>92</v>
      </c>
      <c r="B31" s="464" t="s">
        <v>293</v>
      </c>
      <c r="C31" s="78"/>
    </row>
    <row r="32" spans="1:3" s="469" customFormat="1" ht="12" customHeight="1">
      <c r="A32" s="463" t="s">
        <v>93</v>
      </c>
      <c r="B32" s="465" t="s">
        <v>294</v>
      </c>
      <c r="C32" s="324"/>
    </row>
    <row r="33" spans="1:3" s="469" customFormat="1" ht="12" customHeight="1" thickBot="1">
      <c r="A33" s="462" t="s">
        <v>94</v>
      </c>
      <c r="B33" s="143" t="s">
        <v>295</v>
      </c>
      <c r="C33" s="85"/>
    </row>
    <row r="34" spans="1:3" s="379" customFormat="1" ht="12" customHeight="1" thickBot="1">
      <c r="A34" s="209" t="s">
        <v>24</v>
      </c>
      <c r="B34" s="125" t="s">
        <v>381</v>
      </c>
      <c r="C34" s="350"/>
    </row>
    <row r="35" spans="1:3" s="379" customFormat="1" ht="12" customHeight="1" thickBot="1">
      <c r="A35" s="209" t="s">
        <v>25</v>
      </c>
      <c r="B35" s="125" t="s">
        <v>413</v>
      </c>
      <c r="C35" s="370"/>
    </row>
    <row r="36" spans="1:3" s="379" customFormat="1" ht="12" customHeight="1" thickBot="1">
      <c r="A36" s="201" t="s">
        <v>26</v>
      </c>
      <c r="B36" s="125" t="s">
        <v>533</v>
      </c>
      <c r="C36" s="371">
        <f>+C8+C20+C25+C26+C30+C34+C35</f>
        <v>0</v>
      </c>
    </row>
    <row r="37" spans="1:3" s="379" customFormat="1" ht="12" customHeight="1" thickBot="1">
      <c r="A37" s="244" t="s">
        <v>27</v>
      </c>
      <c r="B37" s="125" t="s">
        <v>415</v>
      </c>
      <c r="C37" s="371">
        <f>+C38+C39+C40</f>
        <v>113849117</v>
      </c>
    </row>
    <row r="38" spans="1:3" s="379" customFormat="1" ht="12" customHeight="1">
      <c r="A38" s="463" t="s">
        <v>416</v>
      </c>
      <c r="B38" s="464" t="s">
        <v>238</v>
      </c>
      <c r="C38" s="78"/>
    </row>
    <row r="39" spans="1:3" s="379" customFormat="1" ht="12" customHeight="1">
      <c r="A39" s="463" t="s">
        <v>417</v>
      </c>
      <c r="B39" s="465" t="s">
        <v>2</v>
      </c>
      <c r="C39" s="324"/>
    </row>
    <row r="40" spans="1:3" s="469" customFormat="1" ht="12" customHeight="1" thickBot="1">
      <c r="A40" s="462" t="s">
        <v>418</v>
      </c>
      <c r="B40" s="143" t="s">
        <v>419</v>
      </c>
      <c r="C40" s="85">
        <v>113849117</v>
      </c>
    </row>
    <row r="41" spans="1:3" s="469" customFormat="1" ht="15" customHeight="1" thickBot="1">
      <c r="A41" s="244" t="s">
        <v>28</v>
      </c>
      <c r="B41" s="245" t="s">
        <v>420</v>
      </c>
      <c r="C41" s="374">
        <f>+C36+C37</f>
        <v>113849117</v>
      </c>
    </row>
    <row r="42" spans="1:3" s="469" customFormat="1" ht="15" customHeight="1">
      <c r="A42" s="246"/>
      <c r="B42" s="247"/>
      <c r="C42" s="372"/>
    </row>
    <row r="43" spans="1:3" ht="13.5" thickBot="1">
      <c r="A43" s="248"/>
      <c r="B43" s="249"/>
      <c r="C43" s="373"/>
    </row>
    <row r="44" spans="1:3" s="468" customFormat="1" ht="16.5" customHeight="1" thickBot="1">
      <c r="A44" s="250"/>
      <c r="B44" s="251" t="s">
        <v>58</v>
      </c>
      <c r="C44" s="374"/>
    </row>
    <row r="45" spans="1:3" s="470" customFormat="1" ht="12" customHeight="1" thickBot="1">
      <c r="A45" s="209" t="s">
        <v>19</v>
      </c>
      <c r="B45" s="125" t="s">
        <v>421</v>
      </c>
      <c r="C45" s="323">
        <f>SUM(C46:C50)</f>
        <v>113595117</v>
      </c>
    </row>
    <row r="46" spans="1:3" ht="12" customHeight="1">
      <c r="A46" s="462" t="s">
        <v>99</v>
      </c>
      <c r="B46" s="9" t="s">
        <v>50</v>
      </c>
      <c r="C46" s="78">
        <v>84202452</v>
      </c>
    </row>
    <row r="47" spans="1:3" ht="12" customHeight="1">
      <c r="A47" s="462" t="s">
        <v>100</v>
      </c>
      <c r="B47" s="8" t="s">
        <v>184</v>
      </c>
      <c r="C47" s="81">
        <v>19694125</v>
      </c>
    </row>
    <row r="48" spans="1:3" ht="12" customHeight="1">
      <c r="A48" s="462" t="s">
        <v>101</v>
      </c>
      <c r="B48" s="8" t="s">
        <v>141</v>
      </c>
      <c r="C48" s="81">
        <v>9698540</v>
      </c>
    </row>
    <row r="49" spans="1:3" ht="12" customHeight="1">
      <c r="A49" s="462" t="s">
        <v>102</v>
      </c>
      <c r="B49" s="8" t="s">
        <v>185</v>
      </c>
      <c r="C49" s="81"/>
    </row>
    <row r="50" spans="1:3" ht="12" customHeight="1" thickBot="1">
      <c r="A50" s="462" t="s">
        <v>149</v>
      </c>
      <c r="B50" s="8" t="s">
        <v>186</v>
      </c>
      <c r="C50" s="81"/>
    </row>
    <row r="51" spans="1:3" ht="12" customHeight="1" thickBot="1">
      <c r="A51" s="209" t="s">
        <v>20</v>
      </c>
      <c r="B51" s="125" t="s">
        <v>422</v>
      </c>
      <c r="C51" s="323">
        <f>SUM(C52:C54)</f>
        <v>254000</v>
      </c>
    </row>
    <row r="52" spans="1:3" s="470" customFormat="1" ht="12" customHeight="1">
      <c r="A52" s="462" t="s">
        <v>105</v>
      </c>
      <c r="B52" s="9" t="s">
        <v>231</v>
      </c>
      <c r="C52" s="78">
        <v>254000</v>
      </c>
    </row>
    <row r="53" spans="1:3" ht="12" customHeight="1">
      <c r="A53" s="462" t="s">
        <v>106</v>
      </c>
      <c r="B53" s="8" t="s">
        <v>188</v>
      </c>
      <c r="C53" s="81"/>
    </row>
    <row r="54" spans="1:3" ht="12" customHeight="1">
      <c r="A54" s="462" t="s">
        <v>107</v>
      </c>
      <c r="B54" s="8" t="s">
        <v>59</v>
      </c>
      <c r="C54" s="81"/>
    </row>
    <row r="55" spans="1:3" ht="12" customHeight="1" thickBot="1">
      <c r="A55" s="462" t="s">
        <v>108</v>
      </c>
      <c r="B55" s="8" t="s">
        <v>530</v>
      </c>
      <c r="C55" s="81"/>
    </row>
    <row r="56" spans="1:3" ht="15" customHeight="1" thickBot="1">
      <c r="A56" s="209" t="s">
        <v>21</v>
      </c>
      <c r="B56" s="125" t="s">
        <v>13</v>
      </c>
      <c r="C56" s="350"/>
    </row>
    <row r="57" spans="1:3" ht="13.5" thickBot="1">
      <c r="A57" s="209" t="s">
        <v>22</v>
      </c>
      <c r="B57" s="252" t="s">
        <v>537</v>
      </c>
      <c r="C57" s="375">
        <f>+C45+C51+C56</f>
        <v>113849117</v>
      </c>
    </row>
    <row r="58" spans="1:3" ht="15" customHeight="1" thickBot="1">
      <c r="C58" s="376"/>
    </row>
    <row r="59" spans="1:3" ht="14.25" customHeight="1" thickBot="1">
      <c r="A59" s="255" t="s">
        <v>525</v>
      </c>
      <c r="B59" s="256"/>
      <c r="C59" s="122"/>
    </row>
    <row r="60" spans="1:3" ht="13.5" thickBot="1">
      <c r="A60" s="255" t="s">
        <v>207</v>
      </c>
      <c r="B60" s="256"/>
      <c r="C60" s="122"/>
    </row>
  </sheetData>
  <sheetProtection formatCells="0"/>
  <phoneticPr fontId="3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>
  <sheetPr codeName="Munka27">
    <tabColor rgb="FF92D050"/>
  </sheetPr>
  <dimension ref="A1:C60"/>
  <sheetViews>
    <sheetView topLeftCell="A52" zoomScale="145" zoomScaleNormal="145" workbookViewId="0">
      <selection activeCell="C2" sqref="C2"/>
    </sheetView>
  </sheetViews>
  <sheetFormatPr defaultRowHeight="12.75"/>
  <cols>
    <col min="1" max="1" width="13.83203125" style="253" customWidth="1"/>
    <col min="2" max="2" width="79.1640625" style="254" customWidth="1"/>
    <col min="3" max="3" width="25" style="254" customWidth="1"/>
    <col min="4" max="16384" width="9.33203125" style="254"/>
  </cols>
  <sheetData>
    <row r="1" spans="1:3" s="233" customFormat="1" ht="21" customHeight="1" thickBot="1">
      <c r="A1" s="232"/>
      <c r="B1" s="234"/>
      <c r="C1" s="552" t="str">
        <f ca="1">+CONCATENATE("9.3.2. melléklet a 2/",LEFT(ÖSSZEFÜGGÉSEK!A5,4),". (II.16.) önkormányzati rendelethez")</f>
        <v>9.3.2. melléklet a 2/2017. (II.16.) önkormányzati rendelethez</v>
      </c>
    </row>
    <row r="2" spans="1:3" s="466" customFormat="1" ht="25.5" customHeight="1">
      <c r="A2" s="418" t="s">
        <v>205</v>
      </c>
      <c r="B2" s="363" t="s">
        <v>208</v>
      </c>
      <c r="C2" s="377" t="s">
        <v>61</v>
      </c>
    </row>
    <row r="3" spans="1:3" s="466" customFormat="1" ht="24.75" thickBot="1">
      <c r="A3" s="460" t="s">
        <v>204</v>
      </c>
      <c r="B3" s="364" t="s">
        <v>424</v>
      </c>
      <c r="C3" s="378" t="s">
        <v>60</v>
      </c>
    </row>
    <row r="4" spans="1:3" s="467" customFormat="1" ht="15.95" customHeight="1" thickBot="1">
      <c r="A4" s="236"/>
      <c r="B4" s="236"/>
      <c r="C4" s="237" t="str">
        <f ca="1">'9.3.1. sz. mell'!C4</f>
        <v>Forintban!</v>
      </c>
    </row>
    <row r="5" spans="1:3" ht="13.5" thickBot="1">
      <c r="A5" s="419" t="s">
        <v>206</v>
      </c>
      <c r="B5" s="238" t="s">
        <v>571</v>
      </c>
      <c r="C5" s="239" t="s">
        <v>56</v>
      </c>
    </row>
    <row r="6" spans="1:3" s="468" customFormat="1" ht="12.95" customHeight="1" thickBot="1">
      <c r="A6" s="201"/>
      <c r="B6" s="202" t="s">
        <v>499</v>
      </c>
      <c r="C6" s="203" t="s">
        <v>500</v>
      </c>
    </row>
    <row r="7" spans="1:3" s="468" customFormat="1" ht="15.95" customHeight="1" thickBot="1">
      <c r="A7" s="240"/>
      <c r="B7" s="241" t="s">
        <v>57</v>
      </c>
      <c r="C7" s="242"/>
    </row>
    <row r="8" spans="1:3" s="379" customFormat="1" ht="12" customHeight="1" thickBot="1">
      <c r="A8" s="201" t="s">
        <v>19</v>
      </c>
      <c r="B8" s="243" t="s">
        <v>526</v>
      </c>
      <c r="C8" s="323">
        <f>SUM(C9:C19)</f>
        <v>0</v>
      </c>
    </row>
    <row r="9" spans="1:3" s="379" customFormat="1" ht="12" customHeight="1">
      <c r="A9" s="461" t="s">
        <v>99</v>
      </c>
      <c r="B9" s="10" t="s">
        <v>279</v>
      </c>
      <c r="C9" s="368"/>
    </row>
    <row r="10" spans="1:3" s="379" customFormat="1" ht="12" customHeight="1">
      <c r="A10" s="462" t="s">
        <v>100</v>
      </c>
      <c r="B10" s="8" t="s">
        <v>280</v>
      </c>
      <c r="C10" s="321"/>
    </row>
    <row r="11" spans="1:3" s="379" customFormat="1" ht="12" customHeight="1">
      <c r="A11" s="462" t="s">
        <v>101</v>
      </c>
      <c r="B11" s="8" t="s">
        <v>281</v>
      </c>
      <c r="C11" s="321"/>
    </row>
    <row r="12" spans="1:3" s="379" customFormat="1" ht="12" customHeight="1">
      <c r="A12" s="462" t="s">
        <v>102</v>
      </c>
      <c r="B12" s="8" t="s">
        <v>282</v>
      </c>
      <c r="C12" s="321"/>
    </row>
    <row r="13" spans="1:3" s="379" customFormat="1" ht="12" customHeight="1">
      <c r="A13" s="462" t="s">
        <v>149</v>
      </c>
      <c r="B13" s="8" t="s">
        <v>283</v>
      </c>
      <c r="C13" s="321"/>
    </row>
    <row r="14" spans="1:3" s="379" customFormat="1" ht="12" customHeight="1">
      <c r="A14" s="462" t="s">
        <v>103</v>
      </c>
      <c r="B14" s="8" t="s">
        <v>405</v>
      </c>
      <c r="C14" s="321"/>
    </row>
    <row r="15" spans="1:3" s="379" customFormat="1" ht="12" customHeight="1">
      <c r="A15" s="462" t="s">
        <v>104</v>
      </c>
      <c r="B15" s="7" t="s">
        <v>406</v>
      </c>
      <c r="C15" s="321"/>
    </row>
    <row r="16" spans="1:3" s="379" customFormat="1" ht="12" customHeight="1">
      <c r="A16" s="462" t="s">
        <v>114</v>
      </c>
      <c r="B16" s="8" t="s">
        <v>286</v>
      </c>
      <c r="C16" s="369"/>
    </row>
    <row r="17" spans="1:3" s="469" customFormat="1" ht="12" customHeight="1">
      <c r="A17" s="462" t="s">
        <v>115</v>
      </c>
      <c r="B17" s="8" t="s">
        <v>287</v>
      </c>
      <c r="C17" s="321"/>
    </row>
    <row r="18" spans="1:3" s="469" customFormat="1" ht="12" customHeight="1">
      <c r="A18" s="462" t="s">
        <v>116</v>
      </c>
      <c r="B18" s="8" t="s">
        <v>442</v>
      </c>
      <c r="C18" s="322"/>
    </row>
    <row r="19" spans="1:3" s="469" customFormat="1" ht="12" customHeight="1" thickBot="1">
      <c r="A19" s="462" t="s">
        <v>117</v>
      </c>
      <c r="B19" s="7" t="s">
        <v>288</v>
      </c>
      <c r="C19" s="322"/>
    </row>
    <row r="20" spans="1:3" s="379" customFormat="1" ht="12" customHeight="1" thickBot="1">
      <c r="A20" s="201" t="s">
        <v>20</v>
      </c>
      <c r="B20" s="243" t="s">
        <v>407</v>
      </c>
      <c r="C20" s="323">
        <f>SUM(C21:C23)</f>
        <v>0</v>
      </c>
    </row>
    <row r="21" spans="1:3" s="469" customFormat="1" ht="12" customHeight="1">
      <c r="A21" s="462" t="s">
        <v>105</v>
      </c>
      <c r="B21" s="9" t="s">
        <v>260</v>
      </c>
      <c r="C21" s="321"/>
    </row>
    <row r="22" spans="1:3" s="469" customFormat="1" ht="12" customHeight="1">
      <c r="A22" s="462" t="s">
        <v>106</v>
      </c>
      <c r="B22" s="8" t="s">
        <v>408</v>
      </c>
      <c r="C22" s="321"/>
    </row>
    <row r="23" spans="1:3" s="469" customFormat="1" ht="12" customHeight="1">
      <c r="A23" s="462" t="s">
        <v>107</v>
      </c>
      <c r="B23" s="8" t="s">
        <v>409</v>
      </c>
      <c r="C23" s="321"/>
    </row>
    <row r="24" spans="1:3" s="469" customFormat="1" ht="12" customHeight="1" thickBot="1">
      <c r="A24" s="462" t="s">
        <v>108</v>
      </c>
      <c r="B24" s="8" t="s">
        <v>531</v>
      </c>
      <c r="C24" s="321"/>
    </row>
    <row r="25" spans="1:3" s="469" customFormat="1" ht="12" customHeight="1" thickBot="1">
      <c r="A25" s="209" t="s">
        <v>21</v>
      </c>
      <c r="B25" s="125" t="s">
        <v>175</v>
      </c>
      <c r="C25" s="350"/>
    </row>
    <row r="26" spans="1:3" s="469" customFormat="1" ht="12" customHeight="1" thickBot="1">
      <c r="A26" s="209" t="s">
        <v>22</v>
      </c>
      <c r="B26" s="125" t="s">
        <v>410</v>
      </c>
      <c r="C26" s="323">
        <f>+C27+C28</f>
        <v>0</v>
      </c>
    </row>
    <row r="27" spans="1:3" s="469" customFormat="1" ht="12" customHeight="1">
      <c r="A27" s="463" t="s">
        <v>270</v>
      </c>
      <c r="B27" s="464" t="s">
        <v>408</v>
      </c>
      <c r="C27" s="78"/>
    </row>
    <row r="28" spans="1:3" s="469" customFormat="1" ht="12" customHeight="1">
      <c r="A28" s="463" t="s">
        <v>271</v>
      </c>
      <c r="B28" s="465" t="s">
        <v>411</v>
      </c>
      <c r="C28" s="324"/>
    </row>
    <row r="29" spans="1:3" s="469" customFormat="1" ht="12" customHeight="1" thickBot="1">
      <c r="A29" s="462" t="s">
        <v>272</v>
      </c>
      <c r="B29" s="143" t="s">
        <v>532</v>
      </c>
      <c r="C29" s="85"/>
    </row>
    <row r="30" spans="1:3" s="469" customFormat="1" ht="12" customHeight="1" thickBot="1">
      <c r="A30" s="209" t="s">
        <v>23</v>
      </c>
      <c r="B30" s="125" t="s">
        <v>412</v>
      </c>
      <c r="C30" s="323">
        <f>+C31+C32+C33</f>
        <v>0</v>
      </c>
    </row>
    <row r="31" spans="1:3" s="469" customFormat="1" ht="12" customHeight="1">
      <c r="A31" s="463" t="s">
        <v>92</v>
      </c>
      <c r="B31" s="464" t="s">
        <v>293</v>
      </c>
      <c r="C31" s="78"/>
    </row>
    <row r="32" spans="1:3" s="469" customFormat="1" ht="12" customHeight="1">
      <c r="A32" s="463" t="s">
        <v>93</v>
      </c>
      <c r="B32" s="465" t="s">
        <v>294</v>
      </c>
      <c r="C32" s="324"/>
    </row>
    <row r="33" spans="1:3" s="469" customFormat="1" ht="12" customHeight="1" thickBot="1">
      <c r="A33" s="462" t="s">
        <v>94</v>
      </c>
      <c r="B33" s="143" t="s">
        <v>295</v>
      </c>
      <c r="C33" s="85"/>
    </row>
    <row r="34" spans="1:3" s="379" customFormat="1" ht="12" customHeight="1" thickBot="1">
      <c r="A34" s="209" t="s">
        <v>24</v>
      </c>
      <c r="B34" s="125" t="s">
        <v>381</v>
      </c>
      <c r="C34" s="350"/>
    </row>
    <row r="35" spans="1:3" s="379" customFormat="1" ht="12" customHeight="1" thickBot="1">
      <c r="A35" s="209" t="s">
        <v>25</v>
      </c>
      <c r="B35" s="125" t="s">
        <v>413</v>
      </c>
      <c r="C35" s="370"/>
    </row>
    <row r="36" spans="1:3" s="379" customFormat="1" ht="12" customHeight="1" thickBot="1">
      <c r="A36" s="201" t="s">
        <v>26</v>
      </c>
      <c r="B36" s="125" t="s">
        <v>533</v>
      </c>
      <c r="C36" s="371">
        <f>+C8+C20+C25+C26+C30+C34+C35</f>
        <v>0</v>
      </c>
    </row>
    <row r="37" spans="1:3" s="379" customFormat="1" ht="12" customHeight="1" thickBot="1">
      <c r="A37" s="244" t="s">
        <v>27</v>
      </c>
      <c r="B37" s="125" t="s">
        <v>415</v>
      </c>
      <c r="C37" s="371">
        <f>+C38+C39+C40</f>
        <v>0</v>
      </c>
    </row>
    <row r="38" spans="1:3" s="379" customFormat="1" ht="12" customHeight="1">
      <c r="A38" s="463" t="s">
        <v>416</v>
      </c>
      <c r="B38" s="464" t="s">
        <v>238</v>
      </c>
      <c r="C38" s="78"/>
    </row>
    <row r="39" spans="1:3" s="379" customFormat="1" ht="12" customHeight="1">
      <c r="A39" s="463" t="s">
        <v>417</v>
      </c>
      <c r="B39" s="465" t="s">
        <v>2</v>
      </c>
      <c r="C39" s="324"/>
    </row>
    <row r="40" spans="1:3" s="469" customFormat="1" ht="12" customHeight="1" thickBot="1">
      <c r="A40" s="462" t="s">
        <v>418</v>
      </c>
      <c r="B40" s="143" t="s">
        <v>419</v>
      </c>
      <c r="C40" s="85"/>
    </row>
    <row r="41" spans="1:3" s="469" customFormat="1" ht="15" customHeight="1" thickBot="1">
      <c r="A41" s="244" t="s">
        <v>28</v>
      </c>
      <c r="B41" s="245" t="s">
        <v>420</v>
      </c>
      <c r="C41" s="374">
        <f>+C36+C37</f>
        <v>0</v>
      </c>
    </row>
    <row r="42" spans="1:3" s="469" customFormat="1" ht="15" customHeight="1">
      <c r="A42" s="246"/>
      <c r="B42" s="247"/>
      <c r="C42" s="372"/>
    </row>
    <row r="43" spans="1:3" ht="13.5" thickBot="1">
      <c r="A43" s="248"/>
      <c r="B43" s="249"/>
      <c r="C43" s="373"/>
    </row>
    <row r="44" spans="1:3" s="468" customFormat="1" ht="16.5" customHeight="1" thickBot="1">
      <c r="A44" s="250"/>
      <c r="B44" s="251" t="s">
        <v>58</v>
      </c>
      <c r="C44" s="374"/>
    </row>
    <row r="45" spans="1:3" s="470" customFormat="1" ht="12" customHeight="1" thickBot="1">
      <c r="A45" s="209" t="s">
        <v>19</v>
      </c>
      <c r="B45" s="125" t="s">
        <v>421</v>
      </c>
      <c r="C45" s="323">
        <f>SUM(C46:C50)</f>
        <v>0</v>
      </c>
    </row>
    <row r="46" spans="1:3" ht="12" customHeight="1">
      <c r="A46" s="462" t="s">
        <v>99</v>
      </c>
      <c r="B46" s="9" t="s">
        <v>50</v>
      </c>
      <c r="C46" s="78"/>
    </row>
    <row r="47" spans="1:3" ht="12" customHeight="1">
      <c r="A47" s="462" t="s">
        <v>100</v>
      </c>
      <c r="B47" s="8" t="s">
        <v>184</v>
      </c>
      <c r="C47" s="81"/>
    </row>
    <row r="48" spans="1:3" ht="12" customHeight="1">
      <c r="A48" s="462" t="s">
        <v>101</v>
      </c>
      <c r="B48" s="8" t="s">
        <v>141</v>
      </c>
      <c r="C48" s="81"/>
    </row>
    <row r="49" spans="1:3" ht="12" customHeight="1">
      <c r="A49" s="462" t="s">
        <v>102</v>
      </c>
      <c r="B49" s="8" t="s">
        <v>185</v>
      </c>
      <c r="C49" s="81"/>
    </row>
    <row r="50" spans="1:3" ht="12" customHeight="1" thickBot="1">
      <c r="A50" s="462" t="s">
        <v>149</v>
      </c>
      <c r="B50" s="8" t="s">
        <v>186</v>
      </c>
      <c r="C50" s="81"/>
    </row>
    <row r="51" spans="1:3" ht="12" customHeight="1" thickBot="1">
      <c r="A51" s="209" t="s">
        <v>20</v>
      </c>
      <c r="B51" s="125" t="s">
        <v>422</v>
      </c>
      <c r="C51" s="323">
        <f>SUM(C52:C54)</f>
        <v>0</v>
      </c>
    </row>
    <row r="52" spans="1:3" s="470" customFormat="1" ht="12" customHeight="1">
      <c r="A52" s="462" t="s">
        <v>105</v>
      </c>
      <c r="B52" s="9" t="s">
        <v>231</v>
      </c>
      <c r="C52" s="78"/>
    </row>
    <row r="53" spans="1:3" ht="12" customHeight="1">
      <c r="A53" s="462" t="s">
        <v>106</v>
      </c>
      <c r="B53" s="8" t="s">
        <v>188</v>
      </c>
      <c r="C53" s="81"/>
    </row>
    <row r="54" spans="1:3" ht="12" customHeight="1">
      <c r="A54" s="462" t="s">
        <v>107</v>
      </c>
      <c r="B54" s="8" t="s">
        <v>59</v>
      </c>
      <c r="C54" s="81"/>
    </row>
    <row r="55" spans="1:3" ht="12" customHeight="1" thickBot="1">
      <c r="A55" s="462" t="s">
        <v>108</v>
      </c>
      <c r="B55" s="8" t="s">
        <v>530</v>
      </c>
      <c r="C55" s="81"/>
    </row>
    <row r="56" spans="1:3" ht="15" customHeight="1" thickBot="1">
      <c r="A56" s="209" t="s">
        <v>21</v>
      </c>
      <c r="B56" s="125" t="s">
        <v>13</v>
      </c>
      <c r="C56" s="350"/>
    </row>
    <row r="57" spans="1:3" ht="13.5" thickBot="1">
      <c r="A57" s="209" t="s">
        <v>22</v>
      </c>
      <c r="B57" s="252" t="s">
        <v>537</v>
      </c>
      <c r="C57" s="375">
        <f>+C45+C51+C56</f>
        <v>0</v>
      </c>
    </row>
    <row r="58" spans="1:3" ht="15" customHeight="1" thickBot="1">
      <c r="C58" s="376"/>
    </row>
    <row r="59" spans="1:3" ht="14.25" customHeight="1" thickBot="1">
      <c r="A59" s="255" t="s">
        <v>525</v>
      </c>
      <c r="B59" s="256"/>
      <c r="C59" s="122"/>
    </row>
    <row r="60" spans="1:3" ht="13.5" thickBot="1">
      <c r="A60" s="255" t="s">
        <v>207</v>
      </c>
      <c r="B60" s="256"/>
      <c r="C60" s="122"/>
    </row>
  </sheetData>
  <sheetProtection formatCells="0"/>
  <phoneticPr fontId="3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>
  <sheetPr codeName="Munka28">
    <tabColor rgb="FF92D050"/>
  </sheetPr>
  <dimension ref="A1:C60"/>
  <sheetViews>
    <sheetView zoomScale="145" zoomScaleNormal="145" workbookViewId="0">
      <selection activeCell="C2" sqref="C2"/>
    </sheetView>
  </sheetViews>
  <sheetFormatPr defaultRowHeight="12.75"/>
  <cols>
    <col min="1" max="1" width="13.83203125" style="253" customWidth="1"/>
    <col min="2" max="2" width="79.1640625" style="254" customWidth="1"/>
    <col min="3" max="3" width="25" style="254" customWidth="1"/>
    <col min="4" max="16384" width="9.33203125" style="254"/>
  </cols>
  <sheetData>
    <row r="1" spans="1:3" s="233" customFormat="1" ht="21" customHeight="1" thickBot="1">
      <c r="A1" s="232"/>
      <c r="B1" s="234"/>
      <c r="C1" s="552" t="str">
        <f ca="1">+CONCATENATE("9.3.3. melléklet a 2/",LEFT(ÖSSZEFÜGGÉSEK!A5,4),". (II.16.) önkormányzati rendelethez")</f>
        <v>9.3.3. melléklet a 2/2017. (II.16.) önkormányzati rendelethez</v>
      </c>
    </row>
    <row r="2" spans="1:3" s="466" customFormat="1" ht="25.5" customHeight="1">
      <c r="A2" s="418" t="s">
        <v>205</v>
      </c>
      <c r="B2" s="363" t="s">
        <v>208</v>
      </c>
      <c r="C2" s="377" t="s">
        <v>61</v>
      </c>
    </row>
    <row r="3" spans="1:3" s="466" customFormat="1" ht="24.75" thickBot="1">
      <c r="A3" s="460" t="s">
        <v>204</v>
      </c>
      <c r="B3" s="364" t="s">
        <v>538</v>
      </c>
      <c r="C3" s="378" t="s">
        <v>61</v>
      </c>
    </row>
    <row r="4" spans="1:3" s="467" customFormat="1" ht="15.95" customHeight="1" thickBot="1">
      <c r="A4" s="236"/>
      <c r="B4" s="236"/>
      <c r="C4" s="237" t="str">
        <f ca="1">'9.3.2. sz. mell'!C4</f>
        <v>Forintban!</v>
      </c>
    </row>
    <row r="5" spans="1:3" ht="13.5" thickBot="1">
      <c r="A5" s="419" t="s">
        <v>206</v>
      </c>
      <c r="B5" s="238" t="s">
        <v>571</v>
      </c>
      <c r="C5" s="553" t="s">
        <v>56</v>
      </c>
    </row>
    <row r="6" spans="1:3" s="468" customFormat="1" ht="12.95" customHeight="1" thickBot="1">
      <c r="A6" s="201"/>
      <c r="B6" s="202" t="s">
        <v>499</v>
      </c>
      <c r="C6" s="203" t="s">
        <v>500</v>
      </c>
    </row>
    <row r="7" spans="1:3" s="468" customFormat="1" ht="15.95" customHeight="1" thickBot="1">
      <c r="A7" s="240"/>
      <c r="B7" s="241" t="s">
        <v>57</v>
      </c>
      <c r="C7" s="242"/>
    </row>
    <row r="8" spans="1:3" s="379" customFormat="1" ht="12" customHeight="1" thickBot="1">
      <c r="A8" s="201" t="s">
        <v>19</v>
      </c>
      <c r="B8" s="243" t="s">
        <v>526</v>
      </c>
      <c r="C8" s="323">
        <f>SUM(C9:C19)</f>
        <v>0</v>
      </c>
    </row>
    <row r="9" spans="1:3" s="379" customFormat="1" ht="12" customHeight="1">
      <c r="A9" s="461" t="s">
        <v>99</v>
      </c>
      <c r="B9" s="10" t="s">
        <v>279</v>
      </c>
      <c r="C9" s="368"/>
    </row>
    <row r="10" spans="1:3" s="379" customFormat="1" ht="12" customHeight="1">
      <c r="A10" s="462" t="s">
        <v>100</v>
      </c>
      <c r="B10" s="8" t="s">
        <v>280</v>
      </c>
      <c r="C10" s="321"/>
    </row>
    <row r="11" spans="1:3" s="379" customFormat="1" ht="12" customHeight="1">
      <c r="A11" s="462" t="s">
        <v>101</v>
      </c>
      <c r="B11" s="8" t="s">
        <v>281</v>
      </c>
      <c r="C11" s="321"/>
    </row>
    <row r="12" spans="1:3" s="379" customFormat="1" ht="12" customHeight="1">
      <c r="A12" s="462" t="s">
        <v>102</v>
      </c>
      <c r="B12" s="8" t="s">
        <v>282</v>
      </c>
      <c r="C12" s="321"/>
    </row>
    <row r="13" spans="1:3" s="379" customFormat="1" ht="12" customHeight="1">
      <c r="A13" s="462" t="s">
        <v>149</v>
      </c>
      <c r="B13" s="8" t="s">
        <v>283</v>
      </c>
      <c r="C13" s="321"/>
    </row>
    <row r="14" spans="1:3" s="379" customFormat="1" ht="12" customHeight="1">
      <c r="A14" s="462" t="s">
        <v>103</v>
      </c>
      <c r="B14" s="8" t="s">
        <v>405</v>
      </c>
      <c r="C14" s="321"/>
    </row>
    <row r="15" spans="1:3" s="379" customFormat="1" ht="12" customHeight="1">
      <c r="A15" s="462" t="s">
        <v>104</v>
      </c>
      <c r="B15" s="7" t="s">
        <v>406</v>
      </c>
      <c r="C15" s="321"/>
    </row>
    <row r="16" spans="1:3" s="379" customFormat="1" ht="12" customHeight="1">
      <c r="A16" s="462" t="s">
        <v>114</v>
      </c>
      <c r="B16" s="8" t="s">
        <v>286</v>
      </c>
      <c r="C16" s="369"/>
    </row>
    <row r="17" spans="1:3" s="469" customFormat="1" ht="12" customHeight="1">
      <c r="A17" s="462" t="s">
        <v>115</v>
      </c>
      <c r="B17" s="8" t="s">
        <v>287</v>
      </c>
      <c r="C17" s="321"/>
    </row>
    <row r="18" spans="1:3" s="469" customFormat="1" ht="12" customHeight="1">
      <c r="A18" s="462" t="s">
        <v>116</v>
      </c>
      <c r="B18" s="8" t="s">
        <v>442</v>
      </c>
      <c r="C18" s="322"/>
    </row>
    <row r="19" spans="1:3" s="469" customFormat="1" ht="12" customHeight="1" thickBot="1">
      <c r="A19" s="462" t="s">
        <v>117</v>
      </c>
      <c r="B19" s="7" t="s">
        <v>288</v>
      </c>
      <c r="C19" s="322"/>
    </row>
    <row r="20" spans="1:3" s="379" customFormat="1" ht="12" customHeight="1" thickBot="1">
      <c r="A20" s="201" t="s">
        <v>20</v>
      </c>
      <c r="B20" s="243" t="s">
        <v>407</v>
      </c>
      <c r="C20" s="323">
        <f>SUM(C21:C23)</f>
        <v>0</v>
      </c>
    </row>
    <row r="21" spans="1:3" s="469" customFormat="1" ht="12" customHeight="1">
      <c r="A21" s="462" t="s">
        <v>105</v>
      </c>
      <c r="B21" s="9" t="s">
        <v>260</v>
      </c>
      <c r="C21" s="321"/>
    </row>
    <row r="22" spans="1:3" s="469" customFormat="1" ht="12" customHeight="1">
      <c r="A22" s="462" t="s">
        <v>106</v>
      </c>
      <c r="B22" s="8" t="s">
        <v>408</v>
      </c>
      <c r="C22" s="321"/>
    </row>
    <row r="23" spans="1:3" s="469" customFormat="1" ht="12" customHeight="1">
      <c r="A23" s="462" t="s">
        <v>107</v>
      </c>
      <c r="B23" s="8" t="s">
        <v>409</v>
      </c>
      <c r="C23" s="321"/>
    </row>
    <row r="24" spans="1:3" s="469" customFormat="1" ht="12" customHeight="1" thickBot="1">
      <c r="A24" s="462" t="s">
        <v>108</v>
      </c>
      <c r="B24" s="8" t="s">
        <v>531</v>
      </c>
      <c r="C24" s="321"/>
    </row>
    <row r="25" spans="1:3" s="469" customFormat="1" ht="12" customHeight="1" thickBot="1">
      <c r="A25" s="209" t="s">
        <v>21</v>
      </c>
      <c r="B25" s="125" t="s">
        <v>175</v>
      </c>
      <c r="C25" s="350"/>
    </row>
    <row r="26" spans="1:3" s="469" customFormat="1" ht="12" customHeight="1" thickBot="1">
      <c r="A26" s="209" t="s">
        <v>22</v>
      </c>
      <c r="B26" s="125" t="s">
        <v>410</v>
      </c>
      <c r="C26" s="323">
        <f>+C27+C28</f>
        <v>0</v>
      </c>
    </row>
    <row r="27" spans="1:3" s="469" customFormat="1" ht="12" customHeight="1">
      <c r="A27" s="463" t="s">
        <v>270</v>
      </c>
      <c r="B27" s="464" t="s">
        <v>408</v>
      </c>
      <c r="C27" s="78"/>
    </row>
    <row r="28" spans="1:3" s="469" customFormat="1" ht="12" customHeight="1">
      <c r="A28" s="463" t="s">
        <v>271</v>
      </c>
      <c r="B28" s="465" t="s">
        <v>411</v>
      </c>
      <c r="C28" s="324"/>
    </row>
    <row r="29" spans="1:3" s="469" customFormat="1" ht="12" customHeight="1" thickBot="1">
      <c r="A29" s="462" t="s">
        <v>272</v>
      </c>
      <c r="B29" s="143" t="s">
        <v>532</v>
      </c>
      <c r="C29" s="85"/>
    </row>
    <row r="30" spans="1:3" s="469" customFormat="1" ht="12" customHeight="1" thickBot="1">
      <c r="A30" s="209" t="s">
        <v>23</v>
      </c>
      <c r="B30" s="125" t="s">
        <v>412</v>
      </c>
      <c r="C30" s="323">
        <f>+C31+C32+C33</f>
        <v>0</v>
      </c>
    </row>
    <row r="31" spans="1:3" s="469" customFormat="1" ht="12" customHeight="1">
      <c r="A31" s="463" t="s">
        <v>92</v>
      </c>
      <c r="B31" s="464" t="s">
        <v>293</v>
      </c>
      <c r="C31" s="78"/>
    </row>
    <row r="32" spans="1:3" s="469" customFormat="1" ht="12" customHeight="1">
      <c r="A32" s="463" t="s">
        <v>93</v>
      </c>
      <c r="B32" s="465" t="s">
        <v>294</v>
      </c>
      <c r="C32" s="324"/>
    </row>
    <row r="33" spans="1:3" s="469" customFormat="1" ht="12" customHeight="1" thickBot="1">
      <c r="A33" s="462" t="s">
        <v>94</v>
      </c>
      <c r="B33" s="143" t="s">
        <v>295</v>
      </c>
      <c r="C33" s="85"/>
    </row>
    <row r="34" spans="1:3" s="379" customFormat="1" ht="12" customHeight="1" thickBot="1">
      <c r="A34" s="209" t="s">
        <v>24</v>
      </c>
      <c r="B34" s="125" t="s">
        <v>381</v>
      </c>
      <c r="C34" s="350"/>
    </row>
    <row r="35" spans="1:3" s="379" customFormat="1" ht="12" customHeight="1" thickBot="1">
      <c r="A35" s="209" t="s">
        <v>25</v>
      </c>
      <c r="B35" s="125" t="s">
        <v>413</v>
      </c>
      <c r="C35" s="370"/>
    </row>
    <row r="36" spans="1:3" s="379" customFormat="1" ht="12" customHeight="1" thickBot="1">
      <c r="A36" s="201" t="s">
        <v>26</v>
      </c>
      <c r="B36" s="125" t="s">
        <v>533</v>
      </c>
      <c r="C36" s="371">
        <f>+C8+C20+C25+C26+C30+C34+C35</f>
        <v>0</v>
      </c>
    </row>
    <row r="37" spans="1:3" s="379" customFormat="1" ht="12" customHeight="1" thickBot="1">
      <c r="A37" s="244" t="s">
        <v>27</v>
      </c>
      <c r="B37" s="125" t="s">
        <v>415</v>
      </c>
      <c r="C37" s="371">
        <f>+C38+C39+C40</f>
        <v>0</v>
      </c>
    </row>
    <row r="38" spans="1:3" s="379" customFormat="1" ht="12" customHeight="1">
      <c r="A38" s="463" t="s">
        <v>416</v>
      </c>
      <c r="B38" s="464" t="s">
        <v>238</v>
      </c>
      <c r="C38" s="78"/>
    </row>
    <row r="39" spans="1:3" s="379" customFormat="1" ht="12" customHeight="1">
      <c r="A39" s="463" t="s">
        <v>417</v>
      </c>
      <c r="B39" s="465" t="s">
        <v>2</v>
      </c>
      <c r="C39" s="324"/>
    </row>
    <row r="40" spans="1:3" s="469" customFormat="1" ht="12" customHeight="1" thickBot="1">
      <c r="A40" s="462" t="s">
        <v>418</v>
      </c>
      <c r="B40" s="143" t="s">
        <v>419</v>
      </c>
      <c r="C40" s="85"/>
    </row>
    <row r="41" spans="1:3" s="469" customFormat="1" ht="15" customHeight="1" thickBot="1">
      <c r="A41" s="244" t="s">
        <v>28</v>
      </c>
      <c r="B41" s="245" t="s">
        <v>420</v>
      </c>
      <c r="C41" s="374">
        <f>+C36+C37</f>
        <v>0</v>
      </c>
    </row>
    <row r="42" spans="1:3" s="469" customFormat="1" ht="15" customHeight="1">
      <c r="A42" s="246"/>
      <c r="B42" s="247"/>
      <c r="C42" s="372"/>
    </row>
    <row r="43" spans="1:3" ht="13.5" thickBot="1">
      <c r="A43" s="248"/>
      <c r="B43" s="249"/>
      <c r="C43" s="373"/>
    </row>
    <row r="44" spans="1:3" s="468" customFormat="1" ht="16.5" customHeight="1" thickBot="1">
      <c r="A44" s="250"/>
      <c r="B44" s="251" t="s">
        <v>58</v>
      </c>
      <c r="C44" s="374"/>
    </row>
    <row r="45" spans="1:3" s="470" customFormat="1" ht="12" customHeight="1" thickBot="1">
      <c r="A45" s="209" t="s">
        <v>19</v>
      </c>
      <c r="B45" s="125" t="s">
        <v>421</v>
      </c>
      <c r="C45" s="323">
        <f>SUM(C46:C50)</f>
        <v>0</v>
      </c>
    </row>
    <row r="46" spans="1:3" ht="12" customHeight="1">
      <c r="A46" s="462" t="s">
        <v>99</v>
      </c>
      <c r="B46" s="9" t="s">
        <v>50</v>
      </c>
      <c r="C46" s="78"/>
    </row>
    <row r="47" spans="1:3" ht="12" customHeight="1">
      <c r="A47" s="462" t="s">
        <v>100</v>
      </c>
      <c r="B47" s="8" t="s">
        <v>184</v>
      </c>
      <c r="C47" s="81"/>
    </row>
    <row r="48" spans="1:3" ht="12" customHeight="1">
      <c r="A48" s="462" t="s">
        <v>101</v>
      </c>
      <c r="B48" s="8" t="s">
        <v>141</v>
      </c>
      <c r="C48" s="81"/>
    </row>
    <row r="49" spans="1:3" ht="12" customHeight="1">
      <c r="A49" s="462" t="s">
        <v>102</v>
      </c>
      <c r="B49" s="8" t="s">
        <v>185</v>
      </c>
      <c r="C49" s="81"/>
    </row>
    <row r="50" spans="1:3" ht="12" customHeight="1" thickBot="1">
      <c r="A50" s="462" t="s">
        <v>149</v>
      </c>
      <c r="B50" s="8" t="s">
        <v>186</v>
      </c>
      <c r="C50" s="81"/>
    </row>
    <row r="51" spans="1:3" ht="12" customHeight="1" thickBot="1">
      <c r="A51" s="209" t="s">
        <v>20</v>
      </c>
      <c r="B51" s="125" t="s">
        <v>422</v>
      </c>
      <c r="C51" s="323">
        <f>SUM(C52:C54)</f>
        <v>0</v>
      </c>
    </row>
    <row r="52" spans="1:3" s="470" customFormat="1" ht="12" customHeight="1">
      <c r="A52" s="462" t="s">
        <v>105</v>
      </c>
      <c r="B52" s="9" t="s">
        <v>231</v>
      </c>
      <c r="C52" s="78"/>
    </row>
    <row r="53" spans="1:3" ht="12" customHeight="1">
      <c r="A53" s="462" t="s">
        <v>106</v>
      </c>
      <c r="B53" s="8" t="s">
        <v>188</v>
      </c>
      <c r="C53" s="81"/>
    </row>
    <row r="54" spans="1:3" ht="12" customHeight="1">
      <c r="A54" s="462" t="s">
        <v>107</v>
      </c>
      <c r="B54" s="8" t="s">
        <v>59</v>
      </c>
      <c r="C54" s="81"/>
    </row>
    <row r="55" spans="1:3" ht="12" customHeight="1" thickBot="1">
      <c r="A55" s="462" t="s">
        <v>108</v>
      </c>
      <c r="B55" s="8" t="s">
        <v>530</v>
      </c>
      <c r="C55" s="81"/>
    </row>
    <row r="56" spans="1:3" ht="15" customHeight="1" thickBot="1">
      <c r="A56" s="209" t="s">
        <v>21</v>
      </c>
      <c r="B56" s="125" t="s">
        <v>13</v>
      </c>
      <c r="C56" s="350"/>
    </row>
    <row r="57" spans="1:3" ht="13.5" thickBot="1">
      <c r="A57" s="209" t="s">
        <v>22</v>
      </c>
      <c r="B57" s="252" t="s">
        <v>537</v>
      </c>
      <c r="C57" s="375">
        <f>+C45+C51+C56</f>
        <v>0</v>
      </c>
    </row>
    <row r="58" spans="1:3" ht="15" customHeight="1" thickBot="1">
      <c r="C58" s="376"/>
    </row>
    <row r="59" spans="1:3" ht="14.25" customHeight="1" thickBot="1">
      <c r="A59" s="255" t="s">
        <v>525</v>
      </c>
      <c r="B59" s="256"/>
      <c r="C59" s="122"/>
    </row>
    <row r="60" spans="1:3" ht="13.5" thickBot="1">
      <c r="A60" s="255" t="s">
        <v>207</v>
      </c>
      <c r="B60" s="256"/>
      <c r="C60" s="122"/>
    </row>
  </sheetData>
  <sheetProtection formatCells="0"/>
  <phoneticPr fontId="3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>
  <sheetPr>
    <tabColor rgb="FF92D050"/>
  </sheetPr>
  <dimension ref="A1:C60"/>
  <sheetViews>
    <sheetView topLeftCell="A34" zoomScaleNormal="100" zoomScaleSheetLayoutView="85" workbookViewId="0">
      <selection activeCell="C2" sqref="C2"/>
    </sheetView>
  </sheetViews>
  <sheetFormatPr defaultRowHeight="12.75"/>
  <cols>
    <col min="1" max="1" width="13.83203125" style="253" customWidth="1"/>
    <col min="2" max="2" width="55.6640625" style="254" customWidth="1"/>
    <col min="3" max="3" width="28.33203125" style="254" customWidth="1"/>
    <col min="4" max="16384" width="9.33203125" style="254"/>
  </cols>
  <sheetData>
    <row r="1" spans="1:3" s="233" customFormat="1" ht="21" customHeight="1" thickBot="1">
      <c r="A1" s="232"/>
      <c r="B1" s="234"/>
      <c r="C1" s="552" t="str">
        <f ca="1">+CONCATENATE("9.4. melléklet a 2/",LEFT(ÖSSZEFÜGGÉSEK!A5,4),". (II.16.) önkormányzati rendelethez")</f>
        <v>9.4. melléklet a 2/2017. (II.16.) önkormányzati rendelethez</v>
      </c>
    </row>
    <row r="2" spans="1:3" s="466" customFormat="1" ht="25.5" customHeight="1">
      <c r="A2" s="418" t="s">
        <v>205</v>
      </c>
      <c r="B2" s="554" t="s">
        <v>579</v>
      </c>
      <c r="C2" s="377" t="s">
        <v>61</v>
      </c>
    </row>
    <row r="3" spans="1:3" s="466" customFormat="1" ht="24.75" thickBot="1">
      <c r="A3" s="460" t="s">
        <v>204</v>
      </c>
      <c r="B3" s="364" t="s">
        <v>404</v>
      </c>
      <c r="C3" s="378"/>
    </row>
    <row r="4" spans="1:3" s="467" customFormat="1" ht="15.95" customHeight="1" thickBot="1">
      <c r="A4" s="236"/>
      <c r="B4" s="236"/>
      <c r="C4" s="237" t="str">
        <f ca="1">'9.2.3. sz. mell'!C4</f>
        <v>Forintban!</v>
      </c>
    </row>
    <row r="5" spans="1:3" ht="13.5" thickBot="1">
      <c r="A5" s="419" t="s">
        <v>206</v>
      </c>
      <c r="B5" s="238" t="s">
        <v>571</v>
      </c>
      <c r="C5" s="239" t="s">
        <v>56</v>
      </c>
    </row>
    <row r="6" spans="1:3" s="468" customFormat="1" ht="12.95" customHeight="1" thickBot="1">
      <c r="A6" s="201"/>
      <c r="B6" s="202" t="s">
        <v>499</v>
      </c>
      <c r="C6" s="203" t="s">
        <v>500</v>
      </c>
    </row>
    <row r="7" spans="1:3" s="468" customFormat="1" ht="15.95" customHeight="1" thickBot="1">
      <c r="A7" s="240"/>
      <c r="B7" s="241" t="s">
        <v>57</v>
      </c>
      <c r="C7" s="242"/>
    </row>
    <row r="8" spans="1:3" s="379" customFormat="1" ht="12" customHeight="1" thickBot="1">
      <c r="A8" s="201" t="s">
        <v>19</v>
      </c>
      <c r="B8" s="243" t="s">
        <v>526</v>
      </c>
      <c r="C8" s="323">
        <f>SUM(C9:C19)</f>
        <v>38101200</v>
      </c>
    </row>
    <row r="9" spans="1:3" s="379" customFormat="1" ht="12" customHeight="1">
      <c r="A9" s="461" t="s">
        <v>99</v>
      </c>
      <c r="B9" s="10" t="s">
        <v>279</v>
      </c>
      <c r="C9" s="368">
        <v>3000000</v>
      </c>
    </row>
    <row r="10" spans="1:3" s="379" customFormat="1" ht="12" customHeight="1">
      <c r="A10" s="462" t="s">
        <v>100</v>
      </c>
      <c r="B10" s="8" t="s">
        <v>280</v>
      </c>
      <c r="C10" s="321">
        <v>26160000</v>
      </c>
    </row>
    <row r="11" spans="1:3" s="379" customFormat="1" ht="12" customHeight="1">
      <c r="A11" s="462" t="s">
        <v>101</v>
      </c>
      <c r="B11" s="8" t="s">
        <v>281</v>
      </c>
      <c r="C11" s="321"/>
    </row>
    <row r="12" spans="1:3" s="379" customFormat="1" ht="12" customHeight="1">
      <c r="A12" s="462" t="s">
        <v>102</v>
      </c>
      <c r="B12" s="8" t="s">
        <v>282</v>
      </c>
      <c r="C12" s="321"/>
    </row>
    <row r="13" spans="1:3" s="379" customFormat="1" ht="12" customHeight="1">
      <c r="A13" s="462" t="s">
        <v>149</v>
      </c>
      <c r="B13" s="8" t="s">
        <v>283</v>
      </c>
      <c r="C13" s="321"/>
    </row>
    <row r="14" spans="1:3" s="379" customFormat="1" ht="12" customHeight="1">
      <c r="A14" s="462" t="s">
        <v>103</v>
      </c>
      <c r="B14" s="8" t="s">
        <v>405</v>
      </c>
      <c r="C14" s="321">
        <v>7873200</v>
      </c>
    </row>
    <row r="15" spans="1:3" s="379" customFormat="1" ht="12" customHeight="1">
      <c r="A15" s="462" t="s">
        <v>104</v>
      </c>
      <c r="B15" s="7" t="s">
        <v>406</v>
      </c>
      <c r="C15" s="321">
        <v>1068000</v>
      </c>
    </row>
    <row r="16" spans="1:3" s="379" customFormat="1" ht="12" customHeight="1">
      <c r="A16" s="462" t="s">
        <v>114</v>
      </c>
      <c r="B16" s="8" t="s">
        <v>286</v>
      </c>
      <c r="C16" s="369"/>
    </row>
    <row r="17" spans="1:3" s="469" customFormat="1" ht="12" customHeight="1">
      <c r="A17" s="462" t="s">
        <v>115</v>
      </c>
      <c r="B17" s="8" t="s">
        <v>287</v>
      </c>
      <c r="C17" s="321"/>
    </row>
    <row r="18" spans="1:3" s="469" customFormat="1" ht="12" customHeight="1">
      <c r="A18" s="462" t="s">
        <v>116</v>
      </c>
      <c r="B18" s="8" t="s">
        <v>442</v>
      </c>
      <c r="C18" s="322"/>
    </row>
    <row r="19" spans="1:3" s="469" customFormat="1" ht="12" customHeight="1" thickBot="1">
      <c r="A19" s="462" t="s">
        <v>117</v>
      </c>
      <c r="B19" s="7" t="s">
        <v>288</v>
      </c>
      <c r="C19" s="322"/>
    </row>
    <row r="20" spans="1:3" s="379" customFormat="1" ht="12" customHeight="1" thickBot="1">
      <c r="A20" s="201" t="s">
        <v>20</v>
      </c>
      <c r="B20" s="243" t="s">
        <v>407</v>
      </c>
      <c r="C20" s="323">
        <f>SUM(C21:C23)</f>
        <v>2360700</v>
      </c>
    </row>
    <row r="21" spans="1:3" s="469" customFormat="1" ht="12" customHeight="1">
      <c r="A21" s="462" t="s">
        <v>105</v>
      </c>
      <c r="B21" s="9" t="s">
        <v>260</v>
      </c>
      <c r="C21" s="321"/>
    </row>
    <row r="22" spans="1:3" s="469" customFormat="1" ht="12" customHeight="1">
      <c r="A22" s="462" t="s">
        <v>106</v>
      </c>
      <c r="B22" s="8" t="s">
        <v>408</v>
      </c>
      <c r="C22" s="321"/>
    </row>
    <row r="23" spans="1:3" s="469" customFormat="1" ht="12" customHeight="1">
      <c r="A23" s="462" t="s">
        <v>107</v>
      </c>
      <c r="B23" s="8" t="s">
        <v>409</v>
      </c>
      <c r="C23" s="321">
        <v>2360700</v>
      </c>
    </row>
    <row r="24" spans="1:3" s="469" customFormat="1" ht="12" customHeight="1" thickBot="1">
      <c r="A24" s="462" t="s">
        <v>108</v>
      </c>
      <c r="B24" s="8" t="s">
        <v>531</v>
      </c>
      <c r="C24" s="321"/>
    </row>
    <row r="25" spans="1:3" s="469" customFormat="1" ht="12" customHeight="1" thickBot="1">
      <c r="A25" s="209" t="s">
        <v>21</v>
      </c>
      <c r="B25" s="125" t="s">
        <v>175</v>
      </c>
      <c r="C25" s="350"/>
    </row>
    <row r="26" spans="1:3" s="469" customFormat="1" ht="12" customHeight="1" thickBot="1">
      <c r="A26" s="209" t="s">
        <v>22</v>
      </c>
      <c r="B26" s="125" t="s">
        <v>410</v>
      </c>
      <c r="C26" s="323">
        <f>+C27+C28</f>
        <v>0</v>
      </c>
    </row>
    <row r="27" spans="1:3" s="469" customFormat="1" ht="12" customHeight="1">
      <c r="A27" s="463" t="s">
        <v>270</v>
      </c>
      <c r="B27" s="464" t="s">
        <v>408</v>
      </c>
      <c r="C27" s="78"/>
    </row>
    <row r="28" spans="1:3" s="469" customFormat="1" ht="12" customHeight="1">
      <c r="A28" s="463" t="s">
        <v>271</v>
      </c>
      <c r="B28" s="465" t="s">
        <v>411</v>
      </c>
      <c r="C28" s="324"/>
    </row>
    <row r="29" spans="1:3" s="469" customFormat="1" ht="12" customHeight="1" thickBot="1">
      <c r="A29" s="462" t="s">
        <v>272</v>
      </c>
      <c r="B29" s="143" t="s">
        <v>532</v>
      </c>
      <c r="C29" s="85"/>
    </row>
    <row r="30" spans="1:3" s="469" customFormat="1" ht="12" customHeight="1" thickBot="1">
      <c r="A30" s="209" t="s">
        <v>23</v>
      </c>
      <c r="B30" s="125" t="s">
        <v>412</v>
      </c>
      <c r="C30" s="323">
        <f>+C31+C32+C33</f>
        <v>0</v>
      </c>
    </row>
    <row r="31" spans="1:3" s="469" customFormat="1" ht="12" customHeight="1">
      <c r="A31" s="463" t="s">
        <v>92</v>
      </c>
      <c r="B31" s="464" t="s">
        <v>293</v>
      </c>
      <c r="C31" s="78"/>
    </row>
    <row r="32" spans="1:3" s="469" customFormat="1" ht="12" customHeight="1">
      <c r="A32" s="463" t="s">
        <v>93</v>
      </c>
      <c r="B32" s="465" t="s">
        <v>294</v>
      </c>
      <c r="C32" s="324"/>
    </row>
    <row r="33" spans="1:3" s="469" customFormat="1" ht="12" customHeight="1" thickBot="1">
      <c r="A33" s="462" t="s">
        <v>94</v>
      </c>
      <c r="B33" s="143" t="s">
        <v>295</v>
      </c>
      <c r="C33" s="85"/>
    </row>
    <row r="34" spans="1:3" s="379" customFormat="1" ht="12" customHeight="1" thickBot="1">
      <c r="A34" s="209" t="s">
        <v>24</v>
      </c>
      <c r="B34" s="125" t="s">
        <v>381</v>
      </c>
      <c r="C34" s="350"/>
    </row>
    <row r="35" spans="1:3" s="379" customFormat="1" ht="12" customHeight="1" thickBot="1">
      <c r="A35" s="209" t="s">
        <v>25</v>
      </c>
      <c r="B35" s="125" t="s">
        <v>413</v>
      </c>
      <c r="C35" s="370"/>
    </row>
    <row r="36" spans="1:3" s="379" customFormat="1" ht="12" customHeight="1" thickBot="1">
      <c r="A36" s="201" t="s">
        <v>26</v>
      </c>
      <c r="B36" s="125" t="s">
        <v>533</v>
      </c>
      <c r="C36" s="371">
        <f>+C8+C20+C25+C26+C30+C34+C35</f>
        <v>40461900</v>
      </c>
    </row>
    <row r="37" spans="1:3" s="379" customFormat="1" ht="12" customHeight="1" thickBot="1">
      <c r="A37" s="244" t="s">
        <v>27</v>
      </c>
      <c r="B37" s="125" t="s">
        <v>415</v>
      </c>
      <c r="C37" s="371">
        <f>+C38+C39+C40</f>
        <v>58644075</v>
      </c>
    </row>
    <row r="38" spans="1:3" s="379" customFormat="1" ht="12" customHeight="1">
      <c r="A38" s="463" t="s">
        <v>416</v>
      </c>
      <c r="B38" s="464" t="s">
        <v>238</v>
      </c>
      <c r="C38" s="78"/>
    </row>
    <row r="39" spans="1:3" s="379" customFormat="1" ht="12" customHeight="1">
      <c r="A39" s="463" t="s">
        <v>417</v>
      </c>
      <c r="B39" s="465" t="s">
        <v>2</v>
      </c>
      <c r="C39" s="324"/>
    </row>
    <row r="40" spans="1:3" s="469" customFormat="1" ht="12" customHeight="1" thickBot="1">
      <c r="A40" s="462" t="s">
        <v>418</v>
      </c>
      <c r="B40" s="143" t="s">
        <v>419</v>
      </c>
      <c r="C40" s="85">
        <v>58644075</v>
      </c>
    </row>
    <row r="41" spans="1:3" s="469" customFormat="1" ht="15" customHeight="1" thickBot="1">
      <c r="A41" s="244" t="s">
        <v>28</v>
      </c>
      <c r="B41" s="245" t="s">
        <v>420</v>
      </c>
      <c r="C41" s="374">
        <f>+C36+C37</f>
        <v>99105975</v>
      </c>
    </row>
    <row r="42" spans="1:3" s="469" customFormat="1" ht="15" customHeight="1">
      <c r="A42" s="246"/>
      <c r="B42" s="247"/>
      <c r="C42" s="372"/>
    </row>
    <row r="43" spans="1:3" ht="13.5" thickBot="1">
      <c r="A43" s="248"/>
      <c r="B43" s="249"/>
      <c r="C43" s="373"/>
    </row>
    <row r="44" spans="1:3" s="468" customFormat="1" ht="16.5" customHeight="1" thickBot="1">
      <c r="A44" s="250"/>
      <c r="B44" s="251" t="s">
        <v>58</v>
      </c>
      <c r="C44" s="374"/>
    </row>
    <row r="45" spans="1:3" s="470" customFormat="1" ht="12" customHeight="1" thickBot="1">
      <c r="A45" s="209" t="s">
        <v>19</v>
      </c>
      <c r="B45" s="125" t="s">
        <v>421</v>
      </c>
      <c r="C45" s="323">
        <f>SUM(C46:C50)</f>
        <v>99105975</v>
      </c>
    </row>
    <row r="46" spans="1:3" ht="12" customHeight="1">
      <c r="A46" s="462" t="s">
        <v>99</v>
      </c>
      <c r="B46" s="9" t="s">
        <v>50</v>
      </c>
      <c r="C46" s="78">
        <v>32666100</v>
      </c>
    </row>
    <row r="47" spans="1:3" ht="12" customHeight="1">
      <c r="A47" s="462" t="s">
        <v>100</v>
      </c>
      <c r="B47" s="8" t="s">
        <v>184</v>
      </c>
      <c r="C47" s="81">
        <v>6391200</v>
      </c>
    </row>
    <row r="48" spans="1:3" ht="12" customHeight="1">
      <c r="A48" s="462" t="s">
        <v>101</v>
      </c>
      <c r="B48" s="8" t="s">
        <v>141</v>
      </c>
      <c r="C48" s="81">
        <v>60048675</v>
      </c>
    </row>
    <row r="49" spans="1:3" ht="12" customHeight="1">
      <c r="A49" s="462" t="s">
        <v>102</v>
      </c>
      <c r="B49" s="8" t="s">
        <v>185</v>
      </c>
      <c r="C49" s="81"/>
    </row>
    <row r="50" spans="1:3" ht="12" customHeight="1" thickBot="1">
      <c r="A50" s="462" t="s">
        <v>149</v>
      </c>
      <c r="B50" s="8" t="s">
        <v>186</v>
      </c>
      <c r="C50" s="81"/>
    </row>
    <row r="51" spans="1:3" ht="12" customHeight="1" thickBot="1">
      <c r="A51" s="209" t="s">
        <v>20</v>
      </c>
      <c r="B51" s="125" t="s">
        <v>422</v>
      </c>
      <c r="C51" s="323">
        <f>SUM(C52:C54)</f>
        <v>0</v>
      </c>
    </row>
    <row r="52" spans="1:3" s="470" customFormat="1" ht="12" customHeight="1">
      <c r="A52" s="462" t="s">
        <v>105</v>
      </c>
      <c r="B52" s="9" t="s">
        <v>231</v>
      </c>
      <c r="C52" s="78"/>
    </row>
    <row r="53" spans="1:3" ht="12" customHeight="1">
      <c r="A53" s="462" t="s">
        <v>106</v>
      </c>
      <c r="B53" s="8" t="s">
        <v>188</v>
      </c>
      <c r="C53" s="81"/>
    </row>
    <row r="54" spans="1:3" ht="12" customHeight="1">
      <c r="A54" s="462" t="s">
        <v>107</v>
      </c>
      <c r="B54" s="8" t="s">
        <v>59</v>
      </c>
      <c r="C54" s="81"/>
    </row>
    <row r="55" spans="1:3" ht="12" customHeight="1" thickBot="1">
      <c r="A55" s="462" t="s">
        <v>108</v>
      </c>
      <c r="B55" s="8" t="s">
        <v>530</v>
      </c>
      <c r="C55" s="81"/>
    </row>
    <row r="56" spans="1:3" ht="15" customHeight="1" thickBot="1">
      <c r="A56" s="209" t="s">
        <v>21</v>
      </c>
      <c r="B56" s="125" t="s">
        <v>13</v>
      </c>
      <c r="C56" s="350"/>
    </row>
    <row r="57" spans="1:3" ht="13.5" thickBot="1">
      <c r="A57" s="209" t="s">
        <v>22</v>
      </c>
      <c r="B57" s="252" t="s">
        <v>537</v>
      </c>
      <c r="C57" s="375">
        <f>+C45+C51+C56</f>
        <v>99105975</v>
      </c>
    </row>
    <row r="58" spans="1:3" ht="15" customHeight="1" thickBot="1">
      <c r="C58" s="376"/>
    </row>
    <row r="59" spans="1:3" ht="14.25" customHeight="1" thickBot="1">
      <c r="A59" s="255" t="s">
        <v>525</v>
      </c>
      <c r="B59" s="256"/>
      <c r="C59" s="122"/>
    </row>
    <row r="60" spans="1:3" ht="13.5" thickBot="1">
      <c r="A60" s="255" t="s">
        <v>207</v>
      </c>
      <c r="B60" s="256"/>
      <c r="C60" s="122"/>
    </row>
  </sheetData>
  <phoneticPr fontId="30" type="noConversion"/>
  <pageMargins left="0.70866141732283472" right="0.70866141732283472" top="0.55118110236220474" bottom="0.74803149606299213" header="0.31496062992125984" footer="0.31496062992125984"/>
  <pageSetup paperSize="9" scale="95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>
  <sheetPr>
    <tabColor rgb="FF92D050"/>
  </sheetPr>
  <dimension ref="A1:C60"/>
  <sheetViews>
    <sheetView view="pageLayout" topLeftCell="A22" zoomScaleNormal="100" workbookViewId="0">
      <selection activeCell="C2" sqref="C2"/>
    </sheetView>
  </sheetViews>
  <sheetFormatPr defaultRowHeight="12.75"/>
  <cols>
    <col min="1" max="1" width="13.83203125" style="253" customWidth="1"/>
    <col min="2" max="2" width="69.5" style="254" customWidth="1"/>
    <col min="3" max="3" width="18.33203125" style="254" customWidth="1"/>
    <col min="4" max="16384" width="9.33203125" style="254"/>
  </cols>
  <sheetData>
    <row r="1" spans="1:3" s="233" customFormat="1" ht="21" customHeight="1" thickBot="1">
      <c r="A1" s="232"/>
      <c r="B1" s="234"/>
      <c r="C1" s="552" t="str">
        <f ca="1">+CONCATENATE("9.4.1. melléklet a 2/",LEFT(ÖSSZEFÜGGÉSEK!A5,4),". (II.16.) önkormányzati rendelethez")</f>
        <v>9.4.1. melléklet a 2/2017. (II.16.) önkormányzati rendelethez</v>
      </c>
    </row>
    <row r="2" spans="1:3" s="466" customFormat="1" ht="25.5" customHeight="1">
      <c r="A2" s="418" t="s">
        <v>205</v>
      </c>
      <c r="B2" s="554" t="s">
        <v>579</v>
      </c>
      <c r="C2" s="377" t="s">
        <v>61</v>
      </c>
    </row>
    <row r="3" spans="1:3" s="466" customFormat="1" ht="24.75" thickBot="1">
      <c r="A3" s="460" t="s">
        <v>204</v>
      </c>
      <c r="B3" s="364" t="s">
        <v>423</v>
      </c>
      <c r="C3" s="378" t="s">
        <v>55</v>
      </c>
    </row>
    <row r="4" spans="1:3" s="467" customFormat="1" ht="15.95" customHeight="1" thickBot="1">
      <c r="A4" s="236"/>
      <c r="B4" s="236"/>
      <c r="C4" s="237" t="str">
        <f ca="1">'9.3. sz. mell'!C4</f>
        <v>Forintban!</v>
      </c>
    </row>
    <row r="5" spans="1:3" ht="13.5" thickBot="1">
      <c r="A5" s="419" t="s">
        <v>206</v>
      </c>
      <c r="B5" s="238" t="s">
        <v>571</v>
      </c>
      <c r="C5" s="239" t="s">
        <v>56</v>
      </c>
    </row>
    <row r="6" spans="1:3" s="468" customFormat="1" ht="12.95" customHeight="1" thickBot="1">
      <c r="A6" s="201"/>
      <c r="B6" s="202" t="s">
        <v>499</v>
      </c>
      <c r="C6" s="203" t="s">
        <v>500</v>
      </c>
    </row>
    <row r="7" spans="1:3" s="468" customFormat="1" ht="15.95" customHeight="1" thickBot="1">
      <c r="A7" s="240"/>
      <c r="B7" s="241" t="s">
        <v>57</v>
      </c>
      <c r="C7" s="242"/>
    </row>
    <row r="8" spans="1:3" s="379" customFormat="1" ht="12" customHeight="1" thickBot="1">
      <c r="A8" s="201" t="s">
        <v>19</v>
      </c>
      <c r="B8" s="243" t="s">
        <v>526</v>
      </c>
      <c r="C8" s="323">
        <f>SUM(C9:C19)</f>
        <v>0</v>
      </c>
    </row>
    <row r="9" spans="1:3" s="379" customFormat="1" ht="12" customHeight="1">
      <c r="A9" s="461" t="s">
        <v>99</v>
      </c>
      <c r="B9" s="10" t="s">
        <v>279</v>
      </c>
      <c r="C9" s="368"/>
    </row>
    <row r="10" spans="1:3" s="379" customFormat="1" ht="12" customHeight="1">
      <c r="A10" s="462" t="s">
        <v>100</v>
      </c>
      <c r="B10" s="8" t="s">
        <v>280</v>
      </c>
      <c r="C10" s="321"/>
    </row>
    <row r="11" spans="1:3" s="379" customFormat="1" ht="12" customHeight="1">
      <c r="A11" s="462" t="s">
        <v>101</v>
      </c>
      <c r="B11" s="8" t="s">
        <v>281</v>
      </c>
      <c r="C11" s="321"/>
    </row>
    <row r="12" spans="1:3" s="379" customFormat="1" ht="12" customHeight="1">
      <c r="A12" s="462" t="s">
        <v>102</v>
      </c>
      <c r="B12" s="8" t="s">
        <v>282</v>
      </c>
      <c r="C12" s="321"/>
    </row>
    <row r="13" spans="1:3" s="379" customFormat="1" ht="12" customHeight="1">
      <c r="A13" s="462" t="s">
        <v>149</v>
      </c>
      <c r="B13" s="8" t="s">
        <v>283</v>
      </c>
      <c r="C13" s="321"/>
    </row>
    <row r="14" spans="1:3" s="379" customFormat="1" ht="12" customHeight="1">
      <c r="A14" s="462" t="s">
        <v>103</v>
      </c>
      <c r="B14" s="8" t="s">
        <v>405</v>
      </c>
      <c r="C14" s="321"/>
    </row>
    <row r="15" spans="1:3" s="379" customFormat="1" ht="12" customHeight="1">
      <c r="A15" s="462" t="s">
        <v>104</v>
      </c>
      <c r="B15" s="7" t="s">
        <v>406</v>
      </c>
      <c r="C15" s="321"/>
    </row>
    <row r="16" spans="1:3" s="379" customFormat="1" ht="12" customHeight="1">
      <c r="A16" s="462" t="s">
        <v>114</v>
      </c>
      <c r="B16" s="8" t="s">
        <v>286</v>
      </c>
      <c r="C16" s="369"/>
    </row>
    <row r="17" spans="1:3" s="469" customFormat="1" ht="12" customHeight="1">
      <c r="A17" s="462" t="s">
        <v>115</v>
      </c>
      <c r="B17" s="8" t="s">
        <v>287</v>
      </c>
      <c r="C17" s="321"/>
    </row>
    <row r="18" spans="1:3" s="469" customFormat="1" ht="12" customHeight="1">
      <c r="A18" s="462" t="s">
        <v>116</v>
      </c>
      <c r="B18" s="8" t="s">
        <v>442</v>
      </c>
      <c r="C18" s="322"/>
    </row>
    <row r="19" spans="1:3" s="469" customFormat="1" ht="12" customHeight="1" thickBot="1">
      <c r="A19" s="462" t="s">
        <v>117</v>
      </c>
      <c r="B19" s="7" t="s">
        <v>288</v>
      </c>
      <c r="C19" s="322"/>
    </row>
    <row r="20" spans="1:3" s="379" customFormat="1" ht="12" customHeight="1" thickBot="1">
      <c r="A20" s="201" t="s">
        <v>20</v>
      </c>
      <c r="B20" s="243" t="s">
        <v>407</v>
      </c>
      <c r="C20" s="323">
        <f>SUM(C21:C23)</f>
        <v>2360700</v>
      </c>
    </row>
    <row r="21" spans="1:3" s="469" customFormat="1" ht="12" customHeight="1">
      <c r="A21" s="462" t="s">
        <v>105</v>
      </c>
      <c r="B21" s="9" t="s">
        <v>260</v>
      </c>
      <c r="C21" s="321"/>
    </row>
    <row r="22" spans="1:3" s="469" customFormat="1" ht="12" customHeight="1">
      <c r="A22" s="462" t="s">
        <v>106</v>
      </c>
      <c r="B22" s="8" t="s">
        <v>408</v>
      </c>
      <c r="C22" s="321"/>
    </row>
    <row r="23" spans="1:3" s="469" customFormat="1" ht="12" customHeight="1">
      <c r="A23" s="462" t="s">
        <v>107</v>
      </c>
      <c r="B23" s="8" t="s">
        <v>409</v>
      </c>
      <c r="C23" s="321">
        <v>2360700</v>
      </c>
    </row>
    <row r="24" spans="1:3" s="469" customFormat="1" ht="12" customHeight="1" thickBot="1">
      <c r="A24" s="462" t="s">
        <v>108</v>
      </c>
      <c r="B24" s="8" t="s">
        <v>531</v>
      </c>
      <c r="C24" s="321"/>
    </row>
    <row r="25" spans="1:3" s="469" customFormat="1" ht="12" customHeight="1" thickBot="1">
      <c r="A25" s="209" t="s">
        <v>21</v>
      </c>
      <c r="B25" s="125" t="s">
        <v>175</v>
      </c>
      <c r="C25" s="350"/>
    </row>
    <row r="26" spans="1:3" s="469" customFormat="1" ht="12" customHeight="1" thickBot="1">
      <c r="A26" s="209" t="s">
        <v>22</v>
      </c>
      <c r="B26" s="125" t="s">
        <v>410</v>
      </c>
      <c r="C26" s="323">
        <f>+C27+C28</f>
        <v>0</v>
      </c>
    </row>
    <row r="27" spans="1:3" s="469" customFormat="1" ht="12" customHeight="1">
      <c r="A27" s="463" t="s">
        <v>270</v>
      </c>
      <c r="B27" s="464" t="s">
        <v>408</v>
      </c>
      <c r="C27" s="78"/>
    </row>
    <row r="28" spans="1:3" s="469" customFormat="1" ht="12" customHeight="1">
      <c r="A28" s="463" t="s">
        <v>271</v>
      </c>
      <c r="B28" s="465" t="s">
        <v>411</v>
      </c>
      <c r="C28" s="324"/>
    </row>
    <row r="29" spans="1:3" s="469" customFormat="1" ht="12" customHeight="1" thickBot="1">
      <c r="A29" s="462" t="s">
        <v>272</v>
      </c>
      <c r="B29" s="143" t="s">
        <v>532</v>
      </c>
      <c r="C29" s="85"/>
    </row>
    <row r="30" spans="1:3" s="469" customFormat="1" ht="12" customHeight="1" thickBot="1">
      <c r="A30" s="209" t="s">
        <v>23</v>
      </c>
      <c r="B30" s="125" t="s">
        <v>412</v>
      </c>
      <c r="C30" s="323">
        <f>+C31+C32+C33</f>
        <v>0</v>
      </c>
    </row>
    <row r="31" spans="1:3" s="469" customFormat="1" ht="12" customHeight="1">
      <c r="A31" s="463" t="s">
        <v>92</v>
      </c>
      <c r="B31" s="464" t="s">
        <v>293</v>
      </c>
      <c r="C31" s="78"/>
    </row>
    <row r="32" spans="1:3" s="469" customFormat="1" ht="12" customHeight="1">
      <c r="A32" s="463" t="s">
        <v>93</v>
      </c>
      <c r="B32" s="465" t="s">
        <v>294</v>
      </c>
      <c r="C32" s="324"/>
    </row>
    <row r="33" spans="1:3" s="469" customFormat="1" ht="12" customHeight="1" thickBot="1">
      <c r="A33" s="462" t="s">
        <v>94</v>
      </c>
      <c r="B33" s="143" t="s">
        <v>295</v>
      </c>
      <c r="C33" s="85"/>
    </row>
    <row r="34" spans="1:3" s="379" customFormat="1" ht="12" customHeight="1" thickBot="1">
      <c r="A34" s="209" t="s">
        <v>24</v>
      </c>
      <c r="B34" s="125" t="s">
        <v>381</v>
      </c>
      <c r="C34" s="350"/>
    </row>
    <row r="35" spans="1:3" s="379" customFormat="1" ht="12" customHeight="1" thickBot="1">
      <c r="A35" s="209" t="s">
        <v>25</v>
      </c>
      <c r="B35" s="125" t="s">
        <v>413</v>
      </c>
      <c r="C35" s="370"/>
    </row>
    <row r="36" spans="1:3" s="379" customFormat="1" ht="12" customHeight="1" thickBot="1">
      <c r="A36" s="201" t="s">
        <v>26</v>
      </c>
      <c r="B36" s="125" t="s">
        <v>533</v>
      </c>
      <c r="C36" s="371">
        <f>+C8+C20+C25+C26+C30+C34+C35</f>
        <v>2360700</v>
      </c>
    </row>
    <row r="37" spans="1:3" s="379" customFormat="1" ht="12" customHeight="1" thickBot="1">
      <c r="A37" s="244" t="s">
        <v>27</v>
      </c>
      <c r="B37" s="125" t="s">
        <v>415</v>
      </c>
      <c r="C37" s="371">
        <f>+C38+C39+C40</f>
        <v>26470300</v>
      </c>
    </row>
    <row r="38" spans="1:3" s="379" customFormat="1" ht="12" customHeight="1">
      <c r="A38" s="463" t="s">
        <v>416</v>
      </c>
      <c r="B38" s="464" t="s">
        <v>238</v>
      </c>
      <c r="C38" s="78"/>
    </row>
    <row r="39" spans="1:3" s="379" customFormat="1" ht="12" customHeight="1">
      <c r="A39" s="463" t="s">
        <v>417</v>
      </c>
      <c r="B39" s="465" t="s">
        <v>2</v>
      </c>
      <c r="C39" s="324"/>
    </row>
    <row r="40" spans="1:3" s="469" customFormat="1" ht="12" customHeight="1" thickBot="1">
      <c r="A40" s="462" t="s">
        <v>418</v>
      </c>
      <c r="B40" s="143" t="s">
        <v>419</v>
      </c>
      <c r="C40" s="85">
        <v>26470300</v>
      </c>
    </row>
    <row r="41" spans="1:3" s="469" customFormat="1" ht="15" customHeight="1" thickBot="1">
      <c r="A41" s="244" t="s">
        <v>28</v>
      </c>
      <c r="B41" s="245" t="s">
        <v>420</v>
      </c>
      <c r="C41" s="374">
        <f>+C36+C37</f>
        <v>28831000</v>
      </c>
    </row>
    <row r="42" spans="1:3" s="469" customFormat="1" ht="15" customHeight="1">
      <c r="A42" s="246"/>
      <c r="B42" s="247"/>
      <c r="C42" s="372"/>
    </row>
    <row r="43" spans="1:3" ht="13.5" thickBot="1">
      <c r="A43" s="248"/>
      <c r="B43" s="249"/>
      <c r="C43" s="373"/>
    </row>
    <row r="44" spans="1:3" s="468" customFormat="1" ht="16.5" customHeight="1" thickBot="1">
      <c r="A44" s="250"/>
      <c r="B44" s="251" t="s">
        <v>58</v>
      </c>
      <c r="C44" s="374"/>
    </row>
    <row r="45" spans="1:3" s="470" customFormat="1" ht="12" customHeight="1" thickBot="1">
      <c r="A45" s="209" t="s">
        <v>19</v>
      </c>
      <c r="B45" s="125" t="s">
        <v>421</v>
      </c>
      <c r="C45" s="323">
        <f>SUM(C46:C50)</f>
        <v>28831000</v>
      </c>
    </row>
    <row r="46" spans="1:3" ht="12" customHeight="1">
      <c r="A46" s="462" t="s">
        <v>99</v>
      </c>
      <c r="B46" s="9" t="s">
        <v>50</v>
      </c>
      <c r="C46" s="78">
        <v>18213000</v>
      </c>
    </row>
    <row r="47" spans="1:3" ht="12" customHeight="1">
      <c r="A47" s="462" t="s">
        <v>100</v>
      </c>
      <c r="B47" s="8" t="s">
        <v>184</v>
      </c>
      <c r="C47" s="81">
        <v>3343000</v>
      </c>
    </row>
    <row r="48" spans="1:3" ht="12" customHeight="1">
      <c r="A48" s="462" t="s">
        <v>101</v>
      </c>
      <c r="B48" s="8" t="s">
        <v>141</v>
      </c>
      <c r="C48" s="81">
        <v>7275000</v>
      </c>
    </row>
    <row r="49" spans="1:3" ht="12" customHeight="1">
      <c r="A49" s="462" t="s">
        <v>102</v>
      </c>
      <c r="B49" s="8" t="s">
        <v>185</v>
      </c>
      <c r="C49" s="81"/>
    </row>
    <row r="50" spans="1:3" ht="12" customHeight="1" thickBot="1">
      <c r="A50" s="462" t="s">
        <v>149</v>
      </c>
      <c r="B50" s="8" t="s">
        <v>186</v>
      </c>
      <c r="C50" s="81"/>
    </row>
    <row r="51" spans="1:3" ht="12" customHeight="1" thickBot="1">
      <c r="A51" s="209" t="s">
        <v>20</v>
      </c>
      <c r="B51" s="125" t="s">
        <v>422</v>
      </c>
      <c r="C51" s="323">
        <f>SUM(C52:C54)</f>
        <v>0</v>
      </c>
    </row>
    <row r="52" spans="1:3" s="470" customFormat="1" ht="12" customHeight="1">
      <c r="A52" s="462" t="s">
        <v>105</v>
      </c>
      <c r="B52" s="9" t="s">
        <v>231</v>
      </c>
      <c r="C52" s="78"/>
    </row>
    <row r="53" spans="1:3" ht="12" customHeight="1">
      <c r="A53" s="462" t="s">
        <v>106</v>
      </c>
      <c r="B53" s="8" t="s">
        <v>188</v>
      </c>
      <c r="C53" s="81"/>
    </row>
    <row r="54" spans="1:3" ht="12" customHeight="1">
      <c r="A54" s="462" t="s">
        <v>107</v>
      </c>
      <c r="B54" s="8" t="s">
        <v>59</v>
      </c>
      <c r="C54" s="81"/>
    </row>
    <row r="55" spans="1:3" ht="12" customHeight="1" thickBot="1">
      <c r="A55" s="462" t="s">
        <v>108</v>
      </c>
      <c r="B55" s="8" t="s">
        <v>530</v>
      </c>
      <c r="C55" s="81"/>
    </row>
    <row r="56" spans="1:3" ht="15" customHeight="1" thickBot="1">
      <c r="A56" s="209" t="s">
        <v>21</v>
      </c>
      <c r="B56" s="125" t="s">
        <v>13</v>
      </c>
      <c r="C56" s="350"/>
    </row>
    <row r="57" spans="1:3" ht="13.5" thickBot="1">
      <c r="A57" s="209" t="s">
        <v>22</v>
      </c>
      <c r="B57" s="252" t="s">
        <v>537</v>
      </c>
      <c r="C57" s="375">
        <f>+C45+C51+C56</f>
        <v>28831000</v>
      </c>
    </row>
    <row r="58" spans="1:3" ht="15" customHeight="1" thickBot="1">
      <c r="C58" s="376"/>
    </row>
    <row r="59" spans="1:3" ht="14.25" customHeight="1" thickBot="1">
      <c r="A59" s="255" t="s">
        <v>525</v>
      </c>
      <c r="B59" s="256"/>
      <c r="C59" s="122"/>
    </row>
    <row r="60" spans="1:3" ht="13.5" thickBot="1">
      <c r="A60" s="255" t="s">
        <v>207</v>
      </c>
      <c r="B60" s="256"/>
      <c r="C60" s="122"/>
    </row>
  </sheetData>
  <phoneticPr fontId="30" type="noConversion"/>
  <pageMargins left="0.7" right="0.7" top="0.75" bottom="0.75" header="0.3" footer="0.3"/>
  <pageSetup paperSize="9" scale="91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>
  <sheetPr>
    <tabColor rgb="FF92D050"/>
  </sheetPr>
  <dimension ref="A1:C60"/>
  <sheetViews>
    <sheetView view="pageLayout" topLeftCell="A13" zoomScaleNormal="100" workbookViewId="0">
      <selection activeCell="C2" sqref="C2"/>
    </sheetView>
  </sheetViews>
  <sheetFormatPr defaultRowHeight="12.75"/>
  <cols>
    <col min="1" max="1" width="13.83203125" style="253" customWidth="1"/>
    <col min="2" max="2" width="79.1640625" style="254" customWidth="1"/>
    <col min="3" max="3" width="17.1640625" style="254" customWidth="1"/>
    <col min="4" max="16384" width="9.33203125" style="254"/>
  </cols>
  <sheetData>
    <row r="1" spans="1:3" s="233" customFormat="1" ht="21" customHeight="1" thickBot="1">
      <c r="A1" s="232"/>
      <c r="B1" s="234"/>
      <c r="C1" s="552" t="str">
        <f ca="1">+CONCATENATE("9.4.2. melléklet a 2/",LEFT(ÖSSZEFÜGGÉSEK!A5,4),". (II.16.) önkormányzati rendelethez")</f>
        <v>9.4.2. melléklet a 2/2017. (II.16.) önkormányzati rendelethez</v>
      </c>
    </row>
    <row r="2" spans="1:3" s="466" customFormat="1" ht="25.5" customHeight="1">
      <c r="A2" s="418" t="s">
        <v>205</v>
      </c>
      <c r="B2" s="554" t="s">
        <v>579</v>
      </c>
      <c r="C2" s="377" t="s">
        <v>61</v>
      </c>
    </row>
    <row r="3" spans="1:3" s="466" customFormat="1" ht="24.75" thickBot="1">
      <c r="A3" s="460" t="s">
        <v>204</v>
      </c>
      <c r="B3" s="364" t="s">
        <v>424</v>
      </c>
      <c r="C3" s="378" t="s">
        <v>60</v>
      </c>
    </row>
    <row r="4" spans="1:3" s="467" customFormat="1" ht="15.95" customHeight="1" thickBot="1">
      <c r="A4" s="236"/>
      <c r="B4" s="236"/>
      <c r="C4" s="237" t="str">
        <f ca="1">'9.3.1. sz. mell'!C4</f>
        <v>Forintban!</v>
      </c>
    </row>
    <row r="5" spans="1:3" ht="13.5" thickBot="1">
      <c r="A5" s="419" t="s">
        <v>206</v>
      </c>
      <c r="B5" s="238" t="s">
        <v>571</v>
      </c>
      <c r="C5" s="239" t="s">
        <v>56</v>
      </c>
    </row>
    <row r="6" spans="1:3" s="468" customFormat="1" ht="12.95" customHeight="1" thickBot="1">
      <c r="A6" s="201"/>
      <c r="B6" s="202" t="s">
        <v>499</v>
      </c>
      <c r="C6" s="203" t="s">
        <v>500</v>
      </c>
    </row>
    <row r="7" spans="1:3" s="468" customFormat="1" ht="15.95" customHeight="1" thickBot="1">
      <c r="A7" s="240"/>
      <c r="B7" s="241" t="s">
        <v>57</v>
      </c>
      <c r="C7" s="242"/>
    </row>
    <row r="8" spans="1:3" s="379" customFormat="1" ht="12" customHeight="1" thickBot="1">
      <c r="A8" s="201" t="s">
        <v>19</v>
      </c>
      <c r="B8" s="243" t="s">
        <v>526</v>
      </c>
      <c r="C8" s="323">
        <f>SUM(C9:C19)</f>
        <v>38101200</v>
      </c>
    </row>
    <row r="9" spans="1:3" s="379" customFormat="1" ht="12" customHeight="1">
      <c r="A9" s="461" t="s">
        <v>99</v>
      </c>
      <c r="B9" s="10" t="s">
        <v>279</v>
      </c>
      <c r="C9" s="368">
        <v>3000000</v>
      </c>
    </row>
    <row r="10" spans="1:3" s="379" customFormat="1" ht="12" customHeight="1">
      <c r="A10" s="462" t="s">
        <v>100</v>
      </c>
      <c r="B10" s="8" t="s">
        <v>280</v>
      </c>
      <c r="C10" s="321">
        <v>26160000</v>
      </c>
    </row>
    <row r="11" spans="1:3" s="379" customFormat="1" ht="12" customHeight="1">
      <c r="A11" s="462" t="s">
        <v>101</v>
      </c>
      <c r="B11" s="8" t="s">
        <v>281</v>
      </c>
      <c r="C11" s="321"/>
    </row>
    <row r="12" spans="1:3" s="379" customFormat="1" ht="12" customHeight="1">
      <c r="A12" s="462" t="s">
        <v>102</v>
      </c>
      <c r="B12" s="8" t="s">
        <v>282</v>
      </c>
      <c r="C12" s="321"/>
    </row>
    <row r="13" spans="1:3" s="379" customFormat="1" ht="12" customHeight="1">
      <c r="A13" s="462" t="s">
        <v>149</v>
      </c>
      <c r="B13" s="8" t="s">
        <v>283</v>
      </c>
      <c r="C13" s="321"/>
    </row>
    <row r="14" spans="1:3" s="379" customFormat="1" ht="12" customHeight="1">
      <c r="A14" s="462" t="s">
        <v>103</v>
      </c>
      <c r="B14" s="8" t="s">
        <v>405</v>
      </c>
      <c r="C14" s="321">
        <v>7873200</v>
      </c>
    </row>
    <row r="15" spans="1:3" s="379" customFormat="1" ht="12" customHeight="1">
      <c r="A15" s="462" t="s">
        <v>104</v>
      </c>
      <c r="B15" s="7" t="s">
        <v>406</v>
      </c>
      <c r="C15" s="321">
        <v>1068000</v>
      </c>
    </row>
    <row r="16" spans="1:3" s="379" customFormat="1" ht="12" customHeight="1">
      <c r="A16" s="462" t="s">
        <v>114</v>
      </c>
      <c r="B16" s="8" t="s">
        <v>286</v>
      </c>
      <c r="C16" s="369"/>
    </row>
    <row r="17" spans="1:3" s="469" customFormat="1" ht="12" customHeight="1">
      <c r="A17" s="462" t="s">
        <v>115</v>
      </c>
      <c r="B17" s="8" t="s">
        <v>287</v>
      </c>
      <c r="C17" s="321"/>
    </row>
    <row r="18" spans="1:3" s="469" customFormat="1" ht="12" customHeight="1">
      <c r="A18" s="462" t="s">
        <v>116</v>
      </c>
      <c r="B18" s="8" t="s">
        <v>442</v>
      </c>
      <c r="C18" s="322"/>
    </row>
    <row r="19" spans="1:3" s="469" customFormat="1" ht="12" customHeight="1" thickBot="1">
      <c r="A19" s="462" t="s">
        <v>117</v>
      </c>
      <c r="B19" s="7" t="s">
        <v>288</v>
      </c>
      <c r="C19" s="322"/>
    </row>
    <row r="20" spans="1:3" s="379" customFormat="1" ht="12" customHeight="1" thickBot="1">
      <c r="A20" s="201" t="s">
        <v>20</v>
      </c>
      <c r="B20" s="243" t="s">
        <v>407</v>
      </c>
      <c r="C20" s="323">
        <f>SUM(C21:C23)</f>
        <v>0</v>
      </c>
    </row>
    <row r="21" spans="1:3" s="469" customFormat="1" ht="12" customHeight="1">
      <c r="A21" s="462" t="s">
        <v>105</v>
      </c>
      <c r="B21" s="9" t="s">
        <v>260</v>
      </c>
      <c r="C21" s="321"/>
    </row>
    <row r="22" spans="1:3" s="469" customFormat="1" ht="12" customHeight="1">
      <c r="A22" s="462" t="s">
        <v>106</v>
      </c>
      <c r="B22" s="8" t="s">
        <v>408</v>
      </c>
      <c r="C22" s="321"/>
    </row>
    <row r="23" spans="1:3" s="469" customFormat="1" ht="12" customHeight="1">
      <c r="A23" s="462" t="s">
        <v>107</v>
      </c>
      <c r="B23" s="8" t="s">
        <v>409</v>
      </c>
      <c r="C23" s="321"/>
    </row>
    <row r="24" spans="1:3" s="469" customFormat="1" ht="12" customHeight="1" thickBot="1">
      <c r="A24" s="462" t="s">
        <v>108</v>
      </c>
      <c r="B24" s="8" t="s">
        <v>531</v>
      </c>
      <c r="C24" s="321"/>
    </row>
    <row r="25" spans="1:3" s="469" customFormat="1" ht="12" customHeight="1" thickBot="1">
      <c r="A25" s="209" t="s">
        <v>21</v>
      </c>
      <c r="B25" s="125" t="s">
        <v>175</v>
      </c>
      <c r="C25" s="350"/>
    </row>
    <row r="26" spans="1:3" s="469" customFormat="1" ht="12" customHeight="1" thickBot="1">
      <c r="A26" s="209" t="s">
        <v>22</v>
      </c>
      <c r="B26" s="125" t="s">
        <v>410</v>
      </c>
      <c r="C26" s="323">
        <f>+C27+C28</f>
        <v>0</v>
      </c>
    </row>
    <row r="27" spans="1:3" s="469" customFormat="1" ht="12" customHeight="1">
      <c r="A27" s="463" t="s">
        <v>270</v>
      </c>
      <c r="B27" s="464" t="s">
        <v>408</v>
      </c>
      <c r="C27" s="78"/>
    </row>
    <row r="28" spans="1:3" s="469" customFormat="1" ht="12" customHeight="1">
      <c r="A28" s="463" t="s">
        <v>271</v>
      </c>
      <c r="B28" s="465" t="s">
        <v>411</v>
      </c>
      <c r="C28" s="324"/>
    </row>
    <row r="29" spans="1:3" s="469" customFormat="1" ht="12" customHeight="1" thickBot="1">
      <c r="A29" s="462" t="s">
        <v>272</v>
      </c>
      <c r="B29" s="143" t="s">
        <v>532</v>
      </c>
      <c r="C29" s="85"/>
    </row>
    <row r="30" spans="1:3" s="469" customFormat="1" ht="12" customHeight="1" thickBot="1">
      <c r="A30" s="209" t="s">
        <v>23</v>
      </c>
      <c r="B30" s="125" t="s">
        <v>412</v>
      </c>
      <c r="C30" s="323">
        <f>+C31+C32+C33</f>
        <v>0</v>
      </c>
    </row>
    <row r="31" spans="1:3" s="469" customFormat="1" ht="12" customHeight="1">
      <c r="A31" s="463" t="s">
        <v>92</v>
      </c>
      <c r="B31" s="464" t="s">
        <v>293</v>
      </c>
      <c r="C31" s="78"/>
    </row>
    <row r="32" spans="1:3" s="469" customFormat="1" ht="12" customHeight="1">
      <c r="A32" s="463" t="s">
        <v>93</v>
      </c>
      <c r="B32" s="465" t="s">
        <v>294</v>
      </c>
      <c r="C32" s="324"/>
    </row>
    <row r="33" spans="1:3" s="469" customFormat="1" ht="12" customHeight="1" thickBot="1">
      <c r="A33" s="462" t="s">
        <v>94</v>
      </c>
      <c r="B33" s="143" t="s">
        <v>295</v>
      </c>
      <c r="C33" s="85"/>
    </row>
    <row r="34" spans="1:3" s="379" customFormat="1" ht="12" customHeight="1" thickBot="1">
      <c r="A34" s="209" t="s">
        <v>24</v>
      </c>
      <c r="B34" s="125" t="s">
        <v>381</v>
      </c>
      <c r="C34" s="350"/>
    </row>
    <row r="35" spans="1:3" s="379" customFormat="1" ht="12" customHeight="1" thickBot="1">
      <c r="A35" s="209" t="s">
        <v>25</v>
      </c>
      <c r="B35" s="125" t="s">
        <v>413</v>
      </c>
      <c r="C35" s="370"/>
    </row>
    <row r="36" spans="1:3" s="379" customFormat="1" ht="12" customHeight="1" thickBot="1">
      <c r="A36" s="201" t="s">
        <v>26</v>
      </c>
      <c r="B36" s="125" t="s">
        <v>533</v>
      </c>
      <c r="C36" s="371">
        <f>+C8+C20+C25+C26+C30+C34+C35</f>
        <v>38101200</v>
      </c>
    </row>
    <row r="37" spans="1:3" s="379" customFormat="1" ht="12" customHeight="1" thickBot="1">
      <c r="A37" s="244" t="s">
        <v>27</v>
      </c>
      <c r="B37" s="125" t="s">
        <v>415</v>
      </c>
      <c r="C37" s="371">
        <f>+C38+C39+C40</f>
        <v>32173775</v>
      </c>
    </row>
    <row r="38" spans="1:3" s="379" customFormat="1" ht="12" customHeight="1">
      <c r="A38" s="463" t="s">
        <v>416</v>
      </c>
      <c r="B38" s="464" t="s">
        <v>238</v>
      </c>
      <c r="C38" s="78"/>
    </row>
    <row r="39" spans="1:3" s="379" customFormat="1" ht="12" customHeight="1">
      <c r="A39" s="463" t="s">
        <v>417</v>
      </c>
      <c r="B39" s="465" t="s">
        <v>2</v>
      </c>
      <c r="C39" s="324"/>
    </row>
    <row r="40" spans="1:3" s="469" customFormat="1" ht="12" customHeight="1" thickBot="1">
      <c r="A40" s="462" t="s">
        <v>418</v>
      </c>
      <c r="B40" s="143" t="s">
        <v>419</v>
      </c>
      <c r="C40" s="85">
        <v>32173775</v>
      </c>
    </row>
    <row r="41" spans="1:3" s="469" customFormat="1" ht="15" customHeight="1" thickBot="1">
      <c r="A41" s="244" t="s">
        <v>28</v>
      </c>
      <c r="B41" s="245" t="s">
        <v>420</v>
      </c>
      <c r="C41" s="374">
        <f>+C36+C37</f>
        <v>70274975</v>
      </c>
    </row>
    <row r="42" spans="1:3" s="469" customFormat="1" ht="15" customHeight="1">
      <c r="A42" s="246"/>
      <c r="B42" s="247"/>
      <c r="C42" s="372"/>
    </row>
    <row r="43" spans="1:3" ht="13.5" thickBot="1">
      <c r="A43" s="248"/>
      <c r="B43" s="249"/>
      <c r="C43" s="373"/>
    </row>
    <row r="44" spans="1:3" s="468" customFormat="1" ht="16.5" customHeight="1" thickBot="1">
      <c r="A44" s="250"/>
      <c r="B44" s="251" t="s">
        <v>58</v>
      </c>
      <c r="C44" s="374"/>
    </row>
    <row r="45" spans="1:3" s="470" customFormat="1" ht="12" customHeight="1" thickBot="1">
      <c r="A45" s="209" t="s">
        <v>19</v>
      </c>
      <c r="B45" s="125" t="s">
        <v>421</v>
      </c>
      <c r="C45" s="323">
        <f>SUM(C46:C50)</f>
        <v>70274975</v>
      </c>
    </row>
    <row r="46" spans="1:3" ht="12" customHeight="1">
      <c r="A46" s="462" t="s">
        <v>99</v>
      </c>
      <c r="B46" s="9" t="s">
        <v>50</v>
      </c>
      <c r="C46" s="78">
        <v>14453100</v>
      </c>
    </row>
    <row r="47" spans="1:3" ht="12" customHeight="1">
      <c r="A47" s="462" t="s">
        <v>100</v>
      </c>
      <c r="B47" s="8" t="s">
        <v>184</v>
      </c>
      <c r="C47" s="81">
        <v>3048200</v>
      </c>
    </row>
    <row r="48" spans="1:3" ht="12" customHeight="1">
      <c r="A48" s="462" t="s">
        <v>101</v>
      </c>
      <c r="B48" s="8" t="s">
        <v>141</v>
      </c>
      <c r="C48" s="81">
        <v>52773675</v>
      </c>
    </row>
    <row r="49" spans="1:3" ht="12" customHeight="1">
      <c r="A49" s="462" t="s">
        <v>102</v>
      </c>
      <c r="B49" s="8" t="s">
        <v>185</v>
      </c>
      <c r="C49" s="81"/>
    </row>
    <row r="50" spans="1:3" ht="12" customHeight="1" thickBot="1">
      <c r="A50" s="462" t="s">
        <v>149</v>
      </c>
      <c r="B50" s="8" t="s">
        <v>186</v>
      </c>
      <c r="C50" s="81"/>
    </row>
    <row r="51" spans="1:3" ht="12" customHeight="1" thickBot="1">
      <c r="A51" s="209" t="s">
        <v>20</v>
      </c>
      <c r="B51" s="125" t="s">
        <v>422</v>
      </c>
      <c r="C51" s="323">
        <f>SUM(C52:C54)</f>
        <v>0</v>
      </c>
    </row>
    <row r="52" spans="1:3" s="470" customFormat="1" ht="12" customHeight="1">
      <c r="A52" s="462" t="s">
        <v>105</v>
      </c>
      <c r="B52" s="9" t="s">
        <v>231</v>
      </c>
      <c r="C52" s="78"/>
    </row>
    <row r="53" spans="1:3" ht="12" customHeight="1">
      <c r="A53" s="462" t="s">
        <v>106</v>
      </c>
      <c r="B53" s="8" t="s">
        <v>188</v>
      </c>
      <c r="C53" s="81"/>
    </row>
    <row r="54" spans="1:3" ht="12" customHeight="1">
      <c r="A54" s="462" t="s">
        <v>107</v>
      </c>
      <c r="B54" s="8" t="s">
        <v>59</v>
      </c>
      <c r="C54" s="81"/>
    </row>
    <row r="55" spans="1:3" ht="12" customHeight="1" thickBot="1">
      <c r="A55" s="462" t="s">
        <v>108</v>
      </c>
      <c r="B55" s="8" t="s">
        <v>530</v>
      </c>
      <c r="C55" s="81"/>
    </row>
    <row r="56" spans="1:3" ht="15" customHeight="1" thickBot="1">
      <c r="A56" s="209" t="s">
        <v>21</v>
      </c>
      <c r="B56" s="125" t="s">
        <v>13</v>
      </c>
      <c r="C56" s="350"/>
    </row>
    <row r="57" spans="1:3" ht="13.5" thickBot="1">
      <c r="A57" s="209" t="s">
        <v>22</v>
      </c>
      <c r="B57" s="252" t="s">
        <v>537</v>
      </c>
      <c r="C57" s="375">
        <f>+C45+C51+C56</f>
        <v>70274975</v>
      </c>
    </row>
    <row r="58" spans="1:3" ht="15" customHeight="1" thickBot="1">
      <c r="C58" s="376"/>
    </row>
    <row r="59" spans="1:3" ht="14.25" customHeight="1" thickBot="1">
      <c r="A59" s="255" t="s">
        <v>525</v>
      </c>
      <c r="B59" s="256"/>
      <c r="C59" s="122"/>
    </row>
    <row r="60" spans="1:3" ht="13.5" thickBot="1">
      <c r="A60" s="255" t="s">
        <v>207</v>
      </c>
      <c r="B60" s="256"/>
      <c r="C60" s="122"/>
    </row>
  </sheetData>
  <phoneticPr fontId="30" type="noConversion"/>
  <pageMargins left="0.7" right="0.7" top="0.75" bottom="0.75" header="0.3" footer="0.3"/>
  <pageSetup paperSize="9" scale="8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Munka5">
    <tabColor rgb="FF92D050"/>
  </sheetPr>
  <dimension ref="A1:I159"/>
  <sheetViews>
    <sheetView view="pageLayout" zoomScaleNormal="100" zoomScaleSheetLayoutView="100" workbookViewId="0">
      <selection activeCell="G2" sqref="G2:H2"/>
    </sheetView>
  </sheetViews>
  <sheetFormatPr defaultRowHeight="15.75"/>
  <cols>
    <col min="1" max="1" width="9.5" style="391" customWidth="1"/>
    <col min="2" max="2" width="87.83203125" style="391" customWidth="1"/>
    <col min="3" max="3" width="16.33203125" style="392" customWidth="1"/>
    <col min="4" max="4" width="9" style="424" customWidth="1"/>
    <col min="5" max="16384" width="9.33203125" style="424"/>
  </cols>
  <sheetData>
    <row r="1" spans="1:3" ht="15.95" customHeight="1">
      <c r="A1" s="808" t="s">
        <v>16</v>
      </c>
      <c r="B1" s="808"/>
      <c r="C1" s="808"/>
    </row>
    <row r="2" spans="1:3" ht="15.95" customHeight="1" thickBot="1">
      <c r="A2" s="807" t="s">
        <v>153</v>
      </c>
      <c r="B2" s="807"/>
      <c r="C2" s="313" t="str">
        <f ca="1">'1.1.sz.mell.'!C2</f>
        <v>Forintban!</v>
      </c>
    </row>
    <row r="3" spans="1:3" ht="38.1" customHeight="1" thickBot="1">
      <c r="A3" s="23" t="s">
        <v>70</v>
      </c>
      <c r="B3" s="24" t="s">
        <v>18</v>
      </c>
      <c r="C3" s="39" t="str">
        <f ca="1">+CONCATENATE(LEFT(ÖSSZEFÜGGÉSEK!A5,4),". évi előirányzat")</f>
        <v>2017. évi előirányzat</v>
      </c>
    </row>
    <row r="4" spans="1:3" s="425" customFormat="1" ht="12" customHeight="1" thickBot="1">
      <c r="A4" s="420"/>
      <c r="B4" s="421" t="s">
        <v>499</v>
      </c>
      <c r="C4" s="422" t="s">
        <v>500</v>
      </c>
    </row>
    <row r="5" spans="1:3" s="426" customFormat="1" ht="12" customHeight="1" thickBot="1">
      <c r="A5" s="20" t="s">
        <v>19</v>
      </c>
      <c r="B5" s="21" t="s">
        <v>254</v>
      </c>
      <c r="C5" s="303">
        <f>+C6+C7+C8+C9+C10+C11</f>
        <v>347680832</v>
      </c>
    </row>
    <row r="6" spans="1:3" s="426" customFormat="1" ht="12" customHeight="1">
      <c r="A6" s="15" t="s">
        <v>99</v>
      </c>
      <c r="B6" s="427" t="s">
        <v>255</v>
      </c>
      <c r="C6" s="306">
        <v>125250256</v>
      </c>
    </row>
    <row r="7" spans="1:3" s="426" customFormat="1" ht="12" customHeight="1">
      <c r="A7" s="14" t="s">
        <v>100</v>
      </c>
      <c r="B7" s="428" t="s">
        <v>256</v>
      </c>
      <c r="C7" s="305">
        <v>97959963</v>
      </c>
    </row>
    <row r="8" spans="1:3" s="426" customFormat="1" ht="12" customHeight="1">
      <c r="A8" s="14" t="s">
        <v>101</v>
      </c>
      <c r="B8" s="428" t="s">
        <v>558</v>
      </c>
      <c r="C8" s="305">
        <v>111613033</v>
      </c>
    </row>
    <row r="9" spans="1:3" s="426" customFormat="1" ht="12" customHeight="1">
      <c r="A9" s="14" t="s">
        <v>102</v>
      </c>
      <c r="B9" s="428" t="s">
        <v>258</v>
      </c>
      <c r="C9" s="305">
        <v>6437580</v>
      </c>
    </row>
    <row r="10" spans="1:3" s="426" customFormat="1" ht="12" customHeight="1">
      <c r="A10" s="14" t="s">
        <v>149</v>
      </c>
      <c r="B10" s="299" t="s">
        <v>438</v>
      </c>
      <c r="C10" s="305">
        <v>6420000</v>
      </c>
    </row>
    <row r="11" spans="1:3" s="426" customFormat="1" ht="12" customHeight="1" thickBot="1">
      <c r="A11" s="16" t="s">
        <v>103</v>
      </c>
      <c r="B11" s="300" t="s">
        <v>439</v>
      </c>
      <c r="C11" s="305"/>
    </row>
    <row r="12" spans="1:3" s="426" customFormat="1" ht="12" customHeight="1" thickBot="1">
      <c r="A12" s="20" t="s">
        <v>20</v>
      </c>
      <c r="B12" s="298" t="s">
        <v>259</v>
      </c>
      <c r="C12" s="303">
        <f>+C13+C14+C15+C16+C17</f>
        <v>114853448</v>
      </c>
    </row>
    <row r="13" spans="1:3" s="426" customFormat="1" ht="12" customHeight="1">
      <c r="A13" s="15" t="s">
        <v>105</v>
      </c>
      <c r="B13" s="427" t="s">
        <v>260</v>
      </c>
      <c r="C13" s="306"/>
    </row>
    <row r="14" spans="1:3" s="426" customFormat="1" ht="12" customHeight="1">
      <c r="A14" s="14" t="s">
        <v>106</v>
      </c>
      <c r="B14" s="428" t="s">
        <v>261</v>
      </c>
      <c r="C14" s="305"/>
    </row>
    <row r="15" spans="1:3" s="426" customFormat="1" ht="12" customHeight="1">
      <c r="A15" s="14" t="s">
        <v>107</v>
      </c>
      <c r="B15" s="428" t="s">
        <v>428</v>
      </c>
      <c r="C15" s="305"/>
    </row>
    <row r="16" spans="1:3" s="426" customFormat="1" ht="12" customHeight="1">
      <c r="A16" s="14" t="s">
        <v>108</v>
      </c>
      <c r="B16" s="428" t="s">
        <v>429</v>
      </c>
      <c r="C16" s="305"/>
    </row>
    <row r="17" spans="1:3" s="426" customFormat="1" ht="12" customHeight="1">
      <c r="A17" s="14" t="s">
        <v>109</v>
      </c>
      <c r="B17" s="428" t="s">
        <v>262</v>
      </c>
      <c r="C17" s="305">
        <v>114853448</v>
      </c>
    </row>
    <row r="18" spans="1:3" s="426" customFormat="1" ht="12" customHeight="1" thickBot="1">
      <c r="A18" s="16" t="s">
        <v>118</v>
      </c>
      <c r="B18" s="300" t="s">
        <v>263</v>
      </c>
      <c r="C18" s="307"/>
    </row>
    <row r="19" spans="1:3" s="426" customFormat="1" ht="12" customHeight="1" thickBot="1">
      <c r="A19" s="20" t="s">
        <v>21</v>
      </c>
      <c r="B19" s="21" t="s">
        <v>264</v>
      </c>
      <c r="C19" s="303">
        <f>+C20+C21+C22+C23+C24</f>
        <v>0</v>
      </c>
    </row>
    <row r="20" spans="1:3" s="426" customFormat="1" ht="12" customHeight="1">
      <c r="A20" s="15" t="s">
        <v>88</v>
      </c>
      <c r="B20" s="427" t="s">
        <v>265</v>
      </c>
      <c r="C20" s="306"/>
    </row>
    <row r="21" spans="1:3" s="426" customFormat="1" ht="12" customHeight="1">
      <c r="A21" s="14" t="s">
        <v>89</v>
      </c>
      <c r="B21" s="428" t="s">
        <v>266</v>
      </c>
      <c r="C21" s="305"/>
    </row>
    <row r="22" spans="1:3" s="426" customFormat="1" ht="12" customHeight="1">
      <c r="A22" s="14" t="s">
        <v>90</v>
      </c>
      <c r="B22" s="428" t="s">
        <v>430</v>
      </c>
      <c r="C22" s="305"/>
    </row>
    <row r="23" spans="1:3" s="426" customFormat="1" ht="12" customHeight="1">
      <c r="A23" s="14" t="s">
        <v>91</v>
      </c>
      <c r="B23" s="428" t="s">
        <v>431</v>
      </c>
      <c r="C23" s="305"/>
    </row>
    <row r="24" spans="1:3" s="426" customFormat="1" ht="12" customHeight="1">
      <c r="A24" s="14" t="s">
        <v>172</v>
      </c>
      <c r="B24" s="428" t="s">
        <v>267</v>
      </c>
      <c r="C24" s="305"/>
    </row>
    <row r="25" spans="1:3" s="426" customFormat="1" ht="12" customHeight="1" thickBot="1">
      <c r="A25" s="16" t="s">
        <v>173</v>
      </c>
      <c r="B25" s="429" t="s">
        <v>268</v>
      </c>
      <c r="C25" s="307"/>
    </row>
    <row r="26" spans="1:3" s="426" customFormat="1" ht="12" customHeight="1" thickBot="1">
      <c r="A26" s="20" t="s">
        <v>174</v>
      </c>
      <c r="B26" s="21" t="s">
        <v>568</v>
      </c>
      <c r="C26" s="309">
        <f>SUM(C27:C33)</f>
        <v>441093000</v>
      </c>
    </row>
    <row r="27" spans="1:3" s="426" customFormat="1" ht="12" customHeight="1">
      <c r="A27" s="15" t="s">
        <v>270</v>
      </c>
      <c r="B27" s="427" t="s">
        <v>563</v>
      </c>
      <c r="C27" s="306">
        <v>16000000</v>
      </c>
    </row>
    <row r="28" spans="1:3" s="426" customFormat="1" ht="12" customHeight="1">
      <c r="A28" s="14" t="s">
        <v>271</v>
      </c>
      <c r="B28" s="428" t="s">
        <v>577</v>
      </c>
      <c r="C28" s="305">
        <v>53000000</v>
      </c>
    </row>
    <row r="29" spans="1:3" s="426" customFormat="1" ht="12" customHeight="1">
      <c r="A29" s="14" t="s">
        <v>272</v>
      </c>
      <c r="B29" s="428" t="s">
        <v>565</v>
      </c>
      <c r="C29" s="305">
        <v>336000000</v>
      </c>
    </row>
    <row r="30" spans="1:3" s="426" customFormat="1" ht="12" customHeight="1">
      <c r="A30" s="14" t="s">
        <v>273</v>
      </c>
      <c r="B30" s="428" t="s">
        <v>566</v>
      </c>
      <c r="C30" s="305">
        <v>1343000</v>
      </c>
    </row>
    <row r="31" spans="1:3" s="426" customFormat="1" ht="12" customHeight="1">
      <c r="A31" s="14" t="s">
        <v>560</v>
      </c>
      <c r="B31" s="428" t="s">
        <v>274</v>
      </c>
      <c r="C31" s="305">
        <v>23000000</v>
      </c>
    </row>
    <row r="32" spans="1:3" s="426" customFormat="1" ht="12" customHeight="1">
      <c r="A32" s="14" t="s">
        <v>561</v>
      </c>
      <c r="B32" s="428" t="s">
        <v>275</v>
      </c>
      <c r="C32" s="305"/>
    </row>
    <row r="33" spans="1:3" s="426" customFormat="1" ht="12" customHeight="1" thickBot="1">
      <c r="A33" s="16" t="s">
        <v>562</v>
      </c>
      <c r="B33" s="523" t="s">
        <v>276</v>
      </c>
      <c r="C33" s="307">
        <v>11750000</v>
      </c>
    </row>
    <row r="34" spans="1:3" s="426" customFormat="1" ht="12" customHeight="1" thickBot="1">
      <c r="A34" s="20" t="s">
        <v>23</v>
      </c>
      <c r="B34" s="21" t="s">
        <v>440</v>
      </c>
      <c r="C34" s="303">
        <f>SUM(C35:C45)</f>
        <v>61012100</v>
      </c>
    </row>
    <row r="35" spans="1:3" s="426" customFormat="1" ht="12" customHeight="1">
      <c r="A35" s="15" t="s">
        <v>92</v>
      </c>
      <c r="B35" s="427" t="s">
        <v>279</v>
      </c>
      <c r="C35" s="306"/>
    </row>
    <row r="36" spans="1:3" s="426" customFormat="1" ht="12" customHeight="1">
      <c r="A36" s="14" t="s">
        <v>93</v>
      </c>
      <c r="B36" s="428" t="s">
        <v>280</v>
      </c>
      <c r="C36" s="305">
        <v>2890000</v>
      </c>
    </row>
    <row r="37" spans="1:3" s="426" customFormat="1" ht="12" customHeight="1">
      <c r="A37" s="14" t="s">
        <v>94</v>
      </c>
      <c r="B37" s="428" t="s">
        <v>281</v>
      </c>
      <c r="C37" s="305">
        <v>240000</v>
      </c>
    </row>
    <row r="38" spans="1:3" s="426" customFormat="1" ht="12" customHeight="1">
      <c r="A38" s="14" t="s">
        <v>176</v>
      </c>
      <c r="B38" s="428" t="s">
        <v>282</v>
      </c>
      <c r="C38" s="305">
        <v>42780000</v>
      </c>
    </row>
    <row r="39" spans="1:3" s="426" customFormat="1" ht="12" customHeight="1">
      <c r="A39" s="14" t="s">
        <v>177</v>
      </c>
      <c r="B39" s="428" t="s">
        <v>283</v>
      </c>
      <c r="C39" s="305"/>
    </row>
    <row r="40" spans="1:3" s="426" customFormat="1" ht="12" customHeight="1">
      <c r="A40" s="14" t="s">
        <v>178</v>
      </c>
      <c r="B40" s="428" t="s">
        <v>284</v>
      </c>
      <c r="C40" s="305">
        <v>15096100</v>
      </c>
    </row>
    <row r="41" spans="1:3" s="426" customFormat="1" ht="12" customHeight="1">
      <c r="A41" s="14" t="s">
        <v>179</v>
      </c>
      <c r="B41" s="428" t="s">
        <v>285</v>
      </c>
      <c r="C41" s="305">
        <v>6000</v>
      </c>
    </row>
    <row r="42" spans="1:3" s="426" customFormat="1" ht="12" customHeight="1">
      <c r="A42" s="14" t="s">
        <v>180</v>
      </c>
      <c r="B42" s="428" t="s">
        <v>567</v>
      </c>
      <c r="C42" s="305"/>
    </row>
    <row r="43" spans="1:3" s="426" customFormat="1" ht="12" customHeight="1">
      <c r="A43" s="14" t="s">
        <v>277</v>
      </c>
      <c r="B43" s="428" t="s">
        <v>287</v>
      </c>
      <c r="C43" s="308"/>
    </row>
    <row r="44" spans="1:3" s="426" customFormat="1" ht="12" customHeight="1">
      <c r="A44" s="16" t="s">
        <v>278</v>
      </c>
      <c r="B44" s="429" t="s">
        <v>442</v>
      </c>
      <c r="C44" s="414"/>
    </row>
    <row r="45" spans="1:3" s="426" customFormat="1" ht="12" customHeight="1" thickBot="1">
      <c r="A45" s="16" t="s">
        <v>441</v>
      </c>
      <c r="B45" s="300" t="s">
        <v>288</v>
      </c>
      <c r="C45" s="414"/>
    </row>
    <row r="46" spans="1:3" s="426" customFormat="1" ht="12" customHeight="1" thickBot="1">
      <c r="A46" s="20" t="s">
        <v>24</v>
      </c>
      <c r="B46" s="21" t="s">
        <v>289</v>
      </c>
      <c r="C46" s="303">
        <f>SUM(C47:C51)</f>
        <v>0</v>
      </c>
    </row>
    <row r="47" spans="1:3" s="426" customFormat="1" ht="12" customHeight="1">
      <c r="A47" s="15" t="s">
        <v>95</v>
      </c>
      <c r="B47" s="427" t="s">
        <v>293</v>
      </c>
      <c r="C47" s="471"/>
    </row>
    <row r="48" spans="1:3" s="426" customFormat="1" ht="12" customHeight="1">
      <c r="A48" s="14" t="s">
        <v>96</v>
      </c>
      <c r="B48" s="428" t="s">
        <v>294</v>
      </c>
      <c r="C48" s="308"/>
    </row>
    <row r="49" spans="1:3" s="426" customFormat="1" ht="12" customHeight="1">
      <c r="A49" s="14" t="s">
        <v>290</v>
      </c>
      <c r="B49" s="428" t="s">
        <v>295</v>
      </c>
      <c r="C49" s="308"/>
    </row>
    <row r="50" spans="1:3" s="426" customFormat="1" ht="12" customHeight="1">
      <c r="A50" s="14" t="s">
        <v>291</v>
      </c>
      <c r="B50" s="428" t="s">
        <v>296</v>
      </c>
      <c r="C50" s="308"/>
    </row>
    <row r="51" spans="1:3" s="426" customFormat="1" ht="12" customHeight="1" thickBot="1">
      <c r="A51" s="16" t="s">
        <v>292</v>
      </c>
      <c r="B51" s="300" t="s">
        <v>297</v>
      </c>
      <c r="C51" s="414"/>
    </row>
    <row r="52" spans="1:3" s="426" customFormat="1" ht="12" customHeight="1" thickBot="1">
      <c r="A52" s="20" t="s">
        <v>181</v>
      </c>
      <c r="B52" s="21" t="s">
        <v>298</v>
      </c>
      <c r="C52" s="303">
        <f>SUM(C53:C55)</f>
        <v>1200000</v>
      </c>
    </row>
    <row r="53" spans="1:3" s="426" customFormat="1" ht="12" customHeight="1">
      <c r="A53" s="15" t="s">
        <v>97</v>
      </c>
      <c r="B53" s="427" t="s">
        <v>299</v>
      </c>
      <c r="C53" s="306"/>
    </row>
    <row r="54" spans="1:3" s="426" customFormat="1" ht="12" customHeight="1">
      <c r="A54" s="14" t="s">
        <v>98</v>
      </c>
      <c r="B54" s="428" t="s">
        <v>432</v>
      </c>
      <c r="C54" s="305"/>
    </row>
    <row r="55" spans="1:3" s="426" customFormat="1" ht="12" customHeight="1">
      <c r="A55" s="14" t="s">
        <v>302</v>
      </c>
      <c r="B55" s="428" t="s">
        <v>300</v>
      </c>
      <c r="C55" s="305">
        <v>1200000</v>
      </c>
    </row>
    <row r="56" spans="1:3" s="426" customFormat="1" ht="12" customHeight="1" thickBot="1">
      <c r="A56" s="16" t="s">
        <v>303</v>
      </c>
      <c r="B56" s="300" t="s">
        <v>301</v>
      </c>
      <c r="C56" s="307"/>
    </row>
    <row r="57" spans="1:3" s="426" customFormat="1" ht="12" customHeight="1" thickBot="1">
      <c r="A57" s="20" t="s">
        <v>26</v>
      </c>
      <c r="B57" s="298" t="s">
        <v>304</v>
      </c>
      <c r="C57" s="303">
        <f>SUM(C58:C60)</f>
        <v>0</v>
      </c>
    </row>
    <row r="58" spans="1:3" s="426" customFormat="1" ht="12" customHeight="1">
      <c r="A58" s="15" t="s">
        <v>182</v>
      </c>
      <c r="B58" s="427" t="s">
        <v>306</v>
      </c>
      <c r="C58" s="308"/>
    </row>
    <row r="59" spans="1:3" s="426" customFormat="1" ht="12" customHeight="1">
      <c r="A59" s="14" t="s">
        <v>183</v>
      </c>
      <c r="B59" s="428" t="s">
        <v>433</v>
      </c>
      <c r="C59" s="308"/>
    </row>
    <row r="60" spans="1:3" s="426" customFormat="1" ht="12" customHeight="1">
      <c r="A60" s="14" t="s">
        <v>232</v>
      </c>
      <c r="B60" s="428" t="s">
        <v>307</v>
      </c>
      <c r="C60" s="308"/>
    </row>
    <row r="61" spans="1:3" s="426" customFormat="1" ht="12" customHeight="1" thickBot="1">
      <c r="A61" s="16" t="s">
        <v>305</v>
      </c>
      <c r="B61" s="300" t="s">
        <v>308</v>
      </c>
      <c r="C61" s="308"/>
    </row>
    <row r="62" spans="1:3" s="426" customFormat="1" ht="12" customHeight="1" thickBot="1">
      <c r="A62" s="498" t="s">
        <v>482</v>
      </c>
      <c r="B62" s="21" t="s">
        <v>309</v>
      </c>
      <c r="C62" s="309">
        <f>+C5+C12+C19+C26+C34+C46+C52+C57</f>
        <v>965839380</v>
      </c>
    </row>
    <row r="63" spans="1:3" s="426" customFormat="1" ht="12" customHeight="1" thickBot="1">
      <c r="A63" s="474" t="s">
        <v>310</v>
      </c>
      <c r="B63" s="298" t="s">
        <v>311</v>
      </c>
      <c r="C63" s="303">
        <f>SUM(C64:C66)</f>
        <v>0</v>
      </c>
    </row>
    <row r="64" spans="1:3" s="426" customFormat="1" ht="12" customHeight="1">
      <c r="A64" s="15" t="s">
        <v>342</v>
      </c>
      <c r="B64" s="427" t="s">
        <v>312</v>
      </c>
      <c r="C64" s="308"/>
    </row>
    <row r="65" spans="1:3" s="426" customFormat="1" ht="12" customHeight="1">
      <c r="A65" s="14" t="s">
        <v>351</v>
      </c>
      <c r="B65" s="428" t="s">
        <v>313</v>
      </c>
      <c r="C65" s="308"/>
    </row>
    <row r="66" spans="1:3" s="426" customFormat="1" ht="12" customHeight="1" thickBot="1">
      <c r="A66" s="16" t="s">
        <v>352</v>
      </c>
      <c r="B66" s="492" t="s">
        <v>467</v>
      </c>
      <c r="C66" s="308"/>
    </row>
    <row r="67" spans="1:3" s="426" customFormat="1" ht="12" customHeight="1" thickBot="1">
      <c r="A67" s="474" t="s">
        <v>315</v>
      </c>
      <c r="B67" s="298" t="s">
        <v>316</v>
      </c>
      <c r="C67" s="303">
        <f>SUM(C68:C71)</f>
        <v>0</v>
      </c>
    </row>
    <row r="68" spans="1:3" s="426" customFormat="1" ht="12" customHeight="1">
      <c r="A68" s="15" t="s">
        <v>150</v>
      </c>
      <c r="B68" s="427" t="s">
        <v>317</v>
      </c>
      <c r="C68" s="308"/>
    </row>
    <row r="69" spans="1:3" s="426" customFormat="1" ht="12" customHeight="1">
      <c r="A69" s="14" t="s">
        <v>151</v>
      </c>
      <c r="B69" s="428" t="s">
        <v>318</v>
      </c>
      <c r="C69" s="308"/>
    </row>
    <row r="70" spans="1:3" s="426" customFormat="1" ht="12" customHeight="1">
      <c r="A70" s="14" t="s">
        <v>343</v>
      </c>
      <c r="B70" s="428" t="s">
        <v>319</v>
      </c>
      <c r="C70" s="308"/>
    </row>
    <row r="71" spans="1:3" s="426" customFormat="1" ht="12" customHeight="1" thickBot="1">
      <c r="A71" s="16" t="s">
        <v>344</v>
      </c>
      <c r="B71" s="300" t="s">
        <v>320</v>
      </c>
      <c r="C71" s="308"/>
    </row>
    <row r="72" spans="1:3" s="426" customFormat="1" ht="12" customHeight="1" thickBot="1">
      <c r="A72" s="474" t="s">
        <v>321</v>
      </c>
      <c r="B72" s="298" t="s">
        <v>322</v>
      </c>
      <c r="C72" s="303">
        <f>SUM(C73:C74)</f>
        <v>0</v>
      </c>
    </row>
    <row r="73" spans="1:3" s="426" customFormat="1" ht="12" customHeight="1">
      <c r="A73" s="15" t="s">
        <v>345</v>
      </c>
      <c r="B73" s="427" t="s">
        <v>323</v>
      </c>
      <c r="C73" s="308"/>
    </row>
    <row r="74" spans="1:3" s="426" customFormat="1" ht="12" customHeight="1" thickBot="1">
      <c r="A74" s="16" t="s">
        <v>346</v>
      </c>
      <c r="B74" s="300" t="s">
        <v>324</v>
      </c>
      <c r="C74" s="308"/>
    </row>
    <row r="75" spans="1:3" s="426" customFormat="1" ht="12" customHeight="1" thickBot="1">
      <c r="A75" s="474" t="s">
        <v>325</v>
      </c>
      <c r="B75" s="298" t="s">
        <v>326</v>
      </c>
      <c r="C75" s="303">
        <f>SUM(C76:C78)</f>
        <v>0</v>
      </c>
    </row>
    <row r="76" spans="1:3" s="426" customFormat="1" ht="12" customHeight="1">
      <c r="A76" s="15" t="s">
        <v>347</v>
      </c>
      <c r="B76" s="427" t="s">
        <v>327</v>
      </c>
      <c r="C76" s="308"/>
    </row>
    <row r="77" spans="1:3" s="426" customFormat="1" ht="12" customHeight="1">
      <c r="A77" s="14" t="s">
        <v>348</v>
      </c>
      <c r="B77" s="428" t="s">
        <v>328</v>
      </c>
      <c r="C77" s="308"/>
    </row>
    <row r="78" spans="1:3" s="426" customFormat="1" ht="12" customHeight="1" thickBot="1">
      <c r="A78" s="16" t="s">
        <v>349</v>
      </c>
      <c r="B78" s="300" t="s">
        <v>329</v>
      </c>
      <c r="C78" s="308"/>
    </row>
    <row r="79" spans="1:3" s="426" customFormat="1" ht="12" customHeight="1" thickBot="1">
      <c r="A79" s="474" t="s">
        <v>330</v>
      </c>
      <c r="B79" s="298" t="s">
        <v>350</v>
      </c>
      <c r="C79" s="303">
        <f>SUM(C80:C83)</f>
        <v>0</v>
      </c>
    </row>
    <row r="80" spans="1:3" s="426" customFormat="1" ht="12" customHeight="1">
      <c r="A80" s="431" t="s">
        <v>331</v>
      </c>
      <c r="B80" s="427" t="s">
        <v>332</v>
      </c>
      <c r="C80" s="308"/>
    </row>
    <row r="81" spans="1:3" s="426" customFormat="1" ht="12" customHeight="1">
      <c r="A81" s="432" t="s">
        <v>333</v>
      </c>
      <c r="B81" s="428" t="s">
        <v>334</v>
      </c>
      <c r="C81" s="308"/>
    </row>
    <row r="82" spans="1:3" s="426" customFormat="1" ht="12" customHeight="1">
      <c r="A82" s="432" t="s">
        <v>335</v>
      </c>
      <c r="B82" s="428" t="s">
        <v>336</v>
      </c>
      <c r="C82" s="308"/>
    </row>
    <row r="83" spans="1:3" s="426" customFormat="1" ht="12" customHeight="1" thickBot="1">
      <c r="A83" s="433" t="s">
        <v>337</v>
      </c>
      <c r="B83" s="300" t="s">
        <v>338</v>
      </c>
      <c r="C83" s="308"/>
    </row>
    <row r="84" spans="1:3" s="426" customFormat="1" ht="12" customHeight="1" thickBot="1">
      <c r="A84" s="474" t="s">
        <v>339</v>
      </c>
      <c r="B84" s="298" t="s">
        <v>481</v>
      </c>
      <c r="C84" s="472"/>
    </row>
    <row r="85" spans="1:3" s="426" customFormat="1" ht="13.5" customHeight="1" thickBot="1">
      <c r="A85" s="474" t="s">
        <v>341</v>
      </c>
      <c r="B85" s="298" t="s">
        <v>340</v>
      </c>
      <c r="C85" s="472"/>
    </row>
    <row r="86" spans="1:3" s="426" customFormat="1" ht="15.75" customHeight="1" thickBot="1">
      <c r="A86" s="474" t="s">
        <v>353</v>
      </c>
      <c r="B86" s="434" t="s">
        <v>484</v>
      </c>
      <c r="C86" s="309">
        <f>+C63+C67+C72+C75+C79+C85+C84</f>
        <v>0</v>
      </c>
    </row>
    <row r="87" spans="1:3" s="426" customFormat="1" ht="16.5" customHeight="1" thickBot="1">
      <c r="A87" s="475" t="s">
        <v>483</v>
      </c>
      <c r="B87" s="435" t="s">
        <v>485</v>
      </c>
      <c r="C87" s="309">
        <f>+C62+C86</f>
        <v>965839380</v>
      </c>
    </row>
    <row r="88" spans="1:3" s="426" customFormat="1" ht="83.25" customHeight="1">
      <c r="A88" s="5"/>
      <c r="B88" s="6"/>
      <c r="C88" s="310"/>
    </row>
    <row r="89" spans="1:3" ht="16.5" customHeight="1">
      <c r="A89" s="808" t="s">
        <v>48</v>
      </c>
      <c r="B89" s="808"/>
      <c r="C89" s="808"/>
    </row>
    <row r="90" spans="1:3" s="436" customFormat="1" ht="16.5" customHeight="1" thickBot="1">
      <c r="A90" s="809" t="s">
        <v>154</v>
      </c>
      <c r="B90" s="809"/>
      <c r="C90" s="141" t="str">
        <f>C2</f>
        <v>Forintban!</v>
      </c>
    </row>
    <row r="91" spans="1:3" ht="38.1" customHeight="1" thickBot="1">
      <c r="A91" s="23" t="s">
        <v>70</v>
      </c>
      <c r="B91" s="24" t="s">
        <v>49</v>
      </c>
      <c r="C91" s="39" t="str">
        <f>+C3</f>
        <v>2017. évi előirányzat</v>
      </c>
    </row>
    <row r="92" spans="1:3" s="425" customFormat="1" ht="12" customHeight="1" thickBot="1">
      <c r="A92" s="31"/>
      <c r="B92" s="32" t="s">
        <v>499</v>
      </c>
      <c r="C92" s="33" t="s">
        <v>500</v>
      </c>
    </row>
    <row r="93" spans="1:3" ht="12" customHeight="1" thickBot="1">
      <c r="A93" s="22" t="s">
        <v>19</v>
      </c>
      <c r="B93" s="28" t="s">
        <v>443</v>
      </c>
      <c r="C93" s="302">
        <f>C94+C95+C96+C97+C98+C111</f>
        <v>888186763</v>
      </c>
    </row>
    <row r="94" spans="1:3" ht="12" customHeight="1">
      <c r="A94" s="17" t="s">
        <v>99</v>
      </c>
      <c r="B94" s="10" t="s">
        <v>50</v>
      </c>
      <c r="C94" s="304">
        <v>224972548</v>
      </c>
    </row>
    <row r="95" spans="1:3" ht="12" customHeight="1">
      <c r="A95" s="14" t="s">
        <v>100</v>
      </c>
      <c r="B95" s="8" t="s">
        <v>184</v>
      </c>
      <c r="C95" s="305">
        <v>52947546</v>
      </c>
    </row>
    <row r="96" spans="1:3" ht="12" customHeight="1">
      <c r="A96" s="14" t="s">
        <v>101</v>
      </c>
      <c r="B96" s="8" t="s">
        <v>141</v>
      </c>
      <c r="C96" s="307">
        <v>192944669</v>
      </c>
    </row>
    <row r="97" spans="1:3" ht="12" customHeight="1">
      <c r="A97" s="14" t="s">
        <v>102</v>
      </c>
      <c r="B97" s="11" t="s">
        <v>185</v>
      </c>
      <c r="C97" s="307">
        <v>29320000</v>
      </c>
    </row>
    <row r="98" spans="1:3" ht="12" customHeight="1">
      <c r="A98" s="14" t="s">
        <v>113</v>
      </c>
      <c r="B98" s="19" t="s">
        <v>186</v>
      </c>
      <c r="C98" s="307">
        <v>168708000</v>
      </c>
    </row>
    <row r="99" spans="1:3" ht="12" customHeight="1">
      <c r="A99" s="14" t="s">
        <v>103</v>
      </c>
      <c r="B99" s="8" t="s">
        <v>448</v>
      </c>
      <c r="C99" s="307"/>
    </row>
    <row r="100" spans="1:3" ht="12" customHeight="1">
      <c r="A100" s="14" t="s">
        <v>104</v>
      </c>
      <c r="B100" s="146" t="s">
        <v>447</v>
      </c>
      <c r="C100" s="307"/>
    </row>
    <row r="101" spans="1:3" ht="12" customHeight="1">
      <c r="A101" s="14" t="s">
        <v>114</v>
      </c>
      <c r="B101" s="146" t="s">
        <v>446</v>
      </c>
      <c r="C101" s="307"/>
    </row>
    <row r="102" spans="1:3" ht="12" customHeight="1">
      <c r="A102" s="14" t="s">
        <v>115</v>
      </c>
      <c r="B102" s="144" t="s">
        <v>356</v>
      </c>
      <c r="C102" s="307"/>
    </row>
    <row r="103" spans="1:3" ht="12" customHeight="1">
      <c r="A103" s="14" t="s">
        <v>116</v>
      </c>
      <c r="B103" s="145" t="s">
        <v>357</v>
      </c>
      <c r="C103" s="307"/>
    </row>
    <row r="104" spans="1:3" ht="12" customHeight="1">
      <c r="A104" s="14" t="s">
        <v>117</v>
      </c>
      <c r="B104" s="145" t="s">
        <v>358</v>
      </c>
      <c r="C104" s="307">
        <v>900000</v>
      </c>
    </row>
    <row r="105" spans="1:3" ht="12" customHeight="1">
      <c r="A105" s="14" t="s">
        <v>119</v>
      </c>
      <c r="B105" s="144" t="s">
        <v>359</v>
      </c>
      <c r="C105" s="307">
        <v>85682000</v>
      </c>
    </row>
    <row r="106" spans="1:3" ht="12" customHeight="1">
      <c r="A106" s="14" t="s">
        <v>187</v>
      </c>
      <c r="B106" s="144" t="s">
        <v>360</v>
      </c>
      <c r="C106" s="307"/>
    </row>
    <row r="107" spans="1:3" ht="12" customHeight="1">
      <c r="A107" s="14" t="s">
        <v>354</v>
      </c>
      <c r="B107" s="145" t="s">
        <v>361</v>
      </c>
      <c r="C107" s="307">
        <v>4800000</v>
      </c>
    </row>
    <row r="108" spans="1:3" ht="12" customHeight="1">
      <c r="A108" s="13" t="s">
        <v>355</v>
      </c>
      <c r="B108" s="146" t="s">
        <v>362</v>
      </c>
      <c r="C108" s="307"/>
    </row>
    <row r="109" spans="1:3" ht="12" customHeight="1">
      <c r="A109" s="14" t="s">
        <v>444</v>
      </c>
      <c r="B109" s="146" t="s">
        <v>363</v>
      </c>
      <c r="C109" s="307"/>
    </row>
    <row r="110" spans="1:3" ht="12" customHeight="1">
      <c r="A110" s="16" t="s">
        <v>445</v>
      </c>
      <c r="B110" s="146" t="s">
        <v>364</v>
      </c>
      <c r="C110" s="307">
        <v>77326000</v>
      </c>
    </row>
    <row r="111" spans="1:3" ht="12" customHeight="1">
      <c r="A111" s="14" t="s">
        <v>449</v>
      </c>
      <c r="B111" s="11" t="s">
        <v>51</v>
      </c>
      <c r="C111" s="305">
        <v>219294000</v>
      </c>
    </row>
    <row r="112" spans="1:3" ht="12" customHeight="1">
      <c r="A112" s="14" t="s">
        <v>450</v>
      </c>
      <c r="B112" s="8" t="s">
        <v>452</v>
      </c>
      <c r="C112" s="305">
        <v>61487000</v>
      </c>
    </row>
    <row r="113" spans="1:3" ht="12" customHeight="1" thickBot="1">
      <c r="A113" s="18" t="s">
        <v>451</v>
      </c>
      <c r="B113" s="496" t="s">
        <v>453</v>
      </c>
      <c r="C113" s="311">
        <v>157807000</v>
      </c>
    </row>
    <row r="114" spans="1:3" ht="12" customHeight="1" thickBot="1">
      <c r="A114" s="493" t="s">
        <v>20</v>
      </c>
      <c r="B114" s="494" t="s">
        <v>365</v>
      </c>
      <c r="C114" s="495">
        <f>+C115+C117+C119</f>
        <v>185346000</v>
      </c>
    </row>
    <row r="115" spans="1:3" ht="12" customHeight="1">
      <c r="A115" s="15" t="s">
        <v>105</v>
      </c>
      <c r="B115" s="8" t="s">
        <v>231</v>
      </c>
      <c r="C115" s="306">
        <v>104006000</v>
      </c>
    </row>
    <row r="116" spans="1:3" ht="12" customHeight="1">
      <c r="A116" s="15" t="s">
        <v>106</v>
      </c>
      <c r="B116" s="12" t="s">
        <v>369</v>
      </c>
      <c r="C116" s="306"/>
    </row>
    <row r="117" spans="1:3" ht="12" customHeight="1">
      <c r="A117" s="15" t="s">
        <v>107</v>
      </c>
      <c r="B117" s="12" t="s">
        <v>188</v>
      </c>
      <c r="C117" s="305">
        <v>53340000</v>
      </c>
    </row>
    <row r="118" spans="1:3" ht="12" customHeight="1">
      <c r="A118" s="15" t="s">
        <v>108</v>
      </c>
      <c r="B118" s="12" t="s">
        <v>370</v>
      </c>
      <c r="C118" s="275"/>
    </row>
    <row r="119" spans="1:3" ht="12" customHeight="1">
      <c r="A119" s="15" t="s">
        <v>109</v>
      </c>
      <c r="B119" s="300" t="s">
        <v>233</v>
      </c>
      <c r="C119" s="275">
        <v>28000000</v>
      </c>
    </row>
    <row r="120" spans="1:3" ht="12" customHeight="1">
      <c r="A120" s="15" t="s">
        <v>118</v>
      </c>
      <c r="B120" s="299" t="s">
        <v>434</v>
      </c>
      <c r="C120" s="275"/>
    </row>
    <row r="121" spans="1:3" ht="12" customHeight="1">
      <c r="A121" s="15" t="s">
        <v>120</v>
      </c>
      <c r="B121" s="423" t="s">
        <v>375</v>
      </c>
      <c r="C121" s="275"/>
    </row>
    <row r="122" spans="1:3">
      <c r="A122" s="15" t="s">
        <v>189</v>
      </c>
      <c r="B122" s="145" t="s">
        <v>358</v>
      </c>
      <c r="C122" s="275"/>
    </row>
    <row r="123" spans="1:3" ht="12" customHeight="1">
      <c r="A123" s="15" t="s">
        <v>190</v>
      </c>
      <c r="B123" s="145" t="s">
        <v>374</v>
      </c>
      <c r="C123" s="275"/>
    </row>
    <row r="124" spans="1:3" ht="12" customHeight="1">
      <c r="A124" s="15" t="s">
        <v>191</v>
      </c>
      <c r="B124" s="145" t="s">
        <v>373</v>
      </c>
      <c r="C124" s="275"/>
    </row>
    <row r="125" spans="1:3" ht="12" customHeight="1">
      <c r="A125" s="15" t="s">
        <v>366</v>
      </c>
      <c r="B125" s="145" t="s">
        <v>361</v>
      </c>
      <c r="C125" s="275"/>
    </row>
    <row r="126" spans="1:3" ht="12" customHeight="1">
      <c r="A126" s="15" t="s">
        <v>367</v>
      </c>
      <c r="B126" s="145" t="s">
        <v>372</v>
      </c>
      <c r="C126" s="275"/>
    </row>
    <row r="127" spans="1:3" ht="16.5" thickBot="1">
      <c r="A127" s="13" t="s">
        <v>368</v>
      </c>
      <c r="B127" s="145" t="s">
        <v>371</v>
      </c>
      <c r="C127" s="277"/>
    </row>
    <row r="128" spans="1:3" ht="12" customHeight="1" thickBot="1">
      <c r="A128" s="20" t="s">
        <v>21</v>
      </c>
      <c r="B128" s="125" t="s">
        <v>454</v>
      </c>
      <c r="C128" s="303">
        <f>+C93+C114</f>
        <v>1073532763</v>
      </c>
    </row>
    <row r="129" spans="1:3" ht="12" customHeight="1" thickBot="1">
      <c r="A129" s="20" t="s">
        <v>22</v>
      </c>
      <c r="B129" s="125" t="s">
        <v>455</v>
      </c>
      <c r="C129" s="303">
        <f>+C130+C131+C132</f>
        <v>2000000</v>
      </c>
    </row>
    <row r="130" spans="1:3" ht="12" customHeight="1">
      <c r="A130" s="15" t="s">
        <v>270</v>
      </c>
      <c r="B130" s="12" t="s">
        <v>462</v>
      </c>
      <c r="C130" s="275">
        <v>2000000</v>
      </c>
    </row>
    <row r="131" spans="1:3" ht="12" customHeight="1">
      <c r="A131" s="15" t="s">
        <v>271</v>
      </c>
      <c r="B131" s="12" t="s">
        <v>463</v>
      </c>
      <c r="C131" s="275"/>
    </row>
    <row r="132" spans="1:3" ht="12" customHeight="1" thickBot="1">
      <c r="A132" s="13" t="s">
        <v>272</v>
      </c>
      <c r="B132" s="12" t="s">
        <v>464</v>
      </c>
      <c r="C132" s="275"/>
    </row>
    <row r="133" spans="1:3" ht="12" customHeight="1" thickBot="1">
      <c r="A133" s="20" t="s">
        <v>23</v>
      </c>
      <c r="B133" s="125" t="s">
        <v>456</v>
      </c>
      <c r="C133" s="303">
        <f>SUM(C134:C139)</f>
        <v>0</v>
      </c>
    </row>
    <row r="134" spans="1:3" ht="12" customHeight="1">
      <c r="A134" s="15" t="s">
        <v>92</v>
      </c>
      <c r="B134" s="9" t="s">
        <v>465</v>
      </c>
      <c r="C134" s="275"/>
    </row>
    <row r="135" spans="1:3" ht="12" customHeight="1">
      <c r="A135" s="15" t="s">
        <v>93</v>
      </c>
      <c r="B135" s="9" t="s">
        <v>457</v>
      </c>
      <c r="C135" s="275"/>
    </row>
    <row r="136" spans="1:3" ht="12" customHeight="1">
      <c r="A136" s="15" t="s">
        <v>94</v>
      </c>
      <c r="B136" s="9" t="s">
        <v>458</v>
      </c>
      <c r="C136" s="275"/>
    </row>
    <row r="137" spans="1:3" ht="12" customHeight="1">
      <c r="A137" s="15" t="s">
        <v>176</v>
      </c>
      <c r="B137" s="9" t="s">
        <v>459</v>
      </c>
      <c r="C137" s="275"/>
    </row>
    <row r="138" spans="1:3" ht="12" customHeight="1">
      <c r="A138" s="15" t="s">
        <v>177</v>
      </c>
      <c r="B138" s="9" t="s">
        <v>460</v>
      </c>
      <c r="C138" s="275"/>
    </row>
    <row r="139" spans="1:3" ht="12" customHeight="1" thickBot="1">
      <c r="A139" s="13" t="s">
        <v>178</v>
      </c>
      <c r="B139" s="9" t="s">
        <v>461</v>
      </c>
      <c r="C139" s="275"/>
    </row>
    <row r="140" spans="1:3" ht="12" customHeight="1" thickBot="1">
      <c r="A140" s="20" t="s">
        <v>24</v>
      </c>
      <c r="B140" s="125" t="s">
        <v>469</v>
      </c>
      <c r="C140" s="309">
        <f>+C141+C142+C143+C144</f>
        <v>0</v>
      </c>
    </row>
    <row r="141" spans="1:3" ht="12" customHeight="1">
      <c r="A141" s="15" t="s">
        <v>95</v>
      </c>
      <c r="B141" s="9" t="s">
        <v>376</v>
      </c>
      <c r="C141" s="275"/>
    </row>
    <row r="142" spans="1:3" ht="12" customHeight="1">
      <c r="A142" s="15" t="s">
        <v>96</v>
      </c>
      <c r="B142" s="9" t="s">
        <v>377</v>
      </c>
      <c r="C142" s="275"/>
    </row>
    <row r="143" spans="1:3" ht="12" customHeight="1">
      <c r="A143" s="15" t="s">
        <v>290</v>
      </c>
      <c r="B143" s="9" t="s">
        <v>470</v>
      </c>
      <c r="C143" s="275"/>
    </row>
    <row r="144" spans="1:3" ht="12" customHeight="1" thickBot="1">
      <c r="A144" s="13" t="s">
        <v>291</v>
      </c>
      <c r="B144" s="7" t="s">
        <v>396</v>
      </c>
      <c r="C144" s="275"/>
    </row>
    <row r="145" spans="1:9" ht="12" customHeight="1" thickBot="1">
      <c r="A145" s="20" t="s">
        <v>25</v>
      </c>
      <c r="B145" s="125" t="s">
        <v>471</v>
      </c>
      <c r="C145" s="312">
        <f>SUM(C146:C150)</f>
        <v>0</v>
      </c>
    </row>
    <row r="146" spans="1:9" ht="12" customHeight="1">
      <c r="A146" s="15" t="s">
        <v>97</v>
      </c>
      <c r="B146" s="9" t="s">
        <v>466</v>
      </c>
      <c r="C146" s="275"/>
    </row>
    <row r="147" spans="1:9" ht="12" customHeight="1">
      <c r="A147" s="15" t="s">
        <v>98</v>
      </c>
      <c r="B147" s="9" t="s">
        <v>473</v>
      </c>
      <c r="C147" s="275"/>
    </row>
    <row r="148" spans="1:9" ht="12" customHeight="1">
      <c r="A148" s="15" t="s">
        <v>302</v>
      </c>
      <c r="B148" s="9" t="s">
        <v>468</v>
      </c>
      <c r="C148" s="275"/>
    </row>
    <row r="149" spans="1:9" ht="12" customHeight="1">
      <c r="A149" s="15" t="s">
        <v>303</v>
      </c>
      <c r="B149" s="9" t="s">
        <v>474</v>
      </c>
      <c r="C149" s="275"/>
    </row>
    <row r="150" spans="1:9" ht="12" customHeight="1" thickBot="1">
      <c r="A150" s="15" t="s">
        <v>472</v>
      </c>
      <c r="B150" s="9" t="s">
        <v>475</v>
      </c>
      <c r="C150" s="275"/>
    </row>
    <row r="151" spans="1:9" ht="12" customHeight="1" thickBot="1">
      <c r="A151" s="20" t="s">
        <v>26</v>
      </c>
      <c r="B151" s="125" t="s">
        <v>476</v>
      </c>
      <c r="C151" s="497"/>
    </row>
    <row r="152" spans="1:9" ht="12" customHeight="1" thickBot="1">
      <c r="A152" s="20" t="s">
        <v>27</v>
      </c>
      <c r="B152" s="125" t="s">
        <v>477</v>
      </c>
      <c r="C152" s="497"/>
    </row>
    <row r="153" spans="1:9" ht="15" customHeight="1" thickBot="1">
      <c r="A153" s="20" t="s">
        <v>28</v>
      </c>
      <c r="B153" s="125" t="s">
        <v>479</v>
      </c>
      <c r="C153" s="437">
        <f>+C129+C133+C140+C145+C151+C152</f>
        <v>2000000</v>
      </c>
      <c r="F153" s="438"/>
      <c r="G153" s="439"/>
      <c r="H153" s="439"/>
      <c r="I153" s="439"/>
    </row>
    <row r="154" spans="1:9" s="426" customFormat="1" ht="12.95" customHeight="1" thickBot="1">
      <c r="A154" s="301" t="s">
        <v>29</v>
      </c>
      <c r="B154" s="390" t="s">
        <v>478</v>
      </c>
      <c r="C154" s="437">
        <f>+C128+C153</f>
        <v>1075532763</v>
      </c>
    </row>
    <row r="155" spans="1:9" ht="7.5" customHeight="1"/>
    <row r="156" spans="1:9">
      <c r="A156" s="810" t="s">
        <v>378</v>
      </c>
      <c r="B156" s="810"/>
      <c r="C156" s="810"/>
    </row>
    <row r="157" spans="1:9" ht="15" customHeight="1" thickBot="1">
      <c r="A157" s="807" t="s">
        <v>155</v>
      </c>
      <c r="B157" s="807"/>
      <c r="C157" s="313" t="str">
        <f>C90</f>
        <v>Forintban!</v>
      </c>
    </row>
    <row r="158" spans="1:9" ht="13.5" customHeight="1" thickBot="1">
      <c r="A158" s="20">
        <v>1</v>
      </c>
      <c r="B158" s="27" t="s">
        <v>480</v>
      </c>
      <c r="C158" s="303">
        <f>+C62-C128</f>
        <v>-107693383</v>
      </c>
      <c r="D158" s="440"/>
    </row>
    <row r="159" spans="1:9" ht="15" customHeight="1" thickBot="1">
      <c r="A159" s="20" t="s">
        <v>20</v>
      </c>
      <c r="B159" s="27" t="s">
        <v>486</v>
      </c>
      <c r="C159" s="303">
        <f>+C86-C153</f>
        <v>-2000000</v>
      </c>
    </row>
  </sheetData>
  <mergeCells count="6">
    <mergeCell ref="A157:B157"/>
    <mergeCell ref="A1:C1"/>
    <mergeCell ref="A2:B2"/>
    <mergeCell ref="A89:C89"/>
    <mergeCell ref="A90:B90"/>
    <mergeCell ref="A156:C156"/>
  </mergeCells>
  <phoneticPr fontId="30" type="noConversion"/>
  <printOptions horizontalCentered="1"/>
  <pageMargins left="0.46" right="0.78740157480314965" top="1.4566929133858268" bottom="0.86614173228346458" header="0.78740157480314965" footer="0.59055118110236227"/>
  <pageSetup paperSize="9" scale="62" fitToHeight="2" orientation="portrait" r:id="rId1"/>
  <headerFooter alignWithMargins="0">
    <oddHeader>&amp;C&amp;"Times New Roman CE,Félkövér"&amp;12
Szikszó Város Önkormányzat
2017. ÉVI KÖLTSÉGVETÉS
KÖTELEZŐ FELADATAINAK MÉRLEGE &amp;R&amp;"Times New Roman CE,Félkövér dőlt"&amp;11 1.2. melléklet a 2/2017. (II.16.) önkormányzati rendelethez</oddHeader>
  </headerFooter>
  <rowBreaks count="1" manualBreakCount="1">
    <brk id="87" max="2" man="1"/>
  </rowBreaks>
</worksheet>
</file>

<file path=xl/worksheets/sheet30.xml><?xml version="1.0" encoding="utf-8"?>
<worksheet xmlns="http://schemas.openxmlformats.org/spreadsheetml/2006/main" xmlns:r="http://schemas.openxmlformats.org/officeDocument/2006/relationships">
  <sheetPr codeName="Munka29">
    <tabColor rgb="FF92D050"/>
  </sheetPr>
  <dimension ref="A1:G26"/>
  <sheetViews>
    <sheetView topLeftCell="A7" zoomScale="142" zoomScaleNormal="142" zoomScaleSheetLayoutView="64" workbookViewId="0">
      <selection activeCell="I15" sqref="I15"/>
    </sheetView>
  </sheetViews>
  <sheetFormatPr defaultRowHeight="12.75"/>
  <cols>
    <col min="1" max="1" width="5.5" style="47" customWidth="1"/>
    <col min="2" max="2" width="41.6640625" style="47" customWidth="1"/>
    <col min="3" max="3" width="12.33203125" style="47" customWidth="1"/>
    <col min="4" max="4" width="11.5" style="47" customWidth="1"/>
    <col min="5" max="5" width="11.33203125" style="47" customWidth="1"/>
    <col min="6" max="6" width="11" style="47" customWidth="1"/>
    <col min="7" max="7" width="14.33203125" style="47" customWidth="1"/>
    <col min="8" max="16384" width="9.33203125" style="47"/>
  </cols>
  <sheetData>
    <row r="1" spans="1:7" ht="43.5" customHeight="1">
      <c r="A1" s="857" t="s">
        <v>3</v>
      </c>
      <c r="B1" s="857"/>
      <c r="C1" s="857"/>
      <c r="D1" s="857"/>
      <c r="E1" s="857"/>
      <c r="F1" s="857"/>
      <c r="G1" s="857"/>
    </row>
    <row r="3" spans="1:7" s="165" customFormat="1" ht="27" customHeight="1">
      <c r="A3" s="163" t="s">
        <v>212</v>
      </c>
      <c r="B3" s="164"/>
      <c r="C3" s="855" t="s">
        <v>627</v>
      </c>
      <c r="D3" s="856"/>
      <c r="E3" s="856"/>
      <c r="F3" s="856"/>
      <c r="G3" s="856"/>
    </row>
    <row r="4" spans="1:7" s="165" customFormat="1" ht="15.75">
      <c r="A4" s="164"/>
      <c r="B4" s="164"/>
      <c r="C4" s="164"/>
      <c r="D4" s="164"/>
      <c r="E4" s="164"/>
      <c r="F4" s="164"/>
      <c r="G4" s="164"/>
    </row>
    <row r="5" spans="1:7" s="165" customFormat="1" ht="24.75" customHeight="1">
      <c r="A5" s="163" t="s">
        <v>213</v>
      </c>
      <c r="B5" s="164"/>
      <c r="C5" s="784" t="s">
        <v>626</v>
      </c>
      <c r="D5" s="784"/>
      <c r="E5" s="724"/>
      <c r="F5" s="724"/>
      <c r="G5" s="164"/>
    </row>
    <row r="6" spans="1:7" s="166" customFormat="1">
      <c r="A6" s="217"/>
      <c r="B6" s="217"/>
      <c r="C6" s="217"/>
      <c r="D6" s="217"/>
      <c r="E6" s="217"/>
      <c r="F6" s="217"/>
      <c r="G6" s="217"/>
    </row>
    <row r="7" spans="1:7" s="167" customFormat="1" ht="15" customHeight="1">
      <c r="A7" s="273" t="s">
        <v>628</v>
      </c>
      <c r="B7" s="272"/>
      <c r="C7" s="272"/>
      <c r="D7" s="258"/>
      <c r="E7" s="258"/>
      <c r="F7" s="258"/>
      <c r="G7" s="258"/>
    </row>
    <row r="8" spans="1:7" s="167" customFormat="1" ht="15" customHeight="1" thickBot="1">
      <c r="A8" s="273" t="s">
        <v>629</v>
      </c>
      <c r="B8" s="258"/>
      <c r="C8" s="258"/>
      <c r="D8" s="258"/>
      <c r="E8" s="258"/>
      <c r="F8" s="258"/>
      <c r="G8" s="530" t="str">
        <f ca="1">'9.3.3. sz. mell'!C4</f>
        <v>Forintban!</v>
      </c>
    </row>
    <row r="9" spans="1:7" s="77" customFormat="1" ht="42" customHeight="1" thickBot="1">
      <c r="A9" s="198" t="s">
        <v>17</v>
      </c>
      <c r="B9" s="199" t="s">
        <v>214</v>
      </c>
      <c r="C9" s="199" t="s">
        <v>215</v>
      </c>
      <c r="D9" s="199" t="s">
        <v>216</v>
      </c>
      <c r="E9" s="199" t="s">
        <v>217</v>
      </c>
      <c r="F9" s="199" t="s">
        <v>218</v>
      </c>
      <c r="G9" s="200" t="s">
        <v>54</v>
      </c>
    </row>
    <row r="10" spans="1:7" ht="18" customHeight="1">
      <c r="A10" s="259" t="s">
        <v>19</v>
      </c>
      <c r="B10" s="207" t="s">
        <v>219</v>
      </c>
      <c r="C10" s="168"/>
      <c r="D10" s="168"/>
      <c r="E10" s="168"/>
      <c r="F10" s="168"/>
      <c r="G10" s="260">
        <f>SUM(C10:F10)</f>
        <v>0</v>
      </c>
    </row>
    <row r="11" spans="1:7" ht="18" customHeight="1">
      <c r="A11" s="261" t="s">
        <v>20</v>
      </c>
      <c r="B11" s="208" t="s">
        <v>220</v>
      </c>
      <c r="C11" s="169"/>
      <c r="D11" s="169"/>
      <c r="E11" s="169"/>
      <c r="F11" s="169"/>
      <c r="G11" s="262">
        <f t="shared" ref="G11:G16" si="0">SUM(C11:F11)</f>
        <v>0</v>
      </c>
    </row>
    <row r="12" spans="1:7" ht="18" customHeight="1">
      <c r="A12" s="261" t="s">
        <v>21</v>
      </c>
      <c r="B12" s="208" t="s">
        <v>221</v>
      </c>
      <c r="C12" s="169"/>
      <c r="D12" s="169"/>
      <c r="E12" s="169"/>
      <c r="F12" s="169"/>
      <c r="G12" s="262">
        <f t="shared" si="0"/>
        <v>0</v>
      </c>
    </row>
    <row r="13" spans="1:7" ht="18" customHeight="1">
      <c r="A13" s="261" t="s">
        <v>22</v>
      </c>
      <c r="B13" s="208" t="s">
        <v>222</v>
      </c>
      <c r="C13" s="169"/>
      <c r="D13" s="169"/>
      <c r="E13" s="169"/>
      <c r="F13" s="169"/>
      <c r="G13" s="262">
        <f t="shared" si="0"/>
        <v>0</v>
      </c>
    </row>
    <row r="14" spans="1:7" ht="18" customHeight="1">
      <c r="A14" s="261" t="s">
        <v>23</v>
      </c>
      <c r="B14" s="208" t="s">
        <v>223</v>
      </c>
      <c r="C14" s="169"/>
      <c r="D14" s="169"/>
      <c r="E14" s="169"/>
      <c r="F14" s="169"/>
      <c r="G14" s="262">
        <f t="shared" si="0"/>
        <v>0</v>
      </c>
    </row>
    <row r="15" spans="1:7" ht="18" customHeight="1" thickBot="1">
      <c r="A15" s="263" t="s">
        <v>24</v>
      </c>
      <c r="B15" s="264" t="s">
        <v>224</v>
      </c>
      <c r="C15" s="170">
        <v>25887143</v>
      </c>
      <c r="D15" s="170">
        <v>513527</v>
      </c>
      <c r="E15" s="170">
        <v>61680326</v>
      </c>
      <c r="F15" s="170"/>
      <c r="G15" s="265">
        <f t="shared" si="0"/>
        <v>88080996</v>
      </c>
    </row>
    <row r="16" spans="1:7" s="171" customFormat="1" ht="18" customHeight="1" thickBot="1">
      <c r="A16" s="266" t="s">
        <v>25</v>
      </c>
      <c r="B16" s="267" t="s">
        <v>54</v>
      </c>
      <c r="C16" s="268">
        <f>SUM(C10:C15)</f>
        <v>25887143</v>
      </c>
      <c r="D16" s="268">
        <f>SUM(D10:D15)</f>
        <v>513527</v>
      </c>
      <c r="E16" s="268">
        <f>SUM(E10:E15)</f>
        <v>61680326</v>
      </c>
      <c r="F16" s="268">
        <f>SUM(F10:F15)</f>
        <v>0</v>
      </c>
      <c r="G16" s="269">
        <f t="shared" si="0"/>
        <v>88080996</v>
      </c>
    </row>
    <row r="17" spans="1:7" s="166" customFormat="1">
      <c r="A17" s="217"/>
      <c r="B17" s="217"/>
      <c r="C17" s="217"/>
      <c r="D17" s="217"/>
      <c r="E17" s="217"/>
      <c r="F17" s="217"/>
      <c r="G17" s="217"/>
    </row>
    <row r="18" spans="1:7" s="166" customFormat="1">
      <c r="A18" s="217"/>
      <c r="B18" s="217"/>
      <c r="C18" s="217"/>
      <c r="D18" s="217"/>
      <c r="E18" s="217"/>
      <c r="F18" s="217"/>
      <c r="G18" s="217"/>
    </row>
    <row r="19" spans="1:7" s="166" customFormat="1">
      <c r="A19" s="217"/>
      <c r="B19" s="217"/>
      <c r="C19" s="217"/>
      <c r="D19" s="217"/>
      <c r="E19" s="217"/>
      <c r="F19" s="217"/>
      <c r="G19" s="217"/>
    </row>
    <row r="20" spans="1:7" s="166" customFormat="1" ht="15.75">
      <c r="A20" s="165" t="str">
        <f ca="1">+CONCATENATE("......................, ",LEFT(ÖSSZEFÜGGÉSEK!A5,4),". .......................... hó ..... nap")</f>
        <v>......................, 2017. .......................... hó ..... nap</v>
      </c>
      <c r="B20" s="217"/>
      <c r="C20" s="217"/>
      <c r="D20" s="217"/>
      <c r="E20" s="217"/>
      <c r="F20" s="217"/>
      <c r="G20" s="217"/>
    </row>
    <row r="21" spans="1:7" s="166" customFormat="1">
      <c r="A21" s="217"/>
      <c r="B21" s="217"/>
      <c r="C21" s="217"/>
      <c r="D21" s="217"/>
      <c r="E21" s="217"/>
      <c r="F21" s="217"/>
      <c r="G21" s="217"/>
    </row>
    <row r="22" spans="1:7">
      <c r="A22" s="217"/>
      <c r="B22" s="217"/>
      <c r="C22" s="217"/>
      <c r="D22" s="217"/>
      <c r="E22" s="217"/>
      <c r="F22" s="217"/>
      <c r="G22" s="217"/>
    </row>
    <row r="23" spans="1:7">
      <c r="A23" s="217"/>
      <c r="B23" s="217"/>
      <c r="C23" s="166"/>
      <c r="D23" s="166"/>
      <c r="E23" s="166"/>
      <c r="F23" s="166"/>
      <c r="G23" s="217"/>
    </row>
    <row r="24" spans="1:7" ht="13.5">
      <c r="A24" s="217"/>
      <c r="B24" s="217"/>
      <c r="C24" s="270"/>
      <c r="D24" s="271" t="s">
        <v>225</v>
      </c>
      <c r="E24" s="271"/>
      <c r="F24" s="270"/>
      <c r="G24" s="217"/>
    </row>
    <row r="25" spans="1:7" ht="13.5">
      <c r="C25" s="172"/>
      <c r="D25" s="173"/>
      <c r="E25" s="173"/>
      <c r="F25" s="172"/>
    </row>
    <row r="26" spans="1:7" ht="13.5">
      <c r="C26" s="172"/>
      <c r="D26" s="173"/>
      <c r="E26" s="173"/>
      <c r="F26" s="172"/>
    </row>
  </sheetData>
  <mergeCells count="2">
    <mergeCell ref="C3:G3"/>
    <mergeCell ref="A1:G1"/>
  </mergeCells>
  <phoneticPr fontId="30" type="noConversion"/>
  <printOptions horizontalCentered="1"/>
  <pageMargins left="0.78740157480314965" right="0.78740157480314965" top="1.1417322834645669" bottom="0.98425196850393704" header="0.78740157480314965" footer="0.78740157480314965"/>
  <pageSetup paperSize="9" scale="88" orientation="portrait" horizontalDpi="300" verticalDpi="300" r:id="rId1"/>
  <headerFooter alignWithMargins="0">
    <oddHeader>&amp;C&amp;"Times New Roman CE,Félkövér"&amp;12
&amp;R&amp;"Times New Roman CE,Félkövér dőlt"&amp;11 10. melléklet a 2/2017. (II.16.) önkormányzati rendelethez</oddHeader>
  </headerFooter>
</worksheet>
</file>

<file path=xl/worksheets/sheet31.xml><?xml version="1.0" encoding="utf-8"?>
<worksheet xmlns="http://schemas.openxmlformats.org/spreadsheetml/2006/main" xmlns:r="http://schemas.openxmlformats.org/officeDocument/2006/relationships">
  <sheetPr codeName="Munka30">
    <tabColor rgb="FF92D050"/>
  </sheetPr>
  <dimension ref="A1:G167"/>
  <sheetViews>
    <sheetView view="pageLayout" zoomScaleNormal="120" zoomScaleSheetLayoutView="100" workbookViewId="0">
      <selection activeCell="G103" sqref="G103"/>
    </sheetView>
  </sheetViews>
  <sheetFormatPr defaultRowHeight="15.75"/>
  <cols>
    <col min="1" max="1" width="9" style="393" customWidth="1"/>
    <col min="2" max="2" width="74.5" style="393" customWidth="1"/>
    <col min="3" max="3" width="15.1640625" style="394" customWidth="1"/>
    <col min="4" max="4" width="15.33203125" style="393" customWidth="1"/>
    <col min="5" max="5" width="16.33203125" style="393" customWidth="1"/>
    <col min="6" max="6" width="9" style="38" customWidth="1"/>
    <col min="7" max="16384" width="9.33203125" style="38"/>
  </cols>
  <sheetData>
    <row r="1" spans="1:5" ht="15.95" customHeight="1">
      <c r="A1" s="808" t="s">
        <v>16</v>
      </c>
      <c r="B1" s="808"/>
      <c r="C1" s="808"/>
      <c r="D1" s="808"/>
      <c r="E1" s="808"/>
    </row>
    <row r="2" spans="1:5" ht="15.95" customHeight="1" thickBot="1">
      <c r="A2" s="807" t="s">
        <v>153</v>
      </c>
      <c r="B2" s="807"/>
      <c r="D2" s="142"/>
      <c r="E2" s="313" t="str">
        <f ca="1">'10.sz.mell'!G8</f>
        <v>Forintban!</v>
      </c>
    </row>
    <row r="3" spans="1:5" ht="30.75" customHeight="1" thickBot="1">
      <c r="A3" s="23" t="s">
        <v>70</v>
      </c>
      <c r="B3" s="24" t="s">
        <v>18</v>
      </c>
      <c r="C3" s="24" t="str">
        <f ca="1">+CONCATENATE(LEFT(ÖSSZEFÜGGÉSEK!A5,4)-2,". évi tény")</f>
        <v>2015. évi tény</v>
      </c>
      <c r="D3" s="416" t="str">
        <f ca="1">+CONCATENATE(LEFT(ÖSSZEFÜGGÉSEK!A5,4)-1,". évi várható")</f>
        <v>2016. évi várható</v>
      </c>
      <c r="E3" s="162" t="str">
        <f ca="1">+'1.1.sz.mell.'!C3</f>
        <v>2017. évi előirányzat</v>
      </c>
    </row>
    <row r="4" spans="1:5" s="40" customFormat="1" ht="12" customHeight="1" thickBot="1">
      <c r="A4" s="31" t="s">
        <v>499</v>
      </c>
      <c r="B4" s="32" t="s">
        <v>500</v>
      </c>
      <c r="C4" s="32" t="s">
        <v>501</v>
      </c>
      <c r="D4" s="32" t="s">
        <v>503</v>
      </c>
      <c r="E4" s="459" t="s">
        <v>502</v>
      </c>
    </row>
    <row r="5" spans="1:5" s="1" customFormat="1" ht="12" customHeight="1" thickBot="1">
      <c r="A5" s="20" t="s">
        <v>19</v>
      </c>
      <c r="B5" s="21" t="s">
        <v>254</v>
      </c>
      <c r="C5" s="408">
        <f>+C6+C7+C8+C9+C10+C11</f>
        <v>577438000</v>
      </c>
      <c r="D5" s="408">
        <f>+D6+D7+D8+D9+D10+D11</f>
        <v>428601000</v>
      </c>
      <c r="E5" s="274">
        <f>+E6+E7+E8+E9+E10+E11</f>
        <v>347680832</v>
      </c>
    </row>
    <row r="6" spans="1:5" s="1" customFormat="1" ht="12" customHeight="1">
      <c r="A6" s="15" t="s">
        <v>99</v>
      </c>
      <c r="B6" s="427" t="s">
        <v>255</v>
      </c>
      <c r="C6" s="410">
        <v>170639000</v>
      </c>
      <c r="D6" s="306">
        <v>139336000</v>
      </c>
      <c r="E6" s="276">
        <v>125250256</v>
      </c>
    </row>
    <row r="7" spans="1:5" s="1" customFormat="1" ht="12" customHeight="1">
      <c r="A7" s="14" t="s">
        <v>100</v>
      </c>
      <c r="B7" s="428" t="s">
        <v>256</v>
      </c>
      <c r="C7" s="409">
        <v>91543000</v>
      </c>
      <c r="D7" s="305">
        <v>97399000</v>
      </c>
      <c r="E7" s="275">
        <v>97959963</v>
      </c>
    </row>
    <row r="8" spans="1:5" s="1" customFormat="1" ht="12" customHeight="1">
      <c r="A8" s="14" t="s">
        <v>101</v>
      </c>
      <c r="B8" s="428" t="s">
        <v>257</v>
      </c>
      <c r="C8" s="409">
        <v>178471000</v>
      </c>
      <c r="D8" s="305">
        <v>178930000</v>
      </c>
      <c r="E8" s="275">
        <v>111613033</v>
      </c>
    </row>
    <row r="9" spans="1:5" s="1" customFormat="1" ht="12" customHeight="1">
      <c r="A9" s="14" t="s">
        <v>102</v>
      </c>
      <c r="B9" s="428" t="s">
        <v>258</v>
      </c>
      <c r="C9" s="409">
        <v>6570000</v>
      </c>
      <c r="D9" s="305">
        <v>6516000</v>
      </c>
      <c r="E9" s="275">
        <v>6437580</v>
      </c>
    </row>
    <row r="10" spans="1:5" s="1" customFormat="1" ht="12" customHeight="1">
      <c r="A10" s="14" t="s">
        <v>149</v>
      </c>
      <c r="B10" s="299" t="s">
        <v>438</v>
      </c>
      <c r="C10" s="409">
        <v>126873000</v>
      </c>
      <c r="D10" s="305">
        <v>6420000</v>
      </c>
      <c r="E10" s="275">
        <v>6420000</v>
      </c>
    </row>
    <row r="11" spans="1:5" s="1" customFormat="1" ht="12" customHeight="1" thickBot="1">
      <c r="A11" s="16" t="s">
        <v>103</v>
      </c>
      <c r="B11" s="300" t="s">
        <v>439</v>
      </c>
      <c r="C11" s="409">
        <v>3342000</v>
      </c>
      <c r="D11" s="275"/>
      <c r="E11" s="275"/>
    </row>
    <row r="12" spans="1:5" s="1" customFormat="1" ht="12" customHeight="1" thickBot="1">
      <c r="A12" s="20" t="s">
        <v>20</v>
      </c>
      <c r="B12" s="298" t="s">
        <v>259</v>
      </c>
      <c r="C12" s="408">
        <f>+C13+C14+C15+C16+C17</f>
        <v>529183000</v>
      </c>
      <c r="D12" s="408">
        <f>+D13+D14+D15+D16+D17</f>
        <v>506799000</v>
      </c>
      <c r="E12" s="274">
        <f>+E13+E14+E15+E16+E17</f>
        <v>526225448</v>
      </c>
    </row>
    <row r="13" spans="1:5" s="1" customFormat="1" ht="12" customHeight="1">
      <c r="A13" s="15" t="s">
        <v>105</v>
      </c>
      <c r="B13" s="427" t="s">
        <v>260</v>
      </c>
      <c r="C13" s="410"/>
      <c r="D13" s="410"/>
      <c r="E13" s="276"/>
    </row>
    <row r="14" spans="1:5" s="1" customFormat="1" ht="12" customHeight="1">
      <c r="A14" s="14" t="s">
        <v>106</v>
      </c>
      <c r="B14" s="428" t="s">
        <v>261</v>
      </c>
      <c r="C14" s="409"/>
      <c r="D14" s="409"/>
      <c r="E14" s="275"/>
    </row>
    <row r="15" spans="1:5" s="1" customFormat="1" ht="12" customHeight="1">
      <c r="A15" s="14" t="s">
        <v>107</v>
      </c>
      <c r="B15" s="428" t="s">
        <v>428</v>
      </c>
      <c r="C15" s="409"/>
      <c r="D15" s="305">
        <v>44000000</v>
      </c>
      <c r="E15" s="275"/>
    </row>
    <row r="16" spans="1:5" s="1" customFormat="1" ht="12" customHeight="1">
      <c r="A16" s="14" t="s">
        <v>108</v>
      </c>
      <c r="B16" s="428" t="s">
        <v>429</v>
      </c>
      <c r="C16" s="409"/>
      <c r="D16" s="305"/>
      <c r="E16" s="275"/>
    </row>
    <row r="17" spans="1:5" s="1" customFormat="1" ht="12" customHeight="1">
      <c r="A17" s="14" t="s">
        <v>109</v>
      </c>
      <c r="B17" s="428" t="s">
        <v>262</v>
      </c>
      <c r="C17" s="409">
        <v>529183000</v>
      </c>
      <c r="D17" s="305">
        <v>462799000</v>
      </c>
      <c r="E17" s="275">
        <v>526225448</v>
      </c>
    </row>
    <row r="18" spans="1:5" s="1" customFormat="1" ht="12" customHeight="1" thickBot="1">
      <c r="A18" s="16" t="s">
        <v>118</v>
      </c>
      <c r="B18" s="300" t="s">
        <v>263</v>
      </c>
      <c r="C18" s="411">
        <v>55858000</v>
      </c>
      <c r="D18" s="307">
        <v>4128000</v>
      </c>
      <c r="E18" s="277"/>
    </row>
    <row r="19" spans="1:5" s="1" customFormat="1" ht="12" customHeight="1" thickBot="1">
      <c r="A19" s="20" t="s">
        <v>21</v>
      </c>
      <c r="B19" s="21" t="s">
        <v>264</v>
      </c>
      <c r="C19" s="408">
        <f>+C20+C21+C22+C23+C24</f>
        <v>429497000</v>
      </c>
      <c r="D19" s="408">
        <f>+D20+D21+D22+D23+D24</f>
        <v>142076000</v>
      </c>
      <c r="E19" s="274">
        <f>+E20+E21+E22+E23+E24</f>
        <v>16188014</v>
      </c>
    </row>
    <row r="20" spans="1:5" s="1" customFormat="1" ht="12" customHeight="1">
      <c r="A20" s="15" t="s">
        <v>88</v>
      </c>
      <c r="B20" s="427" t="s">
        <v>265</v>
      </c>
      <c r="C20" s="410">
        <v>18247000</v>
      </c>
      <c r="D20" s="410"/>
      <c r="E20" s="276"/>
    </row>
    <row r="21" spans="1:5" s="1" customFormat="1" ht="12" customHeight="1">
      <c r="A21" s="14" t="s">
        <v>89</v>
      </c>
      <c r="B21" s="428" t="s">
        <v>266</v>
      </c>
      <c r="C21" s="409"/>
      <c r="D21" s="409"/>
      <c r="E21" s="275"/>
    </row>
    <row r="22" spans="1:5" s="1" customFormat="1" ht="12" customHeight="1">
      <c r="A22" s="14" t="s">
        <v>90</v>
      </c>
      <c r="B22" s="428" t="s">
        <v>430</v>
      </c>
      <c r="C22" s="409"/>
      <c r="D22" s="409"/>
      <c r="E22" s="275"/>
    </row>
    <row r="23" spans="1:5" s="1" customFormat="1" ht="12" customHeight="1">
      <c r="A23" s="14" t="s">
        <v>91</v>
      </c>
      <c r="B23" s="428" t="s">
        <v>431</v>
      </c>
      <c r="C23" s="409"/>
      <c r="D23" s="409"/>
      <c r="E23" s="275"/>
    </row>
    <row r="24" spans="1:5" s="1" customFormat="1" ht="12" customHeight="1">
      <c r="A24" s="14" t="s">
        <v>172</v>
      </c>
      <c r="B24" s="428" t="s">
        <v>267</v>
      </c>
      <c r="C24" s="409">
        <v>411250000</v>
      </c>
      <c r="D24" s="275">
        <v>142076000</v>
      </c>
      <c r="E24" s="275">
        <v>16188014</v>
      </c>
    </row>
    <row r="25" spans="1:5" s="1" customFormat="1" ht="12" customHeight="1" thickBot="1">
      <c r="A25" s="16" t="s">
        <v>173</v>
      </c>
      <c r="B25" s="429" t="s">
        <v>268</v>
      </c>
      <c r="C25" s="411">
        <v>411250000</v>
      </c>
      <c r="D25" s="411"/>
      <c r="E25" s="277"/>
    </row>
    <row r="26" spans="1:5" s="1" customFormat="1" ht="12" customHeight="1" thickBot="1">
      <c r="A26" s="20" t="s">
        <v>174</v>
      </c>
      <c r="B26" s="21" t="s">
        <v>269</v>
      </c>
      <c r="C26" s="415">
        <f>SUM(C27:C33)</f>
        <v>319246000</v>
      </c>
      <c r="D26" s="415">
        <f>SUM(D27:D33)</f>
        <v>335637000</v>
      </c>
      <c r="E26" s="458">
        <f>SUM(E27:E33)</f>
        <v>441093000</v>
      </c>
    </row>
    <row r="27" spans="1:5" s="1" customFormat="1" ht="12" customHeight="1">
      <c r="A27" s="15" t="s">
        <v>270</v>
      </c>
      <c r="B27" s="427" t="s">
        <v>563</v>
      </c>
      <c r="C27" s="410">
        <v>10794000</v>
      </c>
      <c r="D27" s="306">
        <v>11000000</v>
      </c>
      <c r="E27" s="304">
        <v>16000000</v>
      </c>
    </row>
    <row r="28" spans="1:5" s="1" customFormat="1" ht="12" customHeight="1">
      <c r="A28" s="14" t="s">
        <v>271</v>
      </c>
      <c r="B28" s="428" t="s">
        <v>564</v>
      </c>
      <c r="C28" s="409">
        <v>38862000</v>
      </c>
      <c r="D28" s="305">
        <v>38000000</v>
      </c>
      <c r="E28" s="305">
        <v>53000000</v>
      </c>
    </row>
    <row r="29" spans="1:5" s="1" customFormat="1" ht="12" customHeight="1">
      <c r="A29" s="14" t="s">
        <v>272</v>
      </c>
      <c r="B29" s="428" t="s">
        <v>565</v>
      </c>
      <c r="C29" s="409">
        <v>247198000</v>
      </c>
      <c r="D29" s="305">
        <v>260000000</v>
      </c>
      <c r="E29" s="305">
        <v>336000000</v>
      </c>
    </row>
    <row r="30" spans="1:5" s="1" customFormat="1" ht="12" customHeight="1">
      <c r="A30" s="14" t="s">
        <v>273</v>
      </c>
      <c r="B30" s="428" t="s">
        <v>566</v>
      </c>
      <c r="C30" s="409">
        <v>433000</v>
      </c>
      <c r="D30" s="305">
        <v>400000</v>
      </c>
      <c r="E30" s="305">
        <v>1343000</v>
      </c>
    </row>
    <row r="31" spans="1:5" s="1" customFormat="1" ht="12" customHeight="1">
      <c r="A31" s="14" t="s">
        <v>560</v>
      </c>
      <c r="B31" s="428" t="s">
        <v>274</v>
      </c>
      <c r="C31" s="409">
        <v>18187000</v>
      </c>
      <c r="D31" s="305">
        <v>18000000</v>
      </c>
      <c r="E31" s="305">
        <v>23000000</v>
      </c>
    </row>
    <row r="32" spans="1:5" s="1" customFormat="1" ht="12" customHeight="1">
      <c r="A32" s="14" t="s">
        <v>561</v>
      </c>
      <c r="B32" s="428" t="s">
        <v>275</v>
      </c>
      <c r="C32" s="409"/>
      <c r="D32" s="305"/>
      <c r="E32" s="305"/>
    </row>
    <row r="33" spans="1:5" s="1" customFormat="1" ht="12" customHeight="1" thickBot="1">
      <c r="A33" s="16" t="s">
        <v>562</v>
      </c>
      <c r="B33" s="429" t="s">
        <v>276</v>
      </c>
      <c r="C33" s="411">
        <v>3772000</v>
      </c>
      <c r="D33" s="307">
        <v>8237000</v>
      </c>
      <c r="E33" s="311">
        <v>11750000</v>
      </c>
    </row>
    <row r="34" spans="1:5" s="1" customFormat="1" ht="12" customHeight="1" thickBot="1">
      <c r="A34" s="20" t="s">
        <v>23</v>
      </c>
      <c r="B34" s="21" t="s">
        <v>440</v>
      </c>
      <c r="C34" s="408">
        <f>SUM(C35:C45)</f>
        <v>94407001</v>
      </c>
      <c r="D34" s="408">
        <f>SUM(D35:D45)</f>
        <v>103745000</v>
      </c>
      <c r="E34" s="274">
        <f>SUM(E35:E45)</f>
        <v>113082100</v>
      </c>
    </row>
    <row r="35" spans="1:5" s="1" customFormat="1" ht="12" customHeight="1">
      <c r="A35" s="15" t="s">
        <v>92</v>
      </c>
      <c r="B35" s="427" t="s">
        <v>279</v>
      </c>
      <c r="C35" s="410">
        <v>2853000</v>
      </c>
      <c r="D35" s="306">
        <v>3000000</v>
      </c>
      <c r="E35" s="276">
        <v>3000000</v>
      </c>
    </row>
    <row r="36" spans="1:5" s="1" customFormat="1" ht="12" customHeight="1">
      <c r="A36" s="14" t="s">
        <v>93</v>
      </c>
      <c r="B36" s="428" t="s">
        <v>280</v>
      </c>
      <c r="C36" s="409">
        <v>27900001</v>
      </c>
      <c r="D36" s="305">
        <v>28234000</v>
      </c>
      <c r="E36" s="275">
        <v>42176800</v>
      </c>
    </row>
    <row r="37" spans="1:5" s="1" customFormat="1" ht="12" customHeight="1">
      <c r="A37" s="14" t="s">
        <v>94</v>
      </c>
      <c r="B37" s="428" t="s">
        <v>281</v>
      </c>
      <c r="C37" s="409">
        <v>331000</v>
      </c>
      <c r="D37" s="305">
        <v>2175000</v>
      </c>
      <c r="E37" s="275">
        <v>240000</v>
      </c>
    </row>
    <row r="38" spans="1:5" s="1" customFormat="1" ht="12" customHeight="1">
      <c r="A38" s="14" t="s">
        <v>176</v>
      </c>
      <c r="B38" s="428" t="s">
        <v>282</v>
      </c>
      <c r="C38" s="409">
        <v>32058000</v>
      </c>
      <c r="D38" s="305">
        <v>42780000</v>
      </c>
      <c r="E38" s="275">
        <v>42780000</v>
      </c>
    </row>
    <row r="39" spans="1:5" s="1" customFormat="1" ht="12" customHeight="1">
      <c r="A39" s="14" t="s">
        <v>177</v>
      </c>
      <c r="B39" s="428" t="s">
        <v>283</v>
      </c>
      <c r="C39" s="409"/>
      <c r="D39" s="305"/>
      <c r="E39" s="275"/>
    </row>
    <row r="40" spans="1:5" s="1" customFormat="1" ht="12" customHeight="1">
      <c r="A40" s="14" t="s">
        <v>178</v>
      </c>
      <c r="B40" s="428" t="s">
        <v>284</v>
      </c>
      <c r="C40" s="409">
        <v>13502000</v>
      </c>
      <c r="D40" s="305">
        <v>25888000</v>
      </c>
      <c r="E40" s="275">
        <v>23811300</v>
      </c>
    </row>
    <row r="41" spans="1:5" s="1" customFormat="1" ht="12" customHeight="1">
      <c r="A41" s="14" t="s">
        <v>179</v>
      </c>
      <c r="B41" s="428" t="s">
        <v>285</v>
      </c>
      <c r="C41" s="409"/>
      <c r="D41" s="305">
        <v>1662000</v>
      </c>
      <c r="E41" s="275">
        <v>1068000</v>
      </c>
    </row>
    <row r="42" spans="1:5" s="1" customFormat="1" ht="12" customHeight="1">
      <c r="A42" s="14" t="s">
        <v>180</v>
      </c>
      <c r="B42" s="428" t="s">
        <v>567</v>
      </c>
      <c r="C42" s="409">
        <v>7000</v>
      </c>
      <c r="D42" s="305">
        <v>6000</v>
      </c>
      <c r="E42" s="275">
        <v>6000</v>
      </c>
    </row>
    <row r="43" spans="1:5" s="1" customFormat="1" ht="12" customHeight="1">
      <c r="A43" s="14" t="s">
        <v>277</v>
      </c>
      <c r="B43" s="428" t="s">
        <v>287</v>
      </c>
      <c r="C43" s="412">
        <v>124000</v>
      </c>
      <c r="D43" s="278"/>
      <c r="E43" s="278"/>
    </row>
    <row r="44" spans="1:5" s="1" customFormat="1" ht="12" customHeight="1">
      <c r="A44" s="16" t="s">
        <v>278</v>
      </c>
      <c r="B44" s="429" t="s">
        <v>442</v>
      </c>
      <c r="C44" s="413"/>
      <c r="D44" s="279"/>
      <c r="E44" s="279"/>
    </row>
    <row r="45" spans="1:5" s="1" customFormat="1" ht="12" customHeight="1" thickBot="1">
      <c r="A45" s="16" t="s">
        <v>441</v>
      </c>
      <c r="B45" s="300" t="s">
        <v>288</v>
      </c>
      <c r="C45" s="413">
        <v>17632000</v>
      </c>
      <c r="D45" s="279"/>
      <c r="E45" s="279"/>
    </row>
    <row r="46" spans="1:5" s="1" customFormat="1" ht="12" customHeight="1" thickBot="1">
      <c r="A46" s="20" t="s">
        <v>24</v>
      </c>
      <c r="B46" s="21" t="s">
        <v>289</v>
      </c>
      <c r="C46" s="408">
        <f>SUM(C47:C51)</f>
        <v>28867000</v>
      </c>
      <c r="D46" s="408">
        <f>SUM(D47:D51)</f>
        <v>41890000</v>
      </c>
      <c r="E46" s="274">
        <f>SUM(E47:E51)</f>
        <v>39900000</v>
      </c>
    </row>
    <row r="47" spans="1:5" s="1" customFormat="1" ht="12" customHeight="1">
      <c r="A47" s="15" t="s">
        <v>95</v>
      </c>
      <c r="B47" s="427" t="s">
        <v>293</v>
      </c>
      <c r="C47" s="473"/>
      <c r="D47" s="473"/>
      <c r="E47" s="296"/>
    </row>
    <row r="48" spans="1:5" s="1" customFormat="1" ht="12" customHeight="1">
      <c r="A48" s="14" t="s">
        <v>96</v>
      </c>
      <c r="B48" s="428" t="s">
        <v>294</v>
      </c>
      <c r="C48" s="412">
        <v>28856000</v>
      </c>
      <c r="D48" s="308">
        <v>41890000</v>
      </c>
      <c r="E48" s="278">
        <v>39900000</v>
      </c>
    </row>
    <row r="49" spans="1:5" s="1" customFormat="1" ht="12" customHeight="1">
      <c r="A49" s="14" t="s">
        <v>290</v>
      </c>
      <c r="B49" s="428" t="s">
        <v>295</v>
      </c>
      <c r="C49" s="412"/>
      <c r="D49" s="412"/>
      <c r="E49" s="278"/>
    </row>
    <row r="50" spans="1:5" s="1" customFormat="1" ht="12" customHeight="1">
      <c r="A50" s="14" t="s">
        <v>291</v>
      </c>
      <c r="B50" s="428" t="s">
        <v>296</v>
      </c>
      <c r="C50" s="412">
        <v>11000</v>
      </c>
      <c r="D50" s="412"/>
      <c r="E50" s="278"/>
    </row>
    <row r="51" spans="1:5" s="1" customFormat="1" ht="12" customHeight="1" thickBot="1">
      <c r="A51" s="16" t="s">
        <v>292</v>
      </c>
      <c r="B51" s="300" t="s">
        <v>297</v>
      </c>
      <c r="C51" s="413"/>
      <c r="D51" s="413"/>
      <c r="E51" s="279"/>
    </row>
    <row r="52" spans="1:5" s="1" customFormat="1" ht="12" customHeight="1" thickBot="1">
      <c r="A52" s="20" t="s">
        <v>181</v>
      </c>
      <c r="B52" s="21" t="s">
        <v>298</v>
      </c>
      <c r="C52" s="408">
        <f>SUM(C53:C55)</f>
        <v>49910000</v>
      </c>
      <c r="D52" s="408">
        <f>SUM(D53:D55)</f>
        <v>7700000</v>
      </c>
      <c r="E52" s="274">
        <f>SUM(E53:E55)</f>
        <v>11700000</v>
      </c>
    </row>
    <row r="53" spans="1:5" s="1" customFormat="1" ht="12" customHeight="1">
      <c r="A53" s="15" t="s">
        <v>97</v>
      </c>
      <c r="B53" s="427" t="s">
        <v>299</v>
      </c>
      <c r="C53" s="410"/>
      <c r="D53" s="410"/>
      <c r="E53" s="276"/>
    </row>
    <row r="54" spans="1:5" s="1" customFormat="1" ht="12" customHeight="1">
      <c r="A54" s="14" t="s">
        <v>98</v>
      </c>
      <c r="B54" s="428" t="s">
        <v>432</v>
      </c>
      <c r="C54" s="409">
        <v>23037000</v>
      </c>
      <c r="D54" s="305">
        <v>7700000</v>
      </c>
      <c r="E54" s="275"/>
    </row>
    <row r="55" spans="1:5" s="1" customFormat="1" ht="12" customHeight="1">
      <c r="A55" s="14" t="s">
        <v>302</v>
      </c>
      <c r="B55" s="428" t="s">
        <v>300</v>
      </c>
      <c r="C55" s="409">
        <v>26873000</v>
      </c>
      <c r="D55" s="409"/>
      <c r="E55" s="275">
        <v>11700000</v>
      </c>
    </row>
    <row r="56" spans="1:5" s="1" customFormat="1" ht="12" customHeight="1" thickBot="1">
      <c r="A56" s="16" t="s">
        <v>303</v>
      </c>
      <c r="B56" s="300" t="s">
        <v>301</v>
      </c>
      <c r="C56" s="411"/>
      <c r="D56" s="411"/>
      <c r="E56" s="277"/>
    </row>
    <row r="57" spans="1:5" s="1" customFormat="1" ht="12" customHeight="1" thickBot="1">
      <c r="A57" s="20" t="s">
        <v>26</v>
      </c>
      <c r="B57" s="298" t="s">
        <v>304</v>
      </c>
      <c r="C57" s="408">
        <f>SUM(C58:C60)</f>
        <v>2000000</v>
      </c>
      <c r="D57" s="408">
        <f>SUM(D58:D60)</f>
        <v>0</v>
      </c>
      <c r="E57" s="274">
        <f>SUM(E58:E60)</f>
        <v>0</v>
      </c>
    </row>
    <row r="58" spans="1:5" s="1" customFormat="1" ht="12" customHeight="1">
      <c r="A58" s="15" t="s">
        <v>182</v>
      </c>
      <c r="B58" s="427" t="s">
        <v>306</v>
      </c>
      <c r="C58" s="412"/>
      <c r="D58" s="412"/>
      <c r="E58" s="278"/>
    </row>
    <row r="59" spans="1:5" s="1" customFormat="1" ht="12" customHeight="1">
      <c r="A59" s="14" t="s">
        <v>183</v>
      </c>
      <c r="B59" s="428" t="s">
        <v>433</v>
      </c>
      <c r="C59" s="412"/>
      <c r="D59" s="412"/>
      <c r="E59" s="278"/>
    </row>
    <row r="60" spans="1:5" s="1" customFormat="1" ht="12" customHeight="1">
      <c r="A60" s="14" t="s">
        <v>232</v>
      </c>
      <c r="B60" s="428" t="s">
        <v>307</v>
      </c>
      <c r="C60" s="412">
        <v>2000000</v>
      </c>
      <c r="D60" s="412"/>
      <c r="E60" s="278"/>
    </row>
    <row r="61" spans="1:5" s="1" customFormat="1" ht="12" customHeight="1" thickBot="1">
      <c r="A61" s="16" t="s">
        <v>305</v>
      </c>
      <c r="B61" s="300" t="s">
        <v>308</v>
      </c>
      <c r="C61" s="412"/>
      <c r="D61" s="412"/>
      <c r="E61" s="278"/>
    </row>
    <row r="62" spans="1:5" s="1" customFormat="1" ht="12" customHeight="1" thickBot="1">
      <c r="A62" s="498" t="s">
        <v>482</v>
      </c>
      <c r="B62" s="21" t="s">
        <v>309</v>
      </c>
      <c r="C62" s="415">
        <f>+C5+C12+C19+C26+C34+C46+C52+C57</f>
        <v>2030548001</v>
      </c>
      <c r="D62" s="415">
        <f>+D5+D12+D19+D26+D34+D46+D52+D57</f>
        <v>1566448000</v>
      </c>
      <c r="E62" s="458">
        <f>+E5+E12+E19+E26+E34+E46+E52+E57</f>
        <v>1495869394</v>
      </c>
    </row>
    <row r="63" spans="1:5" s="1" customFormat="1" ht="12" customHeight="1" thickBot="1">
      <c r="A63" s="474" t="s">
        <v>310</v>
      </c>
      <c r="B63" s="298" t="s">
        <v>551</v>
      </c>
      <c r="C63" s="408">
        <f>SUM(C64:C66)</f>
        <v>0</v>
      </c>
      <c r="D63" s="408">
        <f>SUM(D64:D66)</f>
        <v>33808000</v>
      </c>
      <c r="E63" s="274">
        <f>SUM(E64:E66)</f>
        <v>0</v>
      </c>
    </row>
    <row r="64" spans="1:5" s="1" customFormat="1" ht="12" customHeight="1">
      <c r="A64" s="15" t="s">
        <v>342</v>
      </c>
      <c r="B64" s="427" t="s">
        <v>312</v>
      </c>
      <c r="C64" s="412"/>
      <c r="D64" s="308">
        <v>33808000</v>
      </c>
      <c r="E64" s="278"/>
    </row>
    <row r="65" spans="1:7" s="1" customFormat="1" ht="12" customHeight="1">
      <c r="A65" s="14" t="s">
        <v>351</v>
      </c>
      <c r="B65" s="428" t="s">
        <v>313</v>
      </c>
      <c r="C65" s="412"/>
      <c r="D65" s="412"/>
      <c r="E65" s="278"/>
    </row>
    <row r="66" spans="1:7" s="1" customFormat="1" ht="12" customHeight="1" thickBot="1">
      <c r="A66" s="16" t="s">
        <v>352</v>
      </c>
      <c r="B66" s="492" t="s">
        <v>467</v>
      </c>
      <c r="C66" s="412"/>
      <c r="D66" s="412"/>
      <c r="E66" s="278"/>
    </row>
    <row r="67" spans="1:7" s="1" customFormat="1" ht="12" customHeight="1" thickBot="1">
      <c r="A67" s="474" t="s">
        <v>315</v>
      </c>
      <c r="B67" s="298" t="s">
        <v>316</v>
      </c>
      <c r="C67" s="408">
        <f>SUM(C68:C71)</f>
        <v>0</v>
      </c>
      <c r="D67" s="408">
        <f>SUM(D68:D71)</f>
        <v>0</v>
      </c>
      <c r="E67" s="274">
        <f>SUM(E68:E71)</f>
        <v>0</v>
      </c>
    </row>
    <row r="68" spans="1:7" s="1" customFormat="1" ht="12" customHeight="1">
      <c r="A68" s="15" t="s">
        <v>150</v>
      </c>
      <c r="B68" s="427" t="s">
        <v>317</v>
      </c>
      <c r="C68" s="412"/>
      <c r="D68" s="412"/>
      <c r="E68" s="278"/>
    </row>
    <row r="69" spans="1:7" s="1" customFormat="1" ht="17.25" customHeight="1">
      <c r="A69" s="14" t="s">
        <v>151</v>
      </c>
      <c r="B69" s="428" t="s">
        <v>318</v>
      </c>
      <c r="C69" s="412"/>
      <c r="D69" s="412"/>
      <c r="E69" s="278"/>
      <c r="G69" s="41"/>
    </row>
    <row r="70" spans="1:7" s="1" customFormat="1" ht="12" customHeight="1">
      <c r="A70" s="14" t="s">
        <v>343</v>
      </c>
      <c r="B70" s="428" t="s">
        <v>319</v>
      </c>
      <c r="C70" s="412"/>
      <c r="D70" s="412"/>
      <c r="E70" s="278"/>
    </row>
    <row r="71" spans="1:7" s="1" customFormat="1" ht="12" customHeight="1" thickBot="1">
      <c r="A71" s="16" t="s">
        <v>344</v>
      </c>
      <c r="B71" s="300" t="s">
        <v>320</v>
      </c>
      <c r="C71" s="412"/>
      <c r="D71" s="412"/>
      <c r="E71" s="278"/>
    </row>
    <row r="72" spans="1:7" s="1" customFormat="1" ht="12" customHeight="1" thickBot="1">
      <c r="A72" s="474" t="s">
        <v>321</v>
      </c>
      <c r="B72" s="298" t="s">
        <v>322</v>
      </c>
      <c r="C72" s="408">
        <f>SUM(C73:C74)</f>
        <v>25322000</v>
      </c>
      <c r="D72" s="408">
        <f>SUM(D73:D74)</f>
        <v>56700000</v>
      </c>
      <c r="E72" s="274">
        <f>SUM(E73:E74)</f>
        <v>122008351</v>
      </c>
    </row>
    <row r="73" spans="1:7" s="1" customFormat="1" ht="12" customHeight="1">
      <c r="A73" s="15" t="s">
        <v>345</v>
      </c>
      <c r="B73" s="427" t="s">
        <v>323</v>
      </c>
      <c r="C73" s="412">
        <v>25322000</v>
      </c>
      <c r="D73" s="412">
        <v>56700000</v>
      </c>
      <c r="E73" s="278">
        <v>122008351</v>
      </c>
    </row>
    <row r="74" spans="1:7" s="1" customFormat="1" ht="12" customHeight="1" thickBot="1">
      <c r="A74" s="16" t="s">
        <v>346</v>
      </c>
      <c r="B74" s="300" t="s">
        <v>324</v>
      </c>
      <c r="C74" s="412"/>
      <c r="D74" s="412"/>
      <c r="E74" s="278"/>
    </row>
    <row r="75" spans="1:7" s="1" customFormat="1" ht="12" customHeight="1" thickBot="1">
      <c r="A75" s="474" t="s">
        <v>325</v>
      </c>
      <c r="B75" s="298" t="s">
        <v>326</v>
      </c>
      <c r="C75" s="408">
        <f>SUM(C76:C78)</f>
        <v>15495000</v>
      </c>
      <c r="D75" s="408">
        <f>SUM(D76:D78)</f>
        <v>0</v>
      </c>
      <c r="E75" s="274">
        <f>SUM(E76:E78)</f>
        <v>0</v>
      </c>
    </row>
    <row r="76" spans="1:7" s="1" customFormat="1" ht="12" customHeight="1">
      <c r="A76" s="15" t="s">
        <v>347</v>
      </c>
      <c r="B76" s="427" t="s">
        <v>327</v>
      </c>
      <c r="C76" s="412">
        <v>15495000</v>
      </c>
      <c r="D76" s="412"/>
      <c r="E76" s="278"/>
    </row>
    <row r="77" spans="1:7" s="1" customFormat="1" ht="12" customHeight="1">
      <c r="A77" s="14" t="s">
        <v>348</v>
      </c>
      <c r="B77" s="428" t="s">
        <v>328</v>
      </c>
      <c r="C77" s="412"/>
      <c r="D77" s="412"/>
      <c r="E77" s="278"/>
    </row>
    <row r="78" spans="1:7" s="1" customFormat="1" ht="12" customHeight="1" thickBot="1">
      <c r="A78" s="16" t="s">
        <v>349</v>
      </c>
      <c r="B78" s="300" t="s">
        <v>329</v>
      </c>
      <c r="C78" s="412"/>
      <c r="D78" s="412"/>
      <c r="E78" s="278"/>
    </row>
    <row r="79" spans="1:7" s="1" customFormat="1" ht="12" customHeight="1" thickBot="1">
      <c r="A79" s="474" t="s">
        <v>330</v>
      </c>
      <c r="B79" s="298" t="s">
        <v>350</v>
      </c>
      <c r="C79" s="408">
        <f>SUM(C80:C83)</f>
        <v>0</v>
      </c>
      <c r="D79" s="408">
        <f>SUM(D80:D83)</f>
        <v>0</v>
      </c>
      <c r="E79" s="274">
        <f>SUM(E80:E83)</f>
        <v>0</v>
      </c>
    </row>
    <row r="80" spans="1:7" s="1" customFormat="1" ht="12" customHeight="1">
      <c r="A80" s="431" t="s">
        <v>331</v>
      </c>
      <c r="B80" s="427" t="s">
        <v>332</v>
      </c>
      <c r="C80" s="412"/>
      <c r="D80" s="412"/>
      <c r="E80" s="278"/>
    </row>
    <row r="81" spans="1:6" s="1" customFormat="1" ht="12" customHeight="1">
      <c r="A81" s="432" t="s">
        <v>333</v>
      </c>
      <c r="B81" s="428" t="s">
        <v>334</v>
      </c>
      <c r="C81" s="412"/>
      <c r="D81" s="412"/>
      <c r="E81" s="278"/>
    </row>
    <row r="82" spans="1:6" s="1" customFormat="1" ht="12" customHeight="1">
      <c r="A82" s="432" t="s">
        <v>335</v>
      </c>
      <c r="B82" s="428" t="s">
        <v>336</v>
      </c>
      <c r="C82" s="412"/>
      <c r="D82" s="412"/>
      <c r="E82" s="278"/>
    </row>
    <row r="83" spans="1:6" s="1" customFormat="1" ht="12" customHeight="1" thickBot="1">
      <c r="A83" s="433" t="s">
        <v>337</v>
      </c>
      <c r="B83" s="300" t="s">
        <v>338</v>
      </c>
      <c r="C83" s="412"/>
      <c r="D83" s="412"/>
      <c r="E83" s="278"/>
    </row>
    <row r="84" spans="1:6" s="1" customFormat="1" ht="12" customHeight="1" thickBot="1">
      <c r="A84" s="474" t="s">
        <v>339</v>
      </c>
      <c r="B84" s="298" t="s">
        <v>481</v>
      </c>
      <c r="C84" s="476"/>
      <c r="D84" s="476"/>
      <c r="E84" s="477"/>
    </row>
    <row r="85" spans="1:6" s="1" customFormat="1" ht="12" customHeight="1" thickBot="1">
      <c r="A85" s="474" t="s">
        <v>341</v>
      </c>
      <c r="B85" s="298" t="s">
        <v>340</v>
      </c>
      <c r="C85" s="476"/>
      <c r="D85" s="476"/>
      <c r="E85" s="477"/>
    </row>
    <row r="86" spans="1:6" s="1" customFormat="1" ht="12" customHeight="1" thickBot="1">
      <c r="A86" s="474" t="s">
        <v>353</v>
      </c>
      <c r="B86" s="434" t="s">
        <v>484</v>
      </c>
      <c r="C86" s="415">
        <f>+C63+C67+C72+C75+C79+C85+C84</f>
        <v>40817000</v>
      </c>
      <c r="D86" s="415">
        <f>+D63+D67+D72+D75+D79+D85+D84</f>
        <v>90508000</v>
      </c>
      <c r="E86" s="458">
        <f>+E63+E67+E72+E75+E79+E85+E84</f>
        <v>122008351</v>
      </c>
    </row>
    <row r="87" spans="1:6" s="1" customFormat="1" ht="12" customHeight="1" thickBot="1">
      <c r="A87" s="475" t="s">
        <v>483</v>
      </c>
      <c r="B87" s="435" t="s">
        <v>485</v>
      </c>
      <c r="C87" s="415">
        <f>+C62+C86</f>
        <v>2071365001</v>
      </c>
      <c r="D87" s="415">
        <f>+D62+D86</f>
        <v>1656956000</v>
      </c>
      <c r="E87" s="458">
        <f>+E62+E86</f>
        <v>1617877745</v>
      </c>
    </row>
    <row r="88" spans="1:6" s="1" customFormat="1" ht="12" customHeight="1">
      <c r="A88" s="380"/>
      <c r="B88" s="381"/>
      <c r="C88" s="382"/>
      <c r="D88" s="383"/>
      <c r="E88" s="384"/>
    </row>
    <row r="89" spans="1:6" s="1" customFormat="1" ht="12" customHeight="1">
      <c r="A89" s="808" t="s">
        <v>48</v>
      </c>
      <c r="B89" s="808"/>
      <c r="C89" s="808"/>
      <c r="D89" s="808"/>
      <c r="E89" s="808"/>
    </row>
    <row r="90" spans="1:6" s="1" customFormat="1" ht="12" customHeight="1" thickBot="1">
      <c r="A90" s="809" t="s">
        <v>154</v>
      </c>
      <c r="B90" s="809"/>
      <c r="C90" s="394"/>
      <c r="D90" s="142"/>
      <c r="E90" s="313" t="str">
        <f>E2</f>
        <v>Forintban!</v>
      </c>
    </row>
    <row r="91" spans="1:6" s="1" customFormat="1" ht="24" customHeight="1" thickBot="1">
      <c r="A91" s="23" t="s">
        <v>17</v>
      </c>
      <c r="B91" s="24" t="s">
        <v>49</v>
      </c>
      <c r="C91" s="24" t="str">
        <f>+C3</f>
        <v>2015. évi tény</v>
      </c>
      <c r="D91" s="24" t="str">
        <f>+D3</f>
        <v>2016. évi várható</v>
      </c>
      <c r="E91" s="162" t="str">
        <f>+E3</f>
        <v>2017. évi előirányzat</v>
      </c>
      <c r="F91" s="150"/>
    </row>
    <row r="92" spans="1:6" s="1" customFormat="1" ht="12" customHeight="1" thickBot="1">
      <c r="A92" s="31" t="s">
        <v>499</v>
      </c>
      <c r="B92" s="32" t="s">
        <v>500</v>
      </c>
      <c r="C92" s="32" t="s">
        <v>501</v>
      </c>
      <c r="D92" s="32" t="s">
        <v>503</v>
      </c>
      <c r="E92" s="459" t="s">
        <v>502</v>
      </c>
      <c r="F92" s="150"/>
    </row>
    <row r="93" spans="1:6" s="1" customFormat="1" ht="15" customHeight="1" thickBot="1">
      <c r="A93" s="22" t="s">
        <v>19</v>
      </c>
      <c r="B93" s="28" t="s">
        <v>443</v>
      </c>
      <c r="C93" s="407">
        <f>C94+C95+C96+C97+C98+C111</f>
        <v>1355648000</v>
      </c>
      <c r="D93" s="407">
        <f>D94+D95+D96+D97+D98+D111</f>
        <v>1240675000</v>
      </c>
      <c r="E93" s="502">
        <f>E94+E95+E96+E97+E98+E111</f>
        <v>1322743174</v>
      </c>
      <c r="F93" s="150"/>
    </row>
    <row r="94" spans="1:6" s="1" customFormat="1" ht="12.95" customHeight="1">
      <c r="A94" s="17" t="s">
        <v>99</v>
      </c>
      <c r="B94" s="10" t="s">
        <v>50</v>
      </c>
      <c r="C94" s="726">
        <v>540616000</v>
      </c>
      <c r="D94" s="726">
        <v>528724000</v>
      </c>
      <c r="E94" s="503">
        <v>537829986</v>
      </c>
    </row>
    <row r="95" spans="1:6" ht="16.5" customHeight="1">
      <c r="A95" s="14" t="s">
        <v>100</v>
      </c>
      <c r="B95" s="8" t="s">
        <v>184</v>
      </c>
      <c r="C95" s="409">
        <v>102178000</v>
      </c>
      <c r="D95" s="409">
        <v>106115000</v>
      </c>
      <c r="E95" s="275">
        <v>97674144</v>
      </c>
    </row>
    <row r="96" spans="1:6">
      <c r="A96" s="14" t="s">
        <v>101</v>
      </c>
      <c r="B96" s="8" t="s">
        <v>141</v>
      </c>
      <c r="C96" s="411">
        <v>337496000</v>
      </c>
      <c r="D96" s="411">
        <v>258341000</v>
      </c>
      <c r="E96" s="277">
        <v>271404284</v>
      </c>
    </row>
    <row r="97" spans="1:5" s="40" customFormat="1" ht="12" customHeight="1">
      <c r="A97" s="14" t="s">
        <v>102</v>
      </c>
      <c r="B97" s="11" t="s">
        <v>185</v>
      </c>
      <c r="C97" s="411">
        <v>43306000</v>
      </c>
      <c r="D97" s="411">
        <v>31520000</v>
      </c>
      <c r="E97" s="277">
        <v>29320000</v>
      </c>
    </row>
    <row r="98" spans="1:5" ht="12" customHeight="1">
      <c r="A98" s="14" t="s">
        <v>113</v>
      </c>
      <c r="B98" s="19" t="s">
        <v>186</v>
      </c>
      <c r="C98" s="411">
        <v>332052000</v>
      </c>
      <c r="D98" s="411">
        <v>229975000</v>
      </c>
      <c r="E98" s="277">
        <v>386514760</v>
      </c>
    </row>
    <row r="99" spans="1:5" ht="12" customHeight="1">
      <c r="A99" s="14" t="s">
        <v>103</v>
      </c>
      <c r="B99" s="8" t="s">
        <v>448</v>
      </c>
      <c r="C99" s="411">
        <v>3119000</v>
      </c>
      <c r="D99" s="411"/>
      <c r="E99" s="277"/>
    </row>
    <row r="100" spans="1:5" ht="12" customHeight="1">
      <c r="A100" s="14" t="s">
        <v>104</v>
      </c>
      <c r="B100" s="146" t="s">
        <v>447</v>
      </c>
      <c r="C100" s="411">
        <v>328000</v>
      </c>
      <c r="D100" s="411"/>
      <c r="E100" s="277"/>
    </row>
    <row r="101" spans="1:5" ht="12" customHeight="1">
      <c r="A101" s="14" t="s">
        <v>114</v>
      </c>
      <c r="B101" s="146" t="s">
        <v>446</v>
      </c>
      <c r="C101" s="411"/>
      <c r="D101" s="411"/>
      <c r="E101" s="277"/>
    </row>
    <row r="102" spans="1:5" ht="12" customHeight="1">
      <c r="A102" s="14" t="s">
        <v>115</v>
      </c>
      <c r="B102" s="144" t="s">
        <v>356</v>
      </c>
      <c r="C102" s="411"/>
      <c r="D102" s="411"/>
      <c r="E102" s="277"/>
    </row>
    <row r="103" spans="1:5" ht="12" customHeight="1">
      <c r="A103" s="14" t="s">
        <v>116</v>
      </c>
      <c r="B103" s="145" t="s">
        <v>357</v>
      </c>
      <c r="C103" s="411">
        <v>18350000</v>
      </c>
      <c r="D103" s="411"/>
      <c r="E103" s="277"/>
    </row>
    <row r="104" spans="1:5" ht="12" customHeight="1">
      <c r="A104" s="14" t="s">
        <v>117</v>
      </c>
      <c r="B104" s="145" t="s">
        <v>358</v>
      </c>
      <c r="C104" s="411"/>
      <c r="D104" s="411"/>
      <c r="E104" s="277"/>
    </row>
    <row r="105" spans="1:5" ht="12" customHeight="1">
      <c r="A105" s="14" t="s">
        <v>119</v>
      </c>
      <c r="B105" s="144" t="s">
        <v>359</v>
      </c>
      <c r="C105" s="411">
        <v>110496000</v>
      </c>
      <c r="D105" s="411">
        <v>112411000</v>
      </c>
      <c r="E105" s="277"/>
    </row>
    <row r="106" spans="1:5" ht="12" customHeight="1">
      <c r="A106" s="14" t="s">
        <v>187</v>
      </c>
      <c r="B106" s="144" t="s">
        <v>360</v>
      </c>
      <c r="C106" s="411"/>
      <c r="D106" s="411"/>
      <c r="E106" s="277"/>
    </row>
    <row r="107" spans="1:5" ht="12" customHeight="1">
      <c r="A107" s="14" t="s">
        <v>354</v>
      </c>
      <c r="B107" s="145" t="s">
        <v>361</v>
      </c>
      <c r="C107" s="411">
        <v>10320000</v>
      </c>
      <c r="D107" s="411">
        <v>4800000</v>
      </c>
      <c r="E107" s="277"/>
    </row>
    <row r="108" spans="1:5" ht="12" customHeight="1">
      <c r="A108" s="13" t="s">
        <v>355</v>
      </c>
      <c r="B108" s="146" t="s">
        <v>362</v>
      </c>
      <c r="C108" s="411"/>
      <c r="D108" s="411"/>
      <c r="E108" s="277"/>
    </row>
    <row r="109" spans="1:5" ht="12" customHeight="1">
      <c r="A109" s="14" t="s">
        <v>444</v>
      </c>
      <c r="B109" s="146" t="s">
        <v>363</v>
      </c>
      <c r="C109" s="411"/>
      <c r="D109" s="411"/>
      <c r="E109" s="277"/>
    </row>
    <row r="110" spans="1:5" ht="12" customHeight="1">
      <c r="A110" s="16" t="s">
        <v>445</v>
      </c>
      <c r="B110" s="146" t="s">
        <v>364</v>
      </c>
      <c r="C110" s="411">
        <v>189439000</v>
      </c>
      <c r="D110" s="411">
        <v>112764000</v>
      </c>
      <c r="E110" s="277"/>
    </row>
    <row r="111" spans="1:5" ht="12" customHeight="1">
      <c r="A111" s="14" t="s">
        <v>449</v>
      </c>
      <c r="B111" s="11" t="s">
        <v>51</v>
      </c>
      <c r="C111" s="409"/>
      <c r="D111" s="409">
        <v>86000000</v>
      </c>
      <c r="E111" s="275"/>
    </row>
    <row r="112" spans="1:5" ht="12" customHeight="1">
      <c r="A112" s="14" t="s">
        <v>450</v>
      </c>
      <c r="B112" s="8" t="s">
        <v>452</v>
      </c>
      <c r="C112" s="409"/>
      <c r="D112" s="409">
        <v>18000000</v>
      </c>
      <c r="E112" s="275"/>
    </row>
    <row r="113" spans="1:5" ht="12" customHeight="1" thickBot="1">
      <c r="A113" s="18" t="s">
        <v>451</v>
      </c>
      <c r="B113" s="496" t="s">
        <v>453</v>
      </c>
      <c r="C113" s="727"/>
      <c r="D113" s="727">
        <v>68000000</v>
      </c>
      <c r="E113" s="504"/>
    </row>
    <row r="114" spans="1:5" ht="12" customHeight="1" thickBot="1">
      <c r="A114" s="493" t="s">
        <v>20</v>
      </c>
      <c r="B114" s="494" t="s">
        <v>365</v>
      </c>
      <c r="C114" s="509">
        <f>+C115+C117+C119</f>
        <v>629308000</v>
      </c>
      <c r="D114" s="509">
        <f>+D115+D117+D119</f>
        <v>398786000</v>
      </c>
      <c r="E114" s="505">
        <f>+E115+E117+E119</f>
        <v>291134570</v>
      </c>
    </row>
    <row r="115" spans="1:5" ht="12" customHeight="1">
      <c r="A115" s="15" t="s">
        <v>105</v>
      </c>
      <c r="B115" s="8" t="s">
        <v>231</v>
      </c>
      <c r="C115" s="410">
        <v>429101000</v>
      </c>
      <c r="D115" s="410">
        <v>309392000</v>
      </c>
      <c r="E115" s="276">
        <v>209794570</v>
      </c>
    </row>
    <row r="116" spans="1:5">
      <c r="A116" s="15" t="s">
        <v>106</v>
      </c>
      <c r="B116" s="12" t="s">
        <v>369</v>
      </c>
      <c r="C116" s="410"/>
      <c r="D116" s="410"/>
      <c r="E116" s="276"/>
    </row>
    <row r="117" spans="1:5" ht="12" customHeight="1">
      <c r="A117" s="15" t="s">
        <v>107</v>
      </c>
      <c r="B117" s="12" t="s">
        <v>188</v>
      </c>
      <c r="C117" s="409">
        <v>164207000</v>
      </c>
      <c r="D117" s="409">
        <v>53394000</v>
      </c>
      <c r="E117" s="275">
        <v>53340000</v>
      </c>
    </row>
    <row r="118" spans="1:5" ht="12" customHeight="1">
      <c r="A118" s="15" t="s">
        <v>108</v>
      </c>
      <c r="B118" s="12" t="s">
        <v>370</v>
      </c>
      <c r="C118" s="409"/>
      <c r="D118" s="409"/>
      <c r="E118" s="275"/>
    </row>
    <row r="119" spans="1:5" ht="12" customHeight="1">
      <c r="A119" s="15" t="s">
        <v>109</v>
      </c>
      <c r="B119" s="300" t="s">
        <v>233</v>
      </c>
      <c r="C119" s="409">
        <v>36000000</v>
      </c>
      <c r="D119" s="409">
        <v>36000000</v>
      </c>
      <c r="E119" s="275">
        <v>28000000</v>
      </c>
    </row>
    <row r="120" spans="1:5" ht="12" customHeight="1">
      <c r="A120" s="15" t="s">
        <v>118</v>
      </c>
      <c r="B120" s="299" t="s">
        <v>434</v>
      </c>
      <c r="C120" s="409"/>
      <c r="D120" s="409"/>
      <c r="E120" s="275"/>
    </row>
    <row r="121" spans="1:5" ht="12" customHeight="1">
      <c r="A121" s="15" t="s">
        <v>120</v>
      </c>
      <c r="B121" s="423" t="s">
        <v>375</v>
      </c>
      <c r="C121" s="409"/>
      <c r="D121" s="409"/>
      <c r="E121" s="275"/>
    </row>
    <row r="122" spans="1:5" ht="12" customHeight="1">
      <c r="A122" s="15" t="s">
        <v>189</v>
      </c>
      <c r="B122" s="145" t="s">
        <v>358</v>
      </c>
      <c r="C122" s="409"/>
      <c r="D122" s="409"/>
      <c r="E122" s="275"/>
    </row>
    <row r="123" spans="1:5" ht="12" customHeight="1">
      <c r="A123" s="15" t="s">
        <v>190</v>
      </c>
      <c r="B123" s="145" t="s">
        <v>374</v>
      </c>
      <c r="C123" s="409"/>
      <c r="D123" s="409"/>
      <c r="E123" s="275"/>
    </row>
    <row r="124" spans="1:5" ht="12" customHeight="1">
      <c r="A124" s="15" t="s">
        <v>191</v>
      </c>
      <c r="B124" s="145" t="s">
        <v>373</v>
      </c>
      <c r="C124" s="409"/>
      <c r="D124" s="409"/>
      <c r="E124" s="275"/>
    </row>
    <row r="125" spans="1:5" ht="12" customHeight="1">
      <c r="A125" s="15" t="s">
        <v>366</v>
      </c>
      <c r="B125" s="145" t="s">
        <v>361</v>
      </c>
      <c r="C125" s="409"/>
      <c r="D125" s="409"/>
      <c r="E125" s="275"/>
    </row>
    <row r="126" spans="1:5" ht="12" customHeight="1">
      <c r="A126" s="15" t="s">
        <v>367</v>
      </c>
      <c r="B126" s="145" t="s">
        <v>372</v>
      </c>
      <c r="C126" s="409"/>
      <c r="D126" s="409"/>
      <c r="E126" s="275"/>
    </row>
    <row r="127" spans="1:5" ht="12" customHeight="1" thickBot="1">
      <c r="A127" s="13" t="s">
        <v>368</v>
      </c>
      <c r="B127" s="145" t="s">
        <v>371</v>
      </c>
      <c r="C127" s="411">
        <v>36000000</v>
      </c>
      <c r="D127" s="411"/>
      <c r="E127" s="277"/>
    </row>
    <row r="128" spans="1:5" ht="12" customHeight="1" thickBot="1">
      <c r="A128" s="20" t="s">
        <v>21</v>
      </c>
      <c r="B128" s="125" t="s">
        <v>454</v>
      </c>
      <c r="C128" s="408">
        <f>+C93+C114</f>
        <v>1984956000</v>
      </c>
      <c r="D128" s="408">
        <f>+D93+D114</f>
        <v>1639461000</v>
      </c>
      <c r="E128" s="274">
        <f>+E93+E114</f>
        <v>1613877744</v>
      </c>
    </row>
    <row r="129" spans="1:5" ht="12" customHeight="1" thickBot="1">
      <c r="A129" s="20" t="s">
        <v>22</v>
      </c>
      <c r="B129" s="125" t="s">
        <v>455</v>
      </c>
      <c r="C129" s="408">
        <f>+C130+C131+C132</f>
        <v>0</v>
      </c>
      <c r="D129" s="408">
        <f>+D130+D131+D132</f>
        <v>2000000</v>
      </c>
      <c r="E129" s="274">
        <f>+E130+E131+E132</f>
        <v>4000000</v>
      </c>
    </row>
    <row r="130" spans="1:5" ht="12" customHeight="1" thickBot="1">
      <c r="A130" s="15" t="s">
        <v>270</v>
      </c>
      <c r="B130" s="12" t="s">
        <v>462</v>
      </c>
      <c r="C130" s="409"/>
      <c r="D130" s="408">
        <v>2000000</v>
      </c>
      <c r="E130" s="275">
        <v>4000000</v>
      </c>
    </row>
    <row r="131" spans="1:5" ht="12" customHeight="1">
      <c r="A131" s="15" t="s">
        <v>271</v>
      </c>
      <c r="B131" s="12" t="s">
        <v>463</v>
      </c>
      <c r="C131" s="409"/>
      <c r="D131" s="409"/>
      <c r="E131" s="275"/>
    </row>
    <row r="132" spans="1:5" ht="12" customHeight="1" thickBot="1">
      <c r="A132" s="13" t="s">
        <v>272</v>
      </c>
      <c r="B132" s="12" t="s">
        <v>464</v>
      </c>
      <c r="C132" s="409"/>
      <c r="D132" s="409"/>
      <c r="E132" s="275"/>
    </row>
    <row r="133" spans="1:5" ht="12" customHeight="1" thickBot="1">
      <c r="A133" s="20" t="s">
        <v>23</v>
      </c>
      <c r="B133" s="125" t="s">
        <v>456</v>
      </c>
      <c r="C133" s="408">
        <f>SUM(C134:C139)</f>
        <v>0</v>
      </c>
      <c r="D133" s="408">
        <f>SUM(D134:D139)</f>
        <v>0</v>
      </c>
      <c r="E133" s="274">
        <f>SUM(E134:E139)</f>
        <v>0</v>
      </c>
    </row>
    <row r="134" spans="1:5" ht="12" customHeight="1">
      <c r="A134" s="15" t="s">
        <v>92</v>
      </c>
      <c r="B134" s="9" t="s">
        <v>465</v>
      </c>
      <c r="C134" s="409"/>
      <c r="D134" s="409"/>
      <c r="E134" s="275"/>
    </row>
    <row r="135" spans="1:5" ht="12" customHeight="1">
      <c r="A135" s="15" t="s">
        <v>93</v>
      </c>
      <c r="B135" s="9" t="s">
        <v>457</v>
      </c>
      <c r="C135" s="409"/>
      <c r="D135" s="409"/>
      <c r="E135" s="275"/>
    </row>
    <row r="136" spans="1:5" ht="12" customHeight="1">
      <c r="A136" s="15" t="s">
        <v>94</v>
      </c>
      <c r="B136" s="9" t="s">
        <v>458</v>
      </c>
      <c r="C136" s="409"/>
      <c r="D136" s="409"/>
      <c r="E136" s="275"/>
    </row>
    <row r="137" spans="1:5" ht="12" customHeight="1">
      <c r="A137" s="15" t="s">
        <v>176</v>
      </c>
      <c r="B137" s="9" t="s">
        <v>459</v>
      </c>
      <c r="C137" s="409"/>
      <c r="D137" s="409"/>
      <c r="E137" s="275"/>
    </row>
    <row r="138" spans="1:5" ht="12" customHeight="1">
      <c r="A138" s="15" t="s">
        <v>177</v>
      </c>
      <c r="B138" s="9" t="s">
        <v>460</v>
      </c>
      <c r="C138" s="409"/>
      <c r="D138" s="409"/>
      <c r="E138" s="275"/>
    </row>
    <row r="139" spans="1:5" ht="12" customHeight="1" thickBot="1">
      <c r="A139" s="13" t="s">
        <v>178</v>
      </c>
      <c r="B139" s="9" t="s">
        <v>461</v>
      </c>
      <c r="C139" s="409"/>
      <c r="D139" s="409"/>
      <c r="E139" s="275"/>
    </row>
    <row r="140" spans="1:5" ht="12" customHeight="1" thickBot="1">
      <c r="A140" s="20" t="s">
        <v>24</v>
      </c>
      <c r="B140" s="125" t="s">
        <v>469</v>
      </c>
      <c r="C140" s="415">
        <f>+C141+C142+C143+C144</f>
        <v>15786000</v>
      </c>
      <c r="D140" s="415">
        <f>+D141+D142+D143+D144</f>
        <v>15495000</v>
      </c>
      <c r="E140" s="458">
        <f>+E141+E142+E143+E144</f>
        <v>0</v>
      </c>
    </row>
    <row r="141" spans="1:5" ht="12" customHeight="1">
      <c r="A141" s="15" t="s">
        <v>95</v>
      </c>
      <c r="B141" s="9" t="s">
        <v>376</v>
      </c>
      <c r="C141" s="409"/>
      <c r="D141" s="409"/>
      <c r="E141" s="275"/>
    </row>
    <row r="142" spans="1:5" ht="12" customHeight="1">
      <c r="A142" s="15" t="s">
        <v>96</v>
      </c>
      <c r="B142" s="9" t="s">
        <v>377</v>
      </c>
      <c r="C142" s="409">
        <v>15786000</v>
      </c>
      <c r="D142" s="409">
        <v>15495000</v>
      </c>
      <c r="E142" s="275"/>
    </row>
    <row r="143" spans="1:5" ht="12" customHeight="1">
      <c r="A143" s="15" t="s">
        <v>290</v>
      </c>
      <c r="B143" s="9" t="s">
        <v>470</v>
      </c>
      <c r="C143" s="409"/>
      <c r="D143" s="409"/>
      <c r="E143" s="275"/>
    </row>
    <row r="144" spans="1:5" ht="12" customHeight="1" thickBot="1">
      <c r="A144" s="13" t="s">
        <v>291</v>
      </c>
      <c r="B144" s="7" t="s">
        <v>396</v>
      </c>
      <c r="C144" s="409"/>
      <c r="D144" s="409"/>
      <c r="E144" s="275"/>
    </row>
    <row r="145" spans="1:6" ht="12" customHeight="1" thickBot="1">
      <c r="A145" s="20" t="s">
        <v>25</v>
      </c>
      <c r="B145" s="125" t="s">
        <v>471</v>
      </c>
      <c r="C145" s="510">
        <f>SUM(C146:C150)</f>
        <v>0</v>
      </c>
      <c r="D145" s="510">
        <f>SUM(D146:D150)</f>
        <v>0</v>
      </c>
      <c r="E145" s="506">
        <f>SUM(E146:E150)</f>
        <v>0</v>
      </c>
    </row>
    <row r="146" spans="1:6" ht="12" customHeight="1">
      <c r="A146" s="15" t="s">
        <v>97</v>
      </c>
      <c r="B146" s="9" t="s">
        <v>466</v>
      </c>
      <c r="C146" s="409"/>
      <c r="D146" s="409"/>
      <c r="E146" s="275"/>
    </row>
    <row r="147" spans="1:6" ht="12" customHeight="1">
      <c r="A147" s="15" t="s">
        <v>98</v>
      </c>
      <c r="B147" s="9" t="s">
        <v>473</v>
      </c>
      <c r="C147" s="409"/>
      <c r="D147" s="409"/>
      <c r="E147" s="275"/>
    </row>
    <row r="148" spans="1:6" ht="12" customHeight="1">
      <c r="A148" s="15" t="s">
        <v>302</v>
      </c>
      <c r="B148" s="9" t="s">
        <v>468</v>
      </c>
      <c r="C148" s="409"/>
      <c r="D148" s="409"/>
      <c r="E148" s="275"/>
    </row>
    <row r="149" spans="1:6" ht="12" customHeight="1">
      <c r="A149" s="15" t="s">
        <v>303</v>
      </c>
      <c r="B149" s="9" t="s">
        <v>474</v>
      </c>
      <c r="C149" s="409"/>
      <c r="D149" s="409"/>
      <c r="E149" s="275"/>
    </row>
    <row r="150" spans="1:6" ht="12" customHeight="1" thickBot="1">
      <c r="A150" s="15" t="s">
        <v>472</v>
      </c>
      <c r="B150" s="9" t="s">
        <v>475</v>
      </c>
      <c r="C150" s="409"/>
      <c r="D150" s="409"/>
      <c r="E150" s="275"/>
    </row>
    <row r="151" spans="1:6" ht="12" customHeight="1" thickBot="1">
      <c r="A151" s="20" t="s">
        <v>26</v>
      </c>
      <c r="B151" s="125" t="s">
        <v>476</v>
      </c>
      <c r="C151" s="511"/>
      <c r="D151" s="511"/>
      <c r="E151" s="507"/>
    </row>
    <row r="152" spans="1:6" ht="12" customHeight="1" thickBot="1">
      <c r="A152" s="20" t="s">
        <v>27</v>
      </c>
      <c r="B152" s="125" t="s">
        <v>477</v>
      </c>
      <c r="C152" s="511"/>
      <c r="D152" s="511"/>
      <c r="E152" s="507"/>
    </row>
    <row r="153" spans="1:6" ht="15" customHeight="1" thickBot="1">
      <c r="A153" s="20" t="s">
        <v>28</v>
      </c>
      <c r="B153" s="125" t="s">
        <v>479</v>
      </c>
      <c r="C153" s="512">
        <f>+C129+C133+C140+C145+C151+C152</f>
        <v>15786000</v>
      </c>
      <c r="D153" s="512">
        <f>+D129+D133+D140+D145+D151+D152</f>
        <v>17495000</v>
      </c>
      <c r="E153" s="508">
        <f>+E129+E133+E140+E145+E151+E152</f>
        <v>4000000</v>
      </c>
      <c r="F153" s="126"/>
    </row>
    <row r="154" spans="1:6" s="1" customFormat="1" ht="12.95" customHeight="1" thickBot="1">
      <c r="A154" s="301" t="s">
        <v>29</v>
      </c>
      <c r="B154" s="390" t="s">
        <v>478</v>
      </c>
      <c r="C154" s="512">
        <f>+C128+C153</f>
        <v>2000742000</v>
      </c>
      <c r="D154" s="512">
        <f>+D128+D153</f>
        <v>1656956000</v>
      </c>
      <c r="E154" s="508">
        <f>+E128+E153</f>
        <v>1617877744</v>
      </c>
    </row>
    <row r="155" spans="1:6">
      <c r="C155" s="393"/>
    </row>
    <row r="156" spans="1:6">
      <c r="C156" s="393"/>
    </row>
    <row r="157" spans="1:6">
      <c r="C157" s="393"/>
    </row>
    <row r="158" spans="1:6" ht="16.5" customHeight="1">
      <c r="C158" s="393"/>
    </row>
    <row r="159" spans="1:6">
      <c r="C159" s="393"/>
    </row>
    <row r="160" spans="1:6">
      <c r="C160" s="393"/>
    </row>
    <row r="161" spans="3:3">
      <c r="C161" s="393"/>
    </row>
    <row r="162" spans="3:3">
      <c r="C162" s="393"/>
    </row>
    <row r="163" spans="3:3">
      <c r="C163" s="393"/>
    </row>
    <row r="164" spans="3:3">
      <c r="C164" s="393"/>
    </row>
    <row r="165" spans="3:3">
      <c r="C165" s="393"/>
    </row>
    <row r="166" spans="3:3">
      <c r="C166" s="393"/>
    </row>
    <row r="167" spans="3:3">
      <c r="C167" s="393"/>
    </row>
  </sheetData>
  <mergeCells count="4">
    <mergeCell ref="A1:E1"/>
    <mergeCell ref="A89:E89"/>
    <mergeCell ref="A90:B90"/>
    <mergeCell ref="A2:B2"/>
  </mergeCells>
  <phoneticPr fontId="30" type="noConversion"/>
  <printOptions horizontalCentered="1"/>
  <pageMargins left="0.78740157480314965" right="0.78740157480314965" top="1.4566929133858268" bottom="0.86614173228346458" header="0.78740157480314965" footer="0.59055118110236227"/>
  <pageSetup paperSize="9" scale="62" fitToWidth="3" fitToHeight="2" orientation="portrait" r:id="rId1"/>
  <headerFooter alignWithMargins="0">
    <oddHeader>&amp;C&amp;"Times New Roman CE,Félkövér"&amp;12&amp;UTájékoztató kimutatások, mérlegek&amp;U
Szikszó Város Önkormányzat
2017. ÉVI KÖLTSÉGVETÉSÉNEK ÖSSZEVONT MÉRLEGE&amp;R&amp;"Times New Roman CE,Félkövér dőlt"&amp;11 1. számú tájékoztató tábla</oddHeader>
  </headerFooter>
  <rowBreaks count="1" manualBreakCount="1">
    <brk id="88" max="4" man="1"/>
  </rowBreaks>
</worksheet>
</file>

<file path=xl/worksheets/sheet32.xml><?xml version="1.0" encoding="utf-8"?>
<worksheet xmlns="http://schemas.openxmlformats.org/spreadsheetml/2006/main" xmlns:r="http://schemas.openxmlformats.org/officeDocument/2006/relationships">
  <sheetPr codeName="Munka31">
    <tabColor rgb="FF92D050"/>
  </sheetPr>
  <dimension ref="A1:J18"/>
  <sheetViews>
    <sheetView view="pageLayout" topLeftCell="C1" zoomScaleNormal="100" workbookViewId="0">
      <selection activeCell="I38" sqref="I38"/>
    </sheetView>
  </sheetViews>
  <sheetFormatPr defaultRowHeight="12.75"/>
  <cols>
    <col min="1" max="1" width="6.83203125" style="193" customWidth="1"/>
    <col min="2" max="2" width="49.6640625" style="56" customWidth="1"/>
    <col min="3" max="8" width="12.83203125" style="56" customWidth="1"/>
    <col min="9" max="9" width="14.33203125" style="56" customWidth="1"/>
    <col min="10" max="10" width="3.33203125" style="56" customWidth="1"/>
    <col min="11" max="16384" width="9.33203125" style="56"/>
  </cols>
  <sheetData>
    <row r="1" spans="1:10" ht="27.75" customHeight="1">
      <c r="A1" s="859" t="s">
        <v>4</v>
      </c>
      <c r="B1" s="859"/>
      <c r="C1" s="859"/>
      <c r="D1" s="859"/>
      <c r="E1" s="859"/>
      <c r="F1" s="859"/>
      <c r="G1" s="859"/>
      <c r="H1" s="859"/>
      <c r="I1" s="859"/>
    </row>
    <row r="2" spans="1:10" ht="20.25" customHeight="1" thickBot="1">
      <c r="I2" s="486" t="str">
        <f ca="1">'1. sz tájékoztató t.'!E2</f>
        <v>Forintban!</v>
      </c>
    </row>
    <row r="3" spans="1:10" s="487" customFormat="1" ht="26.25" customHeight="1">
      <c r="A3" s="867" t="s">
        <v>70</v>
      </c>
      <c r="B3" s="862" t="s">
        <v>86</v>
      </c>
      <c r="C3" s="867" t="s">
        <v>87</v>
      </c>
      <c r="D3" s="867" t="str">
        <f ca="1">+CONCATENATE(LEFT(ÖSSZEFÜGGÉSEK!A5,4)," előtti kifizetés")</f>
        <v>2017 előtti kifizetés</v>
      </c>
      <c r="E3" s="864" t="s">
        <v>69</v>
      </c>
      <c r="F3" s="865"/>
      <c r="G3" s="865"/>
      <c r="H3" s="866"/>
      <c r="I3" s="862" t="s">
        <v>52</v>
      </c>
    </row>
    <row r="4" spans="1:10" s="488" customFormat="1" ht="32.25" customHeight="1" thickBot="1">
      <c r="A4" s="868"/>
      <c r="B4" s="863"/>
      <c r="C4" s="863"/>
      <c r="D4" s="868"/>
      <c r="E4" s="280" t="str">
        <f ca="1">+CONCATENATE(LEFT(ÖSSZEFÜGGÉSEK!A5,4),".")</f>
        <v>2017.</v>
      </c>
      <c r="F4" s="280" t="str">
        <f ca="1">+CONCATENATE(LEFT(ÖSSZEFÜGGÉSEK!A5,4)+1,".")</f>
        <v>2018.</v>
      </c>
      <c r="G4" s="280" t="str">
        <f ca="1">+CONCATENATE(LEFT(ÖSSZEFÜGGÉSEK!A5,4)+2,".")</f>
        <v>2019.</v>
      </c>
      <c r="H4" s="281" t="str">
        <f ca="1">+CONCATENATE(LEFT(ÖSSZEFÜGGÉSEK!A5,4)+2,".",CHAR(10)," után")</f>
        <v>2019.
 után</v>
      </c>
      <c r="I4" s="863"/>
    </row>
    <row r="5" spans="1:10" s="489" customFormat="1" ht="12.95" customHeight="1" thickBot="1">
      <c r="A5" s="282" t="s">
        <v>499</v>
      </c>
      <c r="B5" s="283" t="s">
        <v>500</v>
      </c>
      <c r="C5" s="284" t="s">
        <v>501</v>
      </c>
      <c r="D5" s="283" t="s">
        <v>503</v>
      </c>
      <c r="E5" s="282" t="s">
        <v>502</v>
      </c>
      <c r="F5" s="284" t="s">
        <v>504</v>
      </c>
      <c r="G5" s="284" t="s">
        <v>505</v>
      </c>
      <c r="H5" s="285" t="s">
        <v>506</v>
      </c>
      <c r="I5" s="286" t="s">
        <v>507</v>
      </c>
    </row>
    <row r="6" spans="1:10" ht="24.75" customHeight="1" thickBot="1">
      <c r="A6" s="287" t="s">
        <v>19</v>
      </c>
      <c r="B6" s="288" t="s">
        <v>5</v>
      </c>
      <c r="C6" s="538"/>
      <c r="D6" s="730">
        <f>+D7+D8</f>
        <v>0</v>
      </c>
      <c r="E6" s="731">
        <f>+E7+E8</f>
        <v>0</v>
      </c>
      <c r="F6" s="732">
        <f>+F7+F8</f>
        <v>0</v>
      </c>
      <c r="G6" s="732">
        <f>+G7+G8</f>
        <v>0</v>
      </c>
      <c r="H6" s="733">
        <f>+H7+H8</f>
        <v>0</v>
      </c>
      <c r="I6" s="734">
        <f t="shared" ref="I6:I17" si="0">SUM(D6:H6)</f>
        <v>0</v>
      </c>
    </row>
    <row r="7" spans="1:10" ht="20.100000000000001" customHeight="1">
      <c r="A7" s="289" t="s">
        <v>20</v>
      </c>
      <c r="B7" s="71" t="s">
        <v>71</v>
      </c>
      <c r="C7" s="539"/>
      <c r="D7" s="735"/>
      <c r="E7" s="736"/>
      <c r="F7" s="737"/>
      <c r="G7" s="737"/>
      <c r="H7" s="738"/>
      <c r="I7" s="739">
        <f t="shared" si="0"/>
        <v>0</v>
      </c>
      <c r="J7" s="858" t="s">
        <v>534</v>
      </c>
    </row>
    <row r="8" spans="1:10" ht="20.100000000000001" customHeight="1" thickBot="1">
      <c r="A8" s="289" t="s">
        <v>21</v>
      </c>
      <c r="B8" s="71" t="s">
        <v>71</v>
      </c>
      <c r="C8" s="540"/>
      <c r="D8" s="740"/>
      <c r="E8" s="741"/>
      <c r="F8" s="742"/>
      <c r="G8" s="742"/>
      <c r="H8" s="743"/>
      <c r="I8" s="739">
        <f t="shared" si="0"/>
        <v>0</v>
      </c>
      <c r="J8" s="858"/>
    </row>
    <row r="9" spans="1:10" ht="26.1" customHeight="1" thickBot="1">
      <c r="A9" s="287" t="s">
        <v>22</v>
      </c>
      <c r="B9" s="288" t="s">
        <v>6</v>
      </c>
      <c r="C9" s="725"/>
      <c r="D9" s="730">
        <v>3908</v>
      </c>
      <c r="E9" s="732">
        <v>5674</v>
      </c>
      <c r="F9" s="732">
        <v>5460</v>
      </c>
      <c r="G9" s="744">
        <f>+F9-(E9-F9)</f>
        <v>5246</v>
      </c>
      <c r="H9" s="733">
        <f>28080-3908</f>
        <v>24172</v>
      </c>
      <c r="I9" s="734">
        <f>H9+G9+F9+E9</f>
        <v>40552</v>
      </c>
      <c r="J9" s="858"/>
    </row>
    <row r="10" spans="1:10" ht="20.100000000000001" customHeight="1" thickBot="1">
      <c r="A10" s="289" t="s">
        <v>23</v>
      </c>
      <c r="B10" s="71" t="s">
        <v>596</v>
      </c>
      <c r="C10" s="756" t="s">
        <v>595</v>
      </c>
      <c r="D10" s="730">
        <v>3908</v>
      </c>
      <c r="E10" s="745">
        <v>5674</v>
      </c>
      <c r="F10" s="745">
        <v>5460</v>
      </c>
      <c r="G10" s="744">
        <f>+F10-(E10-F10)</f>
        <v>5246</v>
      </c>
      <c r="H10" s="733">
        <f>28080-3908</f>
        <v>24172</v>
      </c>
      <c r="I10" s="734">
        <f>H10+G10+F10+E10</f>
        <v>40552</v>
      </c>
      <c r="J10" s="858"/>
    </row>
    <row r="11" spans="1:10" ht="20.100000000000001" customHeight="1" thickBot="1">
      <c r="A11" s="289" t="s">
        <v>24</v>
      </c>
      <c r="B11" s="71" t="s">
        <v>71</v>
      </c>
      <c r="C11" s="728"/>
      <c r="D11" s="746"/>
      <c r="E11" s="747"/>
      <c r="F11" s="748"/>
      <c r="G11" s="748"/>
      <c r="H11" s="749"/>
      <c r="I11" s="739">
        <f t="shared" si="0"/>
        <v>0</v>
      </c>
      <c r="J11" s="858"/>
    </row>
    <row r="12" spans="1:10" ht="20.100000000000001" customHeight="1" thickBot="1">
      <c r="A12" s="287" t="s">
        <v>25</v>
      </c>
      <c r="B12" s="288" t="s">
        <v>209</v>
      </c>
      <c r="C12" s="538"/>
      <c r="D12" s="730">
        <f>+D13</f>
        <v>0</v>
      </c>
      <c r="E12" s="731"/>
      <c r="F12" s="732"/>
      <c r="G12" s="732"/>
      <c r="H12" s="733"/>
      <c r="I12" s="734"/>
      <c r="J12" s="858"/>
    </row>
    <row r="13" spans="1:10" ht="20.100000000000001" customHeight="1" thickBot="1">
      <c r="A13" s="289" t="s">
        <v>26</v>
      </c>
      <c r="B13" s="71" t="s">
        <v>71</v>
      </c>
      <c r="C13" s="539"/>
      <c r="D13" s="735"/>
      <c r="E13" s="731"/>
      <c r="F13" s="732"/>
      <c r="G13" s="732"/>
      <c r="H13" s="733"/>
      <c r="I13" s="734"/>
      <c r="J13" s="858"/>
    </row>
    <row r="14" spans="1:10" ht="20.100000000000001" customHeight="1" thickBot="1">
      <c r="A14" s="287" t="s">
        <v>27</v>
      </c>
      <c r="B14" s="288" t="s">
        <v>210</v>
      </c>
      <c r="C14" s="538"/>
      <c r="D14" s="730">
        <f>+D15</f>
        <v>0</v>
      </c>
      <c r="E14" s="736"/>
      <c r="F14" s="737"/>
      <c r="G14" s="737"/>
      <c r="H14" s="738"/>
      <c r="I14" s="739"/>
      <c r="J14" s="858"/>
    </row>
    <row r="15" spans="1:10" ht="20.100000000000001" customHeight="1" thickBot="1">
      <c r="A15" s="290" t="s">
        <v>28</v>
      </c>
      <c r="B15" s="72" t="s">
        <v>71</v>
      </c>
      <c r="C15" s="540"/>
      <c r="D15" s="740"/>
      <c r="E15" s="741"/>
      <c r="F15" s="742"/>
      <c r="G15" s="742"/>
      <c r="H15" s="743"/>
      <c r="I15" s="750">
        <f t="shared" si="0"/>
        <v>0</v>
      </c>
      <c r="J15" s="858"/>
    </row>
    <row r="16" spans="1:10" ht="20.100000000000001" customHeight="1" thickBot="1">
      <c r="A16" s="287" t="s">
        <v>29</v>
      </c>
      <c r="B16" s="291" t="s">
        <v>211</v>
      </c>
      <c r="C16" s="538"/>
      <c r="D16" s="730">
        <f>+D17</f>
        <v>0</v>
      </c>
      <c r="E16" s="731">
        <f>+E17</f>
        <v>0</v>
      </c>
      <c r="F16" s="732">
        <f>+F17</f>
        <v>0</v>
      </c>
      <c r="G16" s="732">
        <f>+G17</f>
        <v>0</v>
      </c>
      <c r="H16" s="733">
        <f>+H17</f>
        <v>0</v>
      </c>
      <c r="I16" s="734">
        <f t="shared" si="0"/>
        <v>0</v>
      </c>
      <c r="J16" s="858"/>
    </row>
    <row r="17" spans="1:10" ht="20.100000000000001" customHeight="1" thickBot="1">
      <c r="A17" s="292" t="s">
        <v>30</v>
      </c>
      <c r="B17" s="73" t="s">
        <v>71</v>
      </c>
      <c r="C17" s="541"/>
      <c r="D17" s="751"/>
      <c r="E17" s="752"/>
      <c r="F17" s="753"/>
      <c r="G17" s="753"/>
      <c r="H17" s="754"/>
      <c r="I17" s="755">
        <f t="shared" si="0"/>
        <v>0</v>
      </c>
      <c r="J17" s="858"/>
    </row>
    <row r="18" spans="1:10" ht="20.100000000000001" customHeight="1" thickBot="1">
      <c r="A18" s="860" t="s">
        <v>147</v>
      </c>
      <c r="B18" s="861"/>
      <c r="C18" s="542"/>
      <c r="D18" s="730">
        <f t="shared" ref="D18:I18" si="1">+D6+D9+D12+D14+D16</f>
        <v>3908</v>
      </c>
      <c r="E18" s="733">
        <f t="shared" si="1"/>
        <v>5674</v>
      </c>
      <c r="F18" s="733">
        <f t="shared" si="1"/>
        <v>5460</v>
      </c>
      <c r="G18" s="733">
        <f t="shared" si="1"/>
        <v>5246</v>
      </c>
      <c r="H18" s="733">
        <f t="shared" si="1"/>
        <v>24172</v>
      </c>
      <c r="I18" s="734">
        <f t="shared" si="1"/>
        <v>40552</v>
      </c>
      <c r="J18" s="858"/>
    </row>
  </sheetData>
  <mergeCells count="9">
    <mergeCell ref="J7:J18"/>
    <mergeCell ref="A1:I1"/>
    <mergeCell ref="A18:B18"/>
    <mergeCell ref="I3:I4"/>
    <mergeCell ref="E3:H3"/>
    <mergeCell ref="A3:A4"/>
    <mergeCell ref="B3:B4"/>
    <mergeCell ref="C3:C4"/>
    <mergeCell ref="D3:D4"/>
  </mergeCells>
  <phoneticPr fontId="0" type="noConversion"/>
  <printOptions horizontalCentered="1"/>
  <pageMargins left="0.78740157480314965" right="0.78740157480314965" top="1.03" bottom="0.98425196850393704" header="0.78740157480314965" footer="0.78740157480314965"/>
  <pageSetup paperSize="9" scale="95" orientation="landscape" verticalDpi="300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>
  <sheetPr codeName="Munka32">
    <tabColor rgb="FF92D050"/>
  </sheetPr>
  <dimension ref="A1:D31"/>
  <sheetViews>
    <sheetView view="pageLayout" zoomScaleNormal="100" workbookViewId="0">
      <selection activeCell="H38" sqref="H38"/>
    </sheetView>
  </sheetViews>
  <sheetFormatPr defaultRowHeight="12.75"/>
  <cols>
    <col min="1" max="1" width="5.83203125" style="87" customWidth="1"/>
    <col min="2" max="2" width="54.83203125" style="3" customWidth="1"/>
    <col min="3" max="4" width="17.6640625" style="3" customWidth="1"/>
    <col min="5" max="16384" width="9.33203125" style="3"/>
  </cols>
  <sheetData>
    <row r="1" spans="1:4" ht="31.5" customHeight="1">
      <c r="B1" s="870" t="s">
        <v>7</v>
      </c>
      <c r="C1" s="870"/>
      <c r="D1" s="870"/>
    </row>
    <row r="2" spans="1:4" s="75" customFormat="1" ht="16.5" thickBot="1">
      <c r="A2" s="74"/>
      <c r="B2" s="385"/>
      <c r="D2" s="44" t="str">
        <f ca="1">'2. sz tájékoztató t'!I2</f>
        <v>Forintban!</v>
      </c>
    </row>
    <row r="3" spans="1:4" s="77" customFormat="1" ht="48" customHeight="1" thickBot="1">
      <c r="A3" s="76" t="s">
        <v>17</v>
      </c>
      <c r="B3" s="199" t="s">
        <v>18</v>
      </c>
      <c r="C3" s="199" t="s">
        <v>72</v>
      </c>
      <c r="D3" s="200" t="s">
        <v>73</v>
      </c>
    </row>
    <row r="4" spans="1:4" s="77" customFormat="1" ht="14.1" customHeight="1" thickBot="1">
      <c r="A4" s="35" t="s">
        <v>499</v>
      </c>
      <c r="B4" s="202" t="s">
        <v>500</v>
      </c>
      <c r="C4" s="202" t="s">
        <v>501</v>
      </c>
      <c r="D4" s="203" t="s">
        <v>503</v>
      </c>
    </row>
    <row r="5" spans="1:4" ht="18" customHeight="1">
      <c r="A5" s="135" t="s">
        <v>19</v>
      </c>
      <c r="B5" s="204" t="s">
        <v>168</v>
      </c>
      <c r="C5" s="133"/>
      <c r="D5" s="78"/>
    </row>
    <row r="6" spans="1:4" ht="18" customHeight="1">
      <c r="A6" s="79" t="s">
        <v>20</v>
      </c>
      <c r="B6" s="205" t="s">
        <v>169</v>
      </c>
      <c r="C6" s="134"/>
      <c r="D6" s="81"/>
    </row>
    <row r="7" spans="1:4" ht="18" customHeight="1">
      <c r="A7" s="79" t="s">
        <v>21</v>
      </c>
      <c r="B7" s="205" t="s">
        <v>121</v>
      </c>
      <c r="C7" s="134"/>
      <c r="D7" s="81"/>
    </row>
    <row r="8" spans="1:4" ht="18" customHeight="1">
      <c r="A8" s="79" t="s">
        <v>22</v>
      </c>
      <c r="B8" s="205" t="s">
        <v>122</v>
      </c>
      <c r="C8" s="134"/>
      <c r="D8" s="81"/>
    </row>
    <row r="9" spans="1:4" ht="18" customHeight="1">
      <c r="A9" s="79" t="s">
        <v>23</v>
      </c>
      <c r="B9" s="205" t="s">
        <v>161</v>
      </c>
      <c r="C9" s="134"/>
      <c r="D9" s="81"/>
    </row>
    <row r="10" spans="1:4" ht="18" customHeight="1">
      <c r="A10" s="79" t="s">
        <v>24</v>
      </c>
      <c r="B10" s="205" t="s">
        <v>162</v>
      </c>
      <c r="C10" s="134"/>
      <c r="D10" s="81"/>
    </row>
    <row r="11" spans="1:4" ht="18" customHeight="1">
      <c r="A11" s="79" t="s">
        <v>25</v>
      </c>
      <c r="B11" s="206" t="s">
        <v>163</v>
      </c>
      <c r="C11" s="134"/>
      <c r="D11" s="81"/>
    </row>
    <row r="12" spans="1:4" ht="18" customHeight="1">
      <c r="A12" s="79" t="s">
        <v>27</v>
      </c>
      <c r="B12" s="206" t="s">
        <v>164</v>
      </c>
      <c r="C12" s="134"/>
      <c r="D12" s="81"/>
    </row>
    <row r="13" spans="1:4" ht="18" customHeight="1">
      <c r="A13" s="79" t="s">
        <v>28</v>
      </c>
      <c r="B13" s="206" t="s">
        <v>165</v>
      </c>
      <c r="C13" s="134"/>
      <c r="D13" s="81"/>
    </row>
    <row r="14" spans="1:4" ht="18" customHeight="1">
      <c r="A14" s="79" t="s">
        <v>29</v>
      </c>
      <c r="B14" s="206" t="s">
        <v>166</v>
      </c>
      <c r="C14" s="134"/>
      <c r="D14" s="81"/>
    </row>
    <row r="15" spans="1:4" ht="22.5" customHeight="1">
      <c r="A15" s="79" t="s">
        <v>30</v>
      </c>
      <c r="B15" s="206" t="s">
        <v>167</v>
      </c>
      <c r="C15" s="134"/>
      <c r="D15" s="81"/>
    </row>
    <row r="16" spans="1:4" ht="18" customHeight="1">
      <c r="A16" s="79" t="s">
        <v>31</v>
      </c>
      <c r="B16" s="205" t="s">
        <v>123</v>
      </c>
      <c r="C16" s="134"/>
      <c r="D16" s="81"/>
    </row>
    <row r="17" spans="1:4" ht="18" customHeight="1">
      <c r="A17" s="79" t="s">
        <v>32</v>
      </c>
      <c r="B17" s="205" t="s">
        <v>9</v>
      </c>
      <c r="C17" s="134"/>
      <c r="D17" s="81"/>
    </row>
    <row r="18" spans="1:4" ht="18" customHeight="1">
      <c r="A18" s="79" t="s">
        <v>33</v>
      </c>
      <c r="B18" s="205" t="s">
        <v>8</v>
      </c>
      <c r="C18" s="134"/>
      <c r="D18" s="81"/>
    </row>
    <row r="19" spans="1:4" ht="18" customHeight="1">
      <c r="A19" s="79" t="s">
        <v>34</v>
      </c>
      <c r="B19" s="205" t="s">
        <v>124</v>
      </c>
      <c r="C19" s="134"/>
      <c r="D19" s="81"/>
    </row>
    <row r="20" spans="1:4" ht="18" customHeight="1">
      <c r="A20" s="79" t="s">
        <v>35</v>
      </c>
      <c r="B20" s="205" t="s">
        <v>125</v>
      </c>
      <c r="C20" s="134"/>
      <c r="D20" s="81"/>
    </row>
    <row r="21" spans="1:4" ht="18" customHeight="1">
      <c r="A21" s="79" t="s">
        <v>36</v>
      </c>
      <c r="B21" s="124"/>
      <c r="C21" s="80"/>
      <c r="D21" s="81"/>
    </row>
    <row r="22" spans="1:4" ht="18" customHeight="1">
      <c r="A22" s="79" t="s">
        <v>37</v>
      </c>
      <c r="B22" s="82"/>
      <c r="C22" s="80"/>
      <c r="D22" s="81"/>
    </row>
    <row r="23" spans="1:4" ht="18" customHeight="1">
      <c r="A23" s="79" t="s">
        <v>38</v>
      </c>
      <c r="B23" s="82"/>
      <c r="C23" s="80"/>
      <c r="D23" s="81"/>
    </row>
    <row r="24" spans="1:4" ht="18" customHeight="1">
      <c r="A24" s="79" t="s">
        <v>39</v>
      </c>
      <c r="B24" s="82"/>
      <c r="C24" s="80"/>
      <c r="D24" s="81"/>
    </row>
    <row r="25" spans="1:4" ht="18" customHeight="1">
      <c r="A25" s="79" t="s">
        <v>40</v>
      </c>
      <c r="B25" s="82"/>
      <c r="C25" s="80"/>
      <c r="D25" s="81"/>
    </row>
    <row r="26" spans="1:4" ht="18" customHeight="1">
      <c r="A26" s="79" t="s">
        <v>41</v>
      </c>
      <c r="B26" s="82"/>
      <c r="C26" s="80"/>
      <c r="D26" s="81"/>
    </row>
    <row r="27" spans="1:4" ht="18" customHeight="1">
      <c r="A27" s="79" t="s">
        <v>42</v>
      </c>
      <c r="B27" s="82"/>
      <c r="C27" s="80"/>
      <c r="D27" s="81"/>
    </row>
    <row r="28" spans="1:4" ht="18" customHeight="1">
      <c r="A28" s="79" t="s">
        <v>43</v>
      </c>
      <c r="B28" s="82"/>
      <c r="C28" s="80"/>
      <c r="D28" s="81"/>
    </row>
    <row r="29" spans="1:4" ht="18" customHeight="1" thickBot="1">
      <c r="A29" s="136" t="s">
        <v>44</v>
      </c>
      <c r="B29" s="83"/>
      <c r="C29" s="84"/>
      <c r="D29" s="85"/>
    </row>
    <row r="30" spans="1:4" ht="18" customHeight="1" thickBot="1">
      <c r="A30" s="36" t="s">
        <v>45</v>
      </c>
      <c r="B30" s="210" t="s">
        <v>54</v>
      </c>
      <c r="C30" s="211">
        <f>+C5+C6+C7+C8+C9+C16+C17+C18+C19+C20+C21+C22+C23+C24+C25+C26+C27+C28+C29</f>
        <v>0</v>
      </c>
      <c r="D30" s="212">
        <f>+D5+D6+D7+D8+D9+D16+D17+D18+D19+D20+D21+D22+D23+D24+D25+D26+D27+D28+D29</f>
        <v>0</v>
      </c>
    </row>
    <row r="31" spans="1:4" ht="8.25" customHeight="1">
      <c r="A31" s="86"/>
      <c r="B31" s="869"/>
      <c r="C31" s="869"/>
      <c r="D31" s="869"/>
    </row>
  </sheetData>
  <sheetProtection sheet="1"/>
  <mergeCells count="2">
    <mergeCell ref="B31:D31"/>
    <mergeCell ref="B1:D1"/>
  </mergeCells>
  <phoneticPr fontId="30" type="noConversion"/>
  <printOptions horizontalCentered="1"/>
  <pageMargins left="0.78740157480314965" right="0.78740157480314965" top="1.06" bottom="0.98425196850393704" header="0.78740157480314965" footer="0.78740157480314965"/>
  <pageSetup paperSize="9" scale="95" orientation="portrait" horizontalDpi="300" verticalDpi="300" r:id="rId1"/>
  <headerFooter alignWithMargins="0">
    <oddHeader>&amp;R&amp;"Times New Roman CE,Dőlt"&amp;11 &amp;"Times New Roman CE,Félkövér dőlt"3. tájékoztató tábla</oddHeader>
  </headerFooter>
</worksheet>
</file>

<file path=xl/worksheets/sheet34.xml><?xml version="1.0" encoding="utf-8"?>
<worksheet xmlns="http://schemas.openxmlformats.org/spreadsheetml/2006/main" xmlns:r="http://schemas.openxmlformats.org/officeDocument/2006/relationships">
  <sheetPr codeName="Munka25">
    <tabColor rgb="FF92D050"/>
  </sheetPr>
  <dimension ref="A1:S81"/>
  <sheetViews>
    <sheetView zoomScaleNormal="100" workbookViewId="0">
      <selection activeCell="H34" sqref="H34"/>
    </sheetView>
  </sheetViews>
  <sheetFormatPr defaultRowHeight="15.75"/>
  <cols>
    <col min="1" max="1" width="4.83203125" style="103" customWidth="1"/>
    <col min="2" max="2" width="31.1640625" style="114" customWidth="1"/>
    <col min="3" max="3" width="11.33203125" style="114" customWidth="1"/>
    <col min="4" max="4" width="9" style="114" customWidth="1"/>
    <col min="5" max="5" width="9.5" style="114" customWidth="1"/>
    <col min="6" max="6" width="8.83203125" style="114" customWidth="1"/>
    <col min="7" max="7" width="8.6640625" style="114" customWidth="1"/>
    <col min="8" max="8" width="10.83203125" style="114" customWidth="1"/>
    <col min="9" max="9" width="11.6640625" style="114" customWidth="1"/>
    <col min="10" max="10" width="10.5" style="114" customWidth="1"/>
    <col min="11" max="11" width="11" style="114" customWidth="1"/>
    <col min="12" max="12" width="12" style="114" customWidth="1"/>
    <col min="13" max="13" width="10" style="114" customWidth="1"/>
    <col min="14" max="14" width="12" style="114" customWidth="1"/>
    <col min="15" max="15" width="14.5" style="103" customWidth="1"/>
    <col min="16" max="16" width="19" style="762" customWidth="1"/>
    <col min="17" max="17" width="18" style="114" customWidth="1"/>
    <col min="18" max="16384" width="9.33203125" style="114"/>
  </cols>
  <sheetData>
    <row r="1" spans="1:19" ht="31.5" customHeight="1">
      <c r="A1" s="874" t="str">
        <f ca="1">+CONCATENATE("Előirányzat-felhasználási terv",CHAR(10),LEFT(ÖSSZEFÜGGÉSEK!A5,4),". évre")</f>
        <v>Előirányzat-felhasználási terv
2017. évre</v>
      </c>
      <c r="B1" s="875"/>
      <c r="C1" s="875"/>
      <c r="D1" s="875"/>
      <c r="E1" s="875"/>
      <c r="F1" s="875"/>
      <c r="G1" s="875"/>
      <c r="H1" s="875"/>
      <c r="I1" s="875"/>
      <c r="J1" s="875"/>
      <c r="K1" s="875"/>
      <c r="L1" s="875"/>
      <c r="M1" s="875"/>
      <c r="N1" s="875"/>
      <c r="O1" s="875"/>
    </row>
    <row r="2" spans="1:19" ht="16.5" thickBot="1">
      <c r="O2" s="4" t="str">
        <f ca="1">'3. sz tájékoztató t.'!D2</f>
        <v>Forintban!</v>
      </c>
    </row>
    <row r="3" spans="1:19" s="103" customFormat="1" ht="26.1" customHeight="1" thickBot="1">
      <c r="A3" s="100" t="s">
        <v>17</v>
      </c>
      <c r="B3" s="101" t="s">
        <v>62</v>
      </c>
      <c r="C3" s="101" t="s">
        <v>74</v>
      </c>
      <c r="D3" s="101" t="s">
        <v>75</v>
      </c>
      <c r="E3" s="101" t="s">
        <v>76</v>
      </c>
      <c r="F3" s="101" t="s">
        <v>77</v>
      </c>
      <c r="G3" s="101" t="s">
        <v>78</v>
      </c>
      <c r="H3" s="101" t="s">
        <v>79</v>
      </c>
      <c r="I3" s="101" t="s">
        <v>80</v>
      </c>
      <c r="J3" s="101" t="s">
        <v>81</v>
      </c>
      <c r="K3" s="101" t="s">
        <v>82</v>
      </c>
      <c r="L3" s="101" t="s">
        <v>83</v>
      </c>
      <c r="M3" s="101" t="s">
        <v>84</v>
      </c>
      <c r="N3" s="101" t="s">
        <v>85</v>
      </c>
      <c r="O3" s="102" t="s">
        <v>54</v>
      </c>
      <c r="P3" s="763"/>
      <c r="Q3" s="764"/>
      <c r="R3" s="764"/>
    </row>
    <row r="4" spans="1:19" s="105" customFormat="1" ht="15" customHeight="1" thickBot="1">
      <c r="A4" s="104" t="s">
        <v>19</v>
      </c>
      <c r="B4" s="871" t="s">
        <v>57</v>
      </c>
      <c r="C4" s="872"/>
      <c r="D4" s="872"/>
      <c r="E4" s="872"/>
      <c r="F4" s="872"/>
      <c r="G4" s="872"/>
      <c r="H4" s="872"/>
      <c r="I4" s="872"/>
      <c r="J4" s="872"/>
      <c r="K4" s="872"/>
      <c r="L4" s="872"/>
      <c r="M4" s="872"/>
      <c r="N4" s="872"/>
      <c r="O4" s="873"/>
      <c r="P4" s="765"/>
      <c r="Q4" s="766"/>
      <c r="R4" s="766"/>
      <c r="S4" s="766"/>
    </row>
    <row r="5" spans="1:19" s="105" customFormat="1" ht="22.5">
      <c r="A5" s="106" t="s">
        <v>20</v>
      </c>
      <c r="B5" s="490" t="s">
        <v>379</v>
      </c>
      <c r="C5" s="543">
        <f>Q5</f>
        <v>28973402.666666668</v>
      </c>
      <c r="D5" s="543">
        <f>C5</f>
        <v>28973402.666666668</v>
      </c>
      <c r="E5" s="543">
        <f t="shared" ref="E5:N5" si="0">D5</f>
        <v>28973402.666666668</v>
      </c>
      <c r="F5" s="543">
        <f t="shared" si="0"/>
        <v>28973402.666666668</v>
      </c>
      <c r="G5" s="543">
        <f t="shared" si="0"/>
        <v>28973402.666666668</v>
      </c>
      <c r="H5" s="543">
        <f t="shared" si="0"/>
        <v>28973402.666666668</v>
      </c>
      <c r="I5" s="543">
        <f t="shared" si="0"/>
        <v>28973402.666666668</v>
      </c>
      <c r="J5" s="543">
        <f t="shared" si="0"/>
        <v>28973402.666666668</v>
      </c>
      <c r="K5" s="543">
        <f t="shared" si="0"/>
        <v>28973402.666666668</v>
      </c>
      <c r="L5" s="543">
        <f t="shared" si="0"/>
        <v>28973402.666666668</v>
      </c>
      <c r="M5" s="543">
        <f t="shared" si="0"/>
        <v>28973402.666666668</v>
      </c>
      <c r="N5" s="543">
        <f t="shared" si="0"/>
        <v>28973402.666666668</v>
      </c>
      <c r="O5" s="107">
        <f t="shared" ref="O5:O25" si="1">SUM(C5:N5)</f>
        <v>347680832</v>
      </c>
      <c r="P5" s="765">
        <v>347680832</v>
      </c>
      <c r="Q5" s="767">
        <f t="shared" ref="Q5:Q10" si="2">P5/12</f>
        <v>28973402.666666668</v>
      </c>
      <c r="R5" s="766"/>
      <c r="S5" s="766"/>
    </row>
    <row r="6" spans="1:19" s="110" customFormat="1" ht="22.5">
      <c r="A6" s="108" t="s">
        <v>21</v>
      </c>
      <c r="B6" s="295" t="s">
        <v>425</v>
      </c>
      <c r="C6" s="543">
        <f t="shared" ref="C6:C11" si="3">Q6</f>
        <v>43852120.666666664</v>
      </c>
      <c r="D6" s="543">
        <f t="shared" ref="D6:N6" si="4">C6</f>
        <v>43852120.666666664</v>
      </c>
      <c r="E6" s="543">
        <f t="shared" si="4"/>
        <v>43852120.666666664</v>
      </c>
      <c r="F6" s="543">
        <f t="shared" si="4"/>
        <v>43852120.666666664</v>
      </c>
      <c r="G6" s="543">
        <f t="shared" si="4"/>
        <v>43852120.666666664</v>
      </c>
      <c r="H6" s="543">
        <f t="shared" si="4"/>
        <v>43852120.666666664</v>
      </c>
      <c r="I6" s="543">
        <f t="shared" si="4"/>
        <v>43852120.666666664</v>
      </c>
      <c r="J6" s="543">
        <f t="shared" si="4"/>
        <v>43852120.666666664</v>
      </c>
      <c r="K6" s="543">
        <f t="shared" si="4"/>
        <v>43852120.666666664</v>
      </c>
      <c r="L6" s="543">
        <f t="shared" si="4"/>
        <v>43852120.666666664</v>
      </c>
      <c r="M6" s="543">
        <f t="shared" si="4"/>
        <v>43852120.666666664</v>
      </c>
      <c r="N6" s="543">
        <f t="shared" si="4"/>
        <v>43852120.666666664</v>
      </c>
      <c r="O6" s="109">
        <f t="shared" si="1"/>
        <v>526225448.00000006</v>
      </c>
      <c r="P6" s="768">
        <v>526225448</v>
      </c>
      <c r="Q6" s="767">
        <f t="shared" si="2"/>
        <v>43852120.666666664</v>
      </c>
      <c r="R6" s="767"/>
      <c r="S6" s="767"/>
    </row>
    <row r="7" spans="1:19" s="110" customFormat="1" ht="22.5">
      <c r="A7" s="108" t="s">
        <v>22</v>
      </c>
      <c r="B7" s="294" t="s">
        <v>426</v>
      </c>
      <c r="C7" s="543">
        <f t="shared" si="3"/>
        <v>1349001.1666666667</v>
      </c>
      <c r="D7" s="543">
        <f t="shared" ref="D7:N7" si="5">C7</f>
        <v>1349001.1666666667</v>
      </c>
      <c r="E7" s="543">
        <f t="shared" si="5"/>
        <v>1349001.1666666667</v>
      </c>
      <c r="F7" s="543">
        <f t="shared" si="5"/>
        <v>1349001.1666666667</v>
      </c>
      <c r="G7" s="543">
        <f t="shared" si="5"/>
        <v>1349001.1666666667</v>
      </c>
      <c r="H7" s="543">
        <f t="shared" si="5"/>
        <v>1349001.1666666667</v>
      </c>
      <c r="I7" s="543">
        <f t="shared" si="5"/>
        <v>1349001.1666666667</v>
      </c>
      <c r="J7" s="543">
        <f t="shared" si="5"/>
        <v>1349001.1666666667</v>
      </c>
      <c r="K7" s="543">
        <f t="shared" si="5"/>
        <v>1349001.1666666667</v>
      </c>
      <c r="L7" s="543">
        <f t="shared" si="5"/>
        <v>1349001.1666666667</v>
      </c>
      <c r="M7" s="543">
        <f t="shared" si="5"/>
        <v>1349001.1666666667</v>
      </c>
      <c r="N7" s="543">
        <f t="shared" si="5"/>
        <v>1349001.1666666667</v>
      </c>
      <c r="O7" s="111">
        <f t="shared" si="1"/>
        <v>16188013.999999998</v>
      </c>
      <c r="P7" s="768">
        <v>16188014</v>
      </c>
      <c r="Q7" s="767">
        <f t="shared" si="2"/>
        <v>1349001.1666666667</v>
      </c>
      <c r="R7" s="767"/>
      <c r="S7" s="767"/>
    </row>
    <row r="8" spans="1:19" s="110" customFormat="1" ht="14.1" customHeight="1">
      <c r="A8" s="108" t="s">
        <v>23</v>
      </c>
      <c r="B8" s="293" t="s">
        <v>175</v>
      </c>
      <c r="C8" s="543">
        <f t="shared" si="3"/>
        <v>36757750</v>
      </c>
      <c r="D8" s="543">
        <f t="shared" ref="D8:N8" si="6">C8</f>
        <v>36757750</v>
      </c>
      <c r="E8" s="543">
        <f t="shared" si="6"/>
        <v>36757750</v>
      </c>
      <c r="F8" s="543">
        <f t="shared" si="6"/>
        <v>36757750</v>
      </c>
      <c r="G8" s="543">
        <f t="shared" si="6"/>
        <v>36757750</v>
      </c>
      <c r="H8" s="543">
        <f t="shared" si="6"/>
        <v>36757750</v>
      </c>
      <c r="I8" s="543">
        <f t="shared" si="6"/>
        <v>36757750</v>
      </c>
      <c r="J8" s="543">
        <f t="shared" si="6"/>
        <v>36757750</v>
      </c>
      <c r="K8" s="543">
        <f t="shared" si="6"/>
        <v>36757750</v>
      </c>
      <c r="L8" s="543">
        <f t="shared" si="6"/>
        <v>36757750</v>
      </c>
      <c r="M8" s="543">
        <f t="shared" si="6"/>
        <v>36757750</v>
      </c>
      <c r="N8" s="543">
        <f t="shared" si="6"/>
        <v>36757750</v>
      </c>
      <c r="O8" s="109">
        <f t="shared" si="1"/>
        <v>441093000</v>
      </c>
      <c r="P8" s="768">
        <v>441093000</v>
      </c>
      <c r="Q8" s="767">
        <f t="shared" si="2"/>
        <v>36757750</v>
      </c>
      <c r="R8" s="767"/>
      <c r="S8" s="767"/>
    </row>
    <row r="9" spans="1:19" s="110" customFormat="1" ht="14.1" customHeight="1">
      <c r="A9" s="108" t="s">
        <v>24</v>
      </c>
      <c r="B9" s="293" t="s">
        <v>427</v>
      </c>
      <c r="C9" s="543">
        <f t="shared" si="3"/>
        <v>9423508.333333334</v>
      </c>
      <c r="D9" s="543">
        <f t="shared" ref="D9:N9" si="7">C9</f>
        <v>9423508.333333334</v>
      </c>
      <c r="E9" s="543">
        <f t="shared" si="7"/>
        <v>9423508.333333334</v>
      </c>
      <c r="F9" s="543">
        <f t="shared" si="7"/>
        <v>9423508.333333334</v>
      </c>
      <c r="G9" s="543">
        <f t="shared" si="7"/>
        <v>9423508.333333334</v>
      </c>
      <c r="H9" s="543">
        <f t="shared" si="7"/>
        <v>9423508.333333334</v>
      </c>
      <c r="I9" s="543">
        <f t="shared" si="7"/>
        <v>9423508.333333334</v>
      </c>
      <c r="J9" s="543">
        <f t="shared" si="7"/>
        <v>9423508.333333334</v>
      </c>
      <c r="K9" s="543">
        <f t="shared" si="7"/>
        <v>9423508.333333334</v>
      </c>
      <c r="L9" s="543">
        <f t="shared" si="7"/>
        <v>9423508.333333334</v>
      </c>
      <c r="M9" s="543">
        <f t="shared" si="7"/>
        <v>9423508.333333334</v>
      </c>
      <c r="N9" s="543">
        <f t="shared" si="7"/>
        <v>9423508.333333334</v>
      </c>
      <c r="O9" s="109">
        <f t="shared" si="1"/>
        <v>113082099.99999999</v>
      </c>
      <c r="P9" s="768">
        <v>113082100</v>
      </c>
      <c r="Q9" s="767">
        <f t="shared" si="2"/>
        <v>9423508.333333334</v>
      </c>
      <c r="R9" s="767"/>
      <c r="S9" s="767"/>
    </row>
    <row r="10" spans="1:19" s="110" customFormat="1" ht="14.1" customHeight="1">
      <c r="A10" s="108" t="s">
        <v>25</v>
      </c>
      <c r="B10" s="293" t="s">
        <v>10</v>
      </c>
      <c r="C10" s="543">
        <f t="shared" si="3"/>
        <v>3325000</v>
      </c>
      <c r="D10" s="543">
        <f t="shared" ref="D10:N10" si="8">C10</f>
        <v>3325000</v>
      </c>
      <c r="E10" s="543">
        <f t="shared" si="8"/>
        <v>3325000</v>
      </c>
      <c r="F10" s="543">
        <f t="shared" si="8"/>
        <v>3325000</v>
      </c>
      <c r="G10" s="543">
        <f t="shared" si="8"/>
        <v>3325000</v>
      </c>
      <c r="H10" s="543">
        <f t="shared" si="8"/>
        <v>3325000</v>
      </c>
      <c r="I10" s="543">
        <f t="shared" si="8"/>
        <v>3325000</v>
      </c>
      <c r="J10" s="543">
        <f t="shared" si="8"/>
        <v>3325000</v>
      </c>
      <c r="K10" s="543">
        <f t="shared" si="8"/>
        <v>3325000</v>
      </c>
      <c r="L10" s="543">
        <f t="shared" si="8"/>
        <v>3325000</v>
      </c>
      <c r="M10" s="543">
        <f t="shared" si="8"/>
        <v>3325000</v>
      </c>
      <c r="N10" s="543">
        <f t="shared" si="8"/>
        <v>3325000</v>
      </c>
      <c r="O10" s="109">
        <f t="shared" si="1"/>
        <v>39900000</v>
      </c>
      <c r="P10" s="768">
        <v>39900000</v>
      </c>
      <c r="Q10" s="767">
        <f t="shared" si="2"/>
        <v>3325000</v>
      </c>
      <c r="R10" s="767"/>
      <c r="S10" s="767"/>
    </row>
    <row r="11" spans="1:19" s="110" customFormat="1" ht="14.1" customHeight="1">
      <c r="A11" s="108" t="s">
        <v>26</v>
      </c>
      <c r="B11" s="293" t="s">
        <v>381</v>
      </c>
      <c r="C11" s="543">
        <f t="shared" si="3"/>
        <v>930833.33333333337</v>
      </c>
      <c r="D11" s="543">
        <f t="shared" ref="D11:N11" si="9">C11</f>
        <v>930833.33333333337</v>
      </c>
      <c r="E11" s="543">
        <f t="shared" si="9"/>
        <v>930833.33333333337</v>
      </c>
      <c r="F11" s="543">
        <f t="shared" si="9"/>
        <v>930833.33333333337</v>
      </c>
      <c r="G11" s="543">
        <f t="shared" si="9"/>
        <v>930833.33333333337</v>
      </c>
      <c r="H11" s="543">
        <f t="shared" si="9"/>
        <v>930833.33333333337</v>
      </c>
      <c r="I11" s="543">
        <f t="shared" si="9"/>
        <v>930833.33333333337</v>
      </c>
      <c r="J11" s="543">
        <f t="shared" si="9"/>
        <v>930833.33333333337</v>
      </c>
      <c r="K11" s="543">
        <f t="shared" si="9"/>
        <v>930833.33333333337</v>
      </c>
      <c r="L11" s="543">
        <f t="shared" si="9"/>
        <v>930833.33333333337</v>
      </c>
      <c r="M11" s="543">
        <f t="shared" si="9"/>
        <v>930833.33333333337</v>
      </c>
      <c r="N11" s="543">
        <f t="shared" si="9"/>
        <v>930833.33333333337</v>
      </c>
      <c r="O11" s="109">
        <f t="shared" si="1"/>
        <v>11170000</v>
      </c>
      <c r="P11" s="768">
        <v>11170000</v>
      </c>
      <c r="Q11" s="767">
        <f>P11/12</f>
        <v>930833.33333333337</v>
      </c>
      <c r="R11" s="767"/>
      <c r="S11" s="767"/>
    </row>
    <row r="12" spans="1:19" s="110" customFormat="1" ht="13.5" customHeight="1">
      <c r="A12" s="108" t="s">
        <v>27</v>
      </c>
      <c r="B12" s="295" t="s">
        <v>413</v>
      </c>
      <c r="C12" s="543"/>
      <c r="D12" s="543"/>
      <c r="E12" s="543"/>
      <c r="F12" s="543"/>
      <c r="G12" s="543"/>
      <c r="H12" s="543"/>
      <c r="I12" s="543"/>
      <c r="J12" s="543"/>
      <c r="K12" s="543"/>
      <c r="L12" s="543"/>
      <c r="M12" s="543"/>
      <c r="N12" s="543"/>
      <c r="O12" s="109">
        <f t="shared" si="1"/>
        <v>0</v>
      </c>
      <c r="P12" s="768"/>
      <c r="Q12" s="767"/>
      <c r="R12" s="767"/>
      <c r="S12" s="767"/>
    </row>
    <row r="13" spans="1:19" s="110" customFormat="1" ht="14.1" customHeight="1" thickBot="1">
      <c r="A13" s="108" t="s">
        <v>28</v>
      </c>
      <c r="B13" s="293" t="s">
        <v>11</v>
      </c>
      <c r="C13" s="543">
        <v>122008351</v>
      </c>
      <c r="D13" s="543"/>
      <c r="E13" s="543"/>
      <c r="F13" s="543"/>
      <c r="G13" s="543"/>
      <c r="H13" s="543"/>
      <c r="I13" s="543"/>
      <c r="J13" s="543"/>
      <c r="K13" s="543"/>
      <c r="L13" s="543"/>
      <c r="M13" s="543"/>
      <c r="N13" s="543"/>
      <c r="O13" s="109">
        <f t="shared" si="1"/>
        <v>122008351</v>
      </c>
      <c r="P13" s="768"/>
      <c r="Q13" s="767"/>
      <c r="R13" s="767"/>
      <c r="S13" s="767"/>
    </row>
    <row r="14" spans="1:19" s="105" customFormat="1" ht="15.95" customHeight="1" thickBot="1">
      <c r="A14" s="104" t="s">
        <v>29</v>
      </c>
      <c r="B14" s="37" t="s">
        <v>110</v>
      </c>
      <c r="C14" s="545">
        <f t="shared" ref="C14:N14" si="10">SUM(C5:C13)</f>
        <v>246619967.16666666</v>
      </c>
      <c r="D14" s="545">
        <f t="shared" si="10"/>
        <v>124611616.16666666</v>
      </c>
      <c r="E14" s="545">
        <f t="shared" si="10"/>
        <v>124611616.16666666</v>
      </c>
      <c r="F14" s="545">
        <f t="shared" si="10"/>
        <v>124611616.16666666</v>
      </c>
      <c r="G14" s="545">
        <f t="shared" si="10"/>
        <v>124611616.16666666</v>
      </c>
      <c r="H14" s="545">
        <f t="shared" si="10"/>
        <v>124611616.16666666</v>
      </c>
      <c r="I14" s="545">
        <f t="shared" si="10"/>
        <v>124611616.16666666</v>
      </c>
      <c r="J14" s="545">
        <f t="shared" si="10"/>
        <v>124611616.16666666</v>
      </c>
      <c r="K14" s="545">
        <f t="shared" si="10"/>
        <v>124611616.16666666</v>
      </c>
      <c r="L14" s="545">
        <f t="shared" si="10"/>
        <v>124611616.16666666</v>
      </c>
      <c r="M14" s="545">
        <f t="shared" si="10"/>
        <v>124611616.16666666</v>
      </c>
      <c r="N14" s="545">
        <f t="shared" si="10"/>
        <v>124611616.16666666</v>
      </c>
      <c r="O14" s="112">
        <f>SUM(C14:N14)</f>
        <v>1617347745.0000002</v>
      </c>
      <c r="P14" s="765"/>
      <c r="Q14" s="766"/>
      <c r="R14" s="766"/>
      <c r="S14" s="766"/>
    </row>
    <row r="15" spans="1:19" s="105" customFormat="1" ht="15" customHeight="1" thickBot="1">
      <c r="A15" s="104" t="s">
        <v>30</v>
      </c>
      <c r="B15" s="871" t="s">
        <v>58</v>
      </c>
      <c r="C15" s="872"/>
      <c r="D15" s="872"/>
      <c r="E15" s="872"/>
      <c r="F15" s="872"/>
      <c r="G15" s="872"/>
      <c r="H15" s="872"/>
      <c r="I15" s="872"/>
      <c r="J15" s="872"/>
      <c r="K15" s="872"/>
      <c r="L15" s="872"/>
      <c r="M15" s="872"/>
      <c r="N15" s="872"/>
      <c r="O15" s="872"/>
      <c r="P15" s="771"/>
      <c r="Q15" s="772"/>
      <c r="R15" s="772"/>
      <c r="S15" s="766"/>
    </row>
    <row r="16" spans="1:19" s="110" customFormat="1" ht="14.1" customHeight="1">
      <c r="A16" s="775" t="s">
        <v>31</v>
      </c>
      <c r="B16" s="778" t="s">
        <v>63</v>
      </c>
      <c r="C16" s="779">
        <f>Q16</f>
        <v>44819165.5</v>
      </c>
      <c r="D16" s="779">
        <f>C16</f>
        <v>44819165.5</v>
      </c>
      <c r="E16" s="779">
        <f t="shared" ref="E16:N16" si="11">D16</f>
        <v>44819165.5</v>
      </c>
      <c r="F16" s="779">
        <f t="shared" si="11"/>
        <v>44819165.5</v>
      </c>
      <c r="G16" s="779">
        <f t="shared" si="11"/>
        <v>44819165.5</v>
      </c>
      <c r="H16" s="779">
        <f t="shared" si="11"/>
        <v>44819165.5</v>
      </c>
      <c r="I16" s="779">
        <f t="shared" si="11"/>
        <v>44819165.5</v>
      </c>
      <c r="J16" s="779">
        <f t="shared" si="11"/>
        <v>44819165.5</v>
      </c>
      <c r="K16" s="779">
        <f t="shared" si="11"/>
        <v>44819165.5</v>
      </c>
      <c r="L16" s="779">
        <f t="shared" si="11"/>
        <v>44819165.5</v>
      </c>
      <c r="M16" s="779">
        <f t="shared" si="11"/>
        <v>44819165.5</v>
      </c>
      <c r="N16" s="779">
        <f t="shared" si="11"/>
        <v>44819165.5</v>
      </c>
      <c r="O16" s="780">
        <v>537829986</v>
      </c>
      <c r="P16" s="773">
        <v>537829986</v>
      </c>
      <c r="Q16" s="790">
        <f t="shared" ref="Q16:Q24" si="12">P16/12</f>
        <v>44819165.5</v>
      </c>
      <c r="R16" s="774"/>
      <c r="S16" s="767"/>
    </row>
    <row r="17" spans="1:19" s="110" customFormat="1" ht="14.25" customHeight="1">
      <c r="A17" s="776" t="s">
        <v>32</v>
      </c>
      <c r="B17" s="781" t="s">
        <v>184</v>
      </c>
      <c r="C17" s="544">
        <f t="shared" ref="C17:C24" si="13">Q17</f>
        <v>8139512</v>
      </c>
      <c r="D17" s="543">
        <f t="shared" ref="D17:N17" si="14">C17</f>
        <v>8139512</v>
      </c>
      <c r="E17" s="543">
        <f t="shared" si="14"/>
        <v>8139512</v>
      </c>
      <c r="F17" s="543">
        <f t="shared" si="14"/>
        <v>8139512</v>
      </c>
      <c r="G17" s="543">
        <f t="shared" si="14"/>
        <v>8139512</v>
      </c>
      <c r="H17" s="543">
        <f t="shared" si="14"/>
        <v>8139512</v>
      </c>
      <c r="I17" s="543">
        <f t="shared" si="14"/>
        <v>8139512</v>
      </c>
      <c r="J17" s="543">
        <f t="shared" si="14"/>
        <v>8139512</v>
      </c>
      <c r="K17" s="543">
        <f t="shared" si="14"/>
        <v>8139512</v>
      </c>
      <c r="L17" s="543">
        <f t="shared" si="14"/>
        <v>8139512</v>
      </c>
      <c r="M17" s="543">
        <f t="shared" si="14"/>
        <v>8139512</v>
      </c>
      <c r="N17" s="543">
        <f t="shared" si="14"/>
        <v>8139512</v>
      </c>
      <c r="O17" s="109">
        <v>97674144</v>
      </c>
      <c r="P17" s="773">
        <v>97674144</v>
      </c>
      <c r="Q17" s="790">
        <f t="shared" si="12"/>
        <v>8139512</v>
      </c>
      <c r="R17" s="774"/>
      <c r="S17" s="767"/>
    </row>
    <row r="18" spans="1:19" s="110" customFormat="1" ht="14.1" customHeight="1">
      <c r="A18" s="776" t="s">
        <v>33</v>
      </c>
      <c r="B18" s="802" t="s">
        <v>141</v>
      </c>
      <c r="C18" s="791">
        <f t="shared" si="13"/>
        <v>22574272.75</v>
      </c>
      <c r="D18" s="792">
        <f t="shared" ref="D18:M18" si="15">C18</f>
        <v>22574272.75</v>
      </c>
      <c r="E18" s="792">
        <f t="shared" si="15"/>
        <v>22574272.75</v>
      </c>
      <c r="F18" s="792">
        <f t="shared" si="15"/>
        <v>22574272.75</v>
      </c>
      <c r="G18" s="792">
        <f t="shared" si="15"/>
        <v>22574272.75</v>
      </c>
      <c r="H18" s="792">
        <f t="shared" si="15"/>
        <v>22574272.75</v>
      </c>
      <c r="I18" s="792">
        <f t="shared" si="15"/>
        <v>22574272.75</v>
      </c>
      <c r="J18" s="792">
        <f t="shared" si="15"/>
        <v>22574272.75</v>
      </c>
      <c r="K18" s="792">
        <f t="shared" si="15"/>
        <v>22574272.75</v>
      </c>
      <c r="L18" s="792">
        <f t="shared" si="15"/>
        <v>22574272.75</v>
      </c>
      <c r="M18" s="792">
        <f t="shared" si="15"/>
        <v>22574272.75</v>
      </c>
      <c r="N18" s="792">
        <f>M18+3012</f>
        <v>22577284.75</v>
      </c>
      <c r="O18" s="793">
        <v>271404284</v>
      </c>
      <c r="P18" s="794">
        <v>270891273</v>
      </c>
      <c r="Q18" s="795">
        <f t="shared" si="12"/>
        <v>22574272.75</v>
      </c>
      <c r="R18" s="774"/>
      <c r="S18" s="767"/>
    </row>
    <row r="19" spans="1:19" s="110" customFormat="1" ht="14.1" customHeight="1">
      <c r="A19" s="776" t="s">
        <v>34</v>
      </c>
      <c r="B19" s="108" t="s">
        <v>185</v>
      </c>
      <c r="C19" s="544">
        <f t="shared" si="13"/>
        <v>2441666.6666666665</v>
      </c>
      <c r="D19" s="543">
        <f t="shared" ref="D19:N19" si="16">C19</f>
        <v>2441666.6666666665</v>
      </c>
      <c r="E19" s="543">
        <f t="shared" si="16"/>
        <v>2441666.6666666665</v>
      </c>
      <c r="F19" s="543">
        <f t="shared" si="16"/>
        <v>2441666.6666666665</v>
      </c>
      <c r="G19" s="543">
        <f t="shared" si="16"/>
        <v>2441666.6666666665</v>
      </c>
      <c r="H19" s="543">
        <f t="shared" si="16"/>
        <v>2441666.6666666665</v>
      </c>
      <c r="I19" s="543">
        <f t="shared" si="16"/>
        <v>2441666.6666666665</v>
      </c>
      <c r="J19" s="543">
        <f t="shared" si="16"/>
        <v>2441666.6666666665</v>
      </c>
      <c r="K19" s="543">
        <f t="shared" si="16"/>
        <v>2441666.6666666665</v>
      </c>
      <c r="L19" s="543">
        <f t="shared" si="16"/>
        <v>2441666.6666666665</v>
      </c>
      <c r="M19" s="543">
        <f t="shared" si="16"/>
        <v>2441666.6666666665</v>
      </c>
      <c r="N19" s="543">
        <f t="shared" si="16"/>
        <v>2441666.6666666665</v>
      </c>
      <c r="O19" s="109">
        <v>29320000</v>
      </c>
      <c r="P19" s="773">
        <v>29300000</v>
      </c>
      <c r="Q19" s="790">
        <f t="shared" si="12"/>
        <v>2441666.6666666665</v>
      </c>
      <c r="R19" s="774"/>
      <c r="S19" s="767"/>
    </row>
    <row r="20" spans="1:19" s="110" customFormat="1" ht="14.1" customHeight="1">
      <c r="A20" s="776" t="s">
        <v>35</v>
      </c>
      <c r="B20" s="108" t="s">
        <v>12</v>
      </c>
      <c r="C20" s="544">
        <f t="shared" si="13"/>
        <v>32209563.333333332</v>
      </c>
      <c r="D20" s="543">
        <f t="shared" ref="D20:N20" si="17">C20</f>
        <v>32209563.333333332</v>
      </c>
      <c r="E20" s="543">
        <f t="shared" si="17"/>
        <v>32209563.333333332</v>
      </c>
      <c r="F20" s="543">
        <f t="shared" si="17"/>
        <v>32209563.333333332</v>
      </c>
      <c r="G20" s="543">
        <f t="shared" si="17"/>
        <v>32209563.333333332</v>
      </c>
      <c r="H20" s="543">
        <f t="shared" si="17"/>
        <v>32209563.333333332</v>
      </c>
      <c r="I20" s="543">
        <f t="shared" si="17"/>
        <v>32209563.333333332</v>
      </c>
      <c r="J20" s="543">
        <f t="shared" si="17"/>
        <v>32209563.333333332</v>
      </c>
      <c r="K20" s="543">
        <f t="shared" si="17"/>
        <v>32209563.333333332</v>
      </c>
      <c r="L20" s="543">
        <f t="shared" si="17"/>
        <v>32209563.333333332</v>
      </c>
      <c r="M20" s="543">
        <f t="shared" si="17"/>
        <v>32209563.333333332</v>
      </c>
      <c r="N20" s="543">
        <f t="shared" si="17"/>
        <v>32209563.333333332</v>
      </c>
      <c r="O20" s="109">
        <v>386514760</v>
      </c>
      <c r="P20" s="773">
        <v>386514760</v>
      </c>
      <c r="Q20" s="790">
        <f t="shared" si="12"/>
        <v>32209563.333333332</v>
      </c>
      <c r="R20" s="774"/>
      <c r="S20" s="767"/>
    </row>
    <row r="21" spans="1:19" s="110" customFormat="1" ht="14.1" customHeight="1">
      <c r="A21" s="776" t="s">
        <v>36</v>
      </c>
      <c r="B21" s="108" t="s">
        <v>231</v>
      </c>
      <c r="C21" s="544">
        <f t="shared" si="13"/>
        <v>17482880.833333332</v>
      </c>
      <c r="D21" s="543">
        <f t="shared" ref="D21:N21" si="18">C21</f>
        <v>17482880.833333332</v>
      </c>
      <c r="E21" s="543">
        <f t="shared" si="18"/>
        <v>17482880.833333332</v>
      </c>
      <c r="F21" s="543">
        <f t="shared" si="18"/>
        <v>17482880.833333332</v>
      </c>
      <c r="G21" s="543">
        <f t="shared" si="18"/>
        <v>17482880.833333332</v>
      </c>
      <c r="H21" s="543">
        <f t="shared" si="18"/>
        <v>17482880.833333332</v>
      </c>
      <c r="I21" s="543">
        <f t="shared" si="18"/>
        <v>17482880.833333332</v>
      </c>
      <c r="J21" s="543">
        <f t="shared" si="18"/>
        <v>17482880.833333332</v>
      </c>
      <c r="K21" s="543">
        <f t="shared" si="18"/>
        <v>17482880.833333332</v>
      </c>
      <c r="L21" s="543">
        <f t="shared" si="18"/>
        <v>17482880.833333332</v>
      </c>
      <c r="M21" s="543">
        <f t="shared" si="18"/>
        <v>17482880.833333332</v>
      </c>
      <c r="N21" s="543">
        <f t="shared" si="18"/>
        <v>17482880.833333332</v>
      </c>
      <c r="O21" s="109">
        <v>209794570</v>
      </c>
      <c r="P21" s="773">
        <v>209794570</v>
      </c>
      <c r="Q21" s="790">
        <f t="shared" si="12"/>
        <v>17482880.833333332</v>
      </c>
      <c r="R21" s="774"/>
      <c r="S21" s="767"/>
    </row>
    <row r="22" spans="1:19" s="110" customFormat="1">
      <c r="A22" s="776" t="s">
        <v>37</v>
      </c>
      <c r="B22" s="781" t="s">
        <v>188</v>
      </c>
      <c r="C22" s="544">
        <f t="shared" si="13"/>
        <v>4445000</v>
      </c>
      <c r="D22" s="543">
        <f t="shared" ref="D22:N22" si="19">C22</f>
        <v>4445000</v>
      </c>
      <c r="E22" s="543">
        <f t="shared" si="19"/>
        <v>4445000</v>
      </c>
      <c r="F22" s="543">
        <f t="shared" si="19"/>
        <v>4445000</v>
      </c>
      <c r="G22" s="543">
        <f t="shared" si="19"/>
        <v>4445000</v>
      </c>
      <c r="H22" s="543">
        <f t="shared" si="19"/>
        <v>4445000</v>
      </c>
      <c r="I22" s="543">
        <f t="shared" si="19"/>
        <v>4445000</v>
      </c>
      <c r="J22" s="543">
        <f t="shared" si="19"/>
        <v>4445000</v>
      </c>
      <c r="K22" s="543">
        <f t="shared" si="19"/>
        <v>4445000</v>
      </c>
      <c r="L22" s="543">
        <f t="shared" si="19"/>
        <v>4445000</v>
      </c>
      <c r="M22" s="543">
        <f t="shared" si="19"/>
        <v>4445000</v>
      </c>
      <c r="N22" s="543">
        <f t="shared" si="19"/>
        <v>4445000</v>
      </c>
      <c r="O22" s="109">
        <v>53340000</v>
      </c>
      <c r="P22" s="773">
        <v>53340000</v>
      </c>
      <c r="Q22" s="790">
        <f t="shared" si="12"/>
        <v>4445000</v>
      </c>
      <c r="R22" s="774"/>
      <c r="S22" s="767"/>
    </row>
    <row r="23" spans="1:19" s="110" customFormat="1" ht="14.1" customHeight="1">
      <c r="A23" s="776" t="s">
        <v>38</v>
      </c>
      <c r="B23" s="108" t="s">
        <v>233</v>
      </c>
      <c r="C23" s="544">
        <f t="shared" si="13"/>
        <v>2333333.3333333335</v>
      </c>
      <c r="D23" s="543">
        <f t="shared" ref="D23:N23" si="20">C23</f>
        <v>2333333.3333333335</v>
      </c>
      <c r="E23" s="543">
        <f t="shared" si="20"/>
        <v>2333333.3333333335</v>
      </c>
      <c r="F23" s="543">
        <f t="shared" si="20"/>
        <v>2333333.3333333335</v>
      </c>
      <c r="G23" s="543">
        <f t="shared" si="20"/>
        <v>2333333.3333333335</v>
      </c>
      <c r="H23" s="543">
        <f t="shared" si="20"/>
        <v>2333333.3333333335</v>
      </c>
      <c r="I23" s="543">
        <f t="shared" si="20"/>
        <v>2333333.3333333335</v>
      </c>
      <c r="J23" s="543">
        <f t="shared" si="20"/>
        <v>2333333.3333333335</v>
      </c>
      <c r="K23" s="543">
        <f t="shared" si="20"/>
        <v>2333333.3333333335</v>
      </c>
      <c r="L23" s="543">
        <f t="shared" si="20"/>
        <v>2333333.3333333335</v>
      </c>
      <c r="M23" s="543">
        <f t="shared" si="20"/>
        <v>2333333.3333333335</v>
      </c>
      <c r="N23" s="543">
        <f t="shared" si="20"/>
        <v>2333333.3333333335</v>
      </c>
      <c r="O23" s="109">
        <v>28000000</v>
      </c>
      <c r="P23" s="773">
        <v>28000000</v>
      </c>
      <c r="Q23" s="790">
        <f t="shared" si="12"/>
        <v>2333333.3333333335</v>
      </c>
      <c r="R23" s="774"/>
      <c r="S23" s="767"/>
    </row>
    <row r="24" spans="1:19" s="110" customFormat="1" ht="14.1" customHeight="1" thickBot="1">
      <c r="A24" s="776" t="s">
        <v>39</v>
      </c>
      <c r="B24" s="108" t="s">
        <v>13</v>
      </c>
      <c r="C24" s="544">
        <f t="shared" si="13"/>
        <v>333333.33333333331</v>
      </c>
      <c r="D24" s="543">
        <f t="shared" ref="D24:N24" si="21">C24</f>
        <v>333333.33333333331</v>
      </c>
      <c r="E24" s="543">
        <f t="shared" si="21"/>
        <v>333333.33333333331</v>
      </c>
      <c r="F24" s="543">
        <f t="shared" si="21"/>
        <v>333333.33333333331</v>
      </c>
      <c r="G24" s="543">
        <f t="shared" si="21"/>
        <v>333333.33333333331</v>
      </c>
      <c r="H24" s="543">
        <f t="shared" si="21"/>
        <v>333333.33333333331</v>
      </c>
      <c r="I24" s="543">
        <f t="shared" si="21"/>
        <v>333333.33333333331</v>
      </c>
      <c r="J24" s="543">
        <f t="shared" si="21"/>
        <v>333333.33333333331</v>
      </c>
      <c r="K24" s="543">
        <f t="shared" si="21"/>
        <v>333333.33333333331</v>
      </c>
      <c r="L24" s="543">
        <f t="shared" si="21"/>
        <v>333333.33333333331</v>
      </c>
      <c r="M24" s="543">
        <f t="shared" si="21"/>
        <v>333333.33333333331</v>
      </c>
      <c r="N24" s="543">
        <f t="shared" si="21"/>
        <v>333333.33333333331</v>
      </c>
      <c r="O24" s="109">
        <v>4000000</v>
      </c>
      <c r="P24" s="773">
        <v>4000000</v>
      </c>
      <c r="Q24" s="790">
        <f t="shared" si="12"/>
        <v>333333.33333333331</v>
      </c>
      <c r="R24" s="774"/>
      <c r="S24" s="767"/>
    </row>
    <row r="25" spans="1:19" s="105" customFormat="1" ht="15.95" customHeight="1" thickBot="1">
      <c r="A25" s="777" t="s">
        <v>40</v>
      </c>
      <c r="B25" s="782" t="s">
        <v>111</v>
      </c>
      <c r="C25" s="545">
        <f t="shared" ref="C25:N25" si="22">SUM(C16:C24)</f>
        <v>134778727.75</v>
      </c>
      <c r="D25" s="545">
        <f t="shared" si="22"/>
        <v>134778727.75</v>
      </c>
      <c r="E25" s="545">
        <f t="shared" si="22"/>
        <v>134778727.75</v>
      </c>
      <c r="F25" s="545">
        <f t="shared" si="22"/>
        <v>134778727.75</v>
      </c>
      <c r="G25" s="545">
        <f t="shared" si="22"/>
        <v>134778727.75</v>
      </c>
      <c r="H25" s="545">
        <f t="shared" si="22"/>
        <v>134778727.75</v>
      </c>
      <c r="I25" s="545">
        <f t="shared" si="22"/>
        <v>134778727.75</v>
      </c>
      <c r="J25" s="545">
        <f t="shared" si="22"/>
        <v>134778727.75</v>
      </c>
      <c r="K25" s="545">
        <f t="shared" si="22"/>
        <v>134778727.75</v>
      </c>
      <c r="L25" s="545">
        <f t="shared" si="22"/>
        <v>134778727.75</v>
      </c>
      <c r="M25" s="545">
        <f t="shared" si="22"/>
        <v>134778727.75</v>
      </c>
      <c r="N25" s="545">
        <f t="shared" si="22"/>
        <v>134781739.75</v>
      </c>
      <c r="O25" s="112">
        <f t="shared" si="1"/>
        <v>1617347745</v>
      </c>
      <c r="P25" s="771"/>
      <c r="Q25" s="772"/>
      <c r="R25" s="772"/>
      <c r="S25" s="766"/>
    </row>
    <row r="26" spans="1:19" ht="16.5" thickBot="1">
      <c r="A26" s="777" t="s">
        <v>41</v>
      </c>
      <c r="B26" s="783" t="s">
        <v>112</v>
      </c>
      <c r="C26" s="546">
        <f t="shared" ref="C26:O26" si="23">C14-C25</f>
        <v>111841239.41666666</v>
      </c>
      <c r="D26" s="546">
        <f t="shared" si="23"/>
        <v>-10167111.583333343</v>
      </c>
      <c r="E26" s="546">
        <f t="shared" si="23"/>
        <v>-10167111.583333343</v>
      </c>
      <c r="F26" s="546">
        <f t="shared" si="23"/>
        <v>-10167111.583333343</v>
      </c>
      <c r="G26" s="546">
        <f t="shared" si="23"/>
        <v>-10167111.583333343</v>
      </c>
      <c r="H26" s="546">
        <f t="shared" si="23"/>
        <v>-10167111.583333343</v>
      </c>
      <c r="I26" s="546">
        <f t="shared" si="23"/>
        <v>-10167111.583333343</v>
      </c>
      <c r="J26" s="546">
        <f t="shared" si="23"/>
        <v>-10167111.583333343</v>
      </c>
      <c r="K26" s="546">
        <f t="shared" si="23"/>
        <v>-10167111.583333343</v>
      </c>
      <c r="L26" s="546">
        <f t="shared" si="23"/>
        <v>-10167111.583333343</v>
      </c>
      <c r="M26" s="546">
        <f t="shared" si="23"/>
        <v>-10167111.583333343</v>
      </c>
      <c r="N26" s="546">
        <f t="shared" si="23"/>
        <v>-10170123.583333343</v>
      </c>
      <c r="O26" s="113">
        <f t="shared" si="23"/>
        <v>0</v>
      </c>
      <c r="P26" s="769"/>
      <c r="Q26" s="770"/>
      <c r="R26" s="770"/>
      <c r="S26" s="770"/>
    </row>
    <row r="27" spans="1:19">
      <c r="A27" s="115"/>
      <c r="P27" s="769"/>
      <c r="Q27" s="770"/>
      <c r="R27" s="770"/>
      <c r="S27" s="770"/>
    </row>
    <row r="28" spans="1:19">
      <c r="B28" s="116"/>
      <c r="C28" s="117"/>
      <c r="D28" s="117"/>
      <c r="O28" s="114"/>
      <c r="P28" s="769"/>
      <c r="Q28" s="770"/>
      <c r="R28" s="770"/>
      <c r="S28" s="770"/>
    </row>
    <row r="29" spans="1:19">
      <c r="O29" s="114"/>
    </row>
    <row r="30" spans="1:19">
      <c r="O30" s="114"/>
    </row>
    <row r="31" spans="1:19">
      <c r="O31" s="114"/>
    </row>
    <row r="32" spans="1:19">
      <c r="O32" s="114"/>
    </row>
    <row r="33" spans="15:15">
      <c r="O33" s="114"/>
    </row>
    <row r="34" spans="15:15">
      <c r="O34" s="114"/>
    </row>
    <row r="35" spans="15:15">
      <c r="O35" s="114"/>
    </row>
    <row r="36" spans="15:15">
      <c r="O36" s="114"/>
    </row>
    <row r="37" spans="15:15">
      <c r="O37" s="114"/>
    </row>
    <row r="38" spans="15:15">
      <c r="O38" s="114"/>
    </row>
    <row r="39" spans="15:15">
      <c r="O39" s="114"/>
    </row>
    <row r="40" spans="15:15">
      <c r="O40" s="114"/>
    </row>
    <row r="41" spans="15:15">
      <c r="O41" s="114"/>
    </row>
    <row r="42" spans="15:15">
      <c r="O42" s="114"/>
    </row>
    <row r="43" spans="15:15">
      <c r="O43" s="114"/>
    </row>
    <row r="44" spans="15:15">
      <c r="O44" s="114"/>
    </row>
    <row r="45" spans="15:15">
      <c r="O45" s="114"/>
    </row>
    <row r="46" spans="15:15">
      <c r="O46" s="114"/>
    </row>
    <row r="47" spans="15:15">
      <c r="O47" s="114"/>
    </row>
    <row r="48" spans="15:15">
      <c r="O48" s="114"/>
    </row>
    <row r="49" spans="15:15">
      <c r="O49" s="114"/>
    </row>
    <row r="50" spans="15:15">
      <c r="O50" s="114"/>
    </row>
    <row r="51" spans="15:15">
      <c r="O51" s="114"/>
    </row>
    <row r="52" spans="15:15">
      <c r="O52" s="114"/>
    </row>
    <row r="53" spans="15:15">
      <c r="O53" s="114"/>
    </row>
    <row r="54" spans="15:15">
      <c r="O54" s="114"/>
    </row>
    <row r="55" spans="15:15">
      <c r="O55" s="114"/>
    </row>
    <row r="56" spans="15:15">
      <c r="O56" s="114"/>
    </row>
    <row r="57" spans="15:15">
      <c r="O57" s="114"/>
    </row>
    <row r="58" spans="15:15">
      <c r="O58" s="114"/>
    </row>
    <row r="59" spans="15:15">
      <c r="O59" s="114"/>
    </row>
    <row r="60" spans="15:15">
      <c r="O60" s="114"/>
    </row>
    <row r="61" spans="15:15">
      <c r="O61" s="114"/>
    </row>
    <row r="62" spans="15:15">
      <c r="O62" s="114"/>
    </row>
    <row r="63" spans="15:15">
      <c r="O63" s="114"/>
    </row>
    <row r="64" spans="15:15">
      <c r="O64" s="114"/>
    </row>
    <row r="65" spans="15:15">
      <c r="O65" s="114"/>
    </row>
    <row r="66" spans="15:15">
      <c r="O66" s="114"/>
    </row>
    <row r="67" spans="15:15">
      <c r="O67" s="114"/>
    </row>
    <row r="68" spans="15:15">
      <c r="O68" s="114"/>
    </row>
    <row r="69" spans="15:15">
      <c r="O69" s="114"/>
    </row>
    <row r="70" spans="15:15">
      <c r="O70" s="114"/>
    </row>
    <row r="71" spans="15:15">
      <c r="O71" s="114"/>
    </row>
    <row r="72" spans="15:15">
      <c r="O72" s="114"/>
    </row>
    <row r="73" spans="15:15">
      <c r="O73" s="114"/>
    </row>
    <row r="74" spans="15:15">
      <c r="O74" s="114"/>
    </row>
    <row r="75" spans="15:15">
      <c r="O75" s="114"/>
    </row>
    <row r="76" spans="15:15">
      <c r="O76" s="114"/>
    </row>
    <row r="77" spans="15:15">
      <c r="O77" s="114"/>
    </row>
    <row r="78" spans="15:15">
      <c r="O78" s="114"/>
    </row>
    <row r="79" spans="15:15">
      <c r="O79" s="114"/>
    </row>
    <row r="80" spans="15:15">
      <c r="O80" s="114"/>
    </row>
    <row r="81" spans="15:15">
      <c r="O81" s="114"/>
    </row>
  </sheetData>
  <mergeCells count="3">
    <mergeCell ref="B4:O4"/>
    <mergeCell ref="B15:O15"/>
    <mergeCell ref="A1:O1"/>
  </mergeCells>
  <phoneticPr fontId="0" type="noConversion"/>
  <printOptions horizontalCentered="1"/>
  <pageMargins left="0.78740157480314965" right="0.78740157480314965" top="1.0687500000000001" bottom="0.98425196850393704" header="0.78740157480314965" footer="0.78740157480314965"/>
  <pageSetup paperSize="9" scale="64" orientation="landscape" r:id="rId1"/>
  <headerFooter alignWithMargins="0">
    <oddHeader>&amp;R&amp;"Times New Roman CE,Félkövér dőlt"&amp;11 4. tájékoztató tábla</oddHeader>
  </headerFooter>
</worksheet>
</file>

<file path=xl/worksheets/sheet35.xml><?xml version="1.0" encoding="utf-8"?>
<worksheet xmlns="http://schemas.openxmlformats.org/spreadsheetml/2006/main" xmlns:r="http://schemas.openxmlformats.org/officeDocument/2006/relationships">
  <sheetPr codeName="Munka3">
    <tabColor rgb="FF92D050"/>
    <pageSetUpPr fitToPage="1"/>
  </sheetPr>
  <dimension ref="A1:F25"/>
  <sheetViews>
    <sheetView zoomScale="145" zoomScaleNormal="145" workbookViewId="0">
      <selection activeCell="B11" sqref="B11"/>
    </sheetView>
  </sheetViews>
  <sheetFormatPr defaultRowHeight="12.75"/>
  <cols>
    <col min="1" max="1" width="88.6640625" style="47" customWidth="1"/>
    <col min="2" max="2" width="23.33203125" style="47" customWidth="1"/>
    <col min="3" max="3" width="3.5" style="47" customWidth="1"/>
    <col min="4" max="4" width="9.33203125" style="47"/>
    <col min="5" max="5" width="10.33203125" style="47" bestFit="1" customWidth="1"/>
    <col min="6" max="16384" width="9.33203125" style="47"/>
  </cols>
  <sheetData>
    <row r="1" spans="1:6" ht="47.25" customHeight="1">
      <c r="A1" s="876" t="str">
        <f ca="1">+CONCATENATE("A ",LEFT(ÖSSZEFÜGGÉSEK!A5,4),". évi általános működés és ágazati feladatok támogatásának alakulása jogcímenként")</f>
        <v>A 2017. évi általános működés és ágazati feladatok támogatásának alakulása jogcímenként</v>
      </c>
      <c r="B1" s="876"/>
    </row>
    <row r="2" spans="1:6" ht="22.5" customHeight="1" thickBot="1">
      <c r="A2" s="388"/>
      <c r="B2" s="389" t="s">
        <v>14</v>
      </c>
    </row>
    <row r="3" spans="1:6" s="48" customFormat="1" ht="24" customHeight="1" thickBot="1">
      <c r="A3" s="297" t="s">
        <v>53</v>
      </c>
      <c r="B3" s="387" t="str">
        <f ca="1">+CONCATENATE(LEFT(ÖSSZEFÜGGÉSEK!A5,4),". évi támogatás összesen")</f>
        <v>2017. évi támogatás összesen</v>
      </c>
    </row>
    <row r="4" spans="1:6" s="49" customFormat="1" ht="13.5" thickBot="1">
      <c r="A4" s="191" t="s">
        <v>499</v>
      </c>
      <c r="B4" s="192" t="s">
        <v>500</v>
      </c>
    </row>
    <row r="5" spans="1:6">
      <c r="A5" s="729" t="s">
        <v>597</v>
      </c>
      <c r="B5" s="417">
        <v>120179200</v>
      </c>
      <c r="D5" s="761"/>
      <c r="E5" s="761"/>
      <c r="F5" s="761"/>
    </row>
    <row r="6" spans="1:6" ht="12.75" customHeight="1">
      <c r="A6" s="118" t="s">
        <v>598</v>
      </c>
      <c r="B6" s="417">
        <v>5071056</v>
      </c>
      <c r="D6" s="761"/>
      <c r="E6" s="761"/>
      <c r="F6" s="761"/>
    </row>
    <row r="7" spans="1:6">
      <c r="A7" s="118" t="s">
        <v>599</v>
      </c>
      <c r="B7" s="417">
        <f>D7+E7</f>
        <v>64515556</v>
      </c>
      <c r="D7" s="761">
        <v>44103013</v>
      </c>
      <c r="E7" s="761">
        <v>20412543</v>
      </c>
      <c r="F7" s="761"/>
    </row>
    <row r="8" spans="1:6">
      <c r="A8" s="118" t="s">
        <v>612</v>
      </c>
      <c r="B8" s="417">
        <f>D8+E8</f>
        <v>18600000</v>
      </c>
      <c r="D8" s="761">
        <v>13200000</v>
      </c>
      <c r="E8" s="761">
        <v>5400000</v>
      </c>
      <c r="F8" s="761"/>
    </row>
    <row r="9" spans="1:6">
      <c r="A9" s="118" t="s">
        <v>600</v>
      </c>
      <c r="B9" s="417">
        <f>D9+E9</f>
        <v>523340</v>
      </c>
      <c r="D9" s="761">
        <v>523340</v>
      </c>
      <c r="E9" s="761"/>
      <c r="F9" s="761"/>
    </row>
    <row r="10" spans="1:6">
      <c r="A10" s="118" t="s">
        <v>601</v>
      </c>
      <c r="B10" s="417">
        <f>D10+E10</f>
        <v>12636267</v>
      </c>
      <c r="D10" s="761">
        <v>8551267</v>
      </c>
      <c r="E10" s="761">
        <v>4085000</v>
      </c>
      <c r="F10" s="761"/>
    </row>
    <row r="11" spans="1:6">
      <c r="A11" s="118" t="s">
        <v>602</v>
      </c>
      <c r="B11" s="417">
        <f>D12+E11</f>
        <v>1684800</v>
      </c>
      <c r="D11" s="761"/>
      <c r="E11" s="761"/>
      <c r="F11" s="761"/>
    </row>
    <row r="12" spans="1:6">
      <c r="A12" s="118" t="s">
        <v>603</v>
      </c>
      <c r="B12" s="417">
        <v>15530000</v>
      </c>
      <c r="D12" s="761">
        <v>1684800</v>
      </c>
      <c r="E12" s="761"/>
      <c r="F12" s="761"/>
    </row>
    <row r="13" spans="1:6">
      <c r="A13" s="118" t="s">
        <v>604</v>
      </c>
      <c r="B13" s="417">
        <v>15000000</v>
      </c>
      <c r="C13" s="877" t="s">
        <v>535</v>
      </c>
      <c r="D13" s="761"/>
      <c r="E13" s="761"/>
      <c r="F13" s="761"/>
    </row>
    <row r="14" spans="1:6">
      <c r="A14" s="118" t="s">
        <v>605</v>
      </c>
      <c r="B14" s="417">
        <v>13500000</v>
      </c>
      <c r="C14" s="877"/>
    </row>
    <row r="15" spans="1:6">
      <c r="A15" s="118" t="s">
        <v>606</v>
      </c>
      <c r="B15" s="417">
        <f>34125000+1750000</f>
        <v>35875000</v>
      </c>
      <c r="C15" s="877"/>
    </row>
    <row r="16" spans="1:6">
      <c r="A16" s="118" t="s">
        <v>607</v>
      </c>
      <c r="B16" s="417">
        <v>10020480</v>
      </c>
      <c r="C16" s="877"/>
    </row>
    <row r="17" spans="1:3">
      <c r="A17" s="118" t="s">
        <v>608</v>
      </c>
      <c r="B17" s="417">
        <v>18688313</v>
      </c>
      <c r="C17" s="877"/>
    </row>
    <row r="18" spans="1:3">
      <c r="A18" s="118" t="s">
        <v>609</v>
      </c>
      <c r="B18" s="417">
        <v>2999240</v>
      </c>
      <c r="C18" s="877"/>
    </row>
    <row r="19" spans="1:3">
      <c r="A19" s="118" t="s">
        <v>610</v>
      </c>
      <c r="B19" s="417">
        <v>6437580</v>
      </c>
      <c r="C19" s="877"/>
    </row>
    <row r="20" spans="1:3">
      <c r="C20" s="877"/>
    </row>
    <row r="21" spans="1:3">
      <c r="A21" s="118"/>
      <c r="B21" s="417"/>
      <c r="C21" s="877"/>
    </row>
    <row r="22" spans="1:3">
      <c r="A22" s="118"/>
      <c r="B22" s="417"/>
      <c r="C22" s="877"/>
    </row>
    <row r="23" spans="1:3">
      <c r="A23" s="118"/>
      <c r="B23" s="417"/>
      <c r="C23" s="877"/>
    </row>
    <row r="24" spans="1:3" ht="13.5" thickBot="1">
      <c r="A24" s="119"/>
      <c r="B24" s="417"/>
      <c r="C24" s="877"/>
    </row>
    <row r="25" spans="1:3" s="51" customFormat="1" ht="19.5" customHeight="1" thickBot="1">
      <c r="A25" s="34" t="s">
        <v>54</v>
      </c>
      <c r="B25" s="50">
        <f>SUM(B5:B24)</f>
        <v>341260832</v>
      </c>
      <c r="C25" s="877"/>
    </row>
  </sheetData>
  <mergeCells count="2">
    <mergeCell ref="A1:B1"/>
    <mergeCell ref="C13:C25"/>
  </mergeCells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orientation="landscape" verticalDpi="300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>
  <sheetPr codeName="Munka33">
    <tabColor rgb="FF92D050"/>
  </sheetPr>
  <dimension ref="A1:D39"/>
  <sheetViews>
    <sheetView zoomScale="115" zoomScaleNormal="115" workbookViewId="0">
      <selection activeCell="G11" sqref="G11"/>
    </sheetView>
  </sheetViews>
  <sheetFormatPr defaultRowHeight="12.75"/>
  <cols>
    <col min="1" max="1" width="6.6640625" customWidth="1"/>
    <col min="2" max="2" width="43.33203125" customWidth="1"/>
    <col min="3" max="3" width="31.1640625" customWidth="1"/>
    <col min="4" max="4" width="13.6640625" customWidth="1"/>
  </cols>
  <sheetData>
    <row r="1" spans="1:4" ht="29.25" customHeight="1">
      <c r="A1" s="881" t="str">
        <f ca="1">+CONCATENATE("K I M U T A T Á S",CHAR(10),"a ",LEFT(ÖSSZEFÜGGÉSEK!A5,4),". évben céljelleggel juttatott támogatásokról")</f>
        <v>K I M U T A T Á S
a 2017. évben céljelleggel juttatott támogatásokról</v>
      </c>
      <c r="B1" s="881"/>
      <c r="C1" s="881"/>
      <c r="D1" s="881"/>
    </row>
    <row r="2" spans="1:4" ht="17.25" customHeight="1">
      <c r="A2" s="386"/>
      <c r="B2" s="386"/>
      <c r="C2" s="386"/>
      <c r="D2" s="386"/>
    </row>
    <row r="3" spans="1:4" ht="13.5" thickBot="1">
      <c r="A3" s="213"/>
      <c r="B3" s="213"/>
      <c r="C3" s="878" t="str">
        <f ca="1">'4.sz tájékoztató t.'!O2</f>
        <v>Forintban!</v>
      </c>
      <c r="D3" s="878"/>
    </row>
    <row r="4" spans="1:4" ht="37.5" customHeight="1" thickBot="1">
      <c r="A4" s="796" t="s">
        <v>70</v>
      </c>
      <c r="B4" s="797" t="s">
        <v>126</v>
      </c>
      <c r="C4" s="797" t="s">
        <v>127</v>
      </c>
      <c r="D4" s="798" t="s">
        <v>15</v>
      </c>
    </row>
    <row r="5" spans="1:4" ht="15.95" customHeight="1">
      <c r="A5" s="214" t="s">
        <v>19</v>
      </c>
      <c r="B5" s="29" t="s">
        <v>585</v>
      </c>
      <c r="C5" s="29" t="s">
        <v>586</v>
      </c>
      <c r="D5" s="547">
        <v>100000</v>
      </c>
    </row>
    <row r="6" spans="1:4" ht="15.95" customHeight="1">
      <c r="A6" s="215" t="s">
        <v>20</v>
      </c>
      <c r="B6" s="30" t="s">
        <v>587</v>
      </c>
      <c r="C6" s="30" t="s">
        <v>586</v>
      </c>
      <c r="D6" s="548">
        <v>23431500</v>
      </c>
    </row>
    <row r="7" spans="1:4" ht="15.95" customHeight="1">
      <c r="A7" s="215" t="s">
        <v>21</v>
      </c>
      <c r="B7" s="30" t="s">
        <v>588</v>
      </c>
      <c r="C7" s="30" t="s">
        <v>586</v>
      </c>
      <c r="D7" s="548">
        <v>1200000</v>
      </c>
    </row>
    <row r="8" spans="1:4" ht="15.95" customHeight="1">
      <c r="A8" s="215" t="s">
        <v>22</v>
      </c>
      <c r="B8" s="30" t="s">
        <v>589</v>
      </c>
      <c r="C8" s="30" t="s">
        <v>586</v>
      </c>
      <c r="D8" s="548">
        <v>900000</v>
      </c>
    </row>
    <row r="9" spans="1:4" ht="15.95" customHeight="1">
      <c r="A9" s="215" t="s">
        <v>23</v>
      </c>
      <c r="B9" s="30" t="s">
        <v>590</v>
      </c>
      <c r="C9" s="30" t="s">
        <v>586</v>
      </c>
      <c r="D9" s="548">
        <v>600000</v>
      </c>
    </row>
    <row r="10" spans="1:4" ht="15.95" customHeight="1">
      <c r="A10" s="215" t="s">
        <v>24</v>
      </c>
      <c r="B10" s="30" t="s">
        <v>591</v>
      </c>
      <c r="C10" s="30" t="s">
        <v>586</v>
      </c>
      <c r="D10" s="548">
        <v>2400000</v>
      </c>
    </row>
    <row r="11" spans="1:4" ht="15.95" customHeight="1">
      <c r="A11" s="215" t="s">
        <v>25</v>
      </c>
      <c r="B11" s="30" t="s">
        <v>592</v>
      </c>
      <c r="C11" s="30" t="s">
        <v>586</v>
      </c>
      <c r="D11" s="548">
        <v>3600000</v>
      </c>
    </row>
    <row r="12" spans="1:4" ht="15.95" customHeight="1">
      <c r="A12" s="215" t="s">
        <v>26</v>
      </c>
      <c r="B12" s="30" t="s">
        <v>593</v>
      </c>
      <c r="C12" s="30" t="s">
        <v>586</v>
      </c>
      <c r="D12" s="548">
        <v>300000</v>
      </c>
    </row>
    <row r="13" spans="1:4" ht="15.95" customHeight="1">
      <c r="A13" s="215" t="s">
        <v>27</v>
      </c>
      <c r="B13" s="30" t="s">
        <v>594</v>
      </c>
      <c r="C13" s="30" t="s">
        <v>586</v>
      </c>
      <c r="D13" s="548">
        <v>600000</v>
      </c>
    </row>
    <row r="14" spans="1:4" ht="15.95" customHeight="1">
      <c r="A14" s="215" t="s">
        <v>28</v>
      </c>
      <c r="B14" s="30" t="s">
        <v>611</v>
      </c>
      <c r="C14" s="30" t="s">
        <v>586</v>
      </c>
      <c r="D14" s="548">
        <v>7200000</v>
      </c>
    </row>
    <row r="15" spans="1:4" ht="15.95" customHeight="1">
      <c r="A15" s="215" t="s">
        <v>29</v>
      </c>
      <c r="B15" s="30"/>
      <c r="C15" s="30"/>
      <c r="D15" s="548"/>
    </row>
    <row r="16" spans="1:4" ht="15.95" customHeight="1">
      <c r="A16" s="215" t="s">
        <v>30</v>
      </c>
      <c r="B16" s="30"/>
      <c r="C16" s="30"/>
      <c r="D16" s="548"/>
    </row>
    <row r="17" spans="1:4" ht="15.95" customHeight="1">
      <c r="A17" s="215" t="s">
        <v>31</v>
      </c>
      <c r="B17" s="30"/>
      <c r="C17" s="30"/>
      <c r="D17" s="548"/>
    </row>
    <row r="18" spans="1:4" ht="15.95" customHeight="1">
      <c r="A18" s="215" t="s">
        <v>32</v>
      </c>
      <c r="B18" s="30"/>
      <c r="C18" s="30"/>
      <c r="D18" s="548"/>
    </row>
    <row r="19" spans="1:4" ht="15.95" customHeight="1">
      <c r="A19" s="215" t="s">
        <v>33</v>
      </c>
      <c r="B19" s="30"/>
      <c r="C19" s="30"/>
      <c r="D19" s="548"/>
    </row>
    <row r="20" spans="1:4" ht="15.95" customHeight="1">
      <c r="A20" s="215" t="s">
        <v>34</v>
      </c>
      <c r="B20" s="30"/>
      <c r="C20" s="30"/>
      <c r="D20" s="548"/>
    </row>
    <row r="21" spans="1:4" ht="15.95" customHeight="1">
      <c r="A21" s="215" t="s">
        <v>35</v>
      </c>
      <c r="B21" s="30"/>
      <c r="C21" s="30"/>
      <c r="D21" s="548"/>
    </row>
    <row r="22" spans="1:4" ht="15.95" customHeight="1">
      <c r="A22" s="215" t="s">
        <v>36</v>
      </c>
      <c r="B22" s="30"/>
      <c r="C22" s="30"/>
      <c r="D22" s="548"/>
    </row>
    <row r="23" spans="1:4" ht="15.95" customHeight="1">
      <c r="A23" s="215" t="s">
        <v>37</v>
      </c>
      <c r="B23" s="30"/>
      <c r="C23" s="30"/>
      <c r="D23" s="548"/>
    </row>
    <row r="24" spans="1:4" ht="15.95" customHeight="1">
      <c r="A24" s="215" t="s">
        <v>38</v>
      </c>
      <c r="B24" s="30"/>
      <c r="C24" s="30"/>
      <c r="D24" s="548"/>
    </row>
    <row r="25" spans="1:4" ht="15.95" customHeight="1">
      <c r="A25" s="215" t="s">
        <v>39</v>
      </c>
      <c r="B25" s="30"/>
      <c r="C25" s="30"/>
      <c r="D25" s="548"/>
    </row>
    <row r="26" spans="1:4" ht="15.95" customHeight="1">
      <c r="A26" s="215" t="s">
        <v>40</v>
      </c>
      <c r="B26" s="30"/>
      <c r="C26" s="30"/>
      <c r="D26" s="548"/>
    </row>
    <row r="27" spans="1:4" ht="15.95" customHeight="1">
      <c r="A27" s="215" t="s">
        <v>41</v>
      </c>
      <c r="B27" s="30"/>
      <c r="C27" s="30"/>
      <c r="D27" s="548"/>
    </row>
    <row r="28" spans="1:4" ht="15.95" customHeight="1">
      <c r="A28" s="215" t="s">
        <v>42</v>
      </c>
      <c r="B28" s="30"/>
      <c r="C28" s="30"/>
      <c r="D28" s="548"/>
    </row>
    <row r="29" spans="1:4" ht="15.95" customHeight="1">
      <c r="A29" s="215" t="s">
        <v>43</v>
      </c>
      <c r="B29" s="30"/>
      <c r="C29" s="30"/>
      <c r="D29" s="548"/>
    </row>
    <row r="30" spans="1:4" ht="15.95" customHeight="1">
      <c r="A30" s="215" t="s">
        <v>44</v>
      </c>
      <c r="B30" s="30"/>
      <c r="C30" s="30"/>
      <c r="D30" s="548"/>
    </row>
    <row r="31" spans="1:4" ht="15.95" customHeight="1">
      <c r="A31" s="215" t="s">
        <v>45</v>
      </c>
      <c r="B31" s="30"/>
      <c r="C31" s="30"/>
      <c r="D31" s="548"/>
    </row>
    <row r="32" spans="1:4" ht="15.95" customHeight="1">
      <c r="A32" s="215" t="s">
        <v>46</v>
      </c>
      <c r="B32" s="30"/>
      <c r="C32" s="30"/>
      <c r="D32" s="548"/>
    </row>
    <row r="33" spans="1:4" ht="15.95" customHeight="1">
      <c r="A33" s="215" t="s">
        <v>47</v>
      </c>
      <c r="B33" s="30"/>
      <c r="C33" s="30"/>
      <c r="D33" s="548"/>
    </row>
    <row r="34" spans="1:4" ht="15.95" customHeight="1">
      <c r="A34" s="215" t="s">
        <v>128</v>
      </c>
      <c r="B34" s="30"/>
      <c r="C34" s="30"/>
      <c r="D34" s="549"/>
    </row>
    <row r="35" spans="1:4" ht="15.95" customHeight="1">
      <c r="A35" s="215" t="s">
        <v>129</v>
      </c>
      <c r="B35" s="30"/>
      <c r="C35" s="30"/>
      <c r="D35" s="549"/>
    </row>
    <row r="36" spans="1:4" ht="15.95" customHeight="1">
      <c r="A36" s="215" t="s">
        <v>130</v>
      </c>
      <c r="B36" s="30"/>
      <c r="C36" s="30"/>
      <c r="D36" s="549"/>
    </row>
    <row r="37" spans="1:4" ht="15.95" customHeight="1" thickBot="1">
      <c r="A37" s="799" t="s">
        <v>131</v>
      </c>
      <c r="B37" s="800"/>
      <c r="C37" s="800"/>
      <c r="D37" s="801"/>
    </row>
    <row r="38" spans="1:4" ht="15.95" customHeight="1" thickBot="1">
      <c r="A38" s="879" t="s">
        <v>54</v>
      </c>
      <c r="B38" s="880"/>
      <c r="C38" s="216"/>
      <c r="D38" s="550">
        <f>SUM(D5:D37)</f>
        <v>40331500</v>
      </c>
    </row>
    <row r="39" spans="1:4">
      <c r="A39" t="s">
        <v>203</v>
      </c>
    </row>
  </sheetData>
  <mergeCells count="3">
    <mergeCell ref="C3:D3"/>
    <mergeCell ref="A38:B38"/>
    <mergeCell ref="A1:D1"/>
  </mergeCells>
  <phoneticPr fontId="30" type="noConversion"/>
  <conditionalFormatting sqref="D38">
    <cfRule type="cellIs" dxfId="0" priority="1" stopIfTrue="1" operator="equal">
      <formula>0</formula>
    </cfRule>
  </conditionalFormatting>
  <printOptions horizontalCentered="1"/>
  <pageMargins left="0.78740157480314965" right="0.78740157480314965" top="1.06" bottom="0.98425196850393704" header="0.78740157480314965" footer="0.78740157480314965"/>
  <pageSetup paperSize="9" scale="95" orientation="portrait" r:id="rId1"/>
  <headerFooter alignWithMargins="0">
    <oddHeader>&amp;R&amp;"Times New Roman CE,Félkövér dőlt"&amp;11 6. tájékoztató tábla</oddHeader>
  </headerFooter>
</worksheet>
</file>

<file path=xl/worksheets/sheet37.xml><?xml version="1.0" encoding="utf-8"?>
<worksheet xmlns="http://schemas.openxmlformats.org/spreadsheetml/2006/main" xmlns:r="http://schemas.openxmlformats.org/officeDocument/2006/relationships">
  <sheetPr codeName="Munka34">
    <tabColor rgb="FF92D050"/>
  </sheetPr>
  <dimension ref="A1:G48"/>
  <sheetViews>
    <sheetView zoomScale="120" zoomScaleNormal="120" zoomScaleSheetLayoutView="100" workbookViewId="0">
      <selection activeCell="H13" sqref="H12:H13"/>
    </sheetView>
  </sheetViews>
  <sheetFormatPr defaultRowHeight="15.75"/>
  <cols>
    <col min="1" max="1" width="9" style="391" customWidth="1"/>
    <col min="2" max="2" width="66.33203125" style="391" bestFit="1" customWidth="1"/>
    <col min="3" max="3" width="13.83203125" style="392" customWidth="1"/>
    <col min="4" max="4" width="16" style="391" customWidth="1"/>
    <col min="5" max="5" width="14" style="391" customWidth="1"/>
    <col min="6" max="6" width="9" style="424" customWidth="1"/>
    <col min="7" max="7" width="13.83203125" style="424" bestFit="1" customWidth="1"/>
    <col min="8" max="16384" width="9.33203125" style="424"/>
  </cols>
  <sheetData>
    <row r="1" spans="1:5" ht="15.95" customHeight="1">
      <c r="A1" s="808" t="s">
        <v>16</v>
      </c>
      <c r="B1" s="808"/>
      <c r="C1" s="808"/>
      <c r="D1" s="808"/>
      <c r="E1" s="808"/>
    </row>
    <row r="2" spans="1:5" ht="15.95" customHeight="1" thickBot="1">
      <c r="A2" s="807" t="s">
        <v>153</v>
      </c>
      <c r="B2" s="807"/>
      <c r="D2" s="142"/>
      <c r="E2" s="313" t="str">
        <f ca="1">'4.sz tájékoztató t.'!O2</f>
        <v>Forintban!</v>
      </c>
    </row>
    <row r="3" spans="1:5" ht="38.1" customHeight="1" thickBot="1">
      <c r="A3" s="23" t="s">
        <v>70</v>
      </c>
      <c r="B3" s="24" t="s">
        <v>18</v>
      </c>
      <c r="C3" s="24" t="str">
        <f ca="1">+CONCATENATE(LEFT(ÖSSZEFÜGGÉSEK!A5,4)+1,". évi")</f>
        <v>2018. évi</v>
      </c>
      <c r="D3" s="416" t="str">
        <f ca="1">+CONCATENATE(LEFT(ÖSSZEFÜGGÉSEK!A5,4)+2,". évi")</f>
        <v>2019. évi</v>
      </c>
      <c r="E3" s="162" t="str">
        <f ca="1">+CONCATENATE(LEFT(ÖSSZEFÜGGÉSEK!A5,4)+3,". évi")</f>
        <v>2020. évi</v>
      </c>
    </row>
    <row r="4" spans="1:5" s="425" customFormat="1" ht="12" customHeight="1" thickBot="1">
      <c r="A4" s="31" t="s">
        <v>499</v>
      </c>
      <c r="B4" s="32" t="s">
        <v>500</v>
      </c>
      <c r="C4" s="32" t="s">
        <v>501</v>
      </c>
      <c r="D4" s="32" t="s">
        <v>503</v>
      </c>
      <c r="E4" s="459" t="s">
        <v>502</v>
      </c>
    </row>
    <row r="5" spans="1:5" s="426" customFormat="1" ht="12" customHeight="1" thickBot="1">
      <c r="A5" s="20" t="s">
        <v>19</v>
      </c>
      <c r="B5" s="21" t="s">
        <v>539</v>
      </c>
      <c r="C5" s="476">
        <v>386812000</v>
      </c>
      <c r="D5" s="476">
        <v>367472000</v>
      </c>
      <c r="E5" s="477">
        <f>D5*D5/C5</f>
        <v>349098970.00093067</v>
      </c>
    </row>
    <row r="6" spans="1:5" s="426" customFormat="1" ht="12" customHeight="1" thickBot="1">
      <c r="A6" s="20" t="s">
        <v>20</v>
      </c>
      <c r="B6" s="298" t="s">
        <v>380</v>
      </c>
      <c r="C6" s="476">
        <v>558746000</v>
      </c>
      <c r="D6" s="476">
        <v>586683000</v>
      </c>
      <c r="E6" s="276">
        <f>D6*D6/C6</f>
        <v>616016835.00016105</v>
      </c>
    </row>
    <row r="7" spans="1:5" s="426" customFormat="1" ht="12" customHeight="1" thickBot="1">
      <c r="A7" s="20" t="s">
        <v>21</v>
      </c>
      <c r="B7" s="21" t="s">
        <v>388</v>
      </c>
      <c r="C7" s="476">
        <v>42623000</v>
      </c>
      <c r="D7" s="476">
        <v>42623000</v>
      </c>
      <c r="E7" s="472">
        <v>42623000</v>
      </c>
    </row>
    <row r="8" spans="1:5" s="426" customFormat="1" ht="12" customHeight="1" thickBot="1">
      <c r="A8" s="20" t="s">
        <v>174</v>
      </c>
      <c r="B8" s="21" t="s">
        <v>269</v>
      </c>
      <c r="C8" s="415">
        <f>SUM(C9:C15)</f>
        <v>423990000</v>
      </c>
      <c r="D8" s="415">
        <f>SUM(D9:D15)</f>
        <v>483619000</v>
      </c>
      <c r="E8" s="458">
        <f>SUM(E9:E15)</f>
        <v>552486993.43246865</v>
      </c>
    </row>
    <row r="9" spans="1:5" s="426" customFormat="1" ht="12" customHeight="1">
      <c r="A9" s="15" t="s">
        <v>270</v>
      </c>
      <c r="B9" s="427" t="s">
        <v>563</v>
      </c>
      <c r="C9" s="410">
        <v>12128000</v>
      </c>
      <c r="D9" s="410">
        <v>12734000</v>
      </c>
      <c r="E9" s="276">
        <f>D9*D9/C9</f>
        <v>13370280.013192613</v>
      </c>
    </row>
    <row r="10" spans="1:5" s="426" customFormat="1" ht="12" customHeight="1">
      <c r="A10" s="14" t="s">
        <v>271</v>
      </c>
      <c r="B10" s="428" t="s">
        <v>564</v>
      </c>
      <c r="C10" s="409">
        <v>41895000</v>
      </c>
      <c r="D10" s="409">
        <v>43990000</v>
      </c>
      <c r="E10" s="276">
        <f t="shared" ref="E10:E16" si="0">D10*D10/C10</f>
        <v>46189762.501491822</v>
      </c>
    </row>
    <row r="11" spans="1:5" s="426" customFormat="1" ht="12" customHeight="1">
      <c r="A11" s="14" t="s">
        <v>272</v>
      </c>
      <c r="B11" s="428" t="s">
        <v>565</v>
      </c>
      <c r="C11" s="409">
        <v>340600000</v>
      </c>
      <c r="D11" s="409">
        <v>396060000</v>
      </c>
      <c r="E11" s="276">
        <f t="shared" si="0"/>
        <v>460550568.40869057</v>
      </c>
    </row>
    <row r="12" spans="1:5" s="426" customFormat="1" ht="12" customHeight="1">
      <c r="A12" s="14" t="s">
        <v>273</v>
      </c>
      <c r="B12" s="428" t="s">
        <v>566</v>
      </c>
      <c r="C12" s="409">
        <v>441000</v>
      </c>
      <c r="D12" s="409">
        <v>463000</v>
      </c>
      <c r="E12" s="276">
        <f t="shared" si="0"/>
        <v>486097.50566893426</v>
      </c>
    </row>
    <row r="13" spans="1:5" s="426" customFormat="1" ht="12" customHeight="1">
      <c r="A13" s="14" t="s">
        <v>560</v>
      </c>
      <c r="B13" s="428" t="s">
        <v>274</v>
      </c>
      <c r="C13" s="409">
        <v>19845000</v>
      </c>
      <c r="D13" s="409">
        <v>20837000</v>
      </c>
      <c r="E13" s="276">
        <f t="shared" si="0"/>
        <v>21878587.503149409</v>
      </c>
    </row>
    <row r="14" spans="1:5" s="426" customFormat="1" ht="12" customHeight="1">
      <c r="A14" s="14" t="s">
        <v>561</v>
      </c>
      <c r="B14" s="428" t="s">
        <v>275</v>
      </c>
      <c r="C14" s="409"/>
      <c r="D14" s="409"/>
      <c r="E14" s="275"/>
    </row>
    <row r="15" spans="1:5" s="426" customFormat="1" ht="12" customHeight="1" thickBot="1">
      <c r="A15" s="16" t="s">
        <v>562</v>
      </c>
      <c r="B15" s="429" t="s">
        <v>276</v>
      </c>
      <c r="C15" s="411">
        <v>9081000</v>
      </c>
      <c r="D15" s="411">
        <v>9535000</v>
      </c>
      <c r="E15" s="276">
        <f t="shared" si="0"/>
        <v>10011697.500275301</v>
      </c>
    </row>
    <row r="16" spans="1:5" s="426" customFormat="1" ht="12" customHeight="1" thickBot="1">
      <c r="A16" s="20" t="s">
        <v>23</v>
      </c>
      <c r="B16" s="21" t="s">
        <v>542</v>
      </c>
      <c r="C16" s="476">
        <v>114379000</v>
      </c>
      <c r="D16" s="476">
        <v>120098000</v>
      </c>
      <c r="E16" s="276">
        <f t="shared" si="0"/>
        <v>126102952.50002186</v>
      </c>
    </row>
    <row r="17" spans="1:7" s="426" customFormat="1" ht="12" customHeight="1" thickBot="1">
      <c r="A17" s="20" t="s">
        <v>24</v>
      </c>
      <c r="B17" s="21" t="s">
        <v>10</v>
      </c>
      <c r="C17" s="476">
        <v>5000000</v>
      </c>
      <c r="D17" s="476">
        <v>5000000</v>
      </c>
      <c r="E17" s="472">
        <v>5000000</v>
      </c>
    </row>
    <row r="18" spans="1:7" s="426" customFormat="1" ht="12" customHeight="1" thickBot="1">
      <c r="A18" s="20" t="s">
        <v>181</v>
      </c>
      <c r="B18" s="21" t="s">
        <v>541</v>
      </c>
      <c r="C18" s="476">
        <v>1500000</v>
      </c>
      <c r="D18" s="476">
        <v>1500000</v>
      </c>
      <c r="E18" s="472">
        <v>1500000</v>
      </c>
    </row>
    <row r="19" spans="1:7" s="426" customFormat="1" ht="12" customHeight="1" thickBot="1">
      <c r="A19" s="20" t="s">
        <v>26</v>
      </c>
      <c r="B19" s="298" t="s">
        <v>540</v>
      </c>
      <c r="C19" s="476"/>
      <c r="D19" s="476"/>
      <c r="E19" s="477"/>
    </row>
    <row r="20" spans="1:7" s="426" customFormat="1" ht="12" customHeight="1" thickBot="1">
      <c r="A20" s="20" t="s">
        <v>27</v>
      </c>
      <c r="B20" s="21" t="s">
        <v>309</v>
      </c>
      <c r="C20" s="415">
        <f>+C5+C6+C7+C8+C16+C17+C18+C19</f>
        <v>1533050000</v>
      </c>
      <c r="D20" s="415">
        <f>+D5+D6+D7+D8+D16+D17+D18+D19</f>
        <v>1606995000</v>
      </c>
      <c r="E20" s="309">
        <f>+E5+E6+E7+E8+E16+E17+E18+E19</f>
        <v>1692828750.9335823</v>
      </c>
    </row>
    <row r="21" spans="1:7" s="426" customFormat="1" ht="12" customHeight="1" thickBot="1">
      <c r="A21" s="20" t="s">
        <v>28</v>
      </c>
      <c r="B21" s="21" t="s">
        <v>543</v>
      </c>
      <c r="C21" s="520"/>
      <c r="D21" s="520"/>
      <c r="E21" s="521"/>
    </row>
    <row r="22" spans="1:7" s="426" customFormat="1" ht="12" customHeight="1" thickBot="1">
      <c r="A22" s="20" t="s">
        <v>29</v>
      </c>
      <c r="B22" s="21" t="s">
        <v>544</v>
      </c>
      <c r="C22" s="415">
        <f>+C20+C21</f>
        <v>1533050000</v>
      </c>
      <c r="D22" s="415">
        <f>+D20+D21</f>
        <v>1606995000</v>
      </c>
      <c r="E22" s="458">
        <f>+E20+E21</f>
        <v>1692828750.9335823</v>
      </c>
    </row>
    <row r="23" spans="1:7" s="426" customFormat="1" ht="12" customHeight="1">
      <c r="A23" s="380"/>
      <c r="B23" s="381"/>
      <c r="C23" s="382"/>
      <c r="D23" s="517"/>
      <c r="E23" s="518"/>
    </row>
    <row r="24" spans="1:7" s="426" customFormat="1" ht="12" customHeight="1">
      <c r="A24" s="808" t="s">
        <v>48</v>
      </c>
      <c r="B24" s="808"/>
      <c r="C24" s="808"/>
      <c r="D24" s="808"/>
      <c r="E24" s="808"/>
    </row>
    <row r="25" spans="1:7" s="426" customFormat="1" ht="12" customHeight="1" thickBot="1">
      <c r="A25" s="809" t="s">
        <v>154</v>
      </c>
      <c r="B25" s="809"/>
      <c r="C25" s="392"/>
      <c r="D25" s="142"/>
      <c r="E25" s="313" t="str">
        <f>E2</f>
        <v>Forintban!</v>
      </c>
    </row>
    <row r="26" spans="1:7" s="426" customFormat="1" ht="24" customHeight="1" thickBot="1">
      <c r="A26" s="23" t="s">
        <v>17</v>
      </c>
      <c r="B26" s="24" t="s">
        <v>49</v>
      </c>
      <c r="C26" s="24" t="str">
        <f>+C3</f>
        <v>2018. évi</v>
      </c>
      <c r="D26" s="24" t="str">
        <f>+D3</f>
        <v>2019. évi</v>
      </c>
      <c r="E26" s="162" t="str">
        <f>+E3</f>
        <v>2020. évi</v>
      </c>
      <c r="F26" s="519"/>
      <c r="G26" s="757"/>
    </row>
    <row r="27" spans="1:7" s="426" customFormat="1" ht="12" customHeight="1" thickBot="1">
      <c r="A27" s="420" t="s">
        <v>499</v>
      </c>
      <c r="B27" s="421" t="s">
        <v>500</v>
      </c>
      <c r="C27" s="421" t="s">
        <v>501</v>
      </c>
      <c r="D27" s="421" t="s">
        <v>503</v>
      </c>
      <c r="E27" s="513" t="s">
        <v>502</v>
      </c>
      <c r="F27" s="519"/>
    </row>
    <row r="28" spans="1:7" s="426" customFormat="1" ht="15" customHeight="1" thickBot="1">
      <c r="A28" s="20" t="s">
        <v>19</v>
      </c>
      <c r="B28" s="27" t="s">
        <v>545</v>
      </c>
      <c r="C28" s="476">
        <v>1367437000</v>
      </c>
      <c r="D28" s="476">
        <v>1435809000</v>
      </c>
      <c r="E28" s="472">
        <v>1511311751</v>
      </c>
      <c r="F28" s="519"/>
      <c r="G28" s="757">
        <f>E35-E22</f>
        <v>6.6417694091796875E-2</v>
      </c>
    </row>
    <row r="29" spans="1:7" ht="12" customHeight="1" thickBot="1">
      <c r="A29" s="493" t="s">
        <v>20</v>
      </c>
      <c r="B29" s="514" t="s">
        <v>550</v>
      </c>
      <c r="C29" s="515">
        <f>+C30+C31+C32</f>
        <v>161613000</v>
      </c>
      <c r="D29" s="515">
        <f>+D30+D31+D32</f>
        <v>167186000</v>
      </c>
      <c r="E29" s="516">
        <f>+E30+E31+E32</f>
        <v>177517000</v>
      </c>
    </row>
    <row r="30" spans="1:7" ht="12" customHeight="1">
      <c r="A30" s="15" t="s">
        <v>105</v>
      </c>
      <c r="B30" s="8" t="s">
        <v>231</v>
      </c>
      <c r="C30" s="410">
        <v>122255000</v>
      </c>
      <c r="D30" s="410">
        <v>123557000</v>
      </c>
      <c r="E30" s="276">
        <v>130000000</v>
      </c>
    </row>
    <row r="31" spans="1:7" ht="12" customHeight="1">
      <c r="A31" s="15" t="s">
        <v>106</v>
      </c>
      <c r="B31" s="12" t="s">
        <v>188</v>
      </c>
      <c r="C31" s="409">
        <v>21358000</v>
      </c>
      <c r="D31" s="409">
        <v>25629000</v>
      </c>
      <c r="E31" s="275">
        <v>29517000</v>
      </c>
    </row>
    <row r="32" spans="1:7" ht="12" customHeight="1" thickBot="1">
      <c r="A32" s="15" t="s">
        <v>107</v>
      </c>
      <c r="B32" s="300" t="s">
        <v>233</v>
      </c>
      <c r="C32" s="409">
        <v>18000000</v>
      </c>
      <c r="D32" s="409">
        <v>18000000</v>
      </c>
      <c r="E32" s="275">
        <v>18000000</v>
      </c>
    </row>
    <row r="33" spans="1:7" ht="12" customHeight="1" thickBot="1">
      <c r="A33" s="20" t="s">
        <v>21</v>
      </c>
      <c r="B33" s="125" t="s">
        <v>454</v>
      </c>
      <c r="C33" s="408">
        <f>+C28+C29</f>
        <v>1529050000</v>
      </c>
      <c r="D33" s="408">
        <f>+D28+D29</f>
        <v>1602995000</v>
      </c>
      <c r="E33" s="274">
        <f>+E28+E29</f>
        <v>1688828751</v>
      </c>
    </row>
    <row r="34" spans="1:7" ht="11.25" customHeight="1" thickBot="1">
      <c r="A34" s="20" t="s">
        <v>22</v>
      </c>
      <c r="B34" s="758" t="s">
        <v>546</v>
      </c>
      <c r="C34" s="759">
        <v>4000000</v>
      </c>
      <c r="D34" s="522">
        <v>4000000</v>
      </c>
      <c r="E34" s="760">
        <v>4000000</v>
      </c>
      <c r="F34" s="439"/>
    </row>
    <row r="35" spans="1:7" s="426" customFormat="1" ht="12.95" customHeight="1" thickBot="1">
      <c r="A35" s="301" t="s">
        <v>23</v>
      </c>
      <c r="B35" s="390" t="s">
        <v>547</v>
      </c>
      <c r="C35" s="512">
        <f>+C33+C34</f>
        <v>1533050000</v>
      </c>
      <c r="D35" s="512">
        <f>+D33+D34</f>
        <v>1606995000</v>
      </c>
      <c r="E35" s="508">
        <f>+E33+E34</f>
        <v>1692828751</v>
      </c>
    </row>
    <row r="36" spans="1:7">
      <c r="C36" s="391"/>
    </row>
    <row r="37" spans="1:7">
      <c r="C37" s="391"/>
    </row>
    <row r="38" spans="1:7">
      <c r="C38" s="391"/>
    </row>
    <row r="39" spans="1:7" ht="16.5" customHeight="1">
      <c r="C39" s="391"/>
    </row>
    <row r="40" spans="1:7">
      <c r="C40" s="391"/>
    </row>
    <row r="41" spans="1:7">
      <c r="C41" s="391"/>
    </row>
    <row r="42" spans="1:7" s="391" customFormat="1">
      <c r="F42" s="424"/>
      <c r="G42" s="424"/>
    </row>
    <row r="43" spans="1:7" s="391" customFormat="1">
      <c r="F43" s="424"/>
      <c r="G43" s="424"/>
    </row>
    <row r="44" spans="1:7" s="391" customFormat="1">
      <c r="F44" s="424"/>
      <c r="G44" s="424"/>
    </row>
    <row r="45" spans="1:7" s="391" customFormat="1">
      <c r="F45" s="424"/>
      <c r="G45" s="424"/>
    </row>
    <row r="46" spans="1:7" s="391" customFormat="1">
      <c r="F46" s="424"/>
      <c r="G46" s="424"/>
    </row>
    <row r="47" spans="1:7" s="391" customFormat="1">
      <c r="F47" s="424"/>
      <c r="G47" s="424"/>
    </row>
    <row r="48" spans="1:7" s="391" customFormat="1">
      <c r="F48" s="424"/>
      <c r="G48" s="424"/>
    </row>
  </sheetData>
  <mergeCells count="4">
    <mergeCell ref="A1:E1"/>
    <mergeCell ref="A2:B2"/>
    <mergeCell ref="A24:E24"/>
    <mergeCell ref="A25:B25"/>
  </mergeCells>
  <phoneticPr fontId="30" type="noConversion"/>
  <printOptions horizontalCentered="1"/>
  <pageMargins left="0.78740157480314965" right="0.78740157480314965" top="1.4566929133858268" bottom="0.86614173228346458" header="0.78740157480314965" footer="0.59055118110236227"/>
  <pageSetup paperSize="9" scale="75" fitToWidth="3" fitToHeight="2" orientation="portrait" r:id="rId1"/>
  <headerFooter alignWithMargins="0">
    <oddHeader>&amp;C&amp;"Times New Roman CE,Félkövér"&amp;12Szikszó Város Önkormányzat
2017. ÉVI KÖLTSÉGVETÉSI ÉVET KÖVETŐ 3 ÉV TERVEZETT BEVÉTELEI, KIADÁSAI&amp;R&amp;"Times New Roman CE,Félkövér dőlt"&amp;11 7. számú tájékoztató tábla</oddHeader>
  </headerFooter>
</worksheet>
</file>

<file path=xl/worksheets/sheet38.xml><?xml version="1.0" encoding="utf-8"?>
<worksheet xmlns="http://schemas.openxmlformats.org/spreadsheetml/2006/main" xmlns:r="http://schemas.openxmlformats.org/officeDocument/2006/relationships">
  <sheetPr codeName="Munka35"/>
  <dimension ref="A1"/>
  <sheetViews>
    <sheetView topLeftCell="A3" workbookViewId="0">
      <selection activeCell="U24" sqref="U24"/>
    </sheetView>
  </sheetViews>
  <sheetFormatPr defaultRowHeight="12.75"/>
  <sheetData/>
  <phoneticPr fontId="30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 codeName="Munka6">
    <tabColor rgb="FF92D050"/>
  </sheetPr>
  <dimension ref="A1:I159"/>
  <sheetViews>
    <sheetView view="pageLayout" zoomScaleNormal="100" zoomScaleSheetLayoutView="100" workbookViewId="0">
      <selection activeCell="C117" sqref="C117"/>
    </sheetView>
  </sheetViews>
  <sheetFormatPr defaultRowHeight="15.75"/>
  <cols>
    <col min="1" max="1" width="9.5" style="391" customWidth="1"/>
    <col min="2" max="2" width="91.6640625" style="391" customWidth="1"/>
    <col min="3" max="3" width="21.6640625" style="392" customWidth="1"/>
    <col min="4" max="4" width="9" style="424" customWidth="1"/>
    <col min="5" max="16384" width="9.33203125" style="424"/>
  </cols>
  <sheetData>
    <row r="1" spans="1:3" ht="15.95" customHeight="1">
      <c r="A1" s="808" t="s">
        <v>16</v>
      </c>
      <c r="B1" s="808"/>
      <c r="C1" s="808"/>
    </row>
    <row r="2" spans="1:3" ht="15.95" customHeight="1" thickBot="1">
      <c r="A2" s="807" t="s">
        <v>153</v>
      </c>
      <c r="B2" s="807"/>
      <c r="C2" s="313" t="str">
        <f ca="1">'1.2.sz.mell.'!C2</f>
        <v>Forintban!</v>
      </c>
    </row>
    <row r="3" spans="1:3" ht="38.1" customHeight="1" thickBot="1">
      <c r="A3" s="23" t="s">
        <v>70</v>
      </c>
      <c r="B3" s="24" t="s">
        <v>18</v>
      </c>
      <c r="C3" s="39" t="str">
        <f ca="1">+CONCATENATE(LEFT(ÖSSZEFÜGGÉSEK!A5,4),". évi előirányzat")</f>
        <v>2017. évi előirányzat</v>
      </c>
    </row>
    <row r="4" spans="1:3" s="425" customFormat="1" ht="12" customHeight="1" thickBot="1">
      <c r="A4" s="420"/>
      <c r="B4" s="421" t="s">
        <v>499</v>
      </c>
      <c r="C4" s="422" t="s">
        <v>500</v>
      </c>
    </row>
    <row r="5" spans="1:3" s="426" customFormat="1" ht="12" customHeight="1" thickBot="1">
      <c r="A5" s="20" t="s">
        <v>19</v>
      </c>
      <c r="B5" s="21" t="s">
        <v>254</v>
      </c>
      <c r="C5" s="303">
        <f>+C6+C7+C8+C9+C10+C11</f>
        <v>0</v>
      </c>
    </row>
    <row r="6" spans="1:3" s="426" customFormat="1" ht="12" customHeight="1">
      <c r="A6" s="15" t="s">
        <v>99</v>
      </c>
      <c r="B6" s="427" t="s">
        <v>255</v>
      </c>
      <c r="C6" s="306"/>
    </row>
    <row r="7" spans="1:3" s="426" customFormat="1" ht="12" customHeight="1">
      <c r="A7" s="14" t="s">
        <v>100</v>
      </c>
      <c r="B7" s="428" t="s">
        <v>256</v>
      </c>
      <c r="C7" s="305"/>
    </row>
    <row r="8" spans="1:3" s="426" customFormat="1" ht="12" customHeight="1">
      <c r="A8" s="14" t="s">
        <v>101</v>
      </c>
      <c r="B8" s="428" t="s">
        <v>558</v>
      </c>
      <c r="C8" s="305"/>
    </row>
    <row r="9" spans="1:3" s="426" customFormat="1" ht="12" customHeight="1">
      <c r="A9" s="14" t="s">
        <v>102</v>
      </c>
      <c r="B9" s="428" t="s">
        <v>258</v>
      </c>
      <c r="C9" s="305"/>
    </row>
    <row r="10" spans="1:3" s="426" customFormat="1" ht="12" customHeight="1">
      <c r="A10" s="14" t="s">
        <v>149</v>
      </c>
      <c r="B10" s="299" t="s">
        <v>438</v>
      </c>
      <c r="C10" s="305"/>
    </row>
    <row r="11" spans="1:3" s="426" customFormat="1" ht="12" customHeight="1" thickBot="1">
      <c r="A11" s="16" t="s">
        <v>103</v>
      </c>
      <c r="B11" s="300" t="s">
        <v>439</v>
      </c>
      <c r="C11" s="305"/>
    </row>
    <row r="12" spans="1:3" s="426" customFormat="1" ht="12" customHeight="1" thickBot="1">
      <c r="A12" s="20" t="s">
        <v>20</v>
      </c>
      <c r="B12" s="298" t="s">
        <v>259</v>
      </c>
      <c r="C12" s="303">
        <f>+C13+C14+C15+C16+C17</f>
        <v>411372000</v>
      </c>
    </row>
    <row r="13" spans="1:3" s="426" customFormat="1" ht="12" customHeight="1">
      <c r="A13" s="15" t="s">
        <v>105</v>
      </c>
      <c r="B13" s="427" t="s">
        <v>260</v>
      </c>
      <c r="C13" s="306"/>
    </row>
    <row r="14" spans="1:3" s="426" customFormat="1" ht="12" customHeight="1">
      <c r="A14" s="14" t="s">
        <v>106</v>
      </c>
      <c r="B14" s="428" t="s">
        <v>261</v>
      </c>
      <c r="C14" s="305"/>
    </row>
    <row r="15" spans="1:3" s="426" customFormat="1" ht="12" customHeight="1">
      <c r="A15" s="14" t="s">
        <v>107</v>
      </c>
      <c r="B15" s="428" t="s">
        <v>428</v>
      </c>
      <c r="C15" s="305"/>
    </row>
    <row r="16" spans="1:3" s="426" customFormat="1" ht="12" customHeight="1">
      <c r="A16" s="14" t="s">
        <v>108</v>
      </c>
      <c r="B16" s="428" t="s">
        <v>429</v>
      </c>
      <c r="C16" s="305"/>
    </row>
    <row r="17" spans="1:3" s="426" customFormat="1" ht="12" customHeight="1">
      <c r="A17" s="14" t="s">
        <v>109</v>
      </c>
      <c r="B17" s="428" t="s">
        <v>262</v>
      </c>
      <c r="C17" s="305">
        <v>411372000</v>
      </c>
    </row>
    <row r="18" spans="1:3" s="426" customFormat="1" ht="12" customHeight="1" thickBot="1">
      <c r="A18" s="16" t="s">
        <v>118</v>
      </c>
      <c r="B18" s="300" t="s">
        <v>263</v>
      </c>
      <c r="C18" s="307"/>
    </row>
    <row r="19" spans="1:3" s="426" customFormat="1" ht="12" customHeight="1" thickBot="1">
      <c r="A19" s="20" t="s">
        <v>21</v>
      </c>
      <c r="B19" s="21" t="s">
        <v>264</v>
      </c>
      <c r="C19" s="303">
        <f>+C20+C21+C22+C23+C24</f>
        <v>16188014</v>
      </c>
    </row>
    <row r="20" spans="1:3" s="426" customFormat="1" ht="12" customHeight="1">
      <c r="A20" s="15" t="s">
        <v>88</v>
      </c>
      <c r="B20" s="427" t="s">
        <v>265</v>
      </c>
      <c r="C20" s="306"/>
    </row>
    <row r="21" spans="1:3" s="426" customFormat="1" ht="12" customHeight="1">
      <c r="A21" s="14" t="s">
        <v>89</v>
      </c>
      <c r="B21" s="428" t="s">
        <v>266</v>
      </c>
      <c r="C21" s="305"/>
    </row>
    <row r="22" spans="1:3" s="426" customFormat="1" ht="12" customHeight="1">
      <c r="A22" s="14" t="s">
        <v>90</v>
      </c>
      <c r="B22" s="428" t="s">
        <v>430</v>
      </c>
      <c r="C22" s="305"/>
    </row>
    <row r="23" spans="1:3" s="426" customFormat="1" ht="12" customHeight="1">
      <c r="A23" s="14" t="s">
        <v>91</v>
      </c>
      <c r="B23" s="428" t="s">
        <v>431</v>
      </c>
      <c r="C23" s="305"/>
    </row>
    <row r="24" spans="1:3" s="426" customFormat="1" ht="12" customHeight="1">
      <c r="A24" s="14" t="s">
        <v>172</v>
      </c>
      <c r="B24" s="428" t="s">
        <v>267</v>
      </c>
      <c r="C24" s="305">
        <v>16188014</v>
      </c>
    </row>
    <row r="25" spans="1:3" s="426" customFormat="1" ht="12" customHeight="1" thickBot="1">
      <c r="A25" s="16" t="s">
        <v>173</v>
      </c>
      <c r="B25" s="429" t="s">
        <v>268</v>
      </c>
      <c r="C25" s="307"/>
    </row>
    <row r="26" spans="1:3" s="426" customFormat="1" ht="12" customHeight="1" thickBot="1">
      <c r="A26" s="20" t="s">
        <v>174</v>
      </c>
      <c r="B26" s="21" t="s">
        <v>559</v>
      </c>
      <c r="C26" s="309">
        <f>SUM(C27:C33)</f>
        <v>0</v>
      </c>
    </row>
    <row r="27" spans="1:3" s="426" customFormat="1" ht="12" customHeight="1">
      <c r="A27" s="15" t="s">
        <v>270</v>
      </c>
      <c r="B27" s="427" t="s">
        <v>563</v>
      </c>
      <c r="C27" s="306"/>
    </row>
    <row r="28" spans="1:3" s="426" customFormat="1" ht="12" customHeight="1">
      <c r="A28" s="14" t="s">
        <v>271</v>
      </c>
      <c r="B28" s="428" t="s">
        <v>564</v>
      </c>
      <c r="C28" s="305"/>
    </row>
    <row r="29" spans="1:3" s="426" customFormat="1" ht="12" customHeight="1">
      <c r="A29" s="14" t="s">
        <v>272</v>
      </c>
      <c r="B29" s="428" t="s">
        <v>565</v>
      </c>
      <c r="C29" s="305"/>
    </row>
    <row r="30" spans="1:3" s="426" customFormat="1" ht="12" customHeight="1">
      <c r="A30" s="14" t="s">
        <v>273</v>
      </c>
      <c r="B30" s="428" t="s">
        <v>566</v>
      </c>
      <c r="C30" s="305"/>
    </row>
    <row r="31" spans="1:3" s="426" customFormat="1" ht="12" customHeight="1">
      <c r="A31" s="14" t="s">
        <v>560</v>
      </c>
      <c r="B31" s="428" t="s">
        <v>274</v>
      </c>
      <c r="C31" s="305"/>
    </row>
    <row r="32" spans="1:3" s="426" customFormat="1" ht="12" customHeight="1">
      <c r="A32" s="14" t="s">
        <v>561</v>
      </c>
      <c r="B32" s="428" t="s">
        <v>275</v>
      </c>
      <c r="C32" s="305"/>
    </row>
    <row r="33" spans="1:3" s="426" customFormat="1" ht="12" customHeight="1" thickBot="1">
      <c r="A33" s="16" t="s">
        <v>562</v>
      </c>
      <c r="B33" s="523" t="s">
        <v>276</v>
      </c>
      <c r="C33" s="307"/>
    </row>
    <row r="34" spans="1:3" s="426" customFormat="1" ht="12" customHeight="1" thickBot="1">
      <c r="A34" s="20" t="s">
        <v>23</v>
      </c>
      <c r="B34" s="21" t="s">
        <v>440</v>
      </c>
      <c r="C34" s="303">
        <f>SUM(C35:C45)</f>
        <v>52068900</v>
      </c>
    </row>
    <row r="35" spans="1:3" s="426" customFormat="1" ht="12" customHeight="1">
      <c r="A35" s="15" t="s">
        <v>92</v>
      </c>
      <c r="B35" s="427" t="s">
        <v>279</v>
      </c>
      <c r="C35" s="306">
        <v>3000000</v>
      </c>
    </row>
    <row r="36" spans="1:3" s="426" customFormat="1" ht="12" customHeight="1">
      <c r="A36" s="14" t="s">
        <v>93</v>
      </c>
      <c r="B36" s="428" t="s">
        <v>280</v>
      </c>
      <c r="C36" s="305">
        <v>38797000</v>
      </c>
    </row>
    <row r="37" spans="1:3" s="426" customFormat="1" ht="12" customHeight="1">
      <c r="A37" s="14" t="s">
        <v>94</v>
      </c>
      <c r="B37" s="428" t="s">
        <v>281</v>
      </c>
      <c r="C37" s="305">
        <v>490000</v>
      </c>
    </row>
    <row r="38" spans="1:3" s="426" customFormat="1" ht="12" customHeight="1">
      <c r="A38" s="14" t="s">
        <v>176</v>
      </c>
      <c r="B38" s="428" t="s">
        <v>282</v>
      </c>
      <c r="C38" s="305"/>
    </row>
    <row r="39" spans="1:3" s="426" customFormat="1" ht="12" customHeight="1">
      <c r="A39" s="14" t="s">
        <v>177</v>
      </c>
      <c r="B39" s="428" t="s">
        <v>283</v>
      </c>
      <c r="C39" s="305"/>
    </row>
    <row r="40" spans="1:3" s="426" customFormat="1" ht="12" customHeight="1">
      <c r="A40" s="14" t="s">
        <v>178</v>
      </c>
      <c r="B40" s="428" t="s">
        <v>284</v>
      </c>
      <c r="C40" s="305">
        <v>8713900</v>
      </c>
    </row>
    <row r="41" spans="1:3" s="426" customFormat="1" ht="12" customHeight="1">
      <c r="A41" s="14" t="s">
        <v>179</v>
      </c>
      <c r="B41" s="428" t="s">
        <v>285</v>
      </c>
      <c r="C41" s="305">
        <v>1068000</v>
      </c>
    </row>
    <row r="42" spans="1:3" s="426" customFormat="1" ht="12" customHeight="1">
      <c r="A42" s="14" t="s">
        <v>180</v>
      </c>
      <c r="B42" s="428" t="s">
        <v>567</v>
      </c>
      <c r="C42" s="305"/>
    </row>
    <row r="43" spans="1:3" s="426" customFormat="1" ht="12" customHeight="1">
      <c r="A43" s="14" t="s">
        <v>277</v>
      </c>
      <c r="B43" s="428" t="s">
        <v>287</v>
      </c>
      <c r="C43" s="308"/>
    </row>
    <row r="44" spans="1:3" s="426" customFormat="1" ht="12" customHeight="1">
      <c r="A44" s="16" t="s">
        <v>278</v>
      </c>
      <c r="B44" s="429" t="s">
        <v>442</v>
      </c>
      <c r="C44" s="414"/>
    </row>
    <row r="45" spans="1:3" s="426" customFormat="1" ht="12" customHeight="1" thickBot="1">
      <c r="A45" s="16" t="s">
        <v>441</v>
      </c>
      <c r="B45" s="300" t="s">
        <v>288</v>
      </c>
      <c r="C45" s="414"/>
    </row>
    <row r="46" spans="1:3" s="426" customFormat="1" ht="12" customHeight="1" thickBot="1">
      <c r="A46" s="20" t="s">
        <v>24</v>
      </c>
      <c r="B46" s="21" t="s">
        <v>289</v>
      </c>
      <c r="C46" s="303">
        <f>SUM(C47:C51)</f>
        <v>39900000</v>
      </c>
    </row>
    <row r="47" spans="1:3" s="426" customFormat="1" ht="12" customHeight="1">
      <c r="A47" s="15" t="s">
        <v>95</v>
      </c>
      <c r="B47" s="427" t="s">
        <v>293</v>
      </c>
      <c r="C47" s="471"/>
    </row>
    <row r="48" spans="1:3" s="426" customFormat="1" ht="12" customHeight="1">
      <c r="A48" s="14" t="s">
        <v>96</v>
      </c>
      <c r="B48" s="428" t="s">
        <v>294</v>
      </c>
      <c r="C48" s="308">
        <v>39900000</v>
      </c>
    </row>
    <row r="49" spans="1:3" s="426" customFormat="1" ht="12" customHeight="1">
      <c r="A49" s="14" t="s">
        <v>290</v>
      </c>
      <c r="B49" s="428" t="s">
        <v>295</v>
      </c>
      <c r="C49" s="308"/>
    </row>
    <row r="50" spans="1:3" s="426" customFormat="1" ht="12" customHeight="1">
      <c r="A50" s="14" t="s">
        <v>291</v>
      </c>
      <c r="B50" s="428" t="s">
        <v>296</v>
      </c>
      <c r="C50" s="308"/>
    </row>
    <row r="51" spans="1:3" s="426" customFormat="1" ht="12" customHeight="1" thickBot="1">
      <c r="A51" s="16" t="s">
        <v>292</v>
      </c>
      <c r="B51" s="300" t="s">
        <v>297</v>
      </c>
      <c r="C51" s="414"/>
    </row>
    <row r="52" spans="1:3" s="426" customFormat="1" ht="12" customHeight="1" thickBot="1">
      <c r="A52" s="20" t="s">
        <v>181</v>
      </c>
      <c r="B52" s="21" t="s">
        <v>298</v>
      </c>
      <c r="C52" s="303">
        <f>SUM(C53:C55)</f>
        <v>10500000</v>
      </c>
    </row>
    <row r="53" spans="1:3" s="426" customFormat="1" ht="12" customHeight="1">
      <c r="A53" s="15" t="s">
        <v>97</v>
      </c>
      <c r="B53" s="427" t="s">
        <v>299</v>
      </c>
      <c r="C53" s="306"/>
    </row>
    <row r="54" spans="1:3" s="426" customFormat="1" ht="12" customHeight="1">
      <c r="A54" s="14" t="s">
        <v>98</v>
      </c>
      <c r="B54" s="428" t="s">
        <v>432</v>
      </c>
      <c r="C54" s="305"/>
    </row>
    <row r="55" spans="1:3" s="426" customFormat="1" ht="12" customHeight="1">
      <c r="A55" s="14" t="s">
        <v>302</v>
      </c>
      <c r="B55" s="428" t="s">
        <v>300</v>
      </c>
      <c r="C55" s="305">
        <v>10500000</v>
      </c>
    </row>
    <row r="56" spans="1:3" s="426" customFormat="1" ht="12" customHeight="1" thickBot="1">
      <c r="A56" s="16" t="s">
        <v>303</v>
      </c>
      <c r="B56" s="300" t="s">
        <v>301</v>
      </c>
      <c r="C56" s="307"/>
    </row>
    <row r="57" spans="1:3" s="426" customFormat="1" ht="12" customHeight="1" thickBot="1">
      <c r="A57" s="20" t="s">
        <v>26</v>
      </c>
      <c r="B57" s="298" t="s">
        <v>304</v>
      </c>
      <c r="C57" s="303">
        <f>SUM(C58:C60)</f>
        <v>0</v>
      </c>
    </row>
    <row r="58" spans="1:3" s="426" customFormat="1" ht="12" customHeight="1">
      <c r="A58" s="15" t="s">
        <v>182</v>
      </c>
      <c r="B58" s="427" t="s">
        <v>306</v>
      </c>
      <c r="C58" s="308"/>
    </row>
    <row r="59" spans="1:3" s="426" customFormat="1" ht="12" customHeight="1">
      <c r="A59" s="14" t="s">
        <v>183</v>
      </c>
      <c r="B59" s="428" t="s">
        <v>433</v>
      </c>
      <c r="C59" s="308"/>
    </row>
    <row r="60" spans="1:3" s="426" customFormat="1" ht="12" customHeight="1">
      <c r="A60" s="14" t="s">
        <v>232</v>
      </c>
      <c r="B60" s="428" t="s">
        <v>307</v>
      </c>
      <c r="C60" s="308"/>
    </row>
    <row r="61" spans="1:3" s="426" customFormat="1" ht="12" customHeight="1" thickBot="1">
      <c r="A61" s="16" t="s">
        <v>305</v>
      </c>
      <c r="B61" s="300" t="s">
        <v>308</v>
      </c>
      <c r="C61" s="308"/>
    </row>
    <row r="62" spans="1:3" s="426" customFormat="1" ht="12" customHeight="1" thickBot="1">
      <c r="A62" s="498" t="s">
        <v>482</v>
      </c>
      <c r="B62" s="21" t="s">
        <v>309</v>
      </c>
      <c r="C62" s="309">
        <f>+C5+C12+C19+C26+C34+C46+C52+C57</f>
        <v>530028914</v>
      </c>
    </row>
    <row r="63" spans="1:3" s="426" customFormat="1" ht="12" customHeight="1" thickBot="1">
      <c r="A63" s="474" t="s">
        <v>310</v>
      </c>
      <c r="B63" s="298" t="s">
        <v>311</v>
      </c>
      <c r="C63" s="303">
        <f>SUM(C64:C66)</f>
        <v>0</v>
      </c>
    </row>
    <row r="64" spans="1:3" s="426" customFormat="1" ht="12" customHeight="1">
      <c r="A64" s="15" t="s">
        <v>342</v>
      </c>
      <c r="B64" s="427" t="s">
        <v>312</v>
      </c>
      <c r="C64" s="308"/>
    </row>
    <row r="65" spans="1:3" s="426" customFormat="1" ht="12" customHeight="1">
      <c r="A65" s="14" t="s">
        <v>351</v>
      </c>
      <c r="B65" s="428" t="s">
        <v>313</v>
      </c>
      <c r="C65" s="308"/>
    </row>
    <row r="66" spans="1:3" s="426" customFormat="1" ht="12" customHeight="1" thickBot="1">
      <c r="A66" s="16" t="s">
        <v>352</v>
      </c>
      <c r="B66" s="492" t="s">
        <v>467</v>
      </c>
      <c r="C66" s="308"/>
    </row>
    <row r="67" spans="1:3" s="426" customFormat="1" ht="12" customHeight="1" thickBot="1">
      <c r="A67" s="474" t="s">
        <v>315</v>
      </c>
      <c r="B67" s="298" t="s">
        <v>316</v>
      </c>
      <c r="C67" s="303">
        <f>SUM(C68:C71)</f>
        <v>0</v>
      </c>
    </row>
    <row r="68" spans="1:3" s="426" customFormat="1" ht="12" customHeight="1">
      <c r="A68" s="15" t="s">
        <v>150</v>
      </c>
      <c r="B68" s="427" t="s">
        <v>317</v>
      </c>
      <c r="C68" s="308"/>
    </row>
    <row r="69" spans="1:3" s="426" customFormat="1" ht="12" customHeight="1">
      <c r="A69" s="14" t="s">
        <v>151</v>
      </c>
      <c r="B69" s="428" t="s">
        <v>318</v>
      </c>
      <c r="C69" s="308"/>
    </row>
    <row r="70" spans="1:3" s="426" customFormat="1" ht="12" customHeight="1">
      <c r="A70" s="14" t="s">
        <v>343</v>
      </c>
      <c r="B70" s="428" t="s">
        <v>319</v>
      </c>
      <c r="C70" s="308"/>
    </row>
    <row r="71" spans="1:3" s="426" customFormat="1" ht="12" customHeight="1" thickBot="1">
      <c r="A71" s="16" t="s">
        <v>344</v>
      </c>
      <c r="B71" s="300" t="s">
        <v>320</v>
      </c>
      <c r="C71" s="308"/>
    </row>
    <row r="72" spans="1:3" s="426" customFormat="1" ht="12" customHeight="1" thickBot="1">
      <c r="A72" s="474" t="s">
        <v>321</v>
      </c>
      <c r="B72" s="298" t="s">
        <v>322</v>
      </c>
      <c r="C72" s="303">
        <f>SUM(C73:C74)</f>
        <v>122008351</v>
      </c>
    </row>
    <row r="73" spans="1:3" s="426" customFormat="1" ht="12" customHeight="1">
      <c r="A73" s="15" t="s">
        <v>345</v>
      </c>
      <c r="B73" s="427" t="s">
        <v>323</v>
      </c>
      <c r="C73" s="308">
        <v>122008351</v>
      </c>
    </row>
    <row r="74" spans="1:3" s="426" customFormat="1" ht="12" customHeight="1" thickBot="1">
      <c r="A74" s="16" t="s">
        <v>346</v>
      </c>
      <c r="B74" s="300" t="s">
        <v>324</v>
      </c>
      <c r="C74" s="308"/>
    </row>
    <row r="75" spans="1:3" s="426" customFormat="1" ht="12" customHeight="1" thickBot="1">
      <c r="A75" s="474" t="s">
        <v>325</v>
      </c>
      <c r="B75" s="298" t="s">
        <v>326</v>
      </c>
      <c r="C75" s="303">
        <f>SUM(C76:C78)</f>
        <v>0</v>
      </c>
    </row>
    <row r="76" spans="1:3" s="426" customFormat="1" ht="12" customHeight="1">
      <c r="A76" s="15" t="s">
        <v>347</v>
      </c>
      <c r="B76" s="427" t="s">
        <v>327</v>
      </c>
      <c r="C76" s="308"/>
    </row>
    <row r="77" spans="1:3" s="426" customFormat="1" ht="12" customHeight="1">
      <c r="A77" s="14" t="s">
        <v>348</v>
      </c>
      <c r="B77" s="428" t="s">
        <v>328</v>
      </c>
      <c r="C77" s="308"/>
    </row>
    <row r="78" spans="1:3" s="426" customFormat="1" ht="12" customHeight="1" thickBot="1">
      <c r="A78" s="16" t="s">
        <v>349</v>
      </c>
      <c r="B78" s="300" t="s">
        <v>329</v>
      </c>
      <c r="C78" s="308"/>
    </row>
    <row r="79" spans="1:3" s="426" customFormat="1" ht="12" customHeight="1" thickBot="1">
      <c r="A79" s="474" t="s">
        <v>330</v>
      </c>
      <c r="B79" s="298" t="s">
        <v>350</v>
      </c>
      <c r="C79" s="303">
        <f>SUM(C80:C83)</f>
        <v>0</v>
      </c>
    </row>
    <row r="80" spans="1:3" s="426" customFormat="1" ht="12" customHeight="1">
      <c r="A80" s="431" t="s">
        <v>331</v>
      </c>
      <c r="B80" s="427" t="s">
        <v>332</v>
      </c>
      <c r="C80" s="308"/>
    </row>
    <row r="81" spans="1:3" s="426" customFormat="1" ht="12" customHeight="1">
      <c r="A81" s="432" t="s">
        <v>333</v>
      </c>
      <c r="B81" s="428" t="s">
        <v>334</v>
      </c>
      <c r="C81" s="308"/>
    </row>
    <row r="82" spans="1:3" s="426" customFormat="1" ht="12" customHeight="1">
      <c r="A82" s="432" t="s">
        <v>335</v>
      </c>
      <c r="B82" s="428" t="s">
        <v>336</v>
      </c>
      <c r="C82" s="308"/>
    </row>
    <row r="83" spans="1:3" s="426" customFormat="1" ht="12" customHeight="1" thickBot="1">
      <c r="A83" s="433" t="s">
        <v>337</v>
      </c>
      <c r="B83" s="300" t="s">
        <v>338</v>
      </c>
      <c r="C83" s="308"/>
    </row>
    <row r="84" spans="1:3" s="426" customFormat="1" ht="12" customHeight="1" thickBot="1">
      <c r="A84" s="474" t="s">
        <v>339</v>
      </c>
      <c r="B84" s="298" t="s">
        <v>481</v>
      </c>
      <c r="C84" s="472"/>
    </row>
    <row r="85" spans="1:3" s="426" customFormat="1" ht="13.5" customHeight="1" thickBot="1">
      <c r="A85" s="474" t="s">
        <v>341</v>
      </c>
      <c r="B85" s="298" t="s">
        <v>340</v>
      </c>
      <c r="C85" s="472"/>
    </row>
    <row r="86" spans="1:3" s="426" customFormat="1" ht="15.75" customHeight="1" thickBot="1">
      <c r="A86" s="474" t="s">
        <v>353</v>
      </c>
      <c r="B86" s="434" t="s">
        <v>484</v>
      </c>
      <c r="C86" s="309">
        <f>+C63+C67+C72+C75+C79+C85+C84</f>
        <v>122008351</v>
      </c>
    </row>
    <row r="87" spans="1:3" s="426" customFormat="1" ht="16.5" customHeight="1" thickBot="1">
      <c r="A87" s="475" t="s">
        <v>483</v>
      </c>
      <c r="B87" s="435" t="s">
        <v>485</v>
      </c>
      <c r="C87" s="309">
        <f>+C62+C86</f>
        <v>652037265</v>
      </c>
    </row>
    <row r="88" spans="1:3" s="426" customFormat="1" ht="83.25" customHeight="1">
      <c r="A88" s="5"/>
      <c r="B88" s="6"/>
      <c r="C88" s="310"/>
    </row>
    <row r="89" spans="1:3" ht="16.5" customHeight="1">
      <c r="A89" s="808" t="s">
        <v>48</v>
      </c>
      <c r="B89" s="808"/>
      <c r="C89" s="808"/>
    </row>
    <row r="90" spans="1:3" s="436" customFormat="1" ht="16.5" customHeight="1" thickBot="1">
      <c r="A90" s="809" t="s">
        <v>154</v>
      </c>
      <c r="B90" s="809"/>
      <c r="C90" s="141" t="str">
        <f>C2</f>
        <v>Forintban!</v>
      </c>
    </row>
    <row r="91" spans="1:3" ht="38.1" customHeight="1" thickBot="1">
      <c r="A91" s="23" t="s">
        <v>70</v>
      </c>
      <c r="B91" s="24" t="s">
        <v>49</v>
      </c>
      <c r="C91" s="39" t="str">
        <f>+C3</f>
        <v>2017. évi előirányzat</v>
      </c>
    </row>
    <row r="92" spans="1:3" s="425" customFormat="1" ht="12" customHeight="1" thickBot="1">
      <c r="A92" s="31"/>
      <c r="B92" s="32" t="s">
        <v>499</v>
      </c>
      <c r="C92" s="33" t="s">
        <v>500</v>
      </c>
    </row>
    <row r="93" spans="1:3" ht="12" customHeight="1" thickBot="1">
      <c r="A93" s="22" t="s">
        <v>19</v>
      </c>
      <c r="B93" s="28" t="s">
        <v>443</v>
      </c>
      <c r="C93" s="302">
        <f>C94+C95+C96+C97+C98+C111</f>
        <v>419458826</v>
      </c>
    </row>
    <row r="94" spans="1:3" ht="12" customHeight="1">
      <c r="A94" s="17" t="s">
        <v>99</v>
      </c>
      <c r="B94" s="10" t="s">
        <v>50</v>
      </c>
      <c r="C94" s="304">
        <v>304206983</v>
      </c>
    </row>
    <row r="95" spans="1:3" ht="12" customHeight="1">
      <c r="A95" s="14" t="s">
        <v>100</v>
      </c>
      <c r="B95" s="8" t="s">
        <v>184</v>
      </c>
      <c r="C95" s="305">
        <v>42300808</v>
      </c>
    </row>
    <row r="96" spans="1:3" ht="12" customHeight="1">
      <c r="A96" s="14" t="s">
        <v>101</v>
      </c>
      <c r="B96" s="8" t="s">
        <v>141</v>
      </c>
      <c r="C96" s="307">
        <v>72951035</v>
      </c>
    </row>
    <row r="97" spans="1:3" ht="12" customHeight="1">
      <c r="A97" s="14" t="s">
        <v>102</v>
      </c>
      <c r="B97" s="11" t="s">
        <v>185</v>
      </c>
      <c r="C97" s="307"/>
    </row>
    <row r="98" spans="1:3" ht="12" customHeight="1">
      <c r="A98" s="14" t="s">
        <v>113</v>
      </c>
      <c r="B98" s="19" t="s">
        <v>186</v>
      </c>
      <c r="C98" s="307"/>
    </row>
    <row r="99" spans="1:3" ht="12" customHeight="1">
      <c r="A99" s="14" t="s">
        <v>103</v>
      </c>
      <c r="B99" s="8" t="s">
        <v>448</v>
      </c>
      <c r="C99" s="307"/>
    </row>
    <row r="100" spans="1:3" ht="12" customHeight="1">
      <c r="A100" s="14" t="s">
        <v>104</v>
      </c>
      <c r="B100" s="146" t="s">
        <v>447</v>
      </c>
      <c r="C100" s="307"/>
    </row>
    <row r="101" spans="1:3" ht="12" customHeight="1">
      <c r="A101" s="14" t="s">
        <v>114</v>
      </c>
      <c r="B101" s="146" t="s">
        <v>446</v>
      </c>
      <c r="C101" s="307"/>
    </row>
    <row r="102" spans="1:3" ht="12" customHeight="1">
      <c r="A102" s="14" t="s">
        <v>115</v>
      </c>
      <c r="B102" s="144" t="s">
        <v>356</v>
      </c>
      <c r="C102" s="307"/>
    </row>
    <row r="103" spans="1:3" ht="12" customHeight="1">
      <c r="A103" s="14" t="s">
        <v>116</v>
      </c>
      <c r="B103" s="145" t="s">
        <v>357</v>
      </c>
      <c r="C103" s="307"/>
    </row>
    <row r="104" spans="1:3" ht="12" customHeight="1">
      <c r="A104" s="14" t="s">
        <v>117</v>
      </c>
      <c r="B104" s="145" t="s">
        <v>358</v>
      </c>
      <c r="C104" s="307"/>
    </row>
    <row r="105" spans="1:3" ht="12" customHeight="1">
      <c r="A105" s="14" t="s">
        <v>119</v>
      </c>
      <c r="B105" s="144" t="s">
        <v>359</v>
      </c>
      <c r="C105" s="307"/>
    </row>
    <row r="106" spans="1:3" ht="12" customHeight="1">
      <c r="A106" s="14" t="s">
        <v>187</v>
      </c>
      <c r="B106" s="144" t="s">
        <v>360</v>
      </c>
      <c r="C106" s="307"/>
    </row>
    <row r="107" spans="1:3" ht="12" customHeight="1">
      <c r="A107" s="14" t="s">
        <v>354</v>
      </c>
      <c r="B107" s="145" t="s">
        <v>361</v>
      </c>
      <c r="C107" s="307"/>
    </row>
    <row r="108" spans="1:3" ht="12" customHeight="1">
      <c r="A108" s="13" t="s">
        <v>355</v>
      </c>
      <c r="B108" s="146" t="s">
        <v>362</v>
      </c>
      <c r="C108" s="307"/>
    </row>
    <row r="109" spans="1:3" ht="12" customHeight="1">
      <c r="A109" s="14" t="s">
        <v>444</v>
      </c>
      <c r="B109" s="146" t="s">
        <v>363</v>
      </c>
      <c r="C109" s="307"/>
    </row>
    <row r="110" spans="1:3" ht="12" customHeight="1">
      <c r="A110" s="16" t="s">
        <v>445</v>
      </c>
      <c r="B110" s="146" t="s">
        <v>364</v>
      </c>
      <c r="C110" s="307"/>
    </row>
    <row r="111" spans="1:3" ht="12" customHeight="1">
      <c r="A111" s="14" t="s">
        <v>449</v>
      </c>
      <c r="B111" s="11" t="s">
        <v>51</v>
      </c>
      <c r="C111" s="305"/>
    </row>
    <row r="112" spans="1:3" ht="12" customHeight="1">
      <c r="A112" s="14" t="s">
        <v>450</v>
      </c>
      <c r="B112" s="8" t="s">
        <v>452</v>
      </c>
      <c r="C112" s="305"/>
    </row>
    <row r="113" spans="1:3" ht="12" customHeight="1" thickBot="1">
      <c r="A113" s="18" t="s">
        <v>451</v>
      </c>
      <c r="B113" s="496" t="s">
        <v>453</v>
      </c>
      <c r="C113" s="311"/>
    </row>
    <row r="114" spans="1:3" ht="12" customHeight="1" thickBot="1">
      <c r="A114" s="493" t="s">
        <v>20</v>
      </c>
      <c r="B114" s="494" t="s">
        <v>365</v>
      </c>
      <c r="C114" s="495">
        <f>+C115+C117+C119</f>
        <v>102057000</v>
      </c>
    </row>
    <row r="115" spans="1:3" ht="12" customHeight="1">
      <c r="A115" s="15" t="s">
        <v>105</v>
      </c>
      <c r="B115" s="8" t="s">
        <v>231</v>
      </c>
      <c r="C115" s="306">
        <v>102057000</v>
      </c>
    </row>
    <row r="116" spans="1:3" ht="12" customHeight="1">
      <c r="A116" s="15" t="s">
        <v>106</v>
      </c>
      <c r="B116" s="12" t="s">
        <v>369</v>
      </c>
      <c r="C116" s="306"/>
    </row>
    <row r="117" spans="1:3" ht="12" customHeight="1">
      <c r="A117" s="15" t="s">
        <v>107</v>
      </c>
      <c r="B117" s="12" t="s">
        <v>188</v>
      </c>
      <c r="C117" s="305"/>
    </row>
    <row r="118" spans="1:3" ht="12" customHeight="1">
      <c r="A118" s="15" t="s">
        <v>108</v>
      </c>
      <c r="B118" s="12" t="s">
        <v>370</v>
      </c>
      <c r="C118" s="275"/>
    </row>
    <row r="119" spans="1:3" ht="12" customHeight="1">
      <c r="A119" s="15" t="s">
        <v>109</v>
      </c>
      <c r="B119" s="300" t="s">
        <v>233</v>
      </c>
      <c r="C119" s="275"/>
    </row>
    <row r="120" spans="1:3" ht="12" customHeight="1">
      <c r="A120" s="15" t="s">
        <v>118</v>
      </c>
      <c r="B120" s="299" t="s">
        <v>434</v>
      </c>
      <c r="C120" s="275"/>
    </row>
    <row r="121" spans="1:3" ht="12" customHeight="1">
      <c r="A121" s="15" t="s">
        <v>120</v>
      </c>
      <c r="B121" s="423" t="s">
        <v>375</v>
      </c>
      <c r="C121" s="275"/>
    </row>
    <row r="122" spans="1:3">
      <c r="A122" s="15" t="s">
        <v>189</v>
      </c>
      <c r="B122" s="145" t="s">
        <v>358</v>
      </c>
      <c r="C122" s="275"/>
    </row>
    <row r="123" spans="1:3" ht="12" customHeight="1">
      <c r="A123" s="15" t="s">
        <v>190</v>
      </c>
      <c r="B123" s="145" t="s">
        <v>374</v>
      </c>
      <c r="C123" s="275"/>
    </row>
    <row r="124" spans="1:3" ht="12" customHeight="1">
      <c r="A124" s="15" t="s">
        <v>191</v>
      </c>
      <c r="B124" s="145" t="s">
        <v>373</v>
      </c>
      <c r="C124" s="275"/>
    </row>
    <row r="125" spans="1:3" ht="12" customHeight="1">
      <c r="A125" s="15" t="s">
        <v>366</v>
      </c>
      <c r="B125" s="145" t="s">
        <v>361</v>
      </c>
      <c r="C125" s="275"/>
    </row>
    <row r="126" spans="1:3" ht="12" customHeight="1">
      <c r="A126" s="15" t="s">
        <v>367</v>
      </c>
      <c r="B126" s="145" t="s">
        <v>372</v>
      </c>
      <c r="C126" s="275"/>
    </row>
    <row r="127" spans="1:3" ht="16.5" thickBot="1">
      <c r="A127" s="13" t="s">
        <v>368</v>
      </c>
      <c r="B127" s="145" t="s">
        <v>371</v>
      </c>
      <c r="C127" s="277"/>
    </row>
    <row r="128" spans="1:3" ht="12" customHeight="1" thickBot="1">
      <c r="A128" s="20" t="s">
        <v>21</v>
      </c>
      <c r="B128" s="125" t="s">
        <v>454</v>
      </c>
      <c r="C128" s="303">
        <f>+C93+C114</f>
        <v>521515826</v>
      </c>
    </row>
    <row r="129" spans="1:3" ht="12" customHeight="1" thickBot="1">
      <c r="A129" s="20" t="s">
        <v>22</v>
      </c>
      <c r="B129" s="125" t="s">
        <v>455</v>
      </c>
      <c r="C129" s="303">
        <f>+C130+C131+C132</f>
        <v>2000000</v>
      </c>
    </row>
    <row r="130" spans="1:3" ht="12" customHeight="1">
      <c r="A130" s="15" t="s">
        <v>270</v>
      </c>
      <c r="B130" s="12" t="s">
        <v>462</v>
      </c>
      <c r="C130" s="275">
        <v>2000000</v>
      </c>
    </row>
    <row r="131" spans="1:3" ht="12" customHeight="1">
      <c r="A131" s="15" t="s">
        <v>271</v>
      </c>
      <c r="B131" s="12" t="s">
        <v>463</v>
      </c>
      <c r="C131" s="275"/>
    </row>
    <row r="132" spans="1:3" ht="12" customHeight="1" thickBot="1">
      <c r="A132" s="13" t="s">
        <v>272</v>
      </c>
      <c r="B132" s="12" t="s">
        <v>464</v>
      </c>
      <c r="C132" s="275"/>
    </row>
    <row r="133" spans="1:3" ht="12" customHeight="1" thickBot="1">
      <c r="A133" s="20" t="s">
        <v>23</v>
      </c>
      <c r="B133" s="125" t="s">
        <v>456</v>
      </c>
      <c r="C133" s="303">
        <f>SUM(C134:C139)</f>
        <v>0</v>
      </c>
    </row>
    <row r="134" spans="1:3" ht="12" customHeight="1">
      <c r="A134" s="15" t="s">
        <v>92</v>
      </c>
      <c r="B134" s="9" t="s">
        <v>465</v>
      </c>
      <c r="C134" s="275"/>
    </row>
    <row r="135" spans="1:3" ht="12" customHeight="1">
      <c r="A135" s="15" t="s">
        <v>93</v>
      </c>
      <c r="B135" s="9" t="s">
        <v>457</v>
      </c>
      <c r="C135" s="275"/>
    </row>
    <row r="136" spans="1:3" ht="12" customHeight="1">
      <c r="A136" s="15" t="s">
        <v>94</v>
      </c>
      <c r="B136" s="9" t="s">
        <v>458</v>
      </c>
      <c r="C136" s="275"/>
    </row>
    <row r="137" spans="1:3" ht="12" customHeight="1">
      <c r="A137" s="15" t="s">
        <v>176</v>
      </c>
      <c r="B137" s="9" t="s">
        <v>459</v>
      </c>
      <c r="C137" s="275"/>
    </row>
    <row r="138" spans="1:3" ht="12" customHeight="1">
      <c r="A138" s="15" t="s">
        <v>177</v>
      </c>
      <c r="B138" s="9" t="s">
        <v>460</v>
      </c>
      <c r="C138" s="275"/>
    </row>
    <row r="139" spans="1:3" ht="12" customHeight="1" thickBot="1">
      <c r="A139" s="13" t="s">
        <v>178</v>
      </c>
      <c r="B139" s="9" t="s">
        <v>461</v>
      </c>
      <c r="C139" s="275"/>
    </row>
    <row r="140" spans="1:3" ht="12" customHeight="1" thickBot="1">
      <c r="A140" s="20" t="s">
        <v>24</v>
      </c>
      <c r="B140" s="125" t="s">
        <v>469</v>
      </c>
      <c r="C140" s="309">
        <f>+C141+C142+C143+C144</f>
        <v>0</v>
      </c>
    </row>
    <row r="141" spans="1:3" ht="12" customHeight="1">
      <c r="A141" s="15" t="s">
        <v>95</v>
      </c>
      <c r="B141" s="9" t="s">
        <v>376</v>
      </c>
      <c r="C141" s="275"/>
    </row>
    <row r="142" spans="1:3" ht="12" customHeight="1">
      <c r="A142" s="15" t="s">
        <v>96</v>
      </c>
      <c r="B142" s="9" t="s">
        <v>377</v>
      </c>
      <c r="C142" s="275"/>
    </row>
    <row r="143" spans="1:3" ht="12" customHeight="1">
      <c r="A143" s="15" t="s">
        <v>290</v>
      </c>
      <c r="B143" s="9" t="s">
        <v>470</v>
      </c>
      <c r="C143" s="275"/>
    </row>
    <row r="144" spans="1:3" ht="12" customHeight="1" thickBot="1">
      <c r="A144" s="13" t="s">
        <v>291</v>
      </c>
      <c r="B144" s="7" t="s">
        <v>396</v>
      </c>
      <c r="C144" s="275"/>
    </row>
    <row r="145" spans="1:9" ht="12" customHeight="1" thickBot="1">
      <c r="A145" s="20" t="s">
        <v>25</v>
      </c>
      <c r="B145" s="125" t="s">
        <v>471</v>
      </c>
      <c r="C145" s="312">
        <f>SUM(C146:C150)</f>
        <v>0</v>
      </c>
    </row>
    <row r="146" spans="1:9" ht="12" customHeight="1">
      <c r="A146" s="15" t="s">
        <v>97</v>
      </c>
      <c r="B146" s="9" t="s">
        <v>466</v>
      </c>
      <c r="C146" s="275"/>
    </row>
    <row r="147" spans="1:9" ht="12" customHeight="1">
      <c r="A147" s="15" t="s">
        <v>98</v>
      </c>
      <c r="B147" s="9" t="s">
        <v>473</v>
      </c>
      <c r="C147" s="275"/>
    </row>
    <row r="148" spans="1:9" ht="12" customHeight="1">
      <c r="A148" s="15" t="s">
        <v>302</v>
      </c>
      <c r="B148" s="9" t="s">
        <v>468</v>
      </c>
      <c r="C148" s="275"/>
    </row>
    <row r="149" spans="1:9" ht="12" customHeight="1">
      <c r="A149" s="15" t="s">
        <v>303</v>
      </c>
      <c r="B149" s="9" t="s">
        <v>474</v>
      </c>
      <c r="C149" s="275"/>
    </row>
    <row r="150" spans="1:9" ht="12" customHeight="1" thickBot="1">
      <c r="A150" s="15" t="s">
        <v>472</v>
      </c>
      <c r="B150" s="9" t="s">
        <v>475</v>
      </c>
      <c r="C150" s="275"/>
    </row>
    <row r="151" spans="1:9" ht="12" customHeight="1" thickBot="1">
      <c r="A151" s="20" t="s">
        <v>26</v>
      </c>
      <c r="B151" s="125" t="s">
        <v>476</v>
      </c>
      <c r="C151" s="497"/>
    </row>
    <row r="152" spans="1:9" ht="12" customHeight="1" thickBot="1">
      <c r="A152" s="20" t="s">
        <v>27</v>
      </c>
      <c r="B152" s="125" t="s">
        <v>477</v>
      </c>
      <c r="C152" s="497"/>
    </row>
    <row r="153" spans="1:9" ht="15" customHeight="1" thickBot="1">
      <c r="A153" s="20" t="s">
        <v>28</v>
      </c>
      <c r="B153" s="125" t="s">
        <v>479</v>
      </c>
      <c r="C153" s="437">
        <f>+C129+C133+C140+C145+C151+C152</f>
        <v>2000000</v>
      </c>
      <c r="F153" s="438"/>
      <c r="G153" s="439"/>
      <c r="H153" s="439"/>
      <c r="I153" s="439"/>
    </row>
    <row r="154" spans="1:9" s="426" customFormat="1" ht="12.95" customHeight="1" thickBot="1">
      <c r="A154" s="301" t="s">
        <v>29</v>
      </c>
      <c r="B154" s="390" t="s">
        <v>478</v>
      </c>
      <c r="C154" s="437">
        <f>+C128+C153</f>
        <v>523515826</v>
      </c>
    </row>
    <row r="155" spans="1:9" ht="7.5" customHeight="1"/>
    <row r="156" spans="1:9">
      <c r="A156" s="810" t="s">
        <v>378</v>
      </c>
      <c r="B156" s="810"/>
      <c r="C156" s="810"/>
    </row>
    <row r="157" spans="1:9" ht="15" customHeight="1" thickBot="1">
      <c r="A157" s="807" t="s">
        <v>155</v>
      </c>
      <c r="B157" s="807"/>
      <c r="C157" s="313" t="str">
        <f>C90</f>
        <v>Forintban!</v>
      </c>
    </row>
    <row r="158" spans="1:9" ht="13.5" customHeight="1" thickBot="1">
      <c r="A158" s="20">
        <v>1</v>
      </c>
      <c r="B158" s="27" t="s">
        <v>480</v>
      </c>
      <c r="C158" s="303">
        <f>+C62-C128</f>
        <v>8513088</v>
      </c>
      <c r="D158" s="440"/>
    </row>
    <row r="159" spans="1:9" ht="27.75" customHeight="1" thickBot="1">
      <c r="A159" s="20" t="s">
        <v>20</v>
      </c>
      <c r="B159" s="27" t="s">
        <v>486</v>
      </c>
      <c r="C159" s="303">
        <f>+C86-C153</f>
        <v>120008351</v>
      </c>
    </row>
  </sheetData>
  <sheetProtection sheet="1"/>
  <mergeCells count="6">
    <mergeCell ref="A157:B157"/>
    <mergeCell ref="A1:C1"/>
    <mergeCell ref="A2:B2"/>
    <mergeCell ref="A89:C89"/>
    <mergeCell ref="A90:B90"/>
    <mergeCell ref="A156:C156"/>
  </mergeCells>
  <phoneticPr fontId="30" type="noConversion"/>
  <printOptions horizontalCentered="1"/>
  <pageMargins left="0.78740157480314965" right="0.78740157480314965" top="1.4566929133858268" bottom="0.86614173228346458" header="0.78740157480314965" footer="0.59055118110236227"/>
  <pageSetup paperSize="9" scale="62" fitToHeight="2" orientation="portrait" r:id="rId1"/>
  <headerFooter alignWithMargins="0">
    <oddHeader>&amp;C&amp;"Times New Roman CE,Félkövér"&amp;12
Szikszó Város Önkormányzat
2017. ÉVI KÖLTSÉGVETÉS
ÖNKÉNT VÁLLALT FELADATAINAK MÉRLEGE
&amp;R&amp;"Times New Roman CE,Félkövér dőlt"&amp;11 1.3. melléklet a 2/2017. (II.16.) önkormányzati rendelethez</oddHeader>
  </headerFooter>
  <rowBreaks count="1" manualBreakCount="1">
    <brk id="87" max="2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sheetPr codeName="Munka7">
    <tabColor rgb="FF92D050"/>
  </sheetPr>
  <dimension ref="A1:I159"/>
  <sheetViews>
    <sheetView view="pageLayout" zoomScaleNormal="100" zoomScaleSheetLayoutView="100" workbookViewId="0">
      <selection activeCell="B138" sqref="B138"/>
    </sheetView>
  </sheetViews>
  <sheetFormatPr defaultRowHeight="15.75"/>
  <cols>
    <col min="1" max="1" width="9.5" style="391" customWidth="1"/>
    <col min="2" max="2" width="91.6640625" style="391" customWidth="1"/>
    <col min="3" max="3" width="21.6640625" style="392" customWidth="1"/>
    <col min="4" max="4" width="9" style="424" customWidth="1"/>
    <col min="5" max="16384" width="9.33203125" style="424"/>
  </cols>
  <sheetData>
    <row r="1" spans="1:3" ht="15.95" customHeight="1">
      <c r="A1" s="808" t="s">
        <v>16</v>
      </c>
      <c r="B1" s="808"/>
      <c r="C1" s="808"/>
    </row>
    <row r="2" spans="1:3" ht="15.95" customHeight="1" thickBot="1">
      <c r="A2" s="807" t="s">
        <v>153</v>
      </c>
      <c r="B2" s="807"/>
      <c r="C2" s="313" t="str">
        <f ca="1">'1.3.sz.mell.'!C2</f>
        <v>Forintban!</v>
      </c>
    </row>
    <row r="3" spans="1:3" ht="38.1" customHeight="1" thickBot="1">
      <c r="A3" s="23" t="s">
        <v>70</v>
      </c>
      <c r="B3" s="24" t="s">
        <v>18</v>
      </c>
      <c r="C3" s="39" t="str">
        <f ca="1">+CONCATENATE(LEFT(ÖSSZEFÜGGÉSEK!A5,4),". évi előirányzat")</f>
        <v>2017. évi előirányzat</v>
      </c>
    </row>
    <row r="4" spans="1:3" s="425" customFormat="1" ht="12" customHeight="1" thickBot="1">
      <c r="A4" s="420"/>
      <c r="B4" s="421" t="s">
        <v>499</v>
      </c>
      <c r="C4" s="422" t="s">
        <v>500</v>
      </c>
    </row>
    <row r="5" spans="1:3" s="426" customFormat="1" ht="12" customHeight="1" thickBot="1">
      <c r="A5" s="20" t="s">
        <v>19</v>
      </c>
      <c r="B5" s="21" t="s">
        <v>254</v>
      </c>
      <c r="C5" s="303">
        <f>+C6+C7+C8+C9+C10+C11</f>
        <v>0</v>
      </c>
    </row>
    <row r="6" spans="1:3" s="426" customFormat="1" ht="12" customHeight="1">
      <c r="A6" s="15" t="s">
        <v>99</v>
      </c>
      <c r="B6" s="427" t="s">
        <v>255</v>
      </c>
      <c r="C6" s="306"/>
    </row>
    <row r="7" spans="1:3" s="426" customFormat="1" ht="12" customHeight="1">
      <c r="A7" s="14" t="s">
        <v>100</v>
      </c>
      <c r="B7" s="428" t="s">
        <v>256</v>
      </c>
      <c r="C7" s="305"/>
    </row>
    <row r="8" spans="1:3" s="426" customFormat="1" ht="12" customHeight="1">
      <c r="A8" s="14" t="s">
        <v>101</v>
      </c>
      <c r="B8" s="428" t="s">
        <v>558</v>
      </c>
      <c r="C8" s="305"/>
    </row>
    <row r="9" spans="1:3" s="426" customFormat="1" ht="12" customHeight="1">
      <c r="A9" s="14" t="s">
        <v>102</v>
      </c>
      <c r="B9" s="428" t="s">
        <v>258</v>
      </c>
      <c r="C9" s="305"/>
    </row>
    <row r="10" spans="1:3" s="426" customFormat="1" ht="12" customHeight="1">
      <c r="A10" s="14" t="s">
        <v>149</v>
      </c>
      <c r="B10" s="299" t="s">
        <v>438</v>
      </c>
      <c r="C10" s="305"/>
    </row>
    <row r="11" spans="1:3" s="426" customFormat="1" ht="12" customHeight="1" thickBot="1">
      <c r="A11" s="16" t="s">
        <v>103</v>
      </c>
      <c r="B11" s="300" t="s">
        <v>439</v>
      </c>
      <c r="C11" s="305"/>
    </row>
    <row r="12" spans="1:3" s="426" customFormat="1" ht="12" customHeight="1" thickBot="1">
      <c r="A12" s="20" t="s">
        <v>20</v>
      </c>
      <c r="B12" s="298" t="s">
        <v>259</v>
      </c>
      <c r="C12" s="303">
        <f>+C13+C14+C15+C16+C17</f>
        <v>0</v>
      </c>
    </row>
    <row r="13" spans="1:3" s="426" customFormat="1" ht="12" customHeight="1">
      <c r="A13" s="15" t="s">
        <v>105</v>
      </c>
      <c r="B13" s="427" t="s">
        <v>260</v>
      </c>
      <c r="C13" s="306"/>
    </row>
    <row r="14" spans="1:3" s="426" customFormat="1" ht="12" customHeight="1">
      <c r="A14" s="14" t="s">
        <v>106</v>
      </c>
      <c r="B14" s="428" t="s">
        <v>261</v>
      </c>
      <c r="C14" s="305"/>
    </row>
    <row r="15" spans="1:3" s="426" customFormat="1" ht="12" customHeight="1">
      <c r="A15" s="14" t="s">
        <v>107</v>
      </c>
      <c r="B15" s="428" t="s">
        <v>428</v>
      </c>
      <c r="C15" s="305"/>
    </row>
    <row r="16" spans="1:3" s="426" customFormat="1" ht="12" customHeight="1">
      <c r="A16" s="14" t="s">
        <v>108</v>
      </c>
      <c r="B16" s="428" t="s">
        <v>429</v>
      </c>
      <c r="C16" s="305"/>
    </row>
    <row r="17" spans="1:3" s="426" customFormat="1" ht="12" customHeight="1">
      <c r="A17" s="14" t="s">
        <v>109</v>
      </c>
      <c r="B17" s="428" t="s">
        <v>262</v>
      </c>
      <c r="C17" s="305"/>
    </row>
    <row r="18" spans="1:3" s="426" customFormat="1" ht="12" customHeight="1" thickBot="1">
      <c r="A18" s="16" t="s">
        <v>118</v>
      </c>
      <c r="B18" s="300" t="s">
        <v>263</v>
      </c>
      <c r="C18" s="307"/>
    </row>
    <row r="19" spans="1:3" s="426" customFormat="1" ht="12" customHeight="1" thickBot="1">
      <c r="A19" s="20" t="s">
        <v>21</v>
      </c>
      <c r="B19" s="21" t="s">
        <v>264</v>
      </c>
      <c r="C19" s="303">
        <f>+C20+C21+C22+C23+C24</f>
        <v>0</v>
      </c>
    </row>
    <row r="20" spans="1:3" s="426" customFormat="1" ht="12" customHeight="1">
      <c r="A20" s="15" t="s">
        <v>88</v>
      </c>
      <c r="B20" s="427" t="s">
        <v>265</v>
      </c>
      <c r="C20" s="306"/>
    </row>
    <row r="21" spans="1:3" s="426" customFormat="1" ht="12" customHeight="1">
      <c r="A21" s="14" t="s">
        <v>89</v>
      </c>
      <c r="B21" s="428" t="s">
        <v>266</v>
      </c>
      <c r="C21" s="305"/>
    </row>
    <row r="22" spans="1:3" s="426" customFormat="1" ht="12" customHeight="1">
      <c r="A22" s="14" t="s">
        <v>90</v>
      </c>
      <c r="B22" s="428" t="s">
        <v>430</v>
      </c>
      <c r="C22" s="305"/>
    </row>
    <row r="23" spans="1:3" s="426" customFormat="1" ht="12" customHeight="1">
      <c r="A23" s="14" t="s">
        <v>91</v>
      </c>
      <c r="B23" s="428" t="s">
        <v>431</v>
      </c>
      <c r="C23" s="305"/>
    </row>
    <row r="24" spans="1:3" s="426" customFormat="1" ht="12" customHeight="1">
      <c r="A24" s="14" t="s">
        <v>172</v>
      </c>
      <c r="B24" s="428" t="s">
        <v>267</v>
      </c>
      <c r="C24" s="305"/>
    </row>
    <row r="25" spans="1:3" s="426" customFormat="1" ht="12" customHeight="1" thickBot="1">
      <c r="A25" s="16" t="s">
        <v>173</v>
      </c>
      <c r="B25" s="429" t="s">
        <v>268</v>
      </c>
      <c r="C25" s="307"/>
    </row>
    <row r="26" spans="1:3" s="426" customFormat="1" ht="12" customHeight="1" thickBot="1">
      <c r="A26" s="20" t="s">
        <v>174</v>
      </c>
      <c r="B26" s="21" t="s">
        <v>568</v>
      </c>
      <c r="C26" s="309">
        <f>SUM(C27:C33)</f>
        <v>0</v>
      </c>
    </row>
    <row r="27" spans="1:3" s="426" customFormat="1" ht="12" customHeight="1">
      <c r="A27" s="15" t="s">
        <v>270</v>
      </c>
      <c r="B27" s="427" t="s">
        <v>563</v>
      </c>
      <c r="C27" s="306"/>
    </row>
    <row r="28" spans="1:3" s="426" customFormat="1" ht="12" customHeight="1">
      <c r="A28" s="14" t="s">
        <v>271</v>
      </c>
      <c r="B28" s="428" t="s">
        <v>564</v>
      </c>
      <c r="C28" s="305"/>
    </row>
    <row r="29" spans="1:3" s="426" customFormat="1" ht="12" customHeight="1">
      <c r="A29" s="14" t="s">
        <v>272</v>
      </c>
      <c r="B29" s="428" t="s">
        <v>565</v>
      </c>
      <c r="C29" s="305"/>
    </row>
    <row r="30" spans="1:3" s="426" customFormat="1" ht="12" customHeight="1">
      <c r="A30" s="14" t="s">
        <v>273</v>
      </c>
      <c r="B30" s="428" t="s">
        <v>566</v>
      </c>
      <c r="C30" s="305"/>
    </row>
    <row r="31" spans="1:3" s="426" customFormat="1" ht="12" customHeight="1">
      <c r="A31" s="14" t="s">
        <v>560</v>
      </c>
      <c r="B31" s="428" t="s">
        <v>274</v>
      </c>
      <c r="C31" s="305"/>
    </row>
    <row r="32" spans="1:3" s="426" customFormat="1" ht="12" customHeight="1">
      <c r="A32" s="14" t="s">
        <v>561</v>
      </c>
      <c r="B32" s="428" t="s">
        <v>275</v>
      </c>
      <c r="C32" s="305"/>
    </row>
    <row r="33" spans="1:3" s="426" customFormat="1" ht="12" customHeight="1" thickBot="1">
      <c r="A33" s="16" t="s">
        <v>562</v>
      </c>
      <c r="B33" s="523" t="s">
        <v>276</v>
      </c>
      <c r="C33" s="307"/>
    </row>
    <row r="34" spans="1:3" s="426" customFormat="1" ht="12" customHeight="1" thickBot="1">
      <c r="A34" s="20" t="s">
        <v>23</v>
      </c>
      <c r="B34" s="21" t="s">
        <v>440</v>
      </c>
      <c r="C34" s="303">
        <f>SUM(C35:C45)</f>
        <v>0</v>
      </c>
    </row>
    <row r="35" spans="1:3" s="426" customFormat="1" ht="12" customHeight="1">
      <c r="A35" s="15" t="s">
        <v>92</v>
      </c>
      <c r="B35" s="427" t="s">
        <v>279</v>
      </c>
      <c r="C35" s="306"/>
    </row>
    <row r="36" spans="1:3" s="426" customFormat="1" ht="12" customHeight="1">
      <c r="A36" s="14" t="s">
        <v>93</v>
      </c>
      <c r="B36" s="428" t="s">
        <v>280</v>
      </c>
      <c r="C36" s="305"/>
    </row>
    <row r="37" spans="1:3" s="426" customFormat="1" ht="12" customHeight="1">
      <c r="A37" s="14" t="s">
        <v>94</v>
      </c>
      <c r="B37" s="428" t="s">
        <v>281</v>
      </c>
      <c r="C37" s="305"/>
    </row>
    <row r="38" spans="1:3" s="426" customFormat="1" ht="12" customHeight="1">
      <c r="A38" s="14" t="s">
        <v>176</v>
      </c>
      <c r="B38" s="428" t="s">
        <v>282</v>
      </c>
      <c r="C38" s="305"/>
    </row>
    <row r="39" spans="1:3" s="426" customFormat="1" ht="12" customHeight="1">
      <c r="A39" s="14" t="s">
        <v>177</v>
      </c>
      <c r="B39" s="428" t="s">
        <v>283</v>
      </c>
      <c r="C39" s="305"/>
    </row>
    <row r="40" spans="1:3" s="426" customFormat="1" ht="12" customHeight="1">
      <c r="A40" s="14" t="s">
        <v>178</v>
      </c>
      <c r="B40" s="428" t="s">
        <v>284</v>
      </c>
      <c r="C40" s="305"/>
    </row>
    <row r="41" spans="1:3" s="426" customFormat="1" ht="12" customHeight="1">
      <c r="A41" s="14" t="s">
        <v>179</v>
      </c>
      <c r="B41" s="428" t="s">
        <v>285</v>
      </c>
      <c r="C41" s="305"/>
    </row>
    <row r="42" spans="1:3" s="426" customFormat="1" ht="12" customHeight="1">
      <c r="A42" s="14" t="s">
        <v>180</v>
      </c>
      <c r="B42" s="428" t="s">
        <v>567</v>
      </c>
      <c r="C42" s="305"/>
    </row>
    <row r="43" spans="1:3" s="426" customFormat="1" ht="12" customHeight="1">
      <c r="A43" s="14" t="s">
        <v>277</v>
      </c>
      <c r="B43" s="428" t="s">
        <v>287</v>
      </c>
      <c r="C43" s="308"/>
    </row>
    <row r="44" spans="1:3" s="426" customFormat="1" ht="12" customHeight="1">
      <c r="A44" s="16" t="s">
        <v>278</v>
      </c>
      <c r="B44" s="429" t="s">
        <v>442</v>
      </c>
      <c r="C44" s="414"/>
    </row>
    <row r="45" spans="1:3" s="426" customFormat="1" ht="12" customHeight="1" thickBot="1">
      <c r="A45" s="16" t="s">
        <v>441</v>
      </c>
      <c r="B45" s="300" t="s">
        <v>288</v>
      </c>
      <c r="C45" s="414"/>
    </row>
    <row r="46" spans="1:3" s="426" customFormat="1" ht="12" customHeight="1" thickBot="1">
      <c r="A46" s="20" t="s">
        <v>24</v>
      </c>
      <c r="B46" s="21" t="s">
        <v>289</v>
      </c>
      <c r="C46" s="303">
        <f>SUM(C47:C51)</f>
        <v>0</v>
      </c>
    </row>
    <row r="47" spans="1:3" s="426" customFormat="1" ht="12" customHeight="1">
      <c r="A47" s="15" t="s">
        <v>95</v>
      </c>
      <c r="B47" s="427" t="s">
        <v>293</v>
      </c>
      <c r="C47" s="471"/>
    </row>
    <row r="48" spans="1:3" s="426" customFormat="1" ht="12" customHeight="1">
      <c r="A48" s="14" t="s">
        <v>96</v>
      </c>
      <c r="B48" s="428" t="s">
        <v>294</v>
      </c>
      <c r="C48" s="308"/>
    </row>
    <row r="49" spans="1:3" s="426" customFormat="1" ht="12" customHeight="1">
      <c r="A49" s="14" t="s">
        <v>290</v>
      </c>
      <c r="B49" s="428" t="s">
        <v>295</v>
      </c>
      <c r="C49" s="308"/>
    </row>
    <row r="50" spans="1:3" s="426" customFormat="1" ht="12" customHeight="1">
      <c r="A50" s="14" t="s">
        <v>291</v>
      </c>
      <c r="B50" s="428" t="s">
        <v>296</v>
      </c>
      <c r="C50" s="308"/>
    </row>
    <row r="51" spans="1:3" s="426" customFormat="1" ht="12" customHeight="1" thickBot="1">
      <c r="A51" s="16" t="s">
        <v>292</v>
      </c>
      <c r="B51" s="300" t="s">
        <v>297</v>
      </c>
      <c r="C51" s="414"/>
    </row>
    <row r="52" spans="1:3" s="426" customFormat="1" ht="12" customHeight="1" thickBot="1">
      <c r="A52" s="20" t="s">
        <v>181</v>
      </c>
      <c r="B52" s="21" t="s">
        <v>298</v>
      </c>
      <c r="C52" s="303">
        <f>SUM(C53:C55)</f>
        <v>0</v>
      </c>
    </row>
    <row r="53" spans="1:3" s="426" customFormat="1" ht="12" customHeight="1">
      <c r="A53" s="15" t="s">
        <v>97</v>
      </c>
      <c r="B53" s="427" t="s">
        <v>299</v>
      </c>
      <c r="C53" s="306"/>
    </row>
    <row r="54" spans="1:3" s="426" customFormat="1" ht="12" customHeight="1">
      <c r="A54" s="14" t="s">
        <v>98</v>
      </c>
      <c r="B54" s="428" t="s">
        <v>432</v>
      </c>
      <c r="C54" s="305"/>
    </row>
    <row r="55" spans="1:3" s="426" customFormat="1" ht="12" customHeight="1">
      <c r="A55" s="14" t="s">
        <v>302</v>
      </c>
      <c r="B55" s="428" t="s">
        <v>300</v>
      </c>
      <c r="C55" s="305"/>
    </row>
    <row r="56" spans="1:3" s="426" customFormat="1" ht="12" customHeight="1" thickBot="1">
      <c r="A56" s="16" t="s">
        <v>303</v>
      </c>
      <c r="B56" s="300" t="s">
        <v>301</v>
      </c>
      <c r="C56" s="307"/>
    </row>
    <row r="57" spans="1:3" s="426" customFormat="1" ht="12" customHeight="1" thickBot="1">
      <c r="A57" s="20" t="s">
        <v>26</v>
      </c>
      <c r="B57" s="298" t="s">
        <v>304</v>
      </c>
      <c r="C57" s="303">
        <f>SUM(C58:C60)</f>
        <v>0</v>
      </c>
    </row>
    <row r="58" spans="1:3" s="426" customFormat="1" ht="12" customHeight="1">
      <c r="A58" s="15" t="s">
        <v>182</v>
      </c>
      <c r="B58" s="427" t="s">
        <v>306</v>
      </c>
      <c r="C58" s="308"/>
    </row>
    <row r="59" spans="1:3" s="426" customFormat="1" ht="12" customHeight="1">
      <c r="A59" s="14" t="s">
        <v>183</v>
      </c>
      <c r="B59" s="428" t="s">
        <v>433</v>
      </c>
      <c r="C59" s="308"/>
    </row>
    <row r="60" spans="1:3" s="426" customFormat="1" ht="12" customHeight="1">
      <c r="A60" s="14" t="s">
        <v>232</v>
      </c>
      <c r="B60" s="428" t="s">
        <v>307</v>
      </c>
      <c r="C60" s="308"/>
    </row>
    <row r="61" spans="1:3" s="426" customFormat="1" ht="12" customHeight="1" thickBot="1">
      <c r="A61" s="16" t="s">
        <v>305</v>
      </c>
      <c r="B61" s="300" t="s">
        <v>308</v>
      </c>
      <c r="C61" s="308"/>
    </row>
    <row r="62" spans="1:3" s="426" customFormat="1" ht="12" customHeight="1" thickBot="1">
      <c r="A62" s="498" t="s">
        <v>482</v>
      </c>
      <c r="B62" s="21" t="s">
        <v>309</v>
      </c>
      <c r="C62" s="309">
        <f>+C5+C12+C19+C26+C34+C46+C52+C57</f>
        <v>0</v>
      </c>
    </row>
    <row r="63" spans="1:3" s="426" customFormat="1" ht="12" customHeight="1" thickBot="1">
      <c r="A63" s="474" t="s">
        <v>310</v>
      </c>
      <c r="B63" s="298" t="s">
        <v>311</v>
      </c>
      <c r="C63" s="303">
        <f>SUM(C64:C66)</f>
        <v>0</v>
      </c>
    </row>
    <row r="64" spans="1:3" s="426" customFormat="1" ht="12" customHeight="1">
      <c r="A64" s="15" t="s">
        <v>342</v>
      </c>
      <c r="B64" s="427" t="s">
        <v>312</v>
      </c>
      <c r="C64" s="308"/>
    </row>
    <row r="65" spans="1:3" s="426" customFormat="1" ht="12" customHeight="1">
      <c r="A65" s="14" t="s">
        <v>351</v>
      </c>
      <c r="B65" s="428" t="s">
        <v>313</v>
      </c>
      <c r="C65" s="308"/>
    </row>
    <row r="66" spans="1:3" s="426" customFormat="1" ht="12" customHeight="1" thickBot="1">
      <c r="A66" s="16" t="s">
        <v>352</v>
      </c>
      <c r="B66" s="492" t="s">
        <v>467</v>
      </c>
      <c r="C66" s="308"/>
    </row>
    <row r="67" spans="1:3" s="426" customFormat="1" ht="12" customHeight="1" thickBot="1">
      <c r="A67" s="474" t="s">
        <v>315</v>
      </c>
      <c r="B67" s="298" t="s">
        <v>316</v>
      </c>
      <c r="C67" s="303">
        <f>SUM(C68:C71)</f>
        <v>0</v>
      </c>
    </row>
    <row r="68" spans="1:3" s="426" customFormat="1" ht="12" customHeight="1">
      <c r="A68" s="15" t="s">
        <v>150</v>
      </c>
      <c r="B68" s="427" t="s">
        <v>317</v>
      </c>
      <c r="C68" s="308"/>
    </row>
    <row r="69" spans="1:3" s="426" customFormat="1" ht="12" customHeight="1">
      <c r="A69" s="14" t="s">
        <v>151</v>
      </c>
      <c r="B69" s="428" t="s">
        <v>318</v>
      </c>
      <c r="C69" s="308"/>
    </row>
    <row r="70" spans="1:3" s="426" customFormat="1" ht="12" customHeight="1">
      <c r="A70" s="14" t="s">
        <v>343</v>
      </c>
      <c r="B70" s="428" t="s">
        <v>319</v>
      </c>
      <c r="C70" s="308"/>
    </row>
    <row r="71" spans="1:3" s="426" customFormat="1" ht="12" customHeight="1" thickBot="1">
      <c r="A71" s="16" t="s">
        <v>344</v>
      </c>
      <c r="B71" s="300" t="s">
        <v>320</v>
      </c>
      <c r="C71" s="308"/>
    </row>
    <row r="72" spans="1:3" s="426" customFormat="1" ht="12" customHeight="1" thickBot="1">
      <c r="A72" s="474" t="s">
        <v>321</v>
      </c>
      <c r="B72" s="298" t="s">
        <v>322</v>
      </c>
      <c r="C72" s="303">
        <f>SUM(C73:C74)</f>
        <v>0</v>
      </c>
    </row>
    <row r="73" spans="1:3" s="426" customFormat="1" ht="12" customHeight="1">
      <c r="A73" s="15" t="s">
        <v>345</v>
      </c>
      <c r="B73" s="427" t="s">
        <v>323</v>
      </c>
      <c r="C73" s="308"/>
    </row>
    <row r="74" spans="1:3" s="426" customFormat="1" ht="12" customHeight="1" thickBot="1">
      <c r="A74" s="16" t="s">
        <v>346</v>
      </c>
      <c r="B74" s="300" t="s">
        <v>324</v>
      </c>
      <c r="C74" s="308"/>
    </row>
    <row r="75" spans="1:3" s="426" customFormat="1" ht="12" customHeight="1" thickBot="1">
      <c r="A75" s="474" t="s">
        <v>325</v>
      </c>
      <c r="B75" s="298" t="s">
        <v>326</v>
      </c>
      <c r="C75" s="303">
        <f>SUM(C76:C78)</f>
        <v>0</v>
      </c>
    </row>
    <row r="76" spans="1:3" s="426" customFormat="1" ht="12" customHeight="1">
      <c r="A76" s="15" t="s">
        <v>347</v>
      </c>
      <c r="B76" s="427" t="s">
        <v>327</v>
      </c>
      <c r="C76" s="308"/>
    </row>
    <row r="77" spans="1:3" s="426" customFormat="1" ht="12" customHeight="1">
      <c r="A77" s="14" t="s">
        <v>348</v>
      </c>
      <c r="B77" s="428" t="s">
        <v>328</v>
      </c>
      <c r="C77" s="308"/>
    </row>
    <row r="78" spans="1:3" s="426" customFormat="1" ht="12" customHeight="1" thickBot="1">
      <c r="A78" s="16" t="s">
        <v>349</v>
      </c>
      <c r="B78" s="300" t="s">
        <v>329</v>
      </c>
      <c r="C78" s="308"/>
    </row>
    <row r="79" spans="1:3" s="426" customFormat="1" ht="12" customHeight="1" thickBot="1">
      <c r="A79" s="474" t="s">
        <v>330</v>
      </c>
      <c r="B79" s="298" t="s">
        <v>350</v>
      </c>
      <c r="C79" s="303">
        <f>SUM(C80:C83)</f>
        <v>0</v>
      </c>
    </row>
    <row r="80" spans="1:3" s="426" customFormat="1" ht="12" customHeight="1">
      <c r="A80" s="431" t="s">
        <v>331</v>
      </c>
      <c r="B80" s="427" t="s">
        <v>332</v>
      </c>
      <c r="C80" s="308"/>
    </row>
    <row r="81" spans="1:3" s="426" customFormat="1" ht="12" customHeight="1">
      <c r="A81" s="432" t="s">
        <v>333</v>
      </c>
      <c r="B81" s="428" t="s">
        <v>334</v>
      </c>
      <c r="C81" s="308"/>
    </row>
    <row r="82" spans="1:3" s="426" customFormat="1" ht="12" customHeight="1">
      <c r="A82" s="432" t="s">
        <v>335</v>
      </c>
      <c r="B82" s="428" t="s">
        <v>336</v>
      </c>
      <c r="C82" s="308"/>
    </row>
    <row r="83" spans="1:3" s="426" customFormat="1" ht="12" customHeight="1" thickBot="1">
      <c r="A83" s="433" t="s">
        <v>337</v>
      </c>
      <c r="B83" s="300" t="s">
        <v>338</v>
      </c>
      <c r="C83" s="308"/>
    </row>
    <row r="84" spans="1:3" s="426" customFormat="1" ht="12" customHeight="1" thickBot="1">
      <c r="A84" s="474" t="s">
        <v>339</v>
      </c>
      <c r="B84" s="298" t="s">
        <v>481</v>
      </c>
      <c r="C84" s="472"/>
    </row>
    <row r="85" spans="1:3" s="426" customFormat="1" ht="13.5" customHeight="1" thickBot="1">
      <c r="A85" s="474" t="s">
        <v>341</v>
      </c>
      <c r="B85" s="298" t="s">
        <v>340</v>
      </c>
      <c r="C85" s="472"/>
    </row>
    <row r="86" spans="1:3" s="426" customFormat="1" ht="15.75" customHeight="1" thickBot="1">
      <c r="A86" s="474" t="s">
        <v>353</v>
      </c>
      <c r="B86" s="434" t="s">
        <v>484</v>
      </c>
      <c r="C86" s="309">
        <f>+C63+C67+C72+C75+C79+C85+C84</f>
        <v>0</v>
      </c>
    </row>
    <row r="87" spans="1:3" s="426" customFormat="1" ht="16.5" customHeight="1" thickBot="1">
      <c r="A87" s="475" t="s">
        <v>483</v>
      </c>
      <c r="B87" s="435" t="s">
        <v>485</v>
      </c>
      <c r="C87" s="309">
        <f>+C62+C86</f>
        <v>0</v>
      </c>
    </row>
    <row r="88" spans="1:3" s="426" customFormat="1" ht="83.25" customHeight="1">
      <c r="A88" s="5"/>
      <c r="B88" s="6"/>
      <c r="C88" s="310"/>
    </row>
    <row r="89" spans="1:3" ht="16.5" customHeight="1">
      <c r="A89" s="808" t="s">
        <v>48</v>
      </c>
      <c r="B89" s="808"/>
      <c r="C89" s="808"/>
    </row>
    <row r="90" spans="1:3" s="436" customFormat="1" ht="16.5" customHeight="1" thickBot="1">
      <c r="A90" s="809" t="s">
        <v>154</v>
      </c>
      <c r="B90" s="809"/>
      <c r="C90" s="141" t="str">
        <f>C2</f>
        <v>Forintban!</v>
      </c>
    </row>
    <row r="91" spans="1:3" ht="38.1" customHeight="1" thickBot="1">
      <c r="A91" s="23" t="s">
        <v>70</v>
      </c>
      <c r="B91" s="24" t="s">
        <v>49</v>
      </c>
      <c r="C91" s="39" t="str">
        <f>+C3</f>
        <v>2017. évi előirányzat</v>
      </c>
    </row>
    <row r="92" spans="1:3" s="425" customFormat="1" ht="12" customHeight="1" thickBot="1">
      <c r="A92" s="31"/>
      <c r="B92" s="32" t="s">
        <v>499</v>
      </c>
      <c r="C92" s="33" t="s">
        <v>500</v>
      </c>
    </row>
    <row r="93" spans="1:3" ht="12" customHeight="1" thickBot="1">
      <c r="A93" s="22" t="s">
        <v>19</v>
      </c>
      <c r="B93" s="28" t="s">
        <v>443</v>
      </c>
      <c r="C93" s="302">
        <f>C94+C95+C96+C97+C98+C111</f>
        <v>18828089</v>
      </c>
    </row>
    <row r="94" spans="1:3" ht="12" customHeight="1">
      <c r="A94" s="17" t="s">
        <v>99</v>
      </c>
      <c r="B94" s="10" t="s">
        <v>50</v>
      </c>
      <c r="C94" s="304">
        <v>15650603</v>
      </c>
    </row>
    <row r="95" spans="1:3" ht="12" customHeight="1">
      <c r="A95" s="14" t="s">
        <v>100</v>
      </c>
      <c r="B95" s="8" t="s">
        <v>184</v>
      </c>
      <c r="C95" s="305">
        <v>510546</v>
      </c>
    </row>
    <row r="96" spans="1:3" ht="12" customHeight="1">
      <c r="A96" s="14" t="s">
        <v>101</v>
      </c>
      <c r="B96" s="8" t="s">
        <v>141</v>
      </c>
      <c r="C96" s="307">
        <v>2666940</v>
      </c>
    </row>
    <row r="97" spans="1:3" ht="12" customHeight="1">
      <c r="A97" s="14" t="s">
        <v>102</v>
      </c>
      <c r="B97" s="11" t="s">
        <v>185</v>
      </c>
      <c r="C97" s="307"/>
    </row>
    <row r="98" spans="1:3" ht="12" customHeight="1">
      <c r="A98" s="14" t="s">
        <v>113</v>
      </c>
      <c r="B98" s="19" t="s">
        <v>186</v>
      </c>
      <c r="C98" s="307"/>
    </row>
    <row r="99" spans="1:3" ht="12" customHeight="1">
      <c r="A99" s="14" t="s">
        <v>103</v>
      </c>
      <c r="B99" s="8" t="s">
        <v>448</v>
      </c>
      <c r="C99" s="307"/>
    </row>
    <row r="100" spans="1:3" ht="12" customHeight="1">
      <c r="A100" s="14" t="s">
        <v>104</v>
      </c>
      <c r="B100" s="146" t="s">
        <v>447</v>
      </c>
      <c r="C100" s="307"/>
    </row>
    <row r="101" spans="1:3" ht="12" customHeight="1">
      <c r="A101" s="14" t="s">
        <v>114</v>
      </c>
      <c r="B101" s="146" t="s">
        <v>446</v>
      </c>
      <c r="C101" s="307"/>
    </row>
    <row r="102" spans="1:3" ht="12" customHeight="1">
      <c r="A102" s="14" t="s">
        <v>115</v>
      </c>
      <c r="B102" s="144" t="s">
        <v>356</v>
      </c>
      <c r="C102" s="307"/>
    </row>
    <row r="103" spans="1:3" ht="12" customHeight="1">
      <c r="A103" s="14" t="s">
        <v>116</v>
      </c>
      <c r="B103" s="145" t="s">
        <v>357</v>
      </c>
      <c r="C103" s="307"/>
    </row>
    <row r="104" spans="1:3" ht="12" customHeight="1">
      <c r="A104" s="14" t="s">
        <v>117</v>
      </c>
      <c r="B104" s="145" t="s">
        <v>358</v>
      </c>
      <c r="C104" s="307"/>
    </row>
    <row r="105" spans="1:3" ht="12" customHeight="1">
      <c r="A105" s="14" t="s">
        <v>119</v>
      </c>
      <c r="B105" s="144" t="s">
        <v>359</v>
      </c>
      <c r="C105" s="307"/>
    </row>
    <row r="106" spans="1:3" ht="12" customHeight="1">
      <c r="A106" s="14" t="s">
        <v>187</v>
      </c>
      <c r="B106" s="144" t="s">
        <v>360</v>
      </c>
      <c r="C106" s="307"/>
    </row>
    <row r="107" spans="1:3" ht="12" customHeight="1">
      <c r="A107" s="14" t="s">
        <v>354</v>
      </c>
      <c r="B107" s="145" t="s">
        <v>361</v>
      </c>
      <c r="C107" s="307"/>
    </row>
    <row r="108" spans="1:3" ht="12" customHeight="1">
      <c r="A108" s="13" t="s">
        <v>355</v>
      </c>
      <c r="B108" s="146" t="s">
        <v>362</v>
      </c>
      <c r="C108" s="307"/>
    </row>
    <row r="109" spans="1:3" ht="12" customHeight="1">
      <c r="A109" s="14" t="s">
        <v>444</v>
      </c>
      <c r="B109" s="146" t="s">
        <v>363</v>
      </c>
      <c r="C109" s="307"/>
    </row>
    <row r="110" spans="1:3" ht="12" customHeight="1">
      <c r="A110" s="16" t="s">
        <v>445</v>
      </c>
      <c r="B110" s="146" t="s">
        <v>364</v>
      </c>
      <c r="C110" s="307"/>
    </row>
    <row r="111" spans="1:3" ht="12" customHeight="1">
      <c r="A111" s="14" t="s">
        <v>449</v>
      </c>
      <c r="B111" s="11" t="s">
        <v>51</v>
      </c>
      <c r="C111" s="305"/>
    </row>
    <row r="112" spans="1:3" ht="12" customHeight="1">
      <c r="A112" s="14" t="s">
        <v>450</v>
      </c>
      <c r="B112" s="8" t="s">
        <v>452</v>
      </c>
      <c r="C112" s="305"/>
    </row>
    <row r="113" spans="1:3" ht="12" customHeight="1" thickBot="1">
      <c r="A113" s="18" t="s">
        <v>451</v>
      </c>
      <c r="B113" s="496" t="s">
        <v>453</v>
      </c>
      <c r="C113" s="311"/>
    </row>
    <row r="114" spans="1:3" ht="12" customHeight="1" thickBot="1">
      <c r="A114" s="493" t="s">
        <v>20</v>
      </c>
      <c r="B114" s="494" t="s">
        <v>365</v>
      </c>
      <c r="C114" s="495">
        <f>+C115+C117+C119</f>
        <v>0</v>
      </c>
    </row>
    <row r="115" spans="1:3" ht="12" customHeight="1">
      <c r="A115" s="15" t="s">
        <v>105</v>
      </c>
      <c r="B115" s="8" t="s">
        <v>231</v>
      </c>
      <c r="C115" s="306"/>
    </row>
    <row r="116" spans="1:3" ht="12" customHeight="1">
      <c r="A116" s="15" t="s">
        <v>106</v>
      </c>
      <c r="B116" s="12" t="s">
        <v>369</v>
      </c>
      <c r="C116" s="306"/>
    </row>
    <row r="117" spans="1:3" ht="12" customHeight="1">
      <c r="A117" s="15" t="s">
        <v>107</v>
      </c>
      <c r="B117" s="12" t="s">
        <v>188</v>
      </c>
      <c r="C117" s="305"/>
    </row>
    <row r="118" spans="1:3" ht="12" customHeight="1">
      <c r="A118" s="15" t="s">
        <v>108</v>
      </c>
      <c r="B118" s="12" t="s">
        <v>370</v>
      </c>
      <c r="C118" s="275"/>
    </row>
    <row r="119" spans="1:3" ht="12" customHeight="1">
      <c r="A119" s="15" t="s">
        <v>109</v>
      </c>
      <c r="B119" s="300" t="s">
        <v>233</v>
      </c>
      <c r="C119" s="275"/>
    </row>
    <row r="120" spans="1:3" ht="12" customHeight="1">
      <c r="A120" s="15" t="s">
        <v>118</v>
      </c>
      <c r="B120" s="299" t="s">
        <v>434</v>
      </c>
      <c r="C120" s="275"/>
    </row>
    <row r="121" spans="1:3" ht="12" customHeight="1">
      <c r="A121" s="15" t="s">
        <v>120</v>
      </c>
      <c r="B121" s="423" t="s">
        <v>375</v>
      </c>
      <c r="C121" s="275"/>
    </row>
    <row r="122" spans="1:3">
      <c r="A122" s="15" t="s">
        <v>189</v>
      </c>
      <c r="B122" s="145" t="s">
        <v>358</v>
      </c>
      <c r="C122" s="275"/>
    </row>
    <row r="123" spans="1:3" ht="12" customHeight="1">
      <c r="A123" s="15" t="s">
        <v>190</v>
      </c>
      <c r="B123" s="145" t="s">
        <v>374</v>
      </c>
      <c r="C123" s="275"/>
    </row>
    <row r="124" spans="1:3" ht="12" customHeight="1">
      <c r="A124" s="15" t="s">
        <v>191</v>
      </c>
      <c r="B124" s="145" t="s">
        <v>373</v>
      </c>
      <c r="C124" s="275"/>
    </row>
    <row r="125" spans="1:3" ht="12" customHeight="1">
      <c r="A125" s="15" t="s">
        <v>366</v>
      </c>
      <c r="B125" s="145" t="s">
        <v>361</v>
      </c>
      <c r="C125" s="275"/>
    </row>
    <row r="126" spans="1:3" ht="12" customHeight="1">
      <c r="A126" s="15" t="s">
        <v>367</v>
      </c>
      <c r="B126" s="145" t="s">
        <v>372</v>
      </c>
      <c r="C126" s="275"/>
    </row>
    <row r="127" spans="1:3" ht="16.5" thickBot="1">
      <c r="A127" s="13" t="s">
        <v>368</v>
      </c>
      <c r="B127" s="145" t="s">
        <v>371</v>
      </c>
      <c r="C127" s="277"/>
    </row>
    <row r="128" spans="1:3" ht="12" customHeight="1" thickBot="1">
      <c r="A128" s="20" t="s">
        <v>21</v>
      </c>
      <c r="B128" s="125" t="s">
        <v>454</v>
      </c>
      <c r="C128" s="303">
        <f>+C93+C114</f>
        <v>18828089</v>
      </c>
    </row>
    <row r="129" spans="1:3" ht="12" customHeight="1" thickBot="1">
      <c r="A129" s="20" t="s">
        <v>22</v>
      </c>
      <c r="B129" s="125" t="s">
        <v>455</v>
      </c>
      <c r="C129" s="303">
        <f>+C130+C131+C132</f>
        <v>0</v>
      </c>
    </row>
    <row r="130" spans="1:3" ht="12" customHeight="1">
      <c r="A130" s="15" t="s">
        <v>270</v>
      </c>
      <c r="B130" s="12" t="s">
        <v>462</v>
      </c>
      <c r="C130" s="275"/>
    </row>
    <row r="131" spans="1:3" ht="12" customHeight="1">
      <c r="A131" s="15" t="s">
        <v>271</v>
      </c>
      <c r="B131" s="12" t="s">
        <v>463</v>
      </c>
      <c r="C131" s="275"/>
    </row>
    <row r="132" spans="1:3" ht="12" customHeight="1" thickBot="1">
      <c r="A132" s="13" t="s">
        <v>272</v>
      </c>
      <c r="B132" s="12" t="s">
        <v>464</v>
      </c>
      <c r="C132" s="275"/>
    </row>
    <row r="133" spans="1:3" ht="12" customHeight="1" thickBot="1">
      <c r="A133" s="20" t="s">
        <v>23</v>
      </c>
      <c r="B133" s="125" t="s">
        <v>456</v>
      </c>
      <c r="C133" s="303">
        <f>SUM(C134:C139)</f>
        <v>0</v>
      </c>
    </row>
    <row r="134" spans="1:3" ht="12" customHeight="1">
      <c r="A134" s="15" t="s">
        <v>92</v>
      </c>
      <c r="B134" s="9" t="s">
        <v>465</v>
      </c>
      <c r="C134" s="275"/>
    </row>
    <row r="135" spans="1:3" ht="12" customHeight="1">
      <c r="A135" s="15" t="s">
        <v>93</v>
      </c>
      <c r="B135" s="9" t="s">
        <v>457</v>
      </c>
      <c r="C135" s="275"/>
    </row>
    <row r="136" spans="1:3" ht="12" customHeight="1">
      <c r="A136" s="15" t="s">
        <v>94</v>
      </c>
      <c r="B136" s="9" t="s">
        <v>458</v>
      </c>
      <c r="C136" s="275"/>
    </row>
    <row r="137" spans="1:3" ht="12" customHeight="1">
      <c r="A137" s="15" t="s">
        <v>176</v>
      </c>
      <c r="B137" s="9" t="s">
        <v>459</v>
      </c>
      <c r="C137" s="275"/>
    </row>
    <row r="138" spans="1:3" ht="12" customHeight="1">
      <c r="A138" s="15" t="s">
        <v>177</v>
      </c>
      <c r="B138" s="9" t="s">
        <v>460</v>
      </c>
      <c r="C138" s="275"/>
    </row>
    <row r="139" spans="1:3" ht="12" customHeight="1" thickBot="1">
      <c r="A139" s="13" t="s">
        <v>178</v>
      </c>
      <c r="B139" s="9" t="s">
        <v>461</v>
      </c>
      <c r="C139" s="275"/>
    </row>
    <row r="140" spans="1:3" ht="12" customHeight="1" thickBot="1">
      <c r="A140" s="20" t="s">
        <v>24</v>
      </c>
      <c r="B140" s="125" t="s">
        <v>469</v>
      </c>
      <c r="C140" s="309">
        <f>+C141+C142+C143+C144</f>
        <v>0</v>
      </c>
    </row>
    <row r="141" spans="1:3" ht="12" customHeight="1">
      <c r="A141" s="15" t="s">
        <v>95</v>
      </c>
      <c r="B141" s="9" t="s">
        <v>376</v>
      </c>
      <c r="C141" s="275"/>
    </row>
    <row r="142" spans="1:3" ht="12" customHeight="1">
      <c r="A142" s="15" t="s">
        <v>96</v>
      </c>
      <c r="B142" s="9" t="s">
        <v>377</v>
      </c>
      <c r="C142" s="275"/>
    </row>
    <row r="143" spans="1:3" ht="12" customHeight="1">
      <c r="A143" s="15" t="s">
        <v>290</v>
      </c>
      <c r="B143" s="9" t="s">
        <v>470</v>
      </c>
      <c r="C143" s="275"/>
    </row>
    <row r="144" spans="1:3" ht="12" customHeight="1" thickBot="1">
      <c r="A144" s="13" t="s">
        <v>291</v>
      </c>
      <c r="B144" s="7" t="s">
        <v>396</v>
      </c>
      <c r="C144" s="275"/>
    </row>
    <row r="145" spans="1:9" ht="12" customHeight="1" thickBot="1">
      <c r="A145" s="20" t="s">
        <v>25</v>
      </c>
      <c r="B145" s="125" t="s">
        <v>471</v>
      </c>
      <c r="C145" s="312">
        <f>SUM(C146:C150)</f>
        <v>0</v>
      </c>
    </row>
    <row r="146" spans="1:9" ht="12" customHeight="1">
      <c r="A146" s="15" t="s">
        <v>97</v>
      </c>
      <c r="B146" s="9" t="s">
        <v>466</v>
      </c>
      <c r="C146" s="275"/>
    </row>
    <row r="147" spans="1:9" ht="12" customHeight="1">
      <c r="A147" s="15" t="s">
        <v>98</v>
      </c>
      <c r="B147" s="9" t="s">
        <v>473</v>
      </c>
      <c r="C147" s="275"/>
    </row>
    <row r="148" spans="1:9" ht="12" customHeight="1">
      <c r="A148" s="15" t="s">
        <v>302</v>
      </c>
      <c r="B148" s="9" t="s">
        <v>468</v>
      </c>
      <c r="C148" s="275"/>
    </row>
    <row r="149" spans="1:9" ht="12" customHeight="1">
      <c r="A149" s="15" t="s">
        <v>303</v>
      </c>
      <c r="B149" s="9" t="s">
        <v>474</v>
      </c>
      <c r="C149" s="275"/>
    </row>
    <row r="150" spans="1:9" ht="12" customHeight="1" thickBot="1">
      <c r="A150" s="15" t="s">
        <v>472</v>
      </c>
      <c r="B150" s="9" t="s">
        <v>475</v>
      </c>
      <c r="C150" s="275"/>
    </row>
    <row r="151" spans="1:9" ht="12" customHeight="1" thickBot="1">
      <c r="A151" s="20" t="s">
        <v>26</v>
      </c>
      <c r="B151" s="125" t="s">
        <v>476</v>
      </c>
      <c r="C151" s="497"/>
    </row>
    <row r="152" spans="1:9" ht="12" customHeight="1" thickBot="1">
      <c r="A152" s="20" t="s">
        <v>27</v>
      </c>
      <c r="B152" s="125" t="s">
        <v>477</v>
      </c>
      <c r="C152" s="497"/>
    </row>
    <row r="153" spans="1:9" ht="15" customHeight="1" thickBot="1">
      <c r="A153" s="20" t="s">
        <v>28</v>
      </c>
      <c r="B153" s="125" t="s">
        <v>479</v>
      </c>
      <c r="C153" s="437">
        <f>+C129+C133+C140+C145+C151+C152</f>
        <v>0</v>
      </c>
      <c r="F153" s="438"/>
      <c r="G153" s="439"/>
      <c r="H153" s="439"/>
      <c r="I153" s="439"/>
    </row>
    <row r="154" spans="1:9" s="426" customFormat="1" ht="12.95" customHeight="1" thickBot="1">
      <c r="A154" s="301" t="s">
        <v>29</v>
      </c>
      <c r="B154" s="390" t="s">
        <v>478</v>
      </c>
      <c r="C154" s="437">
        <f>+C128+C153</f>
        <v>18828089</v>
      </c>
    </row>
    <row r="155" spans="1:9" ht="7.5" customHeight="1"/>
    <row r="156" spans="1:9">
      <c r="A156" s="810" t="s">
        <v>378</v>
      </c>
      <c r="B156" s="810"/>
      <c r="C156" s="810"/>
    </row>
    <row r="157" spans="1:9" ht="15" customHeight="1" thickBot="1">
      <c r="A157" s="807" t="s">
        <v>155</v>
      </c>
      <c r="B157" s="807"/>
      <c r="C157" s="313" t="str">
        <f>C90</f>
        <v>Forintban!</v>
      </c>
    </row>
    <row r="158" spans="1:9" ht="13.5" customHeight="1" thickBot="1">
      <c r="A158" s="20">
        <v>1</v>
      </c>
      <c r="B158" s="27" t="s">
        <v>480</v>
      </c>
      <c r="C158" s="303">
        <f>+C62-C128</f>
        <v>-18828089</v>
      </c>
      <c r="D158" s="440"/>
    </row>
    <row r="159" spans="1:9" ht="27.75" customHeight="1" thickBot="1">
      <c r="A159" s="20" t="s">
        <v>20</v>
      </c>
      <c r="B159" s="27" t="s">
        <v>486</v>
      </c>
      <c r="C159" s="303">
        <f>+C86-C153</f>
        <v>0</v>
      </c>
    </row>
  </sheetData>
  <sheetProtection sheet="1" objects="1" scenarios="1"/>
  <mergeCells count="6">
    <mergeCell ref="A157:B157"/>
    <mergeCell ref="A1:C1"/>
    <mergeCell ref="A2:B2"/>
    <mergeCell ref="A89:C89"/>
    <mergeCell ref="A90:B90"/>
    <mergeCell ref="A156:C156"/>
  </mergeCells>
  <phoneticPr fontId="30" type="noConversion"/>
  <printOptions horizontalCentered="1"/>
  <pageMargins left="0.78740157480314965" right="0.78740157480314965" top="1.4566929133858268" bottom="0.86614173228346458" header="0.78740157480314965" footer="0.59055118110236227"/>
  <pageSetup paperSize="9" scale="58" fitToHeight="2" orientation="portrait" r:id="rId1"/>
  <headerFooter alignWithMargins="0">
    <oddHeader>&amp;C&amp;"Times New Roman CE,Félkövér"&amp;12
Szikszó Város Önkormányzat
2017. ÉVI KÖLTSÉGVETÉS
ÁLLAMIGAZGATÁSI FELADATAINAK MÉRLEGE
&amp;R&amp;"Times New Roman CE,Félkövér dőlt"&amp;11 1.4. melléklet a 2/2017. (II.16.) önkormányzati rendelethez</oddHeader>
  </headerFooter>
  <rowBreaks count="1" manualBreakCount="1">
    <brk id="88" max="2" man="1"/>
  </rowBreaks>
</worksheet>
</file>

<file path=xl/worksheets/sheet6.xml><?xml version="1.0" encoding="utf-8"?>
<worksheet xmlns="http://schemas.openxmlformats.org/spreadsheetml/2006/main" xmlns:r="http://schemas.openxmlformats.org/officeDocument/2006/relationships">
  <sheetPr codeName="Munka8">
    <tabColor rgb="FF92D050"/>
  </sheetPr>
  <dimension ref="A1:F33"/>
  <sheetViews>
    <sheetView view="pageLayout" topLeftCell="B1" zoomScaleNormal="106" zoomScaleSheetLayoutView="100" workbookViewId="0">
      <selection activeCell="F33" sqref="F33"/>
    </sheetView>
  </sheetViews>
  <sheetFormatPr defaultRowHeight="12.75"/>
  <cols>
    <col min="1" max="1" width="6.83203125" style="56" customWidth="1"/>
    <col min="2" max="2" width="55.1640625" style="193" customWidth="1"/>
    <col min="3" max="3" width="16.33203125" style="56" customWidth="1"/>
    <col min="4" max="4" width="55.1640625" style="56" customWidth="1"/>
    <col min="5" max="5" width="16.33203125" style="56" customWidth="1"/>
    <col min="6" max="6" width="4.83203125" style="56" customWidth="1"/>
    <col min="7" max="16384" width="9.33203125" style="56"/>
  </cols>
  <sheetData>
    <row r="1" spans="1:6" ht="39.75" customHeight="1">
      <c r="B1" s="325" t="s">
        <v>159</v>
      </c>
      <c r="C1" s="326"/>
      <c r="D1" s="326"/>
      <c r="E1" s="326"/>
      <c r="F1" s="813" t="str">
        <f ca="1">+CONCATENATE("2.1. melléklet a 2/",LEFT(ÖSSZEFÜGGÉSEK!A5,4),". (II.16.) önkormányzati rendelethez")</f>
        <v>2.1. melléklet a 2/2017. (II.16.) önkormányzati rendelethez</v>
      </c>
    </row>
    <row r="2" spans="1:6" ht="14.25" thickBot="1">
      <c r="E2" s="327" t="str">
        <f ca="1">'1.4.sz.mell.'!C2</f>
        <v>Forintban!</v>
      </c>
      <c r="F2" s="813"/>
    </row>
    <row r="3" spans="1:6" ht="18" customHeight="1" thickBot="1">
      <c r="A3" s="811" t="s">
        <v>70</v>
      </c>
      <c r="B3" s="328" t="s">
        <v>57</v>
      </c>
      <c r="C3" s="329"/>
      <c r="D3" s="328" t="s">
        <v>58</v>
      </c>
      <c r="E3" s="330"/>
      <c r="F3" s="813"/>
    </row>
    <row r="4" spans="1:6" s="331" customFormat="1" ht="35.25" customHeight="1" thickBot="1">
      <c r="A4" s="812"/>
      <c r="B4" s="194" t="s">
        <v>62</v>
      </c>
      <c r="C4" s="195" t="str">
        <f ca="1">+'1.1.sz.mell.'!C3</f>
        <v>2017. évi előirányzat</v>
      </c>
      <c r="D4" s="194" t="s">
        <v>62</v>
      </c>
      <c r="E4" s="53" t="str">
        <f>+C4</f>
        <v>2017. évi előirányzat</v>
      </c>
      <c r="F4" s="813"/>
    </row>
    <row r="5" spans="1:6" s="336" customFormat="1" ht="12" customHeight="1" thickBot="1">
      <c r="A5" s="332"/>
      <c r="B5" s="333" t="s">
        <v>499</v>
      </c>
      <c r="C5" s="334" t="s">
        <v>500</v>
      </c>
      <c r="D5" s="333" t="s">
        <v>501</v>
      </c>
      <c r="E5" s="335" t="s">
        <v>503</v>
      </c>
      <c r="F5" s="813"/>
    </row>
    <row r="6" spans="1:6" ht="12.95" customHeight="1">
      <c r="A6" s="337" t="s">
        <v>19</v>
      </c>
      <c r="B6" s="338" t="s">
        <v>379</v>
      </c>
      <c r="C6" s="314">
        <v>347680832</v>
      </c>
      <c r="D6" s="338" t="s">
        <v>63</v>
      </c>
      <c r="E6" s="320">
        <v>544830000</v>
      </c>
      <c r="F6" s="813"/>
    </row>
    <row r="7" spans="1:6" ht="12.95" customHeight="1">
      <c r="A7" s="339" t="s">
        <v>20</v>
      </c>
      <c r="B7" s="340" t="s">
        <v>380</v>
      </c>
      <c r="C7" s="315">
        <v>526225448</v>
      </c>
      <c r="D7" s="340" t="s">
        <v>184</v>
      </c>
      <c r="E7" s="321">
        <v>95759000</v>
      </c>
      <c r="F7" s="813"/>
    </row>
    <row r="8" spans="1:6" ht="12.95" customHeight="1">
      <c r="A8" s="339" t="s">
        <v>21</v>
      </c>
      <c r="B8" s="340" t="s">
        <v>401</v>
      </c>
      <c r="C8" s="315"/>
      <c r="D8" s="340" t="s">
        <v>236</v>
      </c>
      <c r="E8" s="321">
        <v>268562644</v>
      </c>
      <c r="F8" s="813"/>
    </row>
    <row r="9" spans="1:6" ht="12.95" customHeight="1">
      <c r="A9" s="339" t="s">
        <v>22</v>
      </c>
      <c r="B9" s="340" t="s">
        <v>175</v>
      </c>
      <c r="C9" s="315">
        <v>441093000</v>
      </c>
      <c r="D9" s="340" t="s">
        <v>185</v>
      </c>
      <c r="E9" s="321">
        <v>29320000</v>
      </c>
      <c r="F9" s="813"/>
    </row>
    <row r="10" spans="1:6" ht="12.95" customHeight="1">
      <c r="A10" s="339" t="s">
        <v>23</v>
      </c>
      <c r="B10" s="341" t="s">
        <v>427</v>
      </c>
      <c r="C10" s="315">
        <v>113081000</v>
      </c>
      <c r="D10" s="340" t="s">
        <v>186</v>
      </c>
      <c r="E10" s="321">
        <v>168708000</v>
      </c>
      <c r="F10" s="813"/>
    </row>
    <row r="11" spans="1:6" ht="12.95" customHeight="1">
      <c r="A11" s="339" t="s">
        <v>24</v>
      </c>
      <c r="B11" s="340" t="s">
        <v>381</v>
      </c>
      <c r="C11" s="316">
        <v>11700000</v>
      </c>
      <c r="D11" s="340" t="s">
        <v>51</v>
      </c>
      <c r="E11" s="321">
        <v>219294000</v>
      </c>
      <c r="F11" s="813"/>
    </row>
    <row r="12" spans="1:6" ht="12.95" customHeight="1">
      <c r="A12" s="339" t="s">
        <v>25</v>
      </c>
      <c r="B12" s="340" t="s">
        <v>487</v>
      </c>
      <c r="C12" s="315"/>
      <c r="D12" s="46"/>
      <c r="E12" s="321"/>
      <c r="F12" s="813"/>
    </row>
    <row r="13" spans="1:6" ht="12.95" customHeight="1">
      <c r="A13" s="339" t="s">
        <v>26</v>
      </c>
      <c r="B13" s="46"/>
      <c r="C13" s="315"/>
      <c r="D13" s="46"/>
      <c r="E13" s="321"/>
      <c r="F13" s="813"/>
    </row>
    <row r="14" spans="1:6" ht="12.95" customHeight="1">
      <c r="A14" s="339" t="s">
        <v>27</v>
      </c>
      <c r="B14" s="441"/>
      <c r="C14" s="316"/>
      <c r="D14" s="46"/>
      <c r="E14" s="321"/>
      <c r="F14" s="813"/>
    </row>
    <row r="15" spans="1:6" ht="12.95" customHeight="1">
      <c r="A15" s="339" t="s">
        <v>28</v>
      </c>
      <c r="B15" s="46"/>
      <c r="C15" s="315"/>
      <c r="D15" s="46"/>
      <c r="E15" s="321"/>
      <c r="F15" s="813"/>
    </row>
    <row r="16" spans="1:6" ht="12.95" customHeight="1">
      <c r="A16" s="339" t="s">
        <v>29</v>
      </c>
      <c r="B16" s="46"/>
      <c r="C16" s="315"/>
      <c r="D16" s="46"/>
      <c r="E16" s="321"/>
      <c r="F16" s="813"/>
    </row>
    <row r="17" spans="1:6" ht="12.95" customHeight="1" thickBot="1">
      <c r="A17" s="339" t="s">
        <v>30</v>
      </c>
      <c r="B17" s="58"/>
      <c r="C17" s="317"/>
      <c r="D17" s="46"/>
      <c r="E17" s="322"/>
      <c r="F17" s="813"/>
    </row>
    <row r="18" spans="1:6" ht="15.95" customHeight="1" thickBot="1">
      <c r="A18" s="342" t="s">
        <v>31</v>
      </c>
      <c r="B18" s="127" t="s">
        <v>488</v>
      </c>
      <c r="C18" s="318">
        <f>SUM(C6:C17)</f>
        <v>1439780280</v>
      </c>
      <c r="D18" s="127" t="s">
        <v>387</v>
      </c>
      <c r="E18" s="323">
        <f>SUM(E6:E17)</f>
        <v>1326473644</v>
      </c>
      <c r="F18" s="813"/>
    </row>
    <row r="19" spans="1:6" ht="12.95" customHeight="1">
      <c r="A19" s="343" t="s">
        <v>32</v>
      </c>
      <c r="B19" s="344" t="s">
        <v>384</v>
      </c>
      <c r="C19" s="499">
        <f>+C20+C21+C22+C23</f>
        <v>122008351</v>
      </c>
      <c r="D19" s="345" t="s">
        <v>192</v>
      </c>
      <c r="E19" s="324"/>
      <c r="F19" s="813"/>
    </row>
    <row r="20" spans="1:6" ht="12.95" customHeight="1">
      <c r="A20" s="346" t="s">
        <v>33</v>
      </c>
      <c r="B20" s="345" t="s">
        <v>229</v>
      </c>
      <c r="C20" s="80">
        <v>122008351</v>
      </c>
      <c r="D20" s="345" t="s">
        <v>386</v>
      </c>
      <c r="E20" s="81"/>
      <c r="F20" s="813"/>
    </row>
    <row r="21" spans="1:6" ht="12.95" customHeight="1">
      <c r="A21" s="346" t="s">
        <v>34</v>
      </c>
      <c r="B21" s="345" t="s">
        <v>230</v>
      </c>
      <c r="C21" s="80"/>
      <c r="D21" s="345" t="s">
        <v>157</v>
      </c>
      <c r="E21" s="81"/>
      <c r="F21" s="813"/>
    </row>
    <row r="22" spans="1:6" ht="12.95" customHeight="1">
      <c r="A22" s="346" t="s">
        <v>35</v>
      </c>
      <c r="B22" s="345" t="s">
        <v>234</v>
      </c>
      <c r="C22" s="80"/>
      <c r="D22" s="345" t="s">
        <v>158</v>
      </c>
      <c r="E22" s="81">
        <v>4000000</v>
      </c>
      <c r="F22" s="813"/>
    </row>
    <row r="23" spans="1:6" ht="12.95" customHeight="1">
      <c r="A23" s="346" t="s">
        <v>36</v>
      </c>
      <c r="B23" s="345" t="s">
        <v>235</v>
      </c>
      <c r="C23" s="80"/>
      <c r="D23" s="344" t="s">
        <v>237</v>
      </c>
      <c r="E23" s="81"/>
      <c r="F23" s="813"/>
    </row>
    <row r="24" spans="1:6" ht="12.95" customHeight="1">
      <c r="A24" s="346" t="s">
        <v>37</v>
      </c>
      <c r="B24" s="345" t="s">
        <v>385</v>
      </c>
      <c r="C24" s="347">
        <f>+C25+C26</f>
        <v>0</v>
      </c>
      <c r="D24" s="345" t="s">
        <v>193</v>
      </c>
      <c r="E24" s="81"/>
      <c r="F24" s="813"/>
    </row>
    <row r="25" spans="1:6" ht="12.95" customHeight="1">
      <c r="A25" s="343" t="s">
        <v>38</v>
      </c>
      <c r="B25" s="344" t="s">
        <v>382</v>
      </c>
      <c r="C25" s="319"/>
      <c r="D25" s="338" t="s">
        <v>470</v>
      </c>
      <c r="E25" s="324"/>
      <c r="F25" s="813"/>
    </row>
    <row r="26" spans="1:6" ht="12.95" customHeight="1">
      <c r="A26" s="346" t="s">
        <v>39</v>
      </c>
      <c r="B26" s="345" t="s">
        <v>383</v>
      </c>
      <c r="C26" s="80"/>
      <c r="D26" s="340" t="s">
        <v>476</v>
      </c>
      <c r="E26" s="81"/>
      <c r="F26" s="813"/>
    </row>
    <row r="27" spans="1:6" ht="12.95" customHeight="1">
      <c r="A27" s="339" t="s">
        <v>40</v>
      </c>
      <c r="B27" s="345" t="s">
        <v>481</v>
      </c>
      <c r="C27" s="80"/>
      <c r="D27" s="340" t="s">
        <v>477</v>
      </c>
      <c r="E27" s="81"/>
      <c r="F27" s="813"/>
    </row>
    <row r="28" spans="1:6" ht="12.95" customHeight="1" thickBot="1">
      <c r="A28" s="404" t="s">
        <v>41</v>
      </c>
      <c r="B28" s="344" t="s">
        <v>340</v>
      </c>
      <c r="C28" s="319"/>
      <c r="D28" s="443"/>
      <c r="E28" s="324"/>
      <c r="F28" s="813"/>
    </row>
    <row r="29" spans="1:6" ht="15.95" customHeight="1" thickBot="1">
      <c r="A29" s="342" t="s">
        <v>42</v>
      </c>
      <c r="B29" s="127" t="s">
        <v>489</v>
      </c>
      <c r="C29" s="318">
        <f>+C19+C24+C27+C28</f>
        <v>122008351</v>
      </c>
      <c r="D29" s="127" t="s">
        <v>491</v>
      </c>
      <c r="E29" s="323">
        <f>SUM(E19:E28)</f>
        <v>4000000</v>
      </c>
      <c r="F29" s="813"/>
    </row>
    <row r="30" spans="1:6" ht="13.5" thickBot="1">
      <c r="A30" s="342" t="s">
        <v>43</v>
      </c>
      <c r="B30" s="348" t="s">
        <v>490</v>
      </c>
      <c r="C30" s="349">
        <f>+C18+C29</f>
        <v>1561788631</v>
      </c>
      <c r="D30" s="348" t="s">
        <v>492</v>
      </c>
      <c r="E30" s="349">
        <f>+E18+E29</f>
        <v>1330473644</v>
      </c>
      <c r="F30" s="813"/>
    </row>
    <row r="31" spans="1:6" ht="13.5" thickBot="1">
      <c r="A31" s="342" t="s">
        <v>44</v>
      </c>
      <c r="B31" s="348" t="s">
        <v>170</v>
      </c>
      <c r="C31" s="349" t="str">
        <f>IF(C18-E18&lt;0,E18-C18,"-")</f>
        <v>-</v>
      </c>
      <c r="D31" s="348" t="s">
        <v>171</v>
      </c>
      <c r="E31" s="349">
        <f>IF(C18-E18&gt;0,C18-E18,"-")</f>
        <v>113306636</v>
      </c>
      <c r="F31" s="813"/>
    </row>
    <row r="32" spans="1:6" ht="13.5" thickBot="1">
      <c r="A32" s="342" t="s">
        <v>45</v>
      </c>
      <c r="B32" s="348" t="s">
        <v>575</v>
      </c>
      <c r="C32" s="349" t="str">
        <f>IF(C30-E30&lt;0,E30-C30,"-")</f>
        <v>-</v>
      </c>
      <c r="D32" s="348" t="s">
        <v>576</v>
      </c>
      <c r="E32" s="349">
        <f>IF(C30-E30&gt;0,C30-E30,"-")</f>
        <v>231314987</v>
      </c>
      <c r="F32" s="813"/>
    </row>
    <row r="33" spans="2:4" ht="18.75">
      <c r="B33" s="814"/>
      <c r="C33" s="814"/>
      <c r="D33" s="814"/>
    </row>
  </sheetData>
  <mergeCells count="3">
    <mergeCell ref="A3:A4"/>
    <mergeCell ref="F1:F32"/>
    <mergeCell ref="B33:D33"/>
  </mergeCells>
  <phoneticPr fontId="0" type="noConversion"/>
  <printOptions horizontalCentered="1"/>
  <pageMargins left="0.33" right="0.48" top="0.9055118110236221" bottom="0.5" header="0.6692913385826772" footer="0.28000000000000003"/>
  <pageSetup paperSize="9" orientation="landscape" verticalDpi="300" r:id="rId1"/>
  <headerFooter alignWithMargins="0">
    <oddHeader xml:space="preserve">&amp;R&amp;"Times New Roman CE,Félkövér dőlt"&amp;11 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codeName="Munka9">
    <tabColor rgb="FF92D050"/>
  </sheetPr>
  <dimension ref="A1:F33"/>
  <sheetViews>
    <sheetView zoomScale="115" zoomScaleNormal="115" zoomScaleSheetLayoutView="115" workbookViewId="0">
      <selection activeCell="F34" sqref="F34"/>
    </sheetView>
  </sheetViews>
  <sheetFormatPr defaultRowHeight="12.75"/>
  <cols>
    <col min="1" max="1" width="6.83203125" style="56" customWidth="1"/>
    <col min="2" max="2" width="55.1640625" style="193" customWidth="1"/>
    <col min="3" max="3" width="16.33203125" style="56" customWidth="1"/>
    <col min="4" max="4" width="55.1640625" style="56" customWidth="1"/>
    <col min="5" max="5" width="16.33203125" style="56" customWidth="1"/>
    <col min="6" max="6" width="4.83203125" style="56" customWidth="1"/>
    <col min="7" max="16384" width="9.33203125" style="56"/>
  </cols>
  <sheetData>
    <row r="1" spans="1:6" ht="31.5">
      <c r="B1" s="325" t="s">
        <v>160</v>
      </c>
      <c r="C1" s="326"/>
      <c r="D1" s="326"/>
      <c r="E1" s="326"/>
      <c r="F1" s="813" t="str">
        <f ca="1">+CONCATENATE("2.2. melléklet a 2/",LEFT(ÖSSZEFÜGGÉSEK!A5,4),". (II.16.) önkormányzati rendelethez")</f>
        <v>2.2. melléklet a 2/2017. (II.16.) önkormányzati rendelethez</v>
      </c>
    </row>
    <row r="2" spans="1:6" ht="14.25" thickBot="1">
      <c r="E2" s="327" t="str">
        <f ca="1">'2.1.sz.mell  '!E2</f>
        <v>Forintban!</v>
      </c>
      <c r="F2" s="813"/>
    </row>
    <row r="3" spans="1:6" ht="13.5" thickBot="1">
      <c r="A3" s="815" t="s">
        <v>70</v>
      </c>
      <c r="B3" s="328" t="s">
        <v>57</v>
      </c>
      <c r="C3" s="329"/>
      <c r="D3" s="328" t="s">
        <v>58</v>
      </c>
      <c r="E3" s="330"/>
      <c r="F3" s="813"/>
    </row>
    <row r="4" spans="1:6" s="331" customFormat="1" ht="24.75" thickBot="1">
      <c r="A4" s="816"/>
      <c r="B4" s="194" t="s">
        <v>62</v>
      </c>
      <c r="C4" s="195" t="str">
        <f ca="1">+'2.1.sz.mell  '!C4</f>
        <v>2017. évi előirányzat</v>
      </c>
      <c r="D4" s="194" t="s">
        <v>62</v>
      </c>
      <c r="E4" s="53" t="str">
        <f ca="1">+'2.1.sz.mell  '!C4</f>
        <v>2017. évi előirányzat</v>
      </c>
      <c r="F4" s="813"/>
    </row>
    <row r="5" spans="1:6" s="331" customFormat="1" ht="13.5" thickBot="1">
      <c r="A5" s="332"/>
      <c r="B5" s="333" t="s">
        <v>499</v>
      </c>
      <c r="C5" s="334" t="s">
        <v>500</v>
      </c>
      <c r="D5" s="333" t="s">
        <v>501</v>
      </c>
      <c r="E5" s="335" t="s">
        <v>503</v>
      </c>
      <c r="F5" s="813"/>
    </row>
    <row r="6" spans="1:6" ht="12.95" customHeight="1">
      <c r="A6" s="337" t="s">
        <v>19</v>
      </c>
      <c r="B6" s="338" t="s">
        <v>388</v>
      </c>
      <c r="C6" s="314">
        <v>16188013</v>
      </c>
      <c r="D6" s="338" t="s">
        <v>231</v>
      </c>
      <c r="E6" s="320">
        <v>206063000</v>
      </c>
      <c r="F6" s="813"/>
    </row>
    <row r="7" spans="1:6">
      <c r="A7" s="339" t="s">
        <v>20</v>
      </c>
      <c r="B7" s="340" t="s">
        <v>389</v>
      </c>
      <c r="C7" s="315"/>
      <c r="D7" s="340" t="s">
        <v>394</v>
      </c>
      <c r="E7" s="321"/>
      <c r="F7" s="813"/>
    </row>
    <row r="8" spans="1:6" ht="12.95" customHeight="1">
      <c r="A8" s="339" t="s">
        <v>21</v>
      </c>
      <c r="B8" s="340" t="s">
        <v>10</v>
      </c>
      <c r="C8" s="315">
        <v>39900000</v>
      </c>
      <c r="D8" s="340" t="s">
        <v>188</v>
      </c>
      <c r="E8" s="321">
        <v>53340000</v>
      </c>
      <c r="F8" s="813"/>
    </row>
    <row r="9" spans="1:6" ht="12.95" customHeight="1">
      <c r="A9" s="339" t="s">
        <v>22</v>
      </c>
      <c r="B9" s="340" t="s">
        <v>390</v>
      </c>
      <c r="C9" s="315"/>
      <c r="D9" s="340" t="s">
        <v>395</v>
      </c>
      <c r="E9" s="321"/>
      <c r="F9" s="813"/>
    </row>
    <row r="10" spans="1:6" ht="12.75" customHeight="1">
      <c r="A10" s="339" t="s">
        <v>23</v>
      </c>
      <c r="B10" s="340" t="s">
        <v>391</v>
      </c>
      <c r="C10" s="315"/>
      <c r="D10" s="340" t="s">
        <v>233</v>
      </c>
      <c r="E10" s="321">
        <v>28000000</v>
      </c>
      <c r="F10" s="813"/>
    </row>
    <row r="11" spans="1:6" ht="12.95" customHeight="1">
      <c r="A11" s="339" t="s">
        <v>24</v>
      </c>
      <c r="B11" s="340" t="s">
        <v>392</v>
      </c>
      <c r="C11" s="316"/>
      <c r="D11" s="444"/>
      <c r="E11" s="321"/>
      <c r="F11" s="813"/>
    </row>
    <row r="12" spans="1:6" ht="12.95" customHeight="1">
      <c r="A12" s="339" t="s">
        <v>25</v>
      </c>
      <c r="B12" s="46"/>
      <c r="C12" s="315"/>
      <c r="D12" s="444"/>
      <c r="E12" s="321"/>
      <c r="F12" s="813"/>
    </row>
    <row r="13" spans="1:6" ht="12.95" customHeight="1">
      <c r="A13" s="339" t="s">
        <v>26</v>
      </c>
      <c r="B13" s="46"/>
      <c r="C13" s="315"/>
      <c r="D13" s="445"/>
      <c r="E13" s="321"/>
      <c r="F13" s="813"/>
    </row>
    <row r="14" spans="1:6" ht="12.95" customHeight="1">
      <c r="A14" s="339" t="s">
        <v>27</v>
      </c>
      <c r="B14" s="442"/>
      <c r="C14" s="316"/>
      <c r="D14" s="444"/>
      <c r="E14" s="321"/>
      <c r="F14" s="813"/>
    </row>
    <row r="15" spans="1:6">
      <c r="A15" s="339" t="s">
        <v>28</v>
      </c>
      <c r="B15" s="46"/>
      <c r="C15" s="316"/>
      <c r="D15" s="444"/>
      <c r="E15" s="321"/>
      <c r="F15" s="813"/>
    </row>
    <row r="16" spans="1:6" ht="12.95" customHeight="1" thickBot="1">
      <c r="A16" s="404" t="s">
        <v>29</v>
      </c>
      <c r="B16" s="443"/>
      <c r="C16" s="406"/>
      <c r="D16" s="405" t="s">
        <v>51</v>
      </c>
      <c r="E16" s="369"/>
      <c r="F16" s="813"/>
    </row>
    <row r="17" spans="1:6" ht="15.95" customHeight="1" thickBot="1">
      <c r="A17" s="342" t="s">
        <v>30</v>
      </c>
      <c r="B17" s="127" t="s">
        <v>402</v>
      </c>
      <c r="C17" s="318">
        <f>+C6+C8+C9+C11+C12+C13+C14+C15+C16</f>
        <v>56088013</v>
      </c>
      <c r="D17" s="127" t="s">
        <v>403</v>
      </c>
      <c r="E17" s="323">
        <f>+E6+E8+E10+E11+E12+E13+E14+E15+E16</f>
        <v>287403000</v>
      </c>
      <c r="F17" s="813"/>
    </row>
    <row r="18" spans="1:6" ht="12.95" customHeight="1">
      <c r="A18" s="337" t="s">
        <v>31</v>
      </c>
      <c r="B18" s="352" t="s">
        <v>249</v>
      </c>
      <c r="C18" s="359">
        <f>SUM(C19:C23)</f>
        <v>0</v>
      </c>
      <c r="D18" s="345" t="s">
        <v>192</v>
      </c>
      <c r="E18" s="78"/>
      <c r="F18" s="813"/>
    </row>
    <row r="19" spans="1:6" ht="12.95" customHeight="1">
      <c r="A19" s="339" t="s">
        <v>32</v>
      </c>
      <c r="B19" s="353" t="s">
        <v>238</v>
      </c>
      <c r="C19" s="80"/>
      <c r="D19" s="345" t="s">
        <v>195</v>
      </c>
      <c r="E19" s="81"/>
      <c r="F19" s="813"/>
    </row>
    <row r="20" spans="1:6" ht="12.95" customHeight="1">
      <c r="A20" s="337" t="s">
        <v>33</v>
      </c>
      <c r="B20" s="353" t="s">
        <v>239</v>
      </c>
      <c r="C20" s="80"/>
      <c r="D20" s="345" t="s">
        <v>157</v>
      </c>
      <c r="E20" s="81"/>
      <c r="F20" s="813"/>
    </row>
    <row r="21" spans="1:6" ht="12.95" customHeight="1">
      <c r="A21" s="339" t="s">
        <v>34</v>
      </c>
      <c r="B21" s="353" t="s">
        <v>240</v>
      </c>
      <c r="C21" s="80"/>
      <c r="D21" s="345" t="s">
        <v>158</v>
      </c>
      <c r="E21" s="81"/>
      <c r="F21" s="813"/>
    </row>
    <row r="22" spans="1:6" ht="12.95" customHeight="1">
      <c r="A22" s="337" t="s">
        <v>35</v>
      </c>
      <c r="B22" s="353" t="s">
        <v>241</v>
      </c>
      <c r="C22" s="80"/>
      <c r="D22" s="344" t="s">
        <v>237</v>
      </c>
      <c r="E22" s="81"/>
      <c r="F22" s="813"/>
    </row>
    <row r="23" spans="1:6" ht="12.95" customHeight="1">
      <c r="A23" s="339" t="s">
        <v>36</v>
      </c>
      <c r="B23" s="354" t="s">
        <v>242</v>
      </c>
      <c r="C23" s="80"/>
      <c r="D23" s="345" t="s">
        <v>196</v>
      </c>
      <c r="E23" s="81"/>
      <c r="F23" s="813"/>
    </row>
    <row r="24" spans="1:6" ht="12.95" customHeight="1">
      <c r="A24" s="337" t="s">
        <v>37</v>
      </c>
      <c r="B24" s="355" t="s">
        <v>243</v>
      </c>
      <c r="C24" s="347">
        <f>+C25+C26+C27+C28+C29</f>
        <v>0</v>
      </c>
      <c r="D24" s="356" t="s">
        <v>194</v>
      </c>
      <c r="E24" s="81"/>
      <c r="F24" s="813"/>
    </row>
    <row r="25" spans="1:6" ht="12.95" customHeight="1">
      <c r="A25" s="339" t="s">
        <v>38</v>
      </c>
      <c r="B25" s="354" t="s">
        <v>244</v>
      </c>
      <c r="C25" s="80"/>
      <c r="D25" s="356" t="s">
        <v>396</v>
      </c>
      <c r="E25" s="81"/>
      <c r="F25" s="813"/>
    </row>
    <row r="26" spans="1:6" ht="12.95" customHeight="1">
      <c r="A26" s="337" t="s">
        <v>39</v>
      </c>
      <c r="B26" s="354" t="s">
        <v>245</v>
      </c>
      <c r="C26" s="80"/>
      <c r="D26" s="351"/>
      <c r="E26" s="81"/>
      <c r="F26" s="813"/>
    </row>
    <row r="27" spans="1:6" ht="12.95" customHeight="1">
      <c r="A27" s="339" t="s">
        <v>40</v>
      </c>
      <c r="B27" s="353" t="s">
        <v>246</v>
      </c>
      <c r="C27" s="80"/>
      <c r="D27" s="123"/>
      <c r="E27" s="81"/>
      <c r="F27" s="813"/>
    </row>
    <row r="28" spans="1:6" ht="12.95" customHeight="1">
      <c r="A28" s="337" t="s">
        <v>41</v>
      </c>
      <c r="B28" s="357" t="s">
        <v>247</v>
      </c>
      <c r="C28" s="80"/>
      <c r="D28" s="46"/>
      <c r="E28" s="81"/>
      <c r="F28" s="813"/>
    </row>
    <row r="29" spans="1:6" ht="12.95" customHeight="1" thickBot="1">
      <c r="A29" s="339" t="s">
        <v>42</v>
      </c>
      <c r="B29" s="358" t="s">
        <v>248</v>
      </c>
      <c r="C29" s="80"/>
      <c r="D29" s="123"/>
      <c r="E29" s="81"/>
      <c r="F29" s="813"/>
    </row>
    <row r="30" spans="1:6" ht="21.75" customHeight="1" thickBot="1">
      <c r="A30" s="342" t="s">
        <v>43</v>
      </c>
      <c r="B30" s="127" t="s">
        <v>393</v>
      </c>
      <c r="C30" s="318">
        <f>+C18+C24</f>
        <v>0</v>
      </c>
      <c r="D30" s="127" t="s">
        <v>397</v>
      </c>
      <c r="E30" s="323">
        <f>SUM(E18:E29)</f>
        <v>0</v>
      </c>
      <c r="F30" s="813"/>
    </row>
    <row r="31" spans="1:6" ht="13.5" thickBot="1">
      <c r="A31" s="342" t="s">
        <v>44</v>
      </c>
      <c r="B31" s="348" t="s">
        <v>398</v>
      </c>
      <c r="C31" s="349">
        <f>+C17+C30</f>
        <v>56088013</v>
      </c>
      <c r="D31" s="348" t="s">
        <v>399</v>
      </c>
      <c r="E31" s="349">
        <f>+E17+E30</f>
        <v>287403000</v>
      </c>
      <c r="F31" s="813"/>
    </row>
    <row r="32" spans="1:6" ht="13.5" thickBot="1">
      <c r="A32" s="342" t="s">
        <v>45</v>
      </c>
      <c r="B32" s="348" t="s">
        <v>170</v>
      </c>
      <c r="C32" s="349">
        <f>IF(C17-E17&lt;0,E17-C17,"-")</f>
        <v>231314987</v>
      </c>
      <c r="D32" s="348" t="s">
        <v>171</v>
      </c>
      <c r="E32" s="349" t="str">
        <f>IF(C17-E17&gt;0,C17-E17,"-")</f>
        <v>-</v>
      </c>
      <c r="F32" s="813"/>
    </row>
    <row r="33" spans="1:6" ht="13.5" thickBot="1">
      <c r="A33" s="342" t="s">
        <v>46</v>
      </c>
      <c r="B33" s="348" t="s">
        <v>575</v>
      </c>
      <c r="C33" s="349">
        <f>IF(C31-E31&lt;0,E31-C31,"-")</f>
        <v>231314987</v>
      </c>
      <c r="D33" s="348" t="s">
        <v>576</v>
      </c>
      <c r="E33" s="349" t="str">
        <f>IF(C31-E31&gt;0,C31-E31,"-")</f>
        <v>-</v>
      </c>
      <c r="F33" s="813"/>
    </row>
  </sheetData>
  <mergeCells count="2">
    <mergeCell ref="A3:A4"/>
    <mergeCell ref="F1:F33"/>
  </mergeCells>
  <phoneticPr fontId="0" type="noConversion"/>
  <printOptions horizontalCentered="1"/>
  <pageMargins left="0.78740157480314965" right="0.78740157480314965" top="0.49" bottom="0.79" header="0.49" footer="0.78740157480314965"/>
  <pageSetup paperSize="9" scale="93" orientation="landscape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 codeName="Munka10">
    <tabColor rgb="FF92D050"/>
    <pageSetUpPr fitToPage="1"/>
  </sheetPr>
  <dimension ref="A1:E19"/>
  <sheetViews>
    <sheetView workbookViewId="0">
      <selection activeCell="I20" sqref="I20"/>
    </sheetView>
  </sheetViews>
  <sheetFormatPr defaultRowHeight="12.75"/>
  <cols>
    <col min="1" max="1" width="46.33203125" customWidth="1"/>
    <col min="2" max="2" width="13.83203125" customWidth="1"/>
    <col min="3" max="3" width="66.1640625" customWidth="1"/>
    <col min="4" max="5" width="13.83203125" customWidth="1"/>
  </cols>
  <sheetData>
    <row r="1" spans="1:5" ht="18.75">
      <c r="A1" s="128" t="s">
        <v>152</v>
      </c>
      <c r="E1" s="131" t="s">
        <v>156</v>
      </c>
    </row>
    <row r="3" spans="1:5">
      <c r="A3" s="137"/>
      <c r="B3" s="138"/>
      <c r="C3" s="137"/>
      <c r="D3" s="140"/>
      <c r="E3" s="138"/>
    </row>
    <row r="4" spans="1:5" ht="15.75">
      <c r="A4" s="88" t="str">
        <f ca="1">+ÖSSZEFÜGGÉSEK!A5</f>
        <v>2017. évi előirányzat BEVÉTELEK</v>
      </c>
      <c r="B4" s="139"/>
      <c r="C4" s="148"/>
      <c r="D4" s="140"/>
      <c r="E4" s="138"/>
    </row>
    <row r="5" spans="1:5">
      <c r="A5" s="137"/>
      <c r="B5" s="138"/>
      <c r="C5" s="137"/>
      <c r="D5" s="140"/>
      <c r="E5" s="138"/>
    </row>
    <row r="6" spans="1:5">
      <c r="A6" s="137" t="s">
        <v>552</v>
      </c>
      <c r="B6" s="138">
        <f ca="1">+'1.1.sz.mell.'!C62</f>
        <v>1495868293</v>
      </c>
      <c r="C6" s="137" t="s">
        <v>493</v>
      </c>
      <c r="D6" s="140">
        <f ca="1">+'2.1.sz.mell  '!C18+'2.2.sz.mell  '!C17</f>
        <v>1495868293</v>
      </c>
      <c r="E6" s="138">
        <f t="shared" ref="E6:E15" si="0">+B6-D6</f>
        <v>0</v>
      </c>
    </row>
    <row r="7" spans="1:5">
      <c r="A7" s="137" t="s">
        <v>553</v>
      </c>
      <c r="B7" s="138">
        <f ca="1">+'1.1.sz.mell.'!C86</f>
        <v>122008351</v>
      </c>
      <c r="C7" s="137" t="s">
        <v>494</v>
      </c>
      <c r="D7" s="140">
        <f ca="1">+'2.1.sz.mell  '!C29+'2.2.sz.mell  '!C30</f>
        <v>122008351</v>
      </c>
      <c r="E7" s="138">
        <f t="shared" si="0"/>
        <v>0</v>
      </c>
    </row>
    <row r="8" spans="1:5">
      <c r="A8" s="137" t="s">
        <v>554</v>
      </c>
      <c r="B8" s="138">
        <f ca="1">+'1.1.sz.mell.'!C87</f>
        <v>1617876644</v>
      </c>
      <c r="C8" s="137" t="s">
        <v>495</v>
      </c>
      <c r="D8" s="140">
        <f ca="1">+'2.1.sz.mell  '!C30+'2.2.sz.mell  '!C31</f>
        <v>1617876644</v>
      </c>
      <c r="E8" s="138">
        <f t="shared" si="0"/>
        <v>0</v>
      </c>
    </row>
    <row r="9" spans="1:5">
      <c r="A9" s="137"/>
      <c r="B9" s="138"/>
      <c r="C9" s="137"/>
      <c r="D9" s="140"/>
      <c r="E9" s="138"/>
    </row>
    <row r="10" spans="1:5">
      <c r="A10" s="137"/>
      <c r="B10" s="138"/>
      <c r="C10" s="137"/>
      <c r="D10" s="140"/>
      <c r="E10" s="138"/>
    </row>
    <row r="11" spans="1:5" ht="15.75">
      <c r="A11" s="88" t="str">
        <f ca="1">+ÖSSZEFÜGGÉSEK!A12</f>
        <v>2017. évi előirányzat KIADÁSOK</v>
      </c>
      <c r="B11" s="139"/>
      <c r="C11" s="148"/>
      <c r="D11" s="140"/>
      <c r="E11" s="138"/>
    </row>
    <row r="12" spans="1:5">
      <c r="A12" s="137"/>
      <c r="B12" s="138"/>
      <c r="C12" s="137"/>
      <c r="D12" s="140"/>
      <c r="E12" s="138"/>
    </row>
    <row r="13" spans="1:5">
      <c r="A13" s="137" t="s">
        <v>555</v>
      </c>
      <c r="B13" s="138">
        <f ca="1">+'1.1.sz.mell.'!C128</f>
        <v>1613876644</v>
      </c>
      <c r="C13" s="137" t="s">
        <v>496</v>
      </c>
      <c r="D13" s="140">
        <f ca="1">+'2.1.sz.mell  '!E18+'2.2.sz.mell  '!E17</f>
        <v>1613876644</v>
      </c>
      <c r="E13" s="138">
        <f t="shared" si="0"/>
        <v>0</v>
      </c>
    </row>
    <row r="14" spans="1:5">
      <c r="A14" s="137" t="s">
        <v>556</v>
      </c>
      <c r="B14" s="138">
        <f ca="1">+'1.1.sz.mell.'!C153</f>
        <v>4000000</v>
      </c>
      <c r="C14" s="137" t="s">
        <v>497</v>
      </c>
      <c r="D14" s="140">
        <f ca="1">+'2.1.sz.mell  '!E29+'2.2.sz.mell  '!E30</f>
        <v>4000000</v>
      </c>
      <c r="E14" s="138">
        <f t="shared" si="0"/>
        <v>0</v>
      </c>
    </row>
    <row r="15" spans="1:5">
      <c r="A15" s="137" t="s">
        <v>557</v>
      </c>
      <c r="B15" s="138">
        <f ca="1">+'1.1.sz.mell.'!C154</f>
        <v>1617876644</v>
      </c>
      <c r="C15" s="137" t="s">
        <v>498</v>
      </c>
      <c r="D15" s="140">
        <f ca="1">+'2.1.sz.mell  '!E30+'2.2.sz.mell  '!E31</f>
        <v>1617876644</v>
      </c>
      <c r="E15" s="138">
        <f t="shared" si="0"/>
        <v>0</v>
      </c>
    </row>
    <row r="16" spans="1:5">
      <c r="A16" s="129"/>
      <c r="B16" s="129"/>
      <c r="C16" s="137"/>
      <c r="D16" s="140"/>
      <c r="E16" s="130"/>
    </row>
    <row r="17" spans="1:5">
      <c r="A17" s="129"/>
      <c r="B17" s="129"/>
      <c r="C17" s="129"/>
      <c r="D17" s="129"/>
      <c r="E17" s="129"/>
    </row>
    <row r="18" spans="1:5">
      <c r="A18" s="129"/>
      <c r="B18" s="129"/>
      <c r="C18" s="129"/>
      <c r="D18" s="129"/>
      <c r="E18" s="129"/>
    </row>
    <row r="19" spans="1:5">
      <c r="A19" s="129"/>
      <c r="B19" s="129"/>
      <c r="C19" s="129"/>
      <c r="D19" s="129"/>
      <c r="E19" s="129"/>
    </row>
  </sheetData>
  <sheetProtection sheet="1"/>
  <phoneticPr fontId="30" type="noConversion"/>
  <conditionalFormatting sqref="E3:E15">
    <cfRule type="cellIs" dxfId="2" priority="1" stopIfTrue="1" operator="notEqual">
      <formula>0</formula>
    </cfRule>
  </conditionalFormatting>
  <pageMargins left="0.79" right="0.56999999999999995" top="0.88" bottom="0.66" header="0.5" footer="0.5"/>
  <pageSetup paperSize="9" scale="95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 codeName="Munka11">
    <tabColor rgb="FF92D050"/>
  </sheetPr>
  <dimension ref="A1:G11"/>
  <sheetViews>
    <sheetView zoomScale="145" zoomScaleNormal="145" workbookViewId="0">
      <selection activeCell="B7" sqref="B7"/>
    </sheetView>
  </sheetViews>
  <sheetFormatPr defaultRowHeight="15"/>
  <cols>
    <col min="1" max="1" width="5.6640625" style="151" customWidth="1"/>
    <col min="2" max="2" width="35.6640625" style="151" customWidth="1"/>
    <col min="3" max="6" width="14" style="151" customWidth="1"/>
    <col min="7" max="16384" width="9.33203125" style="151"/>
  </cols>
  <sheetData>
    <row r="1" spans="1:7" ht="33" customHeight="1">
      <c r="A1" s="817" t="s">
        <v>624</v>
      </c>
      <c r="B1" s="817"/>
      <c r="C1" s="817"/>
      <c r="D1" s="817"/>
      <c r="E1" s="817"/>
      <c r="F1" s="817"/>
    </row>
    <row r="2" spans="1:7" ht="15.95" customHeight="1" thickBot="1">
      <c r="A2" s="152"/>
      <c r="B2" s="152"/>
      <c r="C2" s="818"/>
      <c r="D2" s="818"/>
      <c r="E2" s="825" t="str">
        <f ca="1">'2.2.sz.mell  '!E2</f>
        <v>Forintban!</v>
      </c>
      <c r="F2" s="825"/>
      <c r="G2" s="158"/>
    </row>
    <row r="3" spans="1:7" ht="63" customHeight="1">
      <c r="A3" s="821" t="s">
        <v>17</v>
      </c>
      <c r="B3" s="823" t="s">
        <v>198</v>
      </c>
      <c r="C3" s="823" t="s">
        <v>253</v>
      </c>
      <c r="D3" s="823"/>
      <c r="E3" s="823"/>
      <c r="F3" s="819" t="s">
        <v>508</v>
      </c>
    </row>
    <row r="4" spans="1:7" ht="15.75" thickBot="1">
      <c r="A4" s="822"/>
      <c r="B4" s="824"/>
      <c r="C4" s="491">
        <f ca="1">+LEFT(ÖSSZEFÜGGÉSEK!A5,4)+1</f>
        <v>2018</v>
      </c>
      <c r="D4" s="491">
        <f>+C4+1</f>
        <v>2019</v>
      </c>
      <c r="E4" s="491">
        <f>+D4+1</f>
        <v>2020</v>
      </c>
      <c r="F4" s="820"/>
    </row>
    <row r="5" spans="1:7" ht="15.75" thickBot="1">
      <c r="A5" s="155"/>
      <c r="B5" s="156" t="s">
        <v>499</v>
      </c>
      <c r="C5" s="156" t="s">
        <v>500</v>
      </c>
      <c r="D5" s="156" t="s">
        <v>501</v>
      </c>
      <c r="E5" s="156" t="s">
        <v>503</v>
      </c>
      <c r="F5" s="157" t="s">
        <v>502</v>
      </c>
    </row>
    <row r="6" spans="1:7">
      <c r="A6" s="154" t="s">
        <v>19</v>
      </c>
      <c r="B6" s="174" t="s">
        <v>630</v>
      </c>
      <c r="C6" s="531">
        <v>5460</v>
      </c>
      <c r="D6" s="531">
        <v>5246</v>
      </c>
      <c r="E6" s="531">
        <f>D6-214</f>
        <v>5032</v>
      </c>
      <c r="F6" s="532">
        <f>SUM(C6:E6)</f>
        <v>15738</v>
      </c>
    </row>
    <row r="7" spans="1:7">
      <c r="A7" s="153" t="s">
        <v>20</v>
      </c>
      <c r="B7" s="175"/>
      <c r="C7" s="533"/>
      <c r="D7" s="533"/>
      <c r="E7" s="533"/>
      <c r="F7" s="534">
        <f>SUM(C7:E7)</f>
        <v>0</v>
      </c>
    </row>
    <row r="8" spans="1:7">
      <c r="A8" s="153" t="s">
        <v>21</v>
      </c>
      <c r="B8" s="175"/>
      <c r="C8" s="533"/>
      <c r="D8" s="533"/>
      <c r="E8" s="533"/>
      <c r="F8" s="534">
        <f>SUM(C8:E8)</f>
        <v>0</v>
      </c>
    </row>
    <row r="9" spans="1:7">
      <c r="A9" s="153" t="s">
        <v>22</v>
      </c>
      <c r="B9" s="175"/>
      <c r="C9" s="533"/>
      <c r="D9" s="533"/>
      <c r="E9" s="533"/>
      <c r="F9" s="534">
        <f>SUM(C9:E9)</f>
        <v>0</v>
      </c>
    </row>
    <row r="10" spans="1:7" ht="15.75" thickBot="1">
      <c r="A10" s="159" t="s">
        <v>23</v>
      </c>
      <c r="B10" s="176"/>
      <c r="C10" s="535"/>
      <c r="D10" s="535"/>
      <c r="E10" s="535"/>
      <c r="F10" s="534">
        <f>SUM(C10:E10)</f>
        <v>0</v>
      </c>
    </row>
    <row r="11" spans="1:7" s="479" customFormat="1" thickBot="1">
      <c r="A11" s="478" t="s">
        <v>24</v>
      </c>
      <c r="B11" s="160" t="s">
        <v>199</v>
      </c>
      <c r="C11" s="536">
        <f>SUM(C6:C10)</f>
        <v>5460</v>
      </c>
      <c r="D11" s="536">
        <f>SUM(D6:D10)</f>
        <v>5246</v>
      </c>
      <c r="E11" s="536">
        <f>SUM(E6:E10)</f>
        <v>5032</v>
      </c>
      <c r="F11" s="537">
        <f>SUM(F6:F10)</f>
        <v>15738</v>
      </c>
    </row>
  </sheetData>
  <mergeCells count="7">
    <mergeCell ref="A1:F1"/>
    <mergeCell ref="C2:D2"/>
    <mergeCell ref="F3:F4"/>
    <mergeCell ref="A3:A4"/>
    <mergeCell ref="B3:B4"/>
    <mergeCell ref="C3:E3"/>
    <mergeCell ref="E2:F2"/>
  </mergeCells>
  <phoneticPr fontId="0" type="noConversion"/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>
    <oddHeader>&amp;R&amp;"Times New Roman CE,Félkövér dőlt"&amp;11 3. melléklet a 2/2017. (II.16.)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38</vt:i4>
      </vt:variant>
      <vt:variant>
        <vt:lpstr>Named Ranges</vt:lpstr>
      </vt:variant>
      <vt:variant>
        <vt:i4>18</vt:i4>
      </vt:variant>
    </vt:vector>
  </HeadingPairs>
  <TitlesOfParts>
    <vt:vector size="56" baseType="lpstr">
      <vt:lpstr>ÖSSZEFÜGGÉSEK</vt:lpstr>
      <vt:lpstr>1.1.sz.mell.</vt:lpstr>
      <vt:lpstr>1.2.sz.mell.</vt:lpstr>
      <vt:lpstr>1.3.sz.mell.</vt:lpstr>
      <vt:lpstr>1.4.sz.mell.</vt:lpstr>
      <vt:lpstr>2.1.sz.mell  </vt:lpstr>
      <vt:lpstr>2.2.sz.mell  </vt:lpstr>
      <vt:lpstr>ELLENŐRZÉS-1.sz.2.a.sz.2.b.sz.</vt:lpstr>
      <vt:lpstr>3.sz.mell.  </vt:lpstr>
      <vt:lpstr>4.sz.mell.</vt:lpstr>
      <vt:lpstr>5.sz.mell.</vt:lpstr>
      <vt:lpstr>6.sz.mell.</vt:lpstr>
      <vt:lpstr>7.sz.mell.</vt:lpstr>
      <vt:lpstr>8. sz. mell. </vt:lpstr>
      <vt:lpstr>9.1. sz. mell</vt:lpstr>
      <vt:lpstr>9.1.1. sz. mell </vt:lpstr>
      <vt:lpstr>9.1.2. sz. mell </vt:lpstr>
      <vt:lpstr>9.1.3. sz. mell</vt:lpstr>
      <vt:lpstr>9.2. sz. mell</vt:lpstr>
      <vt:lpstr>9.2.1. sz. mell</vt:lpstr>
      <vt:lpstr>9.2.2. sz.  mell</vt:lpstr>
      <vt:lpstr>9.2.3. sz. mell</vt:lpstr>
      <vt:lpstr>9.3. sz. mell</vt:lpstr>
      <vt:lpstr>9.3.1. sz. mell</vt:lpstr>
      <vt:lpstr>9.3.2. sz. mell</vt:lpstr>
      <vt:lpstr>9.3.3. sz. mell</vt:lpstr>
      <vt:lpstr>9.4.sz.mell</vt:lpstr>
      <vt:lpstr>9.4.1 sz. mell.</vt:lpstr>
      <vt:lpstr>9.4.2.sz. mell</vt:lpstr>
      <vt:lpstr>10.sz.mell</vt:lpstr>
      <vt:lpstr>1. sz tájékoztató t.</vt:lpstr>
      <vt:lpstr>2. sz tájékoztató t</vt:lpstr>
      <vt:lpstr>3. sz tájékoztató t.</vt:lpstr>
      <vt:lpstr>4.sz tájékoztató t.</vt:lpstr>
      <vt:lpstr>5.sz tájékoztató t.</vt:lpstr>
      <vt:lpstr>6.sz tájékoztató t.</vt:lpstr>
      <vt:lpstr>7. sz tájékoztató t.</vt:lpstr>
      <vt:lpstr>Munka1</vt:lpstr>
      <vt:lpstr>'1. sz tájékoztató t.'!Print_Area</vt:lpstr>
      <vt:lpstr>'1.1.sz.mell.'!Print_Area</vt:lpstr>
      <vt:lpstr>'1.2.sz.mell.'!Print_Area</vt:lpstr>
      <vt:lpstr>'1.3.sz.mell.'!Print_Area</vt:lpstr>
      <vt:lpstr>'1.4.sz.mell.'!Print_Area</vt:lpstr>
      <vt:lpstr>'7. sz tájékoztató t.'!Print_Area</vt:lpstr>
      <vt:lpstr>'9.1. sz. mell'!Print_Titles</vt:lpstr>
      <vt:lpstr>'9.1.1. sz. mell '!Print_Titles</vt:lpstr>
      <vt:lpstr>'9.1.2. sz. mell '!Print_Titles</vt:lpstr>
      <vt:lpstr>'9.1.3. sz. mell'!Print_Titles</vt:lpstr>
      <vt:lpstr>'9.2. sz. mell'!Print_Titles</vt:lpstr>
      <vt:lpstr>'9.2.1. sz. mell'!Print_Titles</vt:lpstr>
      <vt:lpstr>'9.2.2. sz.  mell'!Print_Titles</vt:lpstr>
      <vt:lpstr>'9.2.3. sz. mell'!Print_Titles</vt:lpstr>
      <vt:lpstr>'9.3. sz. mell'!Print_Titles</vt:lpstr>
      <vt:lpstr>'9.3.1. sz. mell'!Print_Titles</vt:lpstr>
      <vt:lpstr>'9.3.2. sz. mell'!Print_Titles</vt:lpstr>
      <vt:lpstr>'9.3.3. sz. mell'!Print_Titles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Makranczi László</dc:creator>
  <cp:lastModifiedBy>Melinda</cp:lastModifiedBy>
  <cp:lastPrinted>2017-02-20T09:20:17Z</cp:lastPrinted>
  <dcterms:created xsi:type="dcterms:W3CDTF">1999-10-30T10:30:45Z</dcterms:created>
  <dcterms:modified xsi:type="dcterms:W3CDTF">2017-02-20T09:20:51Z</dcterms:modified>
</cp:coreProperties>
</file>