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3PNT0IOW\"/>
    </mc:Choice>
  </mc:AlternateContent>
  <xr:revisionPtr revIDLastSave="0" documentId="13_ncr:1_{A22546E8-F6A9-4B29-804E-A9A665529BB5}" xr6:coauthVersionLast="45" xr6:coauthVersionMax="45" xr10:uidLastSave="{00000000-0000-0000-0000-000000000000}"/>
  <bookViews>
    <workbookView xWindow="-108" yWindow="-108" windowWidth="23256" windowHeight="12576" tabRatio="636" firstSheet="1" activeTab="15" xr2:uid="{00000000-000D-0000-FFFF-FFFF00000000}"/>
  </bookViews>
  <sheets>
    <sheet name="1" sheetId="7" r:id="rId1"/>
    <sheet name="2" sheetId="54" r:id="rId2"/>
    <sheet name="3" sheetId="42" r:id="rId3"/>
    <sheet name="4" sheetId="55" r:id="rId4"/>
    <sheet name="5" sheetId="12" r:id="rId5"/>
    <sheet name="6" sheetId="13" r:id="rId6"/>
    <sheet name="7" sheetId="29" r:id="rId7"/>
    <sheet name="8" sheetId="28" r:id="rId8"/>
    <sheet name="9" sheetId="51" r:id="rId9"/>
    <sheet name="10" sheetId="25" r:id="rId10"/>
    <sheet name="11" sheetId="22" r:id="rId11"/>
    <sheet name="12" sheetId="45" r:id="rId12"/>
    <sheet name="_13a_Dologi_kiadások" sheetId="50" r:id="rId13"/>
    <sheet name="13b_dologi_részletező" sheetId="46" r:id="rId14"/>
    <sheet name="14_bér+jár" sheetId="47" r:id="rId15"/>
    <sheet name="15_bevételek" sheetId="48" r:id="rId16"/>
  </sheets>
  <externalReferences>
    <externalReference r:id="rId17"/>
  </externalReferences>
  <definedNames>
    <definedName name="_xlnm.Print_Titles" localSheetId="4">'5'!$1:$8</definedName>
    <definedName name="_xlnm.Print_Area" localSheetId="10">'11'!$A$1:$N$25</definedName>
    <definedName name="_xlnm.Print_Area" localSheetId="4">'5'!$A$1:$AE$6</definedName>
    <definedName name="_xlnm.Print_Area" localSheetId="5">'6'!$J$8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46" l="1"/>
  <c r="J20" i="46" l="1"/>
  <c r="K20" i="46" s="1"/>
  <c r="J57" i="46"/>
  <c r="K57" i="46" s="1"/>
  <c r="D45" i="29" l="1"/>
  <c r="C45" i="29"/>
  <c r="B45" i="29"/>
  <c r="E44" i="29"/>
  <c r="E43" i="29"/>
  <c r="E42" i="29"/>
  <c r="E41" i="29"/>
  <c r="D38" i="29"/>
  <c r="C38" i="29"/>
  <c r="B38" i="29"/>
  <c r="E37" i="29"/>
  <c r="E36" i="29"/>
  <c r="E35" i="29"/>
  <c r="E34" i="29"/>
  <c r="E33" i="29"/>
  <c r="E32" i="29"/>
  <c r="E38" i="29" l="1"/>
  <c r="E45" i="29"/>
  <c r="E55" i="48"/>
  <c r="E43" i="48"/>
  <c r="E18" i="48"/>
  <c r="E54" i="48"/>
  <c r="E33" i="48"/>
  <c r="Z32" i="47"/>
  <c r="J56" i="46"/>
  <c r="K56" i="46" s="1"/>
  <c r="N21" i="22"/>
  <c r="J25" i="42" l="1"/>
  <c r="B45" i="48" l="1"/>
  <c r="B55" i="48" s="1"/>
  <c r="B38" i="48"/>
  <c r="B43" i="48" s="1"/>
  <c r="B33" i="48"/>
  <c r="J23" i="48"/>
  <c r="B18" i="48"/>
  <c r="Z39" i="47"/>
  <c r="AB38" i="47"/>
  <c r="AB39" i="47" s="1"/>
  <c r="AA38" i="47"/>
  <c r="AA39" i="47" s="1"/>
  <c r="Z38" i="47"/>
  <c r="Y38" i="47"/>
  <c r="Y37" i="47"/>
  <c r="Y36" i="47"/>
  <c r="AB35" i="47"/>
  <c r="AA35" i="47"/>
  <c r="Z35" i="47"/>
  <c r="Z34" i="47"/>
  <c r="Y34" i="47"/>
  <c r="Y33" i="47"/>
  <c r="Y32" i="47"/>
  <c r="AA31" i="47"/>
  <c r="Y31" i="47"/>
  <c r="Y30" i="47"/>
  <c r="Y29" i="47"/>
  <c r="Y28" i="47"/>
  <c r="AA27" i="47"/>
  <c r="Y27" i="47"/>
  <c r="AA19" i="47"/>
  <c r="AA20" i="47" s="1"/>
  <c r="Z19" i="47"/>
  <c r="AB18" i="47"/>
  <c r="AB19" i="47" s="1"/>
  <c r="AB20" i="47" s="1"/>
  <c r="Y17" i="47"/>
  <c r="AB16" i="47"/>
  <c r="Z15" i="47"/>
  <c r="Y15" i="47" s="1"/>
  <c r="Y14" i="47"/>
  <c r="Z13" i="47"/>
  <c r="Y13" i="47"/>
  <c r="AB12" i="47"/>
  <c r="Y12" i="47" s="1"/>
  <c r="AA12" i="47"/>
  <c r="Z11" i="47"/>
  <c r="Y11" i="47" s="1"/>
  <c r="Y10" i="47"/>
  <c r="AA9" i="47"/>
  <c r="Y9" i="47"/>
  <c r="AA8" i="47"/>
  <c r="AA16" i="47" s="1"/>
  <c r="I65" i="46"/>
  <c r="F65" i="46"/>
  <c r="F66" i="46" s="1"/>
  <c r="K64" i="46"/>
  <c r="H64" i="46"/>
  <c r="I62" i="46"/>
  <c r="G62" i="46"/>
  <c r="F62" i="46"/>
  <c r="J61" i="46"/>
  <c r="J62" i="46" s="1"/>
  <c r="H61" i="46"/>
  <c r="G61" i="46"/>
  <c r="K60" i="46"/>
  <c r="H60" i="46"/>
  <c r="H62" i="46" s="1"/>
  <c r="F59" i="46"/>
  <c r="H58" i="46"/>
  <c r="K55" i="46"/>
  <c r="J55" i="46"/>
  <c r="J54" i="46"/>
  <c r="K54" i="46" s="1"/>
  <c r="K53" i="46"/>
  <c r="J53" i="46"/>
  <c r="K52" i="46"/>
  <c r="K51" i="46"/>
  <c r="K50" i="46"/>
  <c r="J49" i="46"/>
  <c r="K49" i="46" s="1"/>
  <c r="K48" i="46"/>
  <c r="J48" i="46"/>
  <c r="J47" i="46"/>
  <c r="K47" i="46" s="1"/>
  <c r="K46" i="46"/>
  <c r="K45" i="46"/>
  <c r="I44" i="46"/>
  <c r="K43" i="46"/>
  <c r="J43" i="46"/>
  <c r="J42" i="46"/>
  <c r="K42" i="46" s="1"/>
  <c r="K41" i="46"/>
  <c r="H41" i="46"/>
  <c r="I40" i="46"/>
  <c r="I58" i="46" s="1"/>
  <c r="I59" i="46" s="1"/>
  <c r="H40" i="46"/>
  <c r="K39" i="46"/>
  <c r="H39" i="46"/>
  <c r="K38" i="46"/>
  <c r="J38" i="46"/>
  <c r="G38" i="46"/>
  <c r="H38" i="46" s="1"/>
  <c r="K37" i="46"/>
  <c r="J37" i="46"/>
  <c r="G37" i="46"/>
  <c r="H37" i="46" s="1"/>
  <c r="K36" i="46"/>
  <c r="J36" i="46"/>
  <c r="G36" i="46"/>
  <c r="H36" i="46" s="1"/>
  <c r="K35" i="46"/>
  <c r="H35" i="46"/>
  <c r="J34" i="46"/>
  <c r="K34" i="46" s="1"/>
  <c r="H34" i="46"/>
  <c r="G34" i="46"/>
  <c r="G59" i="46" s="1"/>
  <c r="I32" i="46"/>
  <c r="G32" i="46"/>
  <c r="F32" i="46"/>
  <c r="J31" i="46"/>
  <c r="J32" i="46" s="1"/>
  <c r="H31" i="46"/>
  <c r="H32" i="46" s="1"/>
  <c r="G31" i="46"/>
  <c r="J30" i="46"/>
  <c r="J33" i="46" s="1"/>
  <c r="I30" i="46"/>
  <c r="I33" i="46" s="1"/>
  <c r="F30" i="46"/>
  <c r="F33" i="46" s="1"/>
  <c r="K29" i="46"/>
  <c r="J29" i="46"/>
  <c r="G29" i="46"/>
  <c r="H29" i="46" s="1"/>
  <c r="K28" i="46"/>
  <c r="J28" i="46"/>
  <c r="G28" i="46"/>
  <c r="H28" i="46" s="1"/>
  <c r="K27" i="46"/>
  <c r="J27" i="46"/>
  <c r="G27" i="46"/>
  <c r="H27" i="46" s="1"/>
  <c r="K26" i="46"/>
  <c r="J26" i="46"/>
  <c r="G26" i="46"/>
  <c r="H26" i="46" s="1"/>
  <c r="K25" i="46"/>
  <c r="K30" i="46" s="1"/>
  <c r="J25" i="46"/>
  <c r="G25" i="46"/>
  <c r="G30" i="46" s="1"/>
  <c r="G33" i="46" s="1"/>
  <c r="F24" i="46"/>
  <c r="I24" i="46"/>
  <c r="F23" i="46"/>
  <c r="K22" i="46"/>
  <c r="K21" i="46"/>
  <c r="G21" i="46"/>
  <c r="H21" i="46" s="1"/>
  <c r="J19" i="46"/>
  <c r="K19" i="46" s="1"/>
  <c r="G19" i="46"/>
  <c r="H19" i="46" s="1"/>
  <c r="J18" i="46"/>
  <c r="K18" i="46" s="1"/>
  <c r="G18" i="46"/>
  <c r="H18" i="46" s="1"/>
  <c r="J17" i="46"/>
  <c r="K17" i="46" s="1"/>
  <c r="G17" i="46"/>
  <c r="H17" i="46" s="1"/>
  <c r="J16" i="46"/>
  <c r="K16" i="46" s="1"/>
  <c r="G16" i="46"/>
  <c r="H16" i="46" s="1"/>
  <c r="J15" i="46"/>
  <c r="K15" i="46" s="1"/>
  <c r="G15" i="46"/>
  <c r="H15" i="46" s="1"/>
  <c r="J14" i="46"/>
  <c r="K14" i="46" s="1"/>
  <c r="G14" i="46"/>
  <c r="H14" i="46" s="1"/>
  <c r="J13" i="46"/>
  <c r="K13" i="46" s="1"/>
  <c r="G13" i="46"/>
  <c r="K12" i="46"/>
  <c r="J12" i="46"/>
  <c r="G12" i="46"/>
  <c r="H12" i="46" s="1"/>
  <c r="I11" i="46"/>
  <c r="G11" i="46"/>
  <c r="F11" i="46"/>
  <c r="J10" i="46"/>
  <c r="K10" i="46" s="1"/>
  <c r="H10" i="46"/>
  <c r="G10" i="46"/>
  <c r="J9" i="46"/>
  <c r="J11" i="46" s="1"/>
  <c r="H9" i="46"/>
  <c r="H11" i="46" s="1"/>
  <c r="G9" i="46"/>
  <c r="Y37" i="50"/>
  <c r="X37" i="50"/>
  <c r="Y26" i="50"/>
  <c r="X26" i="50"/>
  <c r="Y23" i="50"/>
  <c r="X23" i="50"/>
  <c r="Y13" i="50"/>
  <c r="X13" i="50"/>
  <c r="Y10" i="50"/>
  <c r="X10" i="50"/>
  <c r="X38" i="50" s="1"/>
  <c r="G83" i="45"/>
  <c r="I83" i="45" s="1"/>
  <c r="F83" i="45"/>
  <c r="E83" i="45"/>
  <c r="I82" i="45"/>
  <c r="H82" i="45"/>
  <c r="F82" i="45"/>
  <c r="E82" i="45"/>
  <c r="I81" i="45"/>
  <c r="H81" i="45"/>
  <c r="F81" i="45"/>
  <c r="E81" i="45"/>
  <c r="I80" i="45"/>
  <c r="H80" i="45"/>
  <c r="F80" i="45"/>
  <c r="E80" i="45"/>
  <c r="I79" i="45"/>
  <c r="H79" i="45"/>
  <c r="F79" i="45"/>
  <c r="E79" i="45"/>
  <c r="I78" i="45"/>
  <c r="H78" i="45"/>
  <c r="F78" i="45"/>
  <c r="E78" i="45"/>
  <c r="G75" i="45"/>
  <c r="I75" i="45" s="1"/>
  <c r="I74" i="45"/>
  <c r="H74" i="45"/>
  <c r="F74" i="45"/>
  <c r="E74" i="45"/>
  <c r="I73" i="45"/>
  <c r="H73" i="45"/>
  <c r="F73" i="45"/>
  <c r="E73" i="45"/>
  <c r="I72" i="45"/>
  <c r="H72" i="45"/>
  <c r="F72" i="45"/>
  <c r="E72" i="45"/>
  <c r="I71" i="45"/>
  <c r="H71" i="45"/>
  <c r="F71" i="45"/>
  <c r="E71" i="45"/>
  <c r="I70" i="45"/>
  <c r="H70" i="45"/>
  <c r="G70" i="45"/>
  <c r="D70" i="45"/>
  <c r="D75" i="45" s="1"/>
  <c r="I69" i="45"/>
  <c r="H69" i="45"/>
  <c r="F69" i="45"/>
  <c r="E69" i="45"/>
  <c r="G68" i="45"/>
  <c r="G77" i="45" s="1"/>
  <c r="I67" i="45"/>
  <c r="H67" i="45"/>
  <c r="F67" i="45"/>
  <c r="E67" i="45"/>
  <c r="I66" i="45"/>
  <c r="H66" i="45"/>
  <c r="F66" i="45"/>
  <c r="E66" i="45"/>
  <c r="I65" i="45"/>
  <c r="H65" i="45"/>
  <c r="G65" i="45"/>
  <c r="D65" i="45"/>
  <c r="D68" i="45" s="1"/>
  <c r="I64" i="45"/>
  <c r="H64" i="45"/>
  <c r="F64" i="45"/>
  <c r="E64" i="45"/>
  <c r="I61" i="45"/>
  <c r="H61" i="45"/>
  <c r="F61" i="45"/>
  <c r="E61" i="45"/>
  <c r="I60" i="45"/>
  <c r="H60" i="45"/>
  <c r="F60" i="45"/>
  <c r="E60" i="45"/>
  <c r="I58" i="45"/>
  <c r="H58" i="45"/>
  <c r="F58" i="45"/>
  <c r="E58" i="45"/>
  <c r="I57" i="45"/>
  <c r="H57" i="45"/>
  <c r="F57" i="45"/>
  <c r="E57" i="45"/>
  <c r="I56" i="45"/>
  <c r="H56" i="45"/>
  <c r="F56" i="45"/>
  <c r="E56" i="45"/>
  <c r="G55" i="45"/>
  <c r="I55" i="45" s="1"/>
  <c r="D55" i="45"/>
  <c r="F55" i="45" s="1"/>
  <c r="I54" i="45"/>
  <c r="H54" i="45"/>
  <c r="F54" i="45"/>
  <c r="E54" i="45"/>
  <c r="I53" i="45"/>
  <c r="H53" i="45"/>
  <c r="F53" i="45"/>
  <c r="E53" i="45"/>
  <c r="I52" i="45"/>
  <c r="G52" i="45"/>
  <c r="F52" i="45"/>
  <c r="E52" i="45"/>
  <c r="D52" i="45"/>
  <c r="D59" i="45" s="1"/>
  <c r="I50" i="45"/>
  <c r="H50" i="45"/>
  <c r="F50" i="45"/>
  <c r="E50" i="45"/>
  <c r="I49" i="45"/>
  <c r="H49" i="45"/>
  <c r="F49" i="45"/>
  <c r="E49" i="45"/>
  <c r="G48" i="45"/>
  <c r="I48" i="45" s="1"/>
  <c r="F48" i="45"/>
  <c r="E48" i="45"/>
  <c r="I46" i="45"/>
  <c r="H46" i="45"/>
  <c r="F46" i="45"/>
  <c r="E46" i="45"/>
  <c r="I45" i="45"/>
  <c r="H45" i="45"/>
  <c r="F45" i="45"/>
  <c r="E45" i="45"/>
  <c r="I44" i="45"/>
  <c r="H44" i="45"/>
  <c r="F44" i="45"/>
  <c r="E44" i="45"/>
  <c r="I43" i="45"/>
  <c r="H43" i="45"/>
  <c r="F43" i="45"/>
  <c r="E43" i="45"/>
  <c r="I42" i="45"/>
  <c r="H42" i="45"/>
  <c r="G42" i="45"/>
  <c r="D42" i="45"/>
  <c r="F42" i="45" s="1"/>
  <c r="I41" i="45"/>
  <c r="H41" i="45"/>
  <c r="F41" i="45"/>
  <c r="E41" i="45"/>
  <c r="I40" i="45"/>
  <c r="H40" i="45"/>
  <c r="F40" i="45"/>
  <c r="E40" i="45"/>
  <c r="I39" i="45"/>
  <c r="H39" i="45"/>
  <c r="F39" i="45"/>
  <c r="E39" i="45"/>
  <c r="G38" i="45"/>
  <c r="I38" i="45" s="1"/>
  <c r="F38" i="45"/>
  <c r="D38" i="45"/>
  <c r="E38" i="45" s="1"/>
  <c r="I37" i="45"/>
  <c r="H37" i="45"/>
  <c r="F37" i="45"/>
  <c r="E37" i="45"/>
  <c r="I36" i="45"/>
  <c r="H36" i="45"/>
  <c r="F36" i="45"/>
  <c r="E36" i="45"/>
  <c r="I35" i="45"/>
  <c r="H35" i="45"/>
  <c r="F35" i="45"/>
  <c r="E35" i="45"/>
  <c r="I34" i="45"/>
  <c r="H34" i="45"/>
  <c r="D34" i="45"/>
  <c r="F34" i="45" s="1"/>
  <c r="I33" i="45"/>
  <c r="H33" i="45"/>
  <c r="F33" i="45"/>
  <c r="E33" i="45"/>
  <c r="I32" i="45"/>
  <c r="H32" i="45"/>
  <c r="F32" i="45"/>
  <c r="E32" i="45"/>
  <c r="I31" i="45"/>
  <c r="H31" i="45"/>
  <c r="F31" i="45"/>
  <c r="E31" i="45"/>
  <c r="I29" i="45"/>
  <c r="H29" i="45"/>
  <c r="F29" i="45"/>
  <c r="E29" i="45"/>
  <c r="I28" i="45"/>
  <c r="H28" i="45"/>
  <c r="F28" i="45"/>
  <c r="E28" i="45"/>
  <c r="I27" i="45"/>
  <c r="H27" i="45"/>
  <c r="F27" i="45"/>
  <c r="E27" i="45"/>
  <c r="G26" i="45"/>
  <c r="H26" i="45" s="1"/>
  <c r="F26" i="45"/>
  <c r="D26" i="45"/>
  <c r="E26" i="45" s="1"/>
  <c r="I25" i="45"/>
  <c r="H25" i="45"/>
  <c r="F25" i="45"/>
  <c r="E25" i="45"/>
  <c r="I24" i="45"/>
  <c r="H24" i="45"/>
  <c r="F24" i="45"/>
  <c r="E24" i="45"/>
  <c r="I23" i="45"/>
  <c r="H23" i="45"/>
  <c r="F23" i="45"/>
  <c r="E23" i="45"/>
  <c r="I21" i="45"/>
  <c r="H21" i="45"/>
  <c r="F21" i="45"/>
  <c r="E21" i="45"/>
  <c r="I20" i="45"/>
  <c r="H20" i="45"/>
  <c r="F20" i="45"/>
  <c r="E20" i="45"/>
  <c r="I19" i="45"/>
  <c r="H19" i="45"/>
  <c r="F19" i="45"/>
  <c r="E19" i="45"/>
  <c r="I18" i="45"/>
  <c r="H18" i="45"/>
  <c r="F18" i="45"/>
  <c r="E18" i="45"/>
  <c r="I17" i="45"/>
  <c r="H17" i="45"/>
  <c r="F17" i="45"/>
  <c r="E17" i="45"/>
  <c r="I16" i="45"/>
  <c r="H16" i="45"/>
  <c r="F16" i="45"/>
  <c r="E16" i="45"/>
  <c r="I15" i="45"/>
  <c r="H15" i="45"/>
  <c r="F15" i="45"/>
  <c r="E15" i="45"/>
  <c r="G14" i="45"/>
  <c r="G22" i="45" s="1"/>
  <c r="I22" i="45" s="1"/>
  <c r="F14" i="45"/>
  <c r="E14" i="45"/>
  <c r="D14" i="45"/>
  <c r="D22" i="45" s="1"/>
  <c r="I13" i="45"/>
  <c r="H13" i="45"/>
  <c r="F13" i="45"/>
  <c r="E13" i="45"/>
  <c r="I12" i="45"/>
  <c r="H12" i="45"/>
  <c r="F12" i="45"/>
  <c r="E12" i="45"/>
  <c r="I11" i="45"/>
  <c r="H11" i="45"/>
  <c r="F11" i="45"/>
  <c r="E11" i="45"/>
  <c r="I10" i="45"/>
  <c r="H10" i="45"/>
  <c r="F10" i="45"/>
  <c r="E10" i="45"/>
  <c r="Q52" i="22"/>
  <c r="O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N24" i="22"/>
  <c r="N23" i="22"/>
  <c r="N20" i="22"/>
  <c r="N19" i="22"/>
  <c r="N18" i="22"/>
  <c r="O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N15" i="22"/>
  <c r="N14" i="22"/>
  <c r="N13" i="22"/>
  <c r="N12" i="22"/>
  <c r="N11" i="22"/>
  <c r="N10" i="22"/>
  <c r="N9" i="22"/>
  <c r="N8" i="22"/>
  <c r="N7" i="22"/>
  <c r="C20" i="25"/>
  <c r="C14" i="25"/>
  <c r="G22" i="51"/>
  <c r="F22" i="51"/>
  <c r="I21" i="51"/>
  <c r="I20" i="51"/>
  <c r="G20" i="51"/>
  <c r="D20" i="51"/>
  <c r="I19" i="51"/>
  <c r="H18" i="51"/>
  <c r="G18" i="51"/>
  <c r="F18" i="51"/>
  <c r="E18" i="51"/>
  <c r="E22" i="51" s="1"/>
  <c r="I17" i="51"/>
  <c r="H15" i="51"/>
  <c r="E15" i="51"/>
  <c r="D15" i="51"/>
  <c r="I15" i="51" s="1"/>
  <c r="I14" i="51"/>
  <c r="I13" i="51"/>
  <c r="H12" i="51"/>
  <c r="H22" i="51" s="1"/>
  <c r="G12" i="51"/>
  <c r="F12" i="51"/>
  <c r="E12" i="51"/>
  <c r="I12" i="51" s="1"/>
  <c r="D12" i="51"/>
  <c r="I11" i="51"/>
  <c r="I10" i="51"/>
  <c r="D9" i="51"/>
  <c r="D22" i="51" s="1"/>
  <c r="I22" i="51" s="1"/>
  <c r="D26" i="28"/>
  <c r="C26" i="28"/>
  <c r="D24" i="29"/>
  <c r="C24" i="29"/>
  <c r="E24" i="29" s="1"/>
  <c r="B24" i="29"/>
  <c r="E23" i="29"/>
  <c r="E22" i="29"/>
  <c r="E21" i="29"/>
  <c r="E20" i="29"/>
  <c r="D17" i="29"/>
  <c r="C17" i="29"/>
  <c r="B17" i="29"/>
  <c r="E16" i="29"/>
  <c r="E15" i="29"/>
  <c r="E14" i="29"/>
  <c r="E13" i="29"/>
  <c r="E12" i="29"/>
  <c r="E11" i="29"/>
  <c r="I30" i="13"/>
  <c r="G30" i="13"/>
  <c r="G20" i="13"/>
  <c r="G31" i="13" s="1"/>
  <c r="I15" i="13"/>
  <c r="I13" i="13"/>
  <c r="I20" i="13" s="1"/>
  <c r="AA19" i="12"/>
  <c r="AA20" i="12" s="1"/>
  <c r="AA24" i="12" s="1"/>
  <c r="V19" i="12"/>
  <c r="AA16" i="12"/>
  <c r="AA14" i="12"/>
  <c r="V14" i="12"/>
  <c r="V20" i="12" s="1"/>
  <c r="V24" i="12" s="1"/>
  <c r="E40" i="55"/>
  <c r="K16" i="55"/>
  <c r="K44" i="55" s="1"/>
  <c r="F16" i="55"/>
  <c r="F44" i="55" s="1"/>
  <c r="J14" i="55"/>
  <c r="G14" i="55"/>
  <c r="E14" i="55"/>
  <c r="B14" i="55"/>
  <c r="J9" i="55"/>
  <c r="J44" i="55" s="1"/>
  <c r="I9" i="55"/>
  <c r="H9" i="55"/>
  <c r="G9" i="55"/>
  <c r="G44" i="55" s="1"/>
  <c r="E9" i="55"/>
  <c r="E44" i="55" s="1"/>
  <c r="B9" i="55"/>
  <c r="D33" i="42"/>
  <c r="J31" i="42"/>
  <c r="E31" i="42"/>
  <c r="D31" i="42"/>
  <c r="I25" i="42"/>
  <c r="D26" i="42" s="1"/>
  <c r="E25" i="42"/>
  <c r="E26" i="42" s="1"/>
  <c r="D25" i="42"/>
  <c r="J20" i="42"/>
  <c r="I20" i="42"/>
  <c r="I33" i="42" s="1"/>
  <c r="D34" i="42" s="1"/>
  <c r="E20" i="42"/>
  <c r="E33" i="42" s="1"/>
  <c r="D20" i="42"/>
  <c r="I13" i="42"/>
  <c r="G82" i="54"/>
  <c r="E82" i="54"/>
  <c r="I80" i="54"/>
  <c r="F80" i="54"/>
  <c r="I79" i="54"/>
  <c r="F79" i="54"/>
  <c r="I78" i="54"/>
  <c r="F78" i="54"/>
  <c r="I77" i="54"/>
  <c r="H77" i="54"/>
  <c r="H82" i="54" s="1"/>
  <c r="G77" i="54"/>
  <c r="E77" i="54"/>
  <c r="F77" i="54" s="1"/>
  <c r="D77" i="54"/>
  <c r="D82" i="54" s="1"/>
  <c r="I76" i="54"/>
  <c r="F76" i="54"/>
  <c r="H73" i="54"/>
  <c r="G73" i="54"/>
  <c r="I73" i="54" s="1"/>
  <c r="D73" i="54"/>
  <c r="I70" i="54"/>
  <c r="F70" i="54"/>
  <c r="I69" i="54"/>
  <c r="F69" i="54"/>
  <c r="I68" i="54"/>
  <c r="H68" i="54"/>
  <c r="G68" i="54"/>
  <c r="E68" i="54"/>
  <c r="D68" i="54"/>
  <c r="I67" i="54"/>
  <c r="F67" i="54"/>
  <c r="I66" i="54"/>
  <c r="I75" i="54" s="1"/>
  <c r="F66" i="54"/>
  <c r="E66" i="54"/>
  <c r="H63" i="54"/>
  <c r="H66" i="54" s="1"/>
  <c r="H75" i="54" s="1"/>
  <c r="G63" i="54"/>
  <c r="G66" i="54" s="1"/>
  <c r="E63" i="54"/>
  <c r="D63" i="54"/>
  <c r="D66" i="54" s="1"/>
  <c r="D75" i="54" s="1"/>
  <c r="I58" i="54"/>
  <c r="D58" i="54"/>
  <c r="I57" i="54"/>
  <c r="F57" i="54"/>
  <c r="H54" i="54"/>
  <c r="G54" i="54"/>
  <c r="E54" i="54"/>
  <c r="D54" i="54"/>
  <c r="F53" i="54"/>
  <c r="I52" i="54"/>
  <c r="F52" i="54"/>
  <c r="H51" i="54"/>
  <c r="G51" i="54"/>
  <c r="F51" i="54"/>
  <c r="F58" i="54" s="1"/>
  <c r="E51" i="54"/>
  <c r="D51" i="54"/>
  <c r="H48" i="54"/>
  <c r="G48" i="54"/>
  <c r="E48" i="54"/>
  <c r="E58" i="54" s="1"/>
  <c r="D48" i="54"/>
  <c r="I46" i="54"/>
  <c r="F46" i="54"/>
  <c r="I45" i="54"/>
  <c r="F45" i="54"/>
  <c r="I44" i="54"/>
  <c r="F44" i="54"/>
  <c r="I42" i="54"/>
  <c r="H42" i="54"/>
  <c r="G42" i="54"/>
  <c r="F42" i="54"/>
  <c r="E42" i="54"/>
  <c r="D42" i="54"/>
  <c r="I40" i="54"/>
  <c r="F40" i="54"/>
  <c r="I38" i="54"/>
  <c r="H38" i="54"/>
  <c r="G38" i="54"/>
  <c r="F38" i="54"/>
  <c r="F47" i="54" s="1"/>
  <c r="F61" i="54" s="1"/>
  <c r="E38" i="54"/>
  <c r="E47" i="54" s="1"/>
  <c r="E61" i="54" s="1"/>
  <c r="D38" i="54"/>
  <c r="D47" i="54" s="1"/>
  <c r="D61" i="54" s="1"/>
  <c r="I34" i="54"/>
  <c r="H34" i="54"/>
  <c r="H47" i="54" s="1"/>
  <c r="G34" i="54"/>
  <c r="G47" i="54" s="1"/>
  <c r="F34" i="54"/>
  <c r="I29" i="54"/>
  <c r="F29" i="54"/>
  <c r="F28" i="54"/>
  <c r="I26" i="54"/>
  <c r="H26" i="54"/>
  <c r="G26" i="54"/>
  <c r="E26" i="54"/>
  <c r="D26" i="54"/>
  <c r="H19" i="54"/>
  <c r="G19" i="54" s="1"/>
  <c r="E19" i="54" s="1"/>
  <c r="D19" i="54" s="1"/>
  <c r="H17" i="54"/>
  <c r="G17" i="54" s="1"/>
  <c r="E17" i="54" s="1"/>
  <c r="D17" i="54"/>
  <c r="G16" i="54"/>
  <c r="I14" i="54"/>
  <c r="I22" i="54" s="1"/>
  <c r="H14" i="54"/>
  <c r="H22" i="54" s="1"/>
  <c r="F14" i="54"/>
  <c r="F22" i="54" s="1"/>
  <c r="F30" i="54" s="1"/>
  <c r="F83" i="54" s="1"/>
  <c r="D30" i="45" l="1"/>
  <c r="F22" i="45"/>
  <c r="E22" i="45"/>
  <c r="D14" i="54"/>
  <c r="D22" i="54" s="1"/>
  <c r="D30" i="54" s="1"/>
  <c r="F59" i="45"/>
  <c r="E59" i="45"/>
  <c r="E75" i="45"/>
  <c r="F75" i="45"/>
  <c r="I47" i="54"/>
  <c r="I61" i="54" s="1"/>
  <c r="I84" i="54" s="1"/>
  <c r="E14" i="54"/>
  <c r="E22" i="54" s="1"/>
  <c r="E30" i="54" s="1"/>
  <c r="D84" i="54"/>
  <c r="G75" i="54"/>
  <c r="E73" i="54"/>
  <c r="E75" i="54" s="1"/>
  <c r="E84" i="54" s="1"/>
  <c r="F68" i="54"/>
  <c r="E68" i="45"/>
  <c r="D77" i="45"/>
  <c r="F68" i="45"/>
  <c r="H77" i="45"/>
  <c r="I77" i="45"/>
  <c r="E17" i="29"/>
  <c r="E42" i="45"/>
  <c r="G47" i="45"/>
  <c r="H48" i="45"/>
  <c r="H55" i="45"/>
  <c r="E65" i="45"/>
  <c r="E70" i="45"/>
  <c r="H83" i="45"/>
  <c r="K40" i="46"/>
  <c r="K58" i="46" s="1"/>
  <c r="K59" i="46" s="1"/>
  <c r="J44" i="46"/>
  <c r="K44" i="46" s="1"/>
  <c r="I31" i="13"/>
  <c r="K23" i="46"/>
  <c r="G58" i="54"/>
  <c r="I82" i="54"/>
  <c r="E34" i="45"/>
  <c r="H38" i="45"/>
  <c r="D47" i="45"/>
  <c r="G59" i="45"/>
  <c r="H59" i="45" s="1"/>
  <c r="E55" i="45"/>
  <c r="F65" i="45"/>
  <c r="H68" i="45"/>
  <c r="F70" i="45"/>
  <c r="H75" i="45"/>
  <c r="K9" i="46"/>
  <c r="K11" i="46" s="1"/>
  <c r="H25" i="46"/>
  <c r="H30" i="46" s="1"/>
  <c r="H33" i="46" s="1"/>
  <c r="K31" i="46"/>
  <c r="K32" i="46" s="1"/>
  <c r="K33" i="46" s="1"/>
  <c r="K61" i="46"/>
  <c r="K62" i="46" s="1"/>
  <c r="Y8" i="47"/>
  <c r="Y16" i="47" s="1"/>
  <c r="Z16" i="47"/>
  <c r="Z20" i="47" s="1"/>
  <c r="Y18" i="47"/>
  <c r="Y19" i="47" s="1"/>
  <c r="I18" i="51"/>
  <c r="G14" i="54"/>
  <c r="G22" i="54" s="1"/>
  <c r="H58" i="54"/>
  <c r="H52" i="45"/>
  <c r="I68" i="45"/>
  <c r="J23" i="46"/>
  <c r="J24" i="46" s="1"/>
  <c r="Y35" i="47"/>
  <c r="Y39" i="47" s="1"/>
  <c r="N25" i="22"/>
  <c r="N16" i="22"/>
  <c r="G30" i="54"/>
  <c r="G83" i="54" s="1"/>
  <c r="G23" i="46"/>
  <c r="G24" i="46" s="1"/>
  <c r="G63" i="46" s="1"/>
  <c r="G65" i="46" s="1"/>
  <c r="G66" i="46" s="1"/>
  <c r="H66" i="46" s="1"/>
  <c r="H59" i="46"/>
  <c r="J24" i="48"/>
  <c r="I66" i="46"/>
  <c r="H63" i="46"/>
  <c r="H65" i="46" s="1"/>
  <c r="K24" i="46"/>
  <c r="H13" i="46"/>
  <c r="H23" i="46" s="1"/>
  <c r="H24" i="46" s="1"/>
  <c r="Y38" i="50"/>
  <c r="I59" i="45"/>
  <c r="I47" i="45"/>
  <c r="H47" i="45"/>
  <c r="I26" i="45"/>
  <c r="H14" i="45"/>
  <c r="I14" i="45"/>
  <c r="G30" i="45"/>
  <c r="H22" i="45"/>
  <c r="I30" i="54"/>
  <c r="H30" i="54"/>
  <c r="H83" i="54" s="1"/>
  <c r="D21" i="42"/>
  <c r="E21" i="42"/>
  <c r="J33" i="42"/>
  <c r="E34" i="42" s="1"/>
  <c r="H61" i="54"/>
  <c r="H84" i="54" s="1"/>
  <c r="G61" i="54"/>
  <c r="G84" i="54" s="1"/>
  <c r="J58" i="46" l="1"/>
  <c r="J59" i="46" s="1"/>
  <c r="J63" i="46" s="1"/>
  <c r="K63" i="46" s="1"/>
  <c r="K65" i="46" s="1"/>
  <c r="E47" i="45"/>
  <c r="F47" i="45"/>
  <c r="D62" i="45"/>
  <c r="F77" i="45"/>
  <c r="E77" i="45"/>
  <c r="E62" i="54"/>
  <c r="E83" i="54"/>
  <c r="E86" i="54" s="1"/>
  <c r="D84" i="45"/>
  <c r="E30" i="45"/>
  <c r="D63" i="45"/>
  <c r="F30" i="45"/>
  <c r="G62" i="45"/>
  <c r="D83" i="54"/>
  <c r="D62" i="54"/>
  <c r="I83" i="54"/>
  <c r="Y20" i="47"/>
  <c r="F73" i="54"/>
  <c r="F75" i="54" s="1"/>
  <c r="F84" i="54" s="1"/>
  <c r="F86" i="54" s="1"/>
  <c r="D86" i="54"/>
  <c r="J65" i="46"/>
  <c r="J66" i="46" s="1"/>
  <c r="K66" i="46"/>
  <c r="G84" i="45"/>
  <c r="G63" i="45"/>
  <c r="I30" i="45"/>
  <c r="H30" i="45"/>
  <c r="H62" i="54"/>
  <c r="G62" i="54"/>
  <c r="I62" i="45" l="1"/>
  <c r="G85" i="45"/>
  <c r="H62" i="45"/>
  <c r="E84" i="45"/>
  <c r="F84" i="45"/>
  <c r="F63" i="45"/>
  <c r="E63" i="45"/>
  <c r="E62" i="45"/>
  <c r="D85" i="45"/>
  <c r="F62" i="45"/>
  <c r="H63" i="45"/>
  <c r="I63" i="45"/>
  <c r="G87" i="45"/>
  <c r="I84" i="45"/>
  <c r="H84" i="45"/>
  <c r="H85" i="45" l="1"/>
  <c r="H87" i="45" s="1"/>
  <c r="I85" i="45"/>
  <c r="I87" i="45" s="1"/>
  <c r="E85" i="45"/>
  <c r="E87" i="45" s="1"/>
  <c r="F85" i="45"/>
  <c r="F87" i="45" s="1"/>
  <c r="D87" i="45"/>
  <c r="B44" i="55"/>
</calcChain>
</file>

<file path=xl/sharedStrings.xml><?xml version="1.0" encoding="utf-8"?>
<sst xmlns="http://schemas.openxmlformats.org/spreadsheetml/2006/main" count="1072" uniqueCount="640">
  <si>
    <t>Önkormányzatok sajátos felhalmozási és tőke bevételei</t>
  </si>
  <si>
    <t>Felhalmozási célú pénzeszközátvétel államháztartáson kívülről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</si>
  <si>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</si>
  <si>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</si>
  <si>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</si>
  <si>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</si>
  <si>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</si>
  <si>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</si>
  <si>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</si>
  <si>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</si>
  <si>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</si>
  <si>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</si>
  <si>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</si>
  <si>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</si>
  <si>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</si>
  <si>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</si>
  <si>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</si>
  <si>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</si>
  <si>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</si>
  <si>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 xml:space="preserve">Kiadások összesen </t>
  </si>
  <si>
    <t>Intézményi müködési bevételek</t>
  </si>
  <si>
    <t>Pénzforgalom nélküli bevételek</t>
  </si>
  <si>
    <t xml:space="preserve">Bevételek összesen 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</si>
  <si>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</si>
  <si>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</si>
  <si>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</si>
  <si>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</si>
  <si>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Működési célú pénzeszköz átadás  összesen</t>
  </si>
  <si>
    <t>Finanszírozási kiadások</t>
  </si>
  <si>
    <t>Támogatásértékű bevételek, átvett pénzeszközök</t>
  </si>
  <si>
    <t>1.</t>
  </si>
  <si>
    <t>10.</t>
  </si>
  <si>
    <t>Szakfeladat száma</t>
  </si>
  <si>
    <t>Szakfeladat megnevezése</t>
  </si>
  <si>
    <t>Éves létszám-előirányzat (fő)</t>
  </si>
  <si>
    <t>Önkormányzatok igazgatási tevékenysége</t>
  </si>
  <si>
    <t>Önkormányzat összesen</t>
  </si>
  <si>
    <t>Összesen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</si>
  <si>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</si>
  <si>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</si>
  <si>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</si>
  <si>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</si>
  <si>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</si>
  <si>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</si>
  <si>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</si>
  <si>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</si>
  <si>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</si>
  <si>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</si>
  <si>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</si>
  <si>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</si>
  <si>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</si>
  <si>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</si>
  <si>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</si>
  <si>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</si>
  <si>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</si>
  <si>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</si>
  <si>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</si>
  <si>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</si>
  <si>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</si>
  <si>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</si>
  <si>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</si>
  <si>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</si>
  <si>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</si>
  <si>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Előző évi működési célú előirányzat-maradvány, pénzmaradvány átadás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</si>
  <si>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</si>
  <si>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</si>
  <si>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</si>
  <si>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</si>
  <si>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</si>
  <si>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</si>
  <si>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</si>
  <si>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</si>
  <si>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</si>
  <si>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</si>
  <si>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</si>
  <si>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</si>
  <si>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</si>
  <si>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működési célú előirányzat-maradvány, pénzmaradvány átvétel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</si>
  <si>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</si>
  <si>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</si>
  <si>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</si>
  <si>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</si>
  <si>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</si>
  <si>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</si>
  <si>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</si>
  <si>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</si>
  <si>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</si>
  <si>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</si>
  <si>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</si>
  <si>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</si>
  <si>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</si>
  <si>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</si>
  <si>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</si>
  <si>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</si>
  <si>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</si>
  <si>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</si>
  <si>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</si>
  <si>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Működési bevételek és működési kiadások különbözete: </t>
  </si>
  <si>
    <t>Éves létszám-előirányzat  (fő)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</si>
  <si>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</si>
  <si>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</si>
  <si>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</si>
  <si>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</si>
  <si>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</si>
  <si>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</si>
  <si>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</si>
  <si>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</si>
  <si>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</si>
  <si>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</si>
  <si>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</si>
  <si>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</si>
  <si>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</si>
  <si>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</si>
  <si>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Európai Uniós támogatással megvalósuló projektek bevételei, kiadásai, hozzájárulások</t>
  </si>
  <si>
    <t>EU-s projekt azonosítója:</t>
  </si>
  <si>
    <t>Források</t>
  </si>
  <si>
    <t>Saját erő</t>
  </si>
  <si>
    <t>saját erőből központi támogatás</t>
  </si>
  <si>
    <t>EU-s forrás</t>
  </si>
  <si>
    <t>Társfinanszírozás</t>
  </si>
  <si>
    <t>Hitel</t>
  </si>
  <si>
    <t>Források összesen</t>
  </si>
  <si>
    <t>Kiadások, költségek</t>
  </si>
  <si>
    <t>Személyi jellegű</t>
  </si>
  <si>
    <t>Szolgáltatások igénybevétele</t>
  </si>
  <si>
    <t>Felhalmozási kiadás  megnevezése</t>
  </si>
  <si>
    <t>Teljes költség</t>
  </si>
  <si>
    <t>Kivitelezés kezdési és befejezési éve</t>
  </si>
  <si>
    <t>Felújítási kiadások célonként</t>
  </si>
  <si>
    <t>ÖSSZESEN:</t>
  </si>
  <si>
    <t>Tárgyévi kiadások és bevételek egyenlege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</si>
  <si>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</si>
  <si>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</si>
  <si>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</si>
  <si>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</si>
  <si>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</si>
  <si>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</si>
  <si>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</si>
  <si>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</si>
  <si>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</si>
  <si>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</si>
  <si>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</si>
  <si>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</si>
  <si>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</si>
  <si>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</si>
  <si>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</si>
  <si>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</si>
  <si>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</si>
  <si>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</si>
  <si>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</si>
  <si>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</si>
  <si>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</si>
  <si>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</si>
  <si>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</si>
  <si>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</si>
  <si>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</si>
  <si>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</si>
  <si>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Működési célú pénzeszközátadás AHT-n kívülre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</si>
  <si>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</si>
  <si>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</si>
  <si>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</si>
  <si>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</si>
  <si>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</si>
  <si>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</si>
  <si>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</si>
  <si>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</si>
  <si>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Bírságok, egyéb bevételek</t>
  </si>
  <si>
    <t>Közfoglalkoztatás éves létszám-előirányzata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</si>
  <si>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</si>
  <si>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</si>
  <si>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</si>
  <si>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</si>
  <si>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</si>
  <si>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</si>
  <si>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</si>
  <si>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</si>
  <si>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</si>
  <si>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</si>
  <si>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</si>
  <si>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</si>
  <si>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</si>
  <si>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</si>
  <si>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</si>
  <si>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</si>
  <si>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</si>
  <si>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</si>
  <si>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</si>
  <si>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</si>
  <si>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</si>
  <si>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</si>
  <si>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</si>
  <si>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</si>
  <si>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</si>
  <si>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</si>
  <si>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</si>
  <si>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</si>
  <si>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Eredeti előirányzat</t>
  </si>
  <si>
    <t>Működési célú pénzeszköz-átadások részletezése</t>
  </si>
  <si>
    <t>Bursa Hungarica ösztöndíj-támogatás</t>
  </si>
  <si>
    <t>Éves létszám-előirányzat Önkormányzat</t>
  </si>
  <si>
    <t>Beruházási kiadások</t>
  </si>
  <si>
    <t>Működési bevételek (1+2+3+49)</t>
  </si>
  <si>
    <t>Felhalmozási bevételek (5+6+7)</t>
  </si>
  <si>
    <t>Finanszírozási bevételek (8+9+10+11)</t>
  </si>
  <si>
    <t>Költségvetési Bevételek Összesen (A+B+C)</t>
  </si>
  <si>
    <t>Felhalmozási kiadások (6+….+8)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</si>
  <si>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</si>
  <si>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Felhalmozási bevételek és kiadások különbözete:</t>
  </si>
  <si>
    <t xml:space="preserve"> működési és felhalmozási célú bevételi éskiadási előirányzatok bemutatása tájékoztató jelleggel</t>
  </si>
  <si>
    <t>Felhalmozási kiadások feladatonként</t>
  </si>
  <si>
    <t xml:space="preserve">Adott, közvetett támogatások  </t>
  </si>
  <si>
    <t>Működési célú hitel törlesztése (éven túli)</t>
  </si>
  <si>
    <t>Működési célú hitel törlesztése (folyószámlahitel)</t>
  </si>
  <si>
    <t>Tartalék</t>
  </si>
  <si>
    <t>Bérhitel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</si>
  <si>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</si>
  <si>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</si>
  <si>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</si>
  <si>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</si>
  <si>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</si>
  <si>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Működési célú pénzeszközátadás AHT-n kívülre és belül</t>
  </si>
  <si>
    <t>2.melléklet</t>
  </si>
  <si>
    <t>3 melléklet</t>
  </si>
  <si>
    <t>4.melléklet</t>
  </si>
  <si>
    <t>8.melléklet</t>
  </si>
  <si>
    <t>10.melléklet</t>
  </si>
  <si>
    <t>Szentgyörgyvár Község  Önkormányzata</t>
  </si>
  <si>
    <t>Szentgyörgyvár Község Önkormányzata</t>
  </si>
  <si>
    <t>Szentgyörgyvárért Egyesület</t>
  </si>
  <si>
    <t>Falugondnoki  szolg.</t>
  </si>
  <si>
    <t>Közcélú foglalkoztatás</t>
  </si>
  <si>
    <t>5.melléklet</t>
  </si>
  <si>
    <t>7.melléklet</t>
  </si>
  <si>
    <t>11.melléklet</t>
  </si>
  <si>
    <t>011130</t>
  </si>
  <si>
    <t>107055</t>
  </si>
  <si>
    <t>041233</t>
  </si>
  <si>
    <t>Kézi gyógyszertári szolgáltatás</t>
  </si>
  <si>
    <t>Előző évi állami támog visszafizetése</t>
  </si>
  <si>
    <t>Önkormányzat eredeti</t>
  </si>
  <si>
    <t>Kötelező feladat eredeti</t>
  </si>
  <si>
    <t>Önként vállalt feladat eredeti</t>
  </si>
  <si>
    <t>X.</t>
  </si>
  <si>
    <t>ÁHT-n belüli megelőlegezés visszafizetése</t>
  </si>
  <si>
    <t>ÁFA</t>
  </si>
  <si>
    <t>Helyi önkormányzatok kiegészítő támogatása</t>
  </si>
  <si>
    <t>Kistérségi támogatás (házi segítségnyújtás, tagdíj)</t>
  </si>
  <si>
    <t>Kistérségi támogatás ( belső ellenőr)</t>
  </si>
  <si>
    <t>Mentőállomásért Alapítvány</t>
  </si>
  <si>
    <t>6.sz.melléklet</t>
  </si>
  <si>
    <t>Kiadásainak és bevételeinek fő összesítője költségvetési évet követő három év</t>
  </si>
  <si>
    <t>Előző évi állami támogatás visszafizetés</t>
  </si>
  <si>
    <t>Felhalmozási célú támogatásérétkű kiadás</t>
  </si>
  <si>
    <t>ÁFA visszaigénylés</t>
  </si>
  <si>
    <t>Felügyeleti szervtől kapott támogatás</t>
  </si>
  <si>
    <t>Felügyeleti szervi támogatás</t>
  </si>
  <si>
    <t>K512-08</t>
  </si>
  <si>
    <t>K512-03</t>
  </si>
  <si>
    <t>K512-02</t>
  </si>
  <si>
    <t>K506-07</t>
  </si>
  <si>
    <t>K506-04</t>
  </si>
  <si>
    <t>K506-08</t>
  </si>
  <si>
    <t xml:space="preserve">Lakásfenntartási támogatás  </t>
  </si>
  <si>
    <t>Gyógyszer támogatás</t>
  </si>
  <si>
    <t>Iskolakezdési támogatás</t>
  </si>
  <si>
    <t>Rendkívüli települési támogatás</t>
  </si>
  <si>
    <t>Szociális célú tüzifa</t>
  </si>
  <si>
    <t>Egyéb rendkívüli települési támogatás</t>
  </si>
  <si>
    <t>Települési + rendkívüli települési támogatás</t>
  </si>
  <si>
    <t>Rendszeres gyerekvédelmi támogatás</t>
  </si>
  <si>
    <t>Kötött tartalék koncessziós díj+helyiadók hátralék</t>
  </si>
  <si>
    <t>Zalavíz Zrt.</t>
  </si>
  <si>
    <t>Mindösszesen</t>
  </si>
  <si>
    <t>Települési Önk.tám. TOÖSZ tagdíj</t>
  </si>
  <si>
    <t>Zalai Dombhátak LEADER Egyesület</t>
  </si>
  <si>
    <t>Felhalmozási kiadások</t>
  </si>
  <si>
    <t>összeg</t>
  </si>
  <si>
    <t>Vasárnapi reggel előfizetése, Kis-Balaton könyv, Dél-Pannonhát</t>
  </si>
  <si>
    <t>Zalai Hírlap és Magyar konyha előfizetése</t>
  </si>
  <si>
    <t>szakmai anyagok beszerzése összesen (K311)</t>
  </si>
  <si>
    <t>nyomtatvány, kp.átutalási megbízás</t>
  </si>
  <si>
    <t>tintaparton, toner</t>
  </si>
  <si>
    <t>tisztitószer</t>
  </si>
  <si>
    <t>üzemanyagok</t>
  </si>
  <si>
    <t>egyéb anyagbeszerzések</t>
  </si>
  <si>
    <t>virágok (árvácskas, egynyári növények)</t>
  </si>
  <si>
    <t>Üzemeltetési anyagok beszerzése összesen  (K312)</t>
  </si>
  <si>
    <t>KÉSZLETBESZERZÉS (K31)</t>
  </si>
  <si>
    <t>weboldal szolgáltatás: Localinfo</t>
  </si>
  <si>
    <t>informatikai eszk. Karbantartás:TC Informatika</t>
  </si>
  <si>
    <t>Adatátviteli célú távközlési díj:internet</t>
  </si>
  <si>
    <t>Informatikai szolgáltatások igénybevétele (K321)</t>
  </si>
  <si>
    <t xml:space="preserve">Telefondíj, mobil telefon díjak </t>
  </si>
  <si>
    <t>Egyéb kommunikációs szolgáltatások (K322)</t>
  </si>
  <si>
    <t>KOMMUNIKÁCIÓS SZOLGÁLTATÁSOK (K32)</t>
  </si>
  <si>
    <t>Közüzemi díjak (K331)</t>
  </si>
  <si>
    <t>Vásárolt élelmezés (K332)</t>
  </si>
  <si>
    <t>Bérleti és lízing díjak: légvár bérlése (K333)</t>
  </si>
  <si>
    <t>Karbantartási, kisjavítási szolgáltatások (K334)</t>
  </si>
  <si>
    <t>Bankköltségek, postai közreműködői díjak (K337)</t>
  </si>
  <si>
    <t>Kéményseprés, rovarítás, hulladékszállítás, biztosítási díjak (K337)</t>
  </si>
  <si>
    <t>Egyéb szolgáltatások összesen (K337)</t>
  </si>
  <si>
    <t>Szolgáltatási kiadások (K33)</t>
  </si>
  <si>
    <t>Kiküldetések kiadásai (K341)</t>
  </si>
  <si>
    <t>Reklám és propaganda kiadások (K342)</t>
  </si>
  <si>
    <t>Kiküldetések, reklám- és propagandakiadások (K34)</t>
  </si>
  <si>
    <t>Működési célú általános forgalmi adó (K351)</t>
  </si>
  <si>
    <t>Egyéb dologi kiadás (K355)</t>
  </si>
  <si>
    <t>Különféle befizetések és egyéb dologi kiadások (K35)</t>
  </si>
  <si>
    <t>DOLOGI KIADÁSOK ÖSSZESEN (K3)</t>
  </si>
  <si>
    <t xml:space="preserve">2019 ÉVI KÖLTSÉGVETÉS  </t>
  </si>
  <si>
    <t>2019 évi előirányzat (Ft)</t>
  </si>
  <si>
    <t>2019 ÉVI KÖLTSÉGVETÉS</t>
  </si>
  <si>
    <t>2019 Évi költségvetés</t>
  </si>
  <si>
    <t xml:space="preserve"> 2019. évi költségevetés</t>
  </si>
  <si>
    <t>2019. ÉVI KÖLTSÉGVETÉS</t>
  </si>
  <si>
    <t>2019. ÉVI ELŐIRÁNYZAT-FELHASZNÁLÁSI TERV</t>
  </si>
  <si>
    <t xml:space="preserve">2019. ÉVI KÖLTSÉGVETÉS  </t>
  </si>
  <si>
    <t>12.melléklet</t>
  </si>
  <si>
    <t>építmény</t>
  </si>
  <si>
    <t>B34-01</t>
  </si>
  <si>
    <t>magánszk.</t>
  </si>
  <si>
    <t>B34-03</t>
  </si>
  <si>
    <t>iparűzés</t>
  </si>
  <si>
    <t>B351-07</t>
  </si>
  <si>
    <t>talajtrh.</t>
  </si>
  <si>
    <t>B355-09</t>
  </si>
  <si>
    <t>gépjármű</t>
  </si>
  <si>
    <t>B354-01</t>
  </si>
  <si>
    <t>pótlék</t>
  </si>
  <si>
    <t>B36-12</t>
  </si>
  <si>
    <t>bírság</t>
  </si>
  <si>
    <t>Jövedéki adó</t>
  </si>
  <si>
    <t>Szociális étkezés</t>
  </si>
  <si>
    <t>B405</t>
  </si>
  <si>
    <t>szociális étkezés:</t>
  </si>
  <si>
    <t>fő</t>
  </si>
  <si>
    <t>étkezési napok száma</t>
  </si>
  <si>
    <t>nettó adag</t>
  </si>
  <si>
    <t>Nettó beszerzési ár:</t>
  </si>
  <si>
    <t>Előző évi pénzmaradvány</t>
  </si>
  <si>
    <t>B8131</t>
  </si>
  <si>
    <t>Helyi önkormányzat működésének általános támogatása</t>
  </si>
  <si>
    <t>B111</t>
  </si>
  <si>
    <t>Települési önkormányzatok egyes köznevelési feladatainak támogatás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</si>
  <si>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</si>
  <si>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</si>
  <si>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</si>
  <si>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</t>
  </si>
  <si>
    <t>B114</t>
  </si>
  <si>
    <t>Állami támogatás összesen:</t>
  </si>
  <si>
    <t xml:space="preserve">Szociális ágazati és kiegészítő pótlék </t>
  </si>
  <si>
    <t>B115</t>
  </si>
  <si>
    <t>Rendszeres gyermekvédelmi kedvezmény</t>
  </si>
  <si>
    <t>B16-02</t>
  </si>
  <si>
    <t>lakbér</t>
  </si>
  <si>
    <t>B402</t>
  </si>
  <si>
    <t>helységbérletek, sírhely</t>
  </si>
  <si>
    <t xml:space="preserve">BEVÉTELEK ÖSSZESEN: </t>
  </si>
  <si>
    <t>Felhalmozási célú pénzeszközátvétel ÁHT-kívül VP6 7.2.1 traktor pályázat</t>
  </si>
  <si>
    <t>VPG6-7.2.1 Külterületi utak fejlesztése pályázat</t>
  </si>
  <si>
    <t xml:space="preserve">Zártkerti útépítési pályázat </t>
  </si>
  <si>
    <t xml:space="preserve">Beruházások, beszerzések (VPG-7-2-1 Külterületes utak fejlesztése: </t>
  </si>
  <si>
    <t>Egyéb forrás (pénzmaradványban)</t>
  </si>
  <si>
    <t>Egyéb szervezetek támogatása</t>
  </si>
  <si>
    <t>Kataszteri Vagyongazdálkodási rendszer</t>
  </si>
  <si>
    <t>Kati modul</t>
  </si>
  <si>
    <r>
      <t xml:space="preserve">Üzemorvosi díj, ügyelet, fogászati ügyelet, , egyéb díjak </t>
    </r>
    <r>
      <rPr>
        <sz val="10"/>
        <color theme="1"/>
        <rFont val="Calibri"/>
        <family val="2"/>
        <charset val="238"/>
        <scheme val="minor"/>
      </rPr>
      <t>(K336)</t>
    </r>
  </si>
  <si>
    <t>zöldterület kezelés:fűnyírás (K337)</t>
  </si>
  <si>
    <t xml:space="preserve">Személyi juttatásai és munkaadókat terhelő járulékai intézményi és összesített kimutatása </t>
  </si>
  <si>
    <t>2019. évi költségvetés</t>
  </si>
  <si>
    <t>Rovatszám</t>
  </si>
  <si>
    <t>Szentgyörgyvár összesen</t>
  </si>
  <si>
    <t>107055 Falugondnoki szolgálat</t>
  </si>
  <si>
    <t>041233 közfoglalkoz-tatás</t>
  </si>
  <si>
    <t>Tartozik</t>
  </si>
  <si>
    <t>önk.ig.tev.</t>
  </si>
  <si>
    <t>Törvény szerinti illetmények, munkabérek</t>
  </si>
  <si>
    <t>01</t>
  </si>
  <si>
    <t>1101</t>
  </si>
  <si>
    <t>Céljuttatás, projektprémium</t>
  </si>
  <si>
    <t>02</t>
  </si>
  <si>
    <t>1103</t>
  </si>
  <si>
    <t>Béren kívüli juttatások</t>
  </si>
  <si>
    <t>03</t>
  </si>
  <si>
    <t>1107</t>
  </si>
  <si>
    <t>Közlekedési költségtérítés</t>
  </si>
  <si>
    <t>04</t>
  </si>
  <si>
    <t>1109</t>
  </si>
  <si>
    <t>Foglalkoztatottak egyéb személyi juttatásai</t>
  </si>
  <si>
    <t>05</t>
  </si>
  <si>
    <t>1113</t>
  </si>
  <si>
    <t xml:space="preserve"> választott tisztségviselők juttatásai</t>
  </si>
  <si>
    <t>06</t>
  </si>
  <si>
    <t>121</t>
  </si>
  <si>
    <t>munkavégzésre irányuló egyéb jogv.megbízásidíjai)</t>
  </si>
  <si>
    <t>07</t>
  </si>
  <si>
    <t>122</t>
  </si>
  <si>
    <t>egyéb külső személyi juttatás</t>
  </si>
  <si>
    <t>08</t>
  </si>
  <si>
    <t>123</t>
  </si>
  <si>
    <t xml:space="preserve">Személyi juttatások összesen </t>
  </si>
  <si>
    <t>09</t>
  </si>
  <si>
    <t>Szociális hozzájárulási adó</t>
  </si>
  <si>
    <t>10</t>
  </si>
  <si>
    <t>K2</t>
  </si>
  <si>
    <t>Munkáltatói SZJA</t>
  </si>
  <si>
    <t>11</t>
  </si>
  <si>
    <t>12</t>
  </si>
  <si>
    <t xml:space="preserve">Személyi juttatások és munkaadókat terhelő járulékok és szoc.hj.adó összesen </t>
  </si>
  <si>
    <t>13</t>
  </si>
  <si>
    <t>2019. év utáni szükséglet
(6=2 - 4 - 5)</t>
  </si>
  <si>
    <t>Felhasználás
2018. XII.31-ig</t>
  </si>
  <si>
    <t xml:space="preserve"> eredeti előirányzat (eFt)</t>
  </si>
  <si>
    <t>Kötött céltartalék</t>
  </si>
  <si>
    <t xml:space="preserve">Általános  céltartalék </t>
  </si>
  <si>
    <t xml:space="preserve">Dologi és egyéb folyó kiadásai intézményi és összesített kimutatása </t>
  </si>
  <si>
    <t>Szakmai anyagok beszerzése</t>
  </si>
  <si>
    <t>311</t>
  </si>
  <si>
    <t>Üzemeltetési anyagok beszerzése</t>
  </si>
  <si>
    <t>312</t>
  </si>
  <si>
    <t>5102</t>
  </si>
  <si>
    <t>Árubeszerzés</t>
  </si>
  <si>
    <t>313</t>
  </si>
  <si>
    <t>5113</t>
  </si>
  <si>
    <t>Készletbeszerzés (01+…+3)</t>
  </si>
  <si>
    <t>5103</t>
  </si>
  <si>
    <t>Informatikai szolgáltatások igénybevétele</t>
  </si>
  <si>
    <t>321</t>
  </si>
  <si>
    <t>Egyéb kommunikációs szolgáltatások</t>
  </si>
  <si>
    <t>322</t>
  </si>
  <si>
    <t>Kommunikációs szolgáltatások (5+6)</t>
  </si>
  <si>
    <t>Közüzemi díjak</t>
  </si>
  <si>
    <t>331</t>
  </si>
  <si>
    <t>Vásárolt élelmezés</t>
  </si>
  <si>
    <t>332</t>
  </si>
  <si>
    <t>5108</t>
  </si>
  <si>
    <t>Bérleti és lízing díjak</t>
  </si>
  <si>
    <t>333</t>
  </si>
  <si>
    <t>ebből PPP alapuló szerződéses konstrukció</t>
  </si>
  <si>
    <t>5110</t>
  </si>
  <si>
    <t>Karbantartási kisjavítási szolgáltatások</t>
  </si>
  <si>
    <t>334</t>
  </si>
  <si>
    <t>Közvetített szolgáltatások</t>
  </si>
  <si>
    <t>335</t>
  </si>
  <si>
    <t>5112</t>
  </si>
  <si>
    <t>ebből ÁHT-n belül</t>
  </si>
  <si>
    <t>14</t>
  </si>
  <si>
    <t>Szakmai tevékenységet segítő szolgáltatások</t>
  </si>
  <si>
    <t>15</t>
  </si>
  <si>
    <t>336</t>
  </si>
  <si>
    <t>Egyéb szolgáltatások</t>
  </si>
  <si>
    <t>16</t>
  </si>
  <si>
    <t>337</t>
  </si>
  <si>
    <t>5201</t>
  </si>
  <si>
    <t>Szolgáltatási kiadások (08+09+10+12+13+15+16)</t>
  </si>
  <si>
    <t>17</t>
  </si>
  <si>
    <t>Kiküldetés kiadásai</t>
  </si>
  <si>
    <t>18</t>
  </si>
  <si>
    <t>341</t>
  </si>
  <si>
    <t>Reklám- és propaganda kiadások</t>
  </si>
  <si>
    <t>19</t>
  </si>
  <si>
    <t>342</t>
  </si>
  <si>
    <t>Kiküldetés, reklám kiadások (18+19)</t>
  </si>
  <si>
    <t>20</t>
  </si>
  <si>
    <t>5204</t>
  </si>
  <si>
    <t>Műk.c. előzetesen felszámított ÁFA</t>
  </si>
  <si>
    <t>21</t>
  </si>
  <si>
    <t>351</t>
  </si>
  <si>
    <t>5205</t>
  </si>
  <si>
    <t>Fizetendő ÁFA</t>
  </si>
  <si>
    <t>22</t>
  </si>
  <si>
    <t>352</t>
  </si>
  <si>
    <t>Kamatkiadások   (24+25)</t>
  </si>
  <si>
    <t>23</t>
  </si>
  <si>
    <t>353</t>
  </si>
  <si>
    <t>ebből ÁÁHT-n belül</t>
  </si>
  <si>
    <t>24</t>
  </si>
  <si>
    <t>5207</t>
  </si>
  <si>
    <t>ebből fedezeti ügyletek kamatkiadásai</t>
  </si>
  <si>
    <t>25</t>
  </si>
  <si>
    <t>5208</t>
  </si>
  <si>
    <t>Egyéb pénzügyi műveletek kiadásai(27+28+29)</t>
  </si>
  <si>
    <t>26</t>
  </si>
  <si>
    <t>354</t>
  </si>
  <si>
    <t>ebből valuta, deviza eszközök realizált árf. Veszt.</t>
  </si>
  <si>
    <t>27</t>
  </si>
  <si>
    <t>5210</t>
  </si>
  <si>
    <t>ebből hitelviszonyt megtestesítő értékp. Árf. Különbözet</t>
  </si>
  <si>
    <t>28</t>
  </si>
  <si>
    <t>5211</t>
  </si>
  <si>
    <t>ebből deviza kötelezettségek realizált árf. Veszt.</t>
  </si>
  <si>
    <t>29</t>
  </si>
  <si>
    <t>5212</t>
  </si>
  <si>
    <t>Egyéb dologi kiadások</t>
  </si>
  <si>
    <t>30</t>
  </si>
  <si>
    <t>355</t>
  </si>
  <si>
    <t>KLF. Befizetések, egyéb dologi kiadások (21+22+23+26+30)</t>
  </si>
  <si>
    <t>31</t>
  </si>
  <si>
    <t>DOLOGI KIADÁSOK  (4+7+17+20+31)</t>
  </si>
  <si>
    <t>32</t>
  </si>
  <si>
    <t xml:space="preserve">Munkaadókat terhelő járulékok  és szociális hozzárjárulási adó összesen </t>
  </si>
  <si>
    <t>Közfoglalkoztatottak támogatása Munkaügyi Központtól</t>
  </si>
  <si>
    <t>B16-06</t>
  </si>
  <si>
    <t>Működési célú pénzeszközátvétel ÁHT-n belül összesen</t>
  </si>
  <si>
    <t>13.a.számú melléklet</t>
  </si>
  <si>
    <t xml:space="preserve">Dologi és egyéb folyó kiadásainak részletes kimutatása </t>
  </si>
  <si>
    <t>13.b. melléklet</t>
  </si>
  <si>
    <t>14.számú melléklet</t>
  </si>
  <si>
    <t xml:space="preserve">Bevételeinek kimutatása </t>
  </si>
  <si>
    <t>15. számú melléklet</t>
  </si>
  <si>
    <t xml:space="preserve">                                     2019. ÉVI KÖLTSÉGVETÉS</t>
  </si>
  <si>
    <t>Szentgyörgyvár Község Önkormányzat</t>
  </si>
  <si>
    <t>9.melléklet</t>
  </si>
  <si>
    <t>Többéves kihatással járó kötelezettségvállalások listája</t>
  </si>
  <si>
    <t xml:space="preserve"> Ezer forintban </t>
  </si>
  <si>
    <t>Sor-
szám</t>
  </si>
  <si>
    <t>Kötelezettség jogcíme</t>
  </si>
  <si>
    <t>Köt. váll.
 éve</t>
  </si>
  <si>
    <t>Kiadás vonzata évenként</t>
  </si>
  <si>
    <t>2019.</t>
  </si>
  <si>
    <t>2020.</t>
  </si>
  <si>
    <t>9=(4+5+6+7+8)</t>
  </si>
  <si>
    <t>Működési célú hiteltörlesztés tőke</t>
  </si>
  <si>
    <t>Felhalmozási célú hiteltörlesztés (tőke+kamat)</t>
  </si>
  <si>
    <t>Beruházás feladatonként</t>
  </si>
  <si>
    <t>Felújítás célonként</t>
  </si>
  <si>
    <t>Egyéb</t>
  </si>
  <si>
    <t>Összesen (1+4+7+9+11)</t>
  </si>
  <si>
    <t xml:space="preserve">2019 év Költségvetés </t>
  </si>
  <si>
    <t>2018-ig kifizetett</t>
  </si>
  <si>
    <t>2021.</t>
  </si>
  <si>
    <t>2022. 
után</t>
  </si>
  <si>
    <t>Kistérségi támogatás (jelzőrendszeres házi segítségnyújtás, tagdíj)</t>
  </si>
  <si>
    <t>Kistérségi támogatás (Család és gyermekjóléti szolgálat, tagdíj)</t>
  </si>
  <si>
    <t>Módosított előirányzat</t>
  </si>
  <si>
    <t>Önkormányzat módosított</t>
  </si>
  <si>
    <t>Kötelező feladat módosított</t>
  </si>
  <si>
    <t>Önként vállalt feladat módosított</t>
  </si>
  <si>
    <t>2019 évi módosított (Ft)</t>
  </si>
  <si>
    <t>Elvonások és befizetések</t>
  </si>
  <si>
    <t>Államháztartáson belüli megelőlegezések</t>
  </si>
  <si>
    <t>eredeti</t>
  </si>
  <si>
    <t>előirányzat</t>
  </si>
  <si>
    <t>módosított</t>
  </si>
  <si>
    <t>eredeti előirányzat</t>
  </si>
  <si>
    <t>módosított  előirányzat</t>
  </si>
  <si>
    <t>Kötött, Általános és céltartalék</t>
  </si>
  <si>
    <t>2019. évi eredeti  előirányzat</t>
  </si>
  <si>
    <t>2019. évi módosított  előirányzat</t>
  </si>
  <si>
    <t>1043 sz. zártkerti hegyi út felújítás a</t>
  </si>
  <si>
    <t>1153/7. hrsz.gyümölcsös telepítése ZP pályázat</t>
  </si>
  <si>
    <t>Beruházási kiadások célonként</t>
  </si>
  <si>
    <t>Wifi rendszer kiépítése EFOP 1.5.2 Humán szolg. Pályázat</t>
  </si>
  <si>
    <t>Kingston SSD gyorsító számítógéphez</t>
  </si>
  <si>
    <t>Orvosi eszközök beszerzése pályázat: számítógép</t>
  </si>
  <si>
    <t>Orvosi eszközök beszerzése pályázat: Epson Work Force nyomtató</t>
  </si>
  <si>
    <t>Orvosi eszközök beszerzése pályázat: Pupillavizsgáló lámpa Riester</t>
  </si>
  <si>
    <t>Orvosi eszközök beszerzése pályázat: Vérnyomásmérő M2, vérnyomásmérő mandzsettasor</t>
  </si>
  <si>
    <t>Orvosi eszközök beszerzése pályázat: Orvosi íróasztal Garzon</t>
  </si>
  <si>
    <t>Orvosi eszközök beszerzése pályázat: Várótermi pad 3 üléses</t>
  </si>
  <si>
    <t>Orvosi eszközök beszerzése pályázat: vizsgáló ágy fix magasságú lapra szerelhető</t>
  </si>
  <si>
    <t>Orvosi eszközök beszerzése pályázat: orvosi szék Iris</t>
  </si>
  <si>
    <t>Orvosi eszközök beszerzése pályázat: vizsgáló lápma KS-Q35</t>
  </si>
  <si>
    <t>Orvosi eszközök beszerzése pályázat: vércukormérő D-Cont ideál</t>
  </si>
  <si>
    <t>Orvosi eszközök beszerzése pályázat: vesetál</t>
  </si>
  <si>
    <t>Orvosi eszközök beszerzése pályázat: Pulsoxy méter CMS-50D+</t>
  </si>
  <si>
    <t>Orvosi eszközök beszerzése pályázat: Csipesz 14 cm</t>
  </si>
  <si>
    <t>Orvosi eszközök beszerzése pályázat: szűrőaudiométer</t>
  </si>
  <si>
    <t>Orvosi eszközök beszerzése pályázat: EKG (felnőtt és vegyes praxisban)</t>
  </si>
  <si>
    <t>Orvosi eszközök beszerzése pályázat: haskörfogat mérő</t>
  </si>
  <si>
    <t>Orvosi eszközök beszerzése pályázat: Dopler MultiDoppy</t>
  </si>
  <si>
    <t>Orvosi eszközök beszerzése pályázat: otoscop Kawe piccolight</t>
  </si>
  <si>
    <t>Orvosi eszközök beszerzése pályázat: testzsírmérő Omron</t>
  </si>
  <si>
    <t>Orvosi eszközök beszerzése pályázat: személymérleg Seca</t>
  </si>
  <si>
    <t>Orvosi eszközök beszerzése pályázat: magasságmérő falra szerelhető</t>
  </si>
  <si>
    <t>Orvosi eszközök beszerzése pályázat: sebészeti olló 14 cm</t>
  </si>
  <si>
    <t>Fogászati berendezések:Chirana Praktik-c</t>
  </si>
  <si>
    <t>Fogászati berendezések:EMS Mini Piezon</t>
  </si>
  <si>
    <t>Kamerarendszer kiépítése:ZNET Telekom Zrt.</t>
  </si>
  <si>
    <t xml:space="preserve">2019.eredeti előirányzat </t>
  </si>
  <si>
    <t xml:space="preserve">2019. módosított  előirányzat </t>
  </si>
  <si>
    <t>Köztemetés</t>
  </si>
  <si>
    <t>MEGNEVEZÉS</t>
  </si>
  <si>
    <t>Települési támogatás mindösszesen</t>
  </si>
  <si>
    <r>
      <t xml:space="preserve">Idősek rendkívüli települési támogatás </t>
    </r>
    <r>
      <rPr>
        <b/>
        <sz val="10"/>
        <rFont val="Arial"/>
        <family val="2"/>
        <charset val="238"/>
      </rPr>
      <t>10 000 Ft/fő</t>
    </r>
  </si>
  <si>
    <r>
      <t xml:space="preserve">Gyerekek rendkívüli települési támogatás  </t>
    </r>
    <r>
      <rPr>
        <b/>
        <sz val="10"/>
        <rFont val="Arial"/>
        <family val="2"/>
        <charset val="238"/>
      </rPr>
      <t>15 000 Ft/fő</t>
    </r>
  </si>
  <si>
    <t>Keszthely és környéke Kistérségi Többcélú Társulás</t>
  </si>
  <si>
    <t>Kis Szent Teréz Plébánia Keszhely támogatása: Keszthelyi Kórház Kápolna költségeire</t>
  </si>
  <si>
    <t>Segítő szívvel, jó szándékkal Közhasznú Alapítvány támogatása</t>
  </si>
  <si>
    <t>2019. évi lakossági víz és csatornaszolgálatatás támogatása: DRV Zrt.</t>
  </si>
  <si>
    <t>módosított előirányzat (eFt)</t>
  </si>
  <si>
    <t>5.3.</t>
  </si>
  <si>
    <t>ÁHT-n belüli megelőlegezés</t>
  </si>
  <si>
    <t xml:space="preserve">eredeti </t>
  </si>
  <si>
    <t xml:space="preserve">  összesen</t>
  </si>
  <si>
    <t>forintban</t>
  </si>
  <si>
    <t>Téli rezsicsökkenés miatti:tüzelőanyag beszerzése</t>
  </si>
  <si>
    <t>EFOP-1.5.2.Humán szolg.pályázat:foglalkozásokhoz anyagok beszerzése</t>
  </si>
  <si>
    <t>2019.évi szociális célú tüzelőanyag beszerzése kieg. Tám.</t>
  </si>
  <si>
    <t>Fogathajtó verseny: élelmiszer alapanyag beszerzések</t>
  </si>
  <si>
    <t>módosított előirányzat</t>
  </si>
  <si>
    <t>ZP pályázat:gépi munavégrzés, tereprendezés (K337)</t>
  </si>
  <si>
    <t>EFOP-1.5.2.Humán szolg.pályázat:rendezvényszervezési munkák (K337)</t>
  </si>
  <si>
    <t>Beltéri csapadékvíz elvezetés tanulmányi terv készítése (K337)</t>
  </si>
  <si>
    <t>Sportpálya szennyvízbekötéséhez terv készítése (K337)</t>
  </si>
  <si>
    <t>Sármelléki Gondolat könyvhöz fotók anyagának elkészítése (K337)</t>
  </si>
  <si>
    <t>ZP-1-2019 pályázat: szakmai terv kidolgozása, pályázat elkészítése (K337)</t>
  </si>
  <si>
    <t>TOP-2.1.3-15 belterületi csapadékvíz pályázat elkészítése (K337)</t>
  </si>
  <si>
    <t>Magyar Falu program: Temető fejlesztése pályázat megbízási díja (K337)</t>
  </si>
  <si>
    <t>Magyar Falu program: Eszköz fejlesztésbelter.közter. Karbantartás  pályázat megbízási szerződés  (K337)</t>
  </si>
  <si>
    <t>834. hrsz. Ingatlan értékbecslés díja (K337)</t>
  </si>
  <si>
    <t>Fogathajtó verseny: versenybírói díja (K337)</t>
  </si>
  <si>
    <t>Kamerarendszer tartószerkezet kiépítése: ZNET Telekom Zrt. (K337)</t>
  </si>
  <si>
    <t>Kamerarendszer üzemeltetése: ZNET Telekom Zrt. (K337)</t>
  </si>
  <si>
    <t>Szakmai lőadás, tanácsadás:Bezerics Kereskedőház Kft. (K337)</t>
  </si>
  <si>
    <t>Magyar Falu Program:Temető fejlesztése</t>
  </si>
  <si>
    <t>Mikulásra önk. Tám. Rendkívüli települési támogatás</t>
  </si>
  <si>
    <t>Szociális Tűzifa szállítás költsége. (K337)</t>
  </si>
  <si>
    <t>Működési célú költségvetési támogatások és kiegészítő támogatások</t>
  </si>
  <si>
    <t>EFOP 1.5.2 Humán szolg.pályázat tám.</t>
  </si>
  <si>
    <t>EFOP 1.5.2-16:Humán szolgáltatások pály. támogatás</t>
  </si>
  <si>
    <t>Magyar Falu program:Orvosi eszköz beszerzés pályázat</t>
  </si>
  <si>
    <t>Magyar Falu Program:Temető fejlesztése pályázat</t>
  </si>
  <si>
    <t>Felhalmozási célú támogatások ÁHI-i belülről</t>
  </si>
  <si>
    <t xml:space="preserve">Egyéb működési bevétel </t>
  </si>
  <si>
    <t>B411</t>
  </si>
  <si>
    <t>Ingatlan értékesítése (834 hrsz.ingatlan:Borbáth András)</t>
  </si>
  <si>
    <t>B52</t>
  </si>
  <si>
    <t>helyesbítés</t>
  </si>
  <si>
    <t>B814</t>
  </si>
  <si>
    <t>834. hrsz ingatlan értékbecslésének megtérítése</t>
  </si>
  <si>
    <t>B403</t>
  </si>
  <si>
    <t>Kamatbevételek</t>
  </si>
  <si>
    <t>B4082</t>
  </si>
  <si>
    <t>VPG-7-2-1 Külterületi utak fejlesztése</t>
  </si>
  <si>
    <t>EFOP 1.5.2 Humán szolgáltatási pályázat</t>
  </si>
  <si>
    <t>Szabadidőpark tereprendezése, vízelvezető elhelyezése (K337)</t>
  </si>
  <si>
    <t>2019.évi szociális célú tüzelőanyag beszerzése</t>
  </si>
  <si>
    <t>Dózsa György utcai autóbusz körforduló 67,68 hrsz . És Dózsa  Gy. U. 64,65 hrsz. Aszfalt burkolat felújítása (önrész)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</si>
</sst>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_-* #,##0.00\ _€_-;\-* #,##0.00\ _€_-;_-* &quot;-&quot;??\ _€_-;_-@_-"/>
    <numFmt numFmtId="166" formatCode="#,##0\ _F_t"/>
    <numFmt numFmtId="167" formatCode="0__"/>
    <numFmt numFmtId="168" formatCode="#,###"/>
    <numFmt numFmtId="169" formatCode="_-* #,##0\ _F_t_-;\-* #,##0\ _F_t_-;_-* &quot;-&quot;??\ _F_t_-;_-@_-"/>
    <numFmt numFmtId="170" formatCode="0.000"/>
    <numFmt numFmtId="171" formatCode="#"/>
  </numFmts>
  <fonts count="8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3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0"/>
      <color theme="5" tint="-0.249977111117893"/>
      <name val="Arial CE"/>
      <charset val="238"/>
    </font>
    <font>
      <sz val="12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1"/>
      <name val="Times New Roman CE"/>
      <charset val="238"/>
    </font>
    <font>
      <sz val="1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rgb="FF00B050"/>
      <name val="Arial CE"/>
      <charset val="238"/>
    </font>
    <font>
      <b/>
      <sz val="12"/>
      <color rgb="FF00B050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10" borderId="1" applyNumberFormat="0" applyAlignment="0" applyProtection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5" applyNumberFormat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6" borderId="7" applyNumberFormat="0" applyFont="0" applyAlignment="0" applyProtection="0"/>
    <xf numFmtId="0" fontId="21" fillId="2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8" applyNumberFormat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30" fillId="0" borderId="0"/>
    <xf numFmtId="0" fontId="2" fillId="0" borderId="0"/>
    <xf numFmtId="0" fontId="34" fillId="0" borderId="9" applyNumberFormat="0" applyFill="0" applyAlignment="0" applyProtection="0"/>
    <xf numFmtId="0" fontId="35" fillId="17" borderId="0" applyNumberFormat="0" applyBorder="0" applyAlignment="0" applyProtection="0"/>
    <xf numFmtId="0" fontId="36" fillId="10" borderId="0" applyNumberFormat="0" applyBorder="0" applyAlignment="0" applyProtection="0"/>
    <xf numFmtId="0" fontId="37" fillId="16" borderId="1" applyNumberFormat="0" applyAlignment="0" applyProtection="0"/>
  </cellStyleXfs>
  <cellXfs count="837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6" fontId="4" fillId="0" borderId="11" xfId="27" applyNumberFormat="1" applyFont="1" applyFill="1" applyBorder="1" applyAlignment="1">
      <alignment horizontal="center"/>
    </xf>
    <xf numFmtId="166" fontId="5" fillId="0" borderId="12" xfId="40" applyNumberFormat="1" applyFont="1" applyBorder="1" applyAlignment="1">
      <alignment horizontal="center" vertical="center"/>
    </xf>
    <xf numFmtId="166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6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6" fontId="5" fillId="18" borderId="12" xfId="27" applyNumberFormat="1" applyFont="1" applyFill="1" applyBorder="1" applyAlignment="1">
      <alignment horizontal="center"/>
    </xf>
    <xf numFmtId="166" fontId="5" fillId="18" borderId="11" xfId="27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6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Continuous"/>
    </xf>
    <xf numFmtId="167" fontId="14" fillId="0" borderId="0" xfId="0" applyNumberFormat="1" applyFont="1"/>
    <xf numFmtId="0" fontId="14" fillId="0" borderId="0" xfId="0" applyFont="1" applyAlignment="1"/>
    <xf numFmtId="0" fontId="7" fillId="0" borderId="0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7" fillId="0" borderId="12" xfId="42" applyFont="1" applyBorder="1" applyAlignment="1">
      <alignment horizontal="center" vertical="center"/>
    </xf>
    <xf numFmtId="0" fontId="11" fillId="0" borderId="12" xfId="42" applyFont="1" applyBorder="1" applyAlignment="1">
      <alignment horizontal="center" vertical="center"/>
    </xf>
    <xf numFmtId="0" fontId="13" fillId="0" borderId="12" xfId="42" applyFont="1" applyBorder="1" applyAlignment="1">
      <alignment vertical="center"/>
    </xf>
    <xf numFmtId="0" fontId="18" fillId="18" borderId="12" xfId="42" applyFont="1" applyFill="1" applyBorder="1" applyAlignment="1">
      <alignment vertical="center"/>
    </xf>
    <xf numFmtId="0" fontId="5" fillId="0" borderId="0" xfId="42" applyFont="1" applyAlignment="1">
      <alignment vertical="center"/>
    </xf>
    <xf numFmtId="166" fontId="4" fillId="0" borderId="22" xfId="40" applyNumberFormat="1" applyFont="1" applyBorder="1" applyAlignment="1">
      <alignment horizontal="center"/>
    </xf>
    <xf numFmtId="166" fontId="11" fillId="0" borderId="12" xfId="42" applyNumberFormat="1" applyFont="1" applyBorder="1" applyAlignment="1">
      <alignment vertical="center"/>
    </xf>
    <xf numFmtId="166" fontId="12" fillId="0" borderId="12" xfId="42" applyNumberFormat="1" applyFont="1" applyBorder="1" applyAlignment="1">
      <alignment horizontal="center" vertical="center"/>
    </xf>
    <xf numFmtId="166" fontId="11" fillId="18" borderId="12" xfId="42" applyNumberFormat="1" applyFont="1" applyFill="1" applyBorder="1" applyAlignment="1">
      <alignment vertical="center"/>
    </xf>
    <xf numFmtId="166" fontId="12" fillId="18" borderId="12" xfId="42" applyNumberFormat="1" applyFont="1" applyFill="1" applyBorder="1" applyAlignment="1">
      <alignment horizontal="center" vertical="center"/>
    </xf>
    <xf numFmtId="166" fontId="12" fillId="0" borderId="12" xfId="42" applyNumberFormat="1" applyFont="1" applyBorder="1" applyAlignment="1">
      <alignment vertical="center"/>
    </xf>
    <xf numFmtId="0" fontId="11" fillId="0" borderId="12" xfId="42" applyFont="1" applyBorder="1" applyAlignment="1">
      <alignment vertical="center"/>
    </xf>
    <xf numFmtId="0" fontId="12" fillId="0" borderId="12" xfId="42" applyFont="1" applyBorder="1" applyAlignment="1">
      <alignment vertical="center"/>
    </xf>
    <xf numFmtId="0" fontId="11" fillId="0" borderId="0" xfId="0" applyFont="1"/>
    <xf numFmtId="0" fontId="5" fillId="0" borderId="0" xfId="0" applyFont="1"/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12" xfId="0" applyFont="1" applyBorder="1"/>
    <xf numFmtId="168" fontId="30" fillId="0" borderId="0" xfId="41" applyNumberFormat="1" applyFill="1" applyAlignment="1">
      <alignment horizontal="center" vertical="center" wrapText="1"/>
    </xf>
    <xf numFmtId="168" fontId="30" fillId="0" borderId="0" xfId="41" applyNumberFormat="1" applyFill="1" applyAlignment="1">
      <alignment vertical="center" wrapText="1"/>
    </xf>
    <xf numFmtId="168" fontId="43" fillId="0" borderId="0" xfId="41" applyNumberFormat="1" applyFont="1" applyFill="1" applyAlignment="1">
      <alignment horizontal="center" vertical="center" wrapText="1"/>
    </xf>
    <xf numFmtId="168" fontId="43" fillId="0" borderId="0" xfId="41" applyNumberFormat="1" applyFont="1" applyFill="1" applyAlignment="1">
      <alignment vertical="center" wrapText="1"/>
    </xf>
    <xf numFmtId="0" fontId="39" fillId="0" borderId="28" xfId="41" applyFont="1" applyFill="1" applyBorder="1" applyAlignment="1">
      <alignment horizontal="center" vertical="center" wrapText="1"/>
    </xf>
    <xf numFmtId="0" fontId="39" fillId="0" borderId="29" xfId="41" applyFont="1" applyFill="1" applyBorder="1" applyAlignment="1">
      <alignment horizontal="center" vertical="center" wrapText="1"/>
    </xf>
    <xf numFmtId="0" fontId="39" fillId="0" borderId="27" xfId="41" applyFont="1" applyFill="1" applyBorder="1" applyAlignment="1">
      <alignment horizontal="center" vertical="center" wrapText="1"/>
    </xf>
    <xf numFmtId="0" fontId="44" fillId="0" borderId="0" xfId="41" applyFont="1" applyFill="1" applyAlignment="1">
      <alignment horizontal="center" vertical="center" wrapText="1"/>
    </xf>
    <xf numFmtId="0" fontId="40" fillId="0" borderId="28" xfId="41" applyFont="1" applyFill="1" applyBorder="1" applyAlignment="1">
      <alignment horizontal="center" vertical="center" wrapText="1"/>
    </xf>
    <xf numFmtId="0" fontId="40" fillId="0" borderId="29" xfId="41" applyFont="1" applyFill="1" applyBorder="1" applyAlignment="1">
      <alignment horizontal="center" vertical="center" wrapText="1"/>
    </xf>
    <xf numFmtId="0" fontId="40" fillId="0" borderId="27" xfId="41" applyFont="1" applyFill="1" applyBorder="1" applyAlignment="1">
      <alignment horizontal="center" vertical="center" wrapText="1"/>
    </xf>
    <xf numFmtId="0" fontId="45" fillId="0" borderId="36" xfId="41" applyFont="1" applyFill="1" applyBorder="1" applyAlignment="1">
      <alignment horizontal="center" vertical="center" wrapText="1"/>
    </xf>
    <xf numFmtId="0" fontId="42" fillId="0" borderId="21" xfId="41" applyFont="1" applyFill="1" applyBorder="1" applyAlignment="1" applyProtection="1">
      <alignment horizontal="left" vertical="center" wrapText="1" indent="1"/>
      <protection locked="0"/>
    </xf>
    <xf numFmtId="168" fontId="45" fillId="0" borderId="21" xfId="41" applyNumberFormat="1" applyFont="1" applyFill="1" applyBorder="1" applyAlignment="1" applyProtection="1">
      <alignment horizontal="right" vertical="center" wrapText="1" indent="1"/>
      <protection locked="0"/>
    </xf>
    <xf numFmtId="168" fontId="45" fillId="0" borderId="37" xfId="41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41" applyFill="1" applyAlignment="1">
      <alignment vertical="center" wrapText="1"/>
    </xf>
    <xf numFmtId="0" fontId="45" fillId="0" borderId="10" xfId="41" applyFont="1" applyFill="1" applyBorder="1" applyAlignment="1">
      <alignment horizontal="center" vertical="center" wrapText="1"/>
    </xf>
    <xf numFmtId="0" fontId="42" fillId="0" borderId="18" xfId="41" applyFont="1" applyFill="1" applyBorder="1" applyAlignment="1" applyProtection="1">
      <alignment horizontal="left" vertical="center" wrapText="1" indent="1"/>
      <protection locked="0"/>
    </xf>
    <xf numFmtId="168" fontId="45" fillId="0" borderId="18" xfId="41" applyNumberFormat="1" applyFont="1" applyFill="1" applyBorder="1" applyAlignment="1" applyProtection="1">
      <alignment horizontal="right" vertical="center" wrapText="1" indent="1"/>
      <protection locked="0"/>
    </xf>
    <xf numFmtId="168" fontId="45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18" xfId="41" applyFont="1" applyFill="1" applyBorder="1" applyAlignment="1" applyProtection="1">
      <alignment horizontal="left" vertical="center" wrapText="1" indent="8"/>
      <protection locked="0"/>
    </xf>
    <xf numFmtId="0" fontId="45" fillId="0" borderId="38" xfId="41" applyFont="1" applyFill="1" applyBorder="1" applyAlignment="1" applyProtection="1">
      <alignment vertical="center" wrapText="1"/>
      <protection locked="0"/>
    </xf>
    <xf numFmtId="168" fontId="45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28" xfId="41" applyFont="1" applyFill="1" applyBorder="1" applyAlignment="1">
      <alignment horizontal="center" vertical="center" wrapText="1"/>
    </xf>
    <xf numFmtId="0" fontId="46" fillId="0" borderId="39" xfId="41" applyFont="1" applyFill="1" applyBorder="1" applyAlignment="1">
      <alignment vertical="center" wrapText="1"/>
    </xf>
    <xf numFmtId="168" fontId="41" fillId="0" borderId="39" xfId="41" applyNumberFormat="1" applyFont="1" applyFill="1" applyBorder="1" applyAlignment="1">
      <alignment vertical="center" wrapText="1"/>
    </xf>
    <xf numFmtId="168" fontId="41" fillId="0" borderId="40" xfId="41" applyNumberFormat="1" applyFont="1" applyFill="1" applyBorder="1" applyAlignment="1">
      <alignment vertical="center" wrapText="1"/>
    </xf>
    <xf numFmtId="0" fontId="30" fillId="0" borderId="0" xfId="41" applyFill="1" applyAlignment="1">
      <alignment horizontal="right" vertical="center" wrapText="1"/>
    </xf>
    <xf numFmtId="0" fontId="30" fillId="0" borderId="0" xfId="4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8" xfId="0" applyFont="1" applyBorder="1"/>
    <xf numFmtId="0" fontId="5" fillId="0" borderId="41" xfId="0" applyFont="1" applyBorder="1"/>
    <xf numFmtId="0" fontId="47" fillId="0" borderId="10" xfId="0" applyFont="1" applyBorder="1" applyAlignment="1">
      <alignment horizontal="right"/>
    </xf>
    <xf numFmtId="0" fontId="5" fillId="0" borderId="12" xfId="0" applyFont="1" applyBorder="1"/>
    <xf numFmtId="0" fontId="5" fillId="0" borderId="10" xfId="0" applyFont="1" applyBorder="1"/>
    <xf numFmtId="0" fontId="5" fillId="0" borderId="30" xfId="0" applyFont="1" applyBorder="1"/>
    <xf numFmtId="168" fontId="39" fillId="0" borderId="28" xfId="41" applyNumberFormat="1" applyFont="1" applyFill="1" applyBorder="1" applyAlignment="1">
      <alignment horizontal="center" vertical="center" wrapText="1"/>
    </xf>
    <xf numFmtId="168" fontId="40" fillId="0" borderId="42" xfId="41" applyNumberFormat="1" applyFont="1" applyFill="1" applyBorder="1" applyAlignment="1" applyProtection="1">
      <alignment horizontal="center" vertical="center" wrapText="1"/>
    </xf>
    <xf numFmtId="168" fontId="40" fillId="0" borderId="39" xfId="41" applyNumberFormat="1" applyFont="1" applyFill="1" applyBorder="1" applyAlignment="1" applyProtection="1">
      <alignment horizontal="center" vertical="center" wrapText="1"/>
    </xf>
    <xf numFmtId="168" fontId="40" fillId="0" borderId="40" xfId="41" applyNumberFormat="1" applyFont="1" applyFill="1" applyBorder="1" applyAlignment="1" applyProtection="1">
      <alignment horizontal="center" vertical="center" wrapText="1"/>
    </xf>
    <xf numFmtId="168" fontId="48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8" fontId="49" fillId="0" borderId="12" xfId="41" applyNumberFormat="1" applyFont="1" applyFill="1" applyBorder="1" applyAlignment="1" applyProtection="1">
      <alignment vertical="center" wrapText="1"/>
      <protection locked="0"/>
    </xf>
    <xf numFmtId="168" fontId="49" fillId="0" borderId="11" xfId="41" applyNumberFormat="1" applyFont="1" applyFill="1" applyBorder="1" applyAlignment="1" applyProtection="1">
      <alignment vertical="center" wrapText="1"/>
    </xf>
    <xf numFmtId="168" fontId="50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8" fontId="39" fillId="0" borderId="28" xfId="41" applyNumberFormat="1" applyFont="1" applyFill="1" applyBorder="1" applyAlignment="1">
      <alignment horizontal="left" vertical="center" wrapText="1"/>
    </xf>
    <xf numFmtId="168" fontId="39" fillId="0" borderId="29" xfId="41" applyNumberFormat="1" applyFont="1" applyFill="1" applyBorder="1" applyAlignment="1">
      <alignment vertical="center" wrapText="1"/>
    </xf>
    <xf numFmtId="168" fontId="39" fillId="0" borderId="27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0" fontId="4" fillId="0" borderId="10" xfId="40" applyFont="1" applyBorder="1" applyAlignment="1">
      <alignment horizontal="center" vertical="center"/>
    </xf>
    <xf numFmtId="0" fontId="51" fillId="0" borderId="0" xfId="40" applyFont="1" applyAlignment="1">
      <alignment vertical="center"/>
    </xf>
    <xf numFmtId="166" fontId="3" fillId="0" borderId="0" xfId="42" applyNumberFormat="1" applyFont="1" applyAlignment="1">
      <alignment vertical="center"/>
    </xf>
    <xf numFmtId="0" fontId="5" fillId="0" borderId="0" xfId="42" applyFont="1" applyAlignment="1">
      <alignment horizontal="right" vertical="center"/>
    </xf>
    <xf numFmtId="3" fontId="5" fillId="0" borderId="0" xfId="42" applyNumberFormat="1" applyFont="1" applyAlignment="1">
      <alignment vertical="center"/>
    </xf>
    <xf numFmtId="166" fontId="5" fillId="0" borderId="0" xfId="42" applyNumberFormat="1" applyFont="1" applyAlignment="1">
      <alignment vertical="center"/>
    </xf>
    <xf numFmtId="0" fontId="11" fillId="0" borderId="12" xfId="42" applyFont="1" applyBorder="1" applyAlignment="1">
      <alignment horizontal="left" vertical="center"/>
    </xf>
    <xf numFmtId="169" fontId="14" fillId="0" borderId="0" xfId="26" applyNumberFormat="1" applyFont="1"/>
    <xf numFmtId="0" fontId="0" fillId="0" borderId="41" xfId="0" applyBorder="1"/>
    <xf numFmtId="0" fontId="0" fillId="0" borderId="30" xfId="0" applyBorder="1"/>
    <xf numFmtId="0" fontId="0" fillId="0" borderId="10" xfId="0" applyBorder="1"/>
    <xf numFmtId="0" fontId="0" fillId="0" borderId="43" xfId="0" applyBorder="1"/>
    <xf numFmtId="0" fontId="13" fillId="0" borderId="0" xfId="42" applyFont="1" applyBorder="1" applyAlignment="1">
      <alignment vertical="center"/>
    </xf>
    <xf numFmtId="166" fontId="12" fillId="0" borderId="0" xfId="42" applyNumberFormat="1" applyFont="1" applyBorder="1" applyAlignment="1">
      <alignment vertical="center"/>
    </xf>
    <xf numFmtId="166" fontId="12" fillId="0" borderId="0" xfId="42" applyNumberFormat="1" applyFont="1" applyBorder="1" applyAlignment="1">
      <alignment horizontal="center" vertical="center"/>
    </xf>
    <xf numFmtId="0" fontId="0" fillId="0" borderId="0" xfId="0" applyBorder="1"/>
    <xf numFmtId="0" fontId="0" fillId="0" borderId="36" xfId="0" applyBorder="1"/>
    <xf numFmtId="0" fontId="7" fillId="0" borderId="0" xfId="40" applyFont="1" applyBorder="1" applyAlignment="1">
      <alignment horizontal="right"/>
    </xf>
    <xf numFmtId="0" fontId="4" fillId="0" borderId="43" xfId="40" applyFont="1" applyBorder="1" applyAlignment="1">
      <alignment horizontal="center" vertical="center"/>
    </xf>
    <xf numFmtId="0" fontId="4" fillId="0" borderId="22" xfId="40" applyFont="1" applyBorder="1" applyAlignment="1">
      <alignment vertical="center"/>
    </xf>
    <xf numFmtId="0" fontId="4" fillId="0" borderId="22" xfId="40" applyFont="1" applyBorder="1" applyAlignment="1">
      <alignment horizontal="center" vertical="center"/>
    </xf>
    <xf numFmtId="0" fontId="12" fillId="0" borderId="11" xfId="40" applyFont="1" applyBorder="1" applyAlignment="1">
      <alignment horizontal="center" vertical="center" wrapText="1"/>
    </xf>
    <xf numFmtId="166" fontId="5" fillId="0" borderId="0" xfId="40" applyNumberFormat="1" applyFont="1" applyAlignment="1">
      <alignment horizontal="center" vertical="center" wrapText="1"/>
    </xf>
    <xf numFmtId="0" fontId="5" fillId="0" borderId="0" xfId="40" applyFont="1" applyBorder="1" applyAlignment="1">
      <alignment horizontal="center" vertical="center"/>
    </xf>
    <xf numFmtId="166" fontId="5" fillId="0" borderId="0" xfId="27" applyNumberFormat="1" applyFont="1" applyFill="1" applyBorder="1" applyAlignment="1">
      <alignment horizontal="center"/>
    </xf>
    <xf numFmtId="166" fontId="4" fillId="0" borderId="0" xfId="27" applyNumberFormat="1" applyFont="1" applyFill="1" applyBorder="1" applyAlignment="1">
      <alignment horizontal="center"/>
    </xf>
    <xf numFmtId="0" fontId="4" fillId="0" borderId="0" xfId="40" applyFont="1" applyBorder="1" applyAlignment="1">
      <alignment horizontal="center" vertical="center"/>
    </xf>
    <xf numFmtId="166" fontId="4" fillId="0" borderId="0" xfId="40" applyNumberFormat="1" applyFont="1" applyBorder="1" applyAlignment="1">
      <alignment horizontal="center"/>
    </xf>
    <xf numFmtId="0" fontId="54" fillId="0" borderId="0" xfId="0" applyFont="1"/>
    <xf numFmtId="0" fontId="13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166" fontId="5" fillId="0" borderId="12" xfId="27" applyNumberFormat="1" applyFont="1" applyFill="1" applyBorder="1" applyAlignment="1">
      <alignment horizontal="center"/>
    </xf>
    <xf numFmtId="0" fontId="5" fillId="0" borderId="12" xfId="40" applyFont="1" applyBorder="1" applyAlignment="1">
      <alignment horizontal="center" vertical="center"/>
    </xf>
    <xf numFmtId="166" fontId="13" fillId="0" borderId="12" xfId="27" applyNumberFormat="1" applyFont="1" applyFill="1" applyBorder="1" applyAlignment="1">
      <alignment horizontal="center"/>
    </xf>
    <xf numFmtId="0" fontId="4" fillId="0" borderId="12" xfId="40" applyFont="1" applyBorder="1" applyAlignment="1">
      <alignment horizontal="center" vertical="center"/>
    </xf>
    <xf numFmtId="166" fontId="4" fillId="0" borderId="12" xfId="27" applyNumberFormat="1" applyFont="1" applyFill="1" applyBorder="1" applyAlignment="1">
      <alignment horizontal="center"/>
    </xf>
    <xf numFmtId="0" fontId="5" fillId="18" borderId="12" xfId="40" applyFont="1" applyFill="1" applyBorder="1" applyAlignment="1">
      <alignment horizontal="center" vertical="center"/>
    </xf>
    <xf numFmtId="0" fontId="12" fillId="18" borderId="11" xfId="40" applyFont="1" applyFill="1" applyBorder="1" applyAlignment="1">
      <alignment horizontal="center" vertical="center" wrapText="1"/>
    </xf>
    <xf numFmtId="0" fontId="54" fillId="0" borderId="10" xfId="0" applyFont="1" applyBorder="1"/>
    <xf numFmtId="166" fontId="4" fillId="0" borderId="24" xfId="27" applyNumberFormat="1" applyFont="1" applyFill="1" applyBorder="1" applyAlignment="1">
      <alignment horizontal="center"/>
    </xf>
    <xf numFmtId="0" fontId="13" fillId="0" borderId="44" xfId="40" applyFont="1" applyBorder="1" applyAlignment="1">
      <alignment horizontal="center" vertical="center" wrapText="1"/>
    </xf>
    <xf numFmtId="0" fontId="0" fillId="18" borderId="10" xfId="0" applyFill="1" applyBorder="1"/>
    <xf numFmtId="166" fontId="7" fillId="18" borderId="11" xfId="27" applyNumberFormat="1" applyFont="1" applyFill="1" applyBorder="1" applyAlignment="1">
      <alignment horizontal="center"/>
    </xf>
    <xf numFmtId="0" fontId="0" fillId="18" borderId="30" xfId="0" applyFill="1" applyBorder="1"/>
    <xf numFmtId="166" fontId="5" fillId="18" borderId="31" xfId="27" applyNumberFormat="1" applyFont="1" applyFill="1" applyBorder="1" applyAlignment="1">
      <alignment horizontal="center"/>
    </xf>
    <xf numFmtId="0" fontId="5" fillId="0" borderId="31" xfId="40" applyFont="1" applyBorder="1" applyAlignment="1">
      <alignment horizontal="center" vertical="center"/>
    </xf>
    <xf numFmtId="166" fontId="5" fillId="0" borderId="32" xfId="27" applyNumberFormat="1" applyFont="1" applyFill="1" applyBorder="1" applyAlignment="1">
      <alignment horizontal="center"/>
    </xf>
    <xf numFmtId="166" fontId="5" fillId="0" borderId="38" xfId="27" applyNumberFormat="1" applyFont="1" applyFill="1" applyBorder="1" applyAlignment="1">
      <alignment horizontal="center"/>
    </xf>
    <xf numFmtId="0" fontId="5" fillId="0" borderId="38" xfId="40" applyFont="1" applyBorder="1" applyAlignment="1">
      <alignment horizontal="center" vertical="center"/>
    </xf>
    <xf numFmtId="166" fontId="5" fillId="0" borderId="37" xfId="27" applyNumberFormat="1" applyFont="1" applyFill="1" applyBorder="1" applyAlignment="1">
      <alignment horizontal="center"/>
    </xf>
    <xf numFmtId="0" fontId="54" fillId="0" borderId="28" xfId="0" applyFont="1" applyBorder="1"/>
    <xf numFmtId="166" fontId="13" fillId="0" borderId="29" xfId="27" applyNumberFormat="1" applyFont="1" applyFill="1" applyBorder="1" applyAlignment="1">
      <alignment horizontal="center"/>
    </xf>
    <xf numFmtId="0" fontId="13" fillId="0" borderId="29" xfId="40" applyFont="1" applyBorder="1" applyAlignment="1">
      <alignment horizontal="center" vertical="center"/>
    </xf>
    <xf numFmtId="0" fontId="13" fillId="0" borderId="29" xfId="40" applyFont="1" applyBorder="1" applyAlignment="1">
      <alignment horizontal="left" vertical="center"/>
    </xf>
    <xf numFmtId="0" fontId="54" fillId="0" borderId="29" xfId="0" applyFont="1" applyBorder="1"/>
    <xf numFmtId="166" fontId="13" fillId="0" borderId="27" xfId="27" applyNumberFormat="1" applyFont="1" applyFill="1" applyBorder="1" applyAlignment="1">
      <alignment horizontal="center"/>
    </xf>
    <xf numFmtId="166" fontId="5" fillId="0" borderId="31" xfId="27" applyNumberFormat="1" applyFont="1" applyFill="1" applyBorder="1" applyAlignment="1">
      <alignment horizontal="center"/>
    </xf>
    <xf numFmtId="166" fontId="13" fillId="0" borderId="27" xfId="27" applyNumberFormat="1" applyFont="1" applyBorder="1" applyAlignment="1">
      <alignment horizontal="center"/>
    </xf>
    <xf numFmtId="0" fontId="7" fillId="18" borderId="12" xfId="40" applyFont="1" applyFill="1" applyBorder="1" applyAlignment="1">
      <alignment horizontal="center" vertical="center"/>
    </xf>
    <xf numFmtId="0" fontId="0" fillId="18" borderId="33" xfId="0" applyFill="1" applyBorder="1"/>
    <xf numFmtId="0" fontId="5" fillId="18" borderId="34" xfId="40" applyFont="1" applyFill="1" applyBorder="1" applyAlignment="1">
      <alignment horizontal="left"/>
    </xf>
    <xf numFmtId="166" fontId="5" fillId="18" borderId="34" xfId="27" applyNumberFormat="1" applyFont="1" applyFill="1" applyBorder="1" applyAlignment="1">
      <alignment horizontal="center"/>
    </xf>
    <xf numFmtId="0" fontId="11" fillId="0" borderId="12" xfId="40" applyFont="1" applyBorder="1" applyAlignment="1">
      <alignment horizontal="center" vertical="center"/>
    </xf>
    <xf numFmtId="166" fontId="5" fillId="0" borderId="0" xfId="4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5" fillId="0" borderId="0" xfId="40" applyFont="1" applyAlignment="1">
      <alignment vertical="center"/>
    </xf>
    <xf numFmtId="166" fontId="13" fillId="0" borderId="34" xfId="27" applyNumberFormat="1" applyFont="1" applyFill="1" applyBorder="1" applyAlignment="1">
      <alignment horizontal="center"/>
    </xf>
    <xf numFmtId="0" fontId="13" fillId="0" borderId="34" xfId="40" applyFont="1" applyBorder="1" applyAlignment="1">
      <alignment horizontal="center" vertical="center"/>
    </xf>
    <xf numFmtId="0" fontId="13" fillId="0" borderId="34" xfId="40" applyFont="1" applyBorder="1" applyAlignment="1">
      <alignment horizontal="left" vertical="center"/>
    </xf>
    <xf numFmtId="0" fontId="54" fillId="0" borderId="34" xfId="0" applyFont="1" applyBorder="1"/>
    <xf numFmtId="166" fontId="13" fillId="0" borderId="35" xfId="27" applyNumberFormat="1" applyFont="1" applyFill="1" applyBorder="1" applyAlignment="1">
      <alignment horizontal="center"/>
    </xf>
    <xf numFmtId="0" fontId="13" fillId="0" borderId="33" xfId="0" applyFont="1" applyBorder="1"/>
    <xf numFmtId="0" fontId="13" fillId="0" borderId="34" xfId="40" applyFont="1" applyBorder="1" applyAlignment="1">
      <alignment horizontal="left" vertical="center" wrapText="1"/>
    </xf>
    <xf numFmtId="166" fontId="13" fillId="0" borderId="35" xfId="27" applyNumberFormat="1" applyFont="1" applyBorder="1" applyAlignment="1">
      <alignment horizontal="center"/>
    </xf>
    <xf numFmtId="168" fontId="30" fillId="0" borderId="0" xfId="41" applyNumberFormat="1" applyFont="1" applyFill="1" applyAlignment="1">
      <alignment horizontal="right" vertical="center"/>
    </xf>
    <xf numFmtId="168" fontId="30" fillId="0" borderId="0" xfId="41" applyNumberFormat="1" applyFont="1" applyFill="1" applyAlignment="1">
      <alignment vertical="center" wrapText="1"/>
    </xf>
    <xf numFmtId="169" fontId="11" fillId="0" borderId="0" xfId="26" applyNumberFormat="1" applyFont="1"/>
    <xf numFmtId="169" fontId="5" fillId="0" borderId="29" xfId="26" applyNumberFormat="1" applyFont="1" applyBorder="1" applyAlignment="1">
      <alignment horizontal="center"/>
    </xf>
    <xf numFmtId="169" fontId="5" fillId="0" borderId="27" xfId="26" applyNumberFormat="1" applyFont="1" applyBorder="1" applyAlignment="1">
      <alignment horizontal="center"/>
    </xf>
    <xf numFmtId="169" fontId="5" fillId="0" borderId="38" xfId="26" applyNumberFormat="1" applyFont="1" applyBorder="1"/>
    <xf numFmtId="169" fontId="5" fillId="0" borderId="37" xfId="26" applyNumberFormat="1" applyFont="1" applyBorder="1"/>
    <xf numFmtId="169" fontId="5" fillId="0" borderId="12" xfId="26" applyNumberFormat="1" applyFont="1" applyBorder="1"/>
    <xf numFmtId="169" fontId="5" fillId="0" borderId="31" xfId="26" applyNumberFormat="1" applyFont="1" applyBorder="1"/>
    <xf numFmtId="169" fontId="5" fillId="0" borderId="35" xfId="26" applyNumberFormat="1" applyFont="1" applyBorder="1"/>
    <xf numFmtId="169" fontId="5" fillId="0" borderId="29" xfId="26" applyNumberFormat="1" applyFont="1" applyBorder="1"/>
    <xf numFmtId="169" fontId="5" fillId="0" borderId="27" xfId="26" applyNumberFormat="1" applyFont="1" applyBorder="1"/>
    <xf numFmtId="169" fontId="5" fillId="0" borderId="0" xfId="26" applyNumberFormat="1" applyFont="1"/>
    <xf numFmtId="0" fontId="2" fillId="0" borderId="0" xfId="42" applyFont="1" applyAlignment="1">
      <alignment vertical="center"/>
    </xf>
    <xf numFmtId="168" fontId="30" fillId="0" borderId="0" xfId="41" applyNumberFormat="1" applyFont="1" applyFill="1" applyBorder="1" applyAlignment="1">
      <alignment vertical="center" wrapText="1"/>
    </xf>
    <xf numFmtId="168" fontId="30" fillId="0" borderId="0" xfId="41" applyNumberFormat="1" applyFill="1" applyBorder="1" applyAlignment="1">
      <alignment vertical="center" wrapText="1"/>
    </xf>
    <xf numFmtId="0" fontId="30" fillId="0" borderId="0" xfId="41" applyNumberFormat="1" applyFill="1" applyBorder="1" applyAlignment="1">
      <alignment horizontal="center" vertical="center" wrapText="1"/>
    </xf>
    <xf numFmtId="0" fontId="30" fillId="0" borderId="0" xfId="41" applyNumberFormat="1" applyFill="1" applyBorder="1" applyAlignment="1">
      <alignment vertical="center" wrapText="1"/>
    </xf>
    <xf numFmtId="0" fontId="30" fillId="0" borderId="0" xfId="41" applyNumberFormat="1" applyFont="1" applyFill="1" applyBorder="1" applyAlignment="1">
      <alignment horizontal="center" vertical="center" wrapText="1"/>
    </xf>
    <xf numFmtId="0" fontId="30" fillId="0" borderId="0" xfId="41" applyNumberFormat="1" applyFill="1" applyAlignment="1">
      <alignment horizontal="center" vertical="center" wrapText="1"/>
    </xf>
    <xf numFmtId="0" fontId="12" fillId="18" borderId="12" xfId="40" applyFont="1" applyFill="1" applyBorder="1" applyAlignment="1">
      <alignment horizontal="center" vertical="center" wrapText="1"/>
    </xf>
    <xf numFmtId="49" fontId="5" fillId="0" borderId="12" xfId="40" applyNumberFormat="1" applyFont="1" applyBorder="1" applyAlignment="1">
      <alignment horizontal="right"/>
    </xf>
    <xf numFmtId="0" fontId="12" fillId="18" borderId="18" xfId="40" applyFont="1" applyFill="1" applyBorder="1" applyAlignment="1">
      <alignment horizontal="center" vertical="center" wrapText="1"/>
    </xf>
    <xf numFmtId="166" fontId="5" fillId="0" borderId="18" xfId="40" applyNumberFormat="1" applyFont="1" applyBorder="1" applyAlignment="1">
      <alignment horizontal="center" vertical="center"/>
    </xf>
    <xf numFmtId="166" fontId="5" fillId="0" borderId="18" xfId="27" applyNumberFormat="1" applyFont="1" applyBorder="1" applyAlignment="1">
      <alignment horizontal="center"/>
    </xf>
    <xf numFmtId="166" fontId="4" fillId="0" borderId="18" xfId="27" applyNumberFormat="1" applyFont="1" applyBorder="1" applyAlignment="1">
      <alignment horizontal="center"/>
    </xf>
    <xf numFmtId="166" fontId="5" fillId="18" borderId="18" xfId="27" applyNumberFormat="1" applyFont="1" applyFill="1" applyBorder="1" applyAlignment="1">
      <alignment horizontal="center"/>
    </xf>
    <xf numFmtId="0" fontId="12" fillId="18" borderId="45" xfId="40" applyFont="1" applyFill="1" applyBorder="1" applyAlignment="1">
      <alignment horizontal="center" vertical="center" wrapText="1"/>
    </xf>
    <xf numFmtId="0" fontId="11" fillId="0" borderId="34" xfId="40" applyFont="1" applyBorder="1" applyAlignment="1">
      <alignment horizontal="center" vertical="center"/>
    </xf>
    <xf numFmtId="166" fontId="5" fillId="0" borderId="35" xfId="27" applyNumberFormat="1" applyFont="1" applyFill="1" applyBorder="1" applyAlignment="1">
      <alignment horizontal="center"/>
    </xf>
    <xf numFmtId="17" fontId="11" fillId="0" borderId="0" xfId="0" applyNumberFormat="1" applyFont="1"/>
    <xf numFmtId="166" fontId="5" fillId="0" borderId="18" xfId="27" applyNumberFormat="1" applyFont="1" applyFill="1" applyBorder="1" applyAlignment="1">
      <alignment horizontal="center"/>
    </xf>
    <xf numFmtId="0" fontId="5" fillId="0" borderId="12" xfId="0" quotePrefix="1" applyFont="1" applyBorder="1" applyAlignment="1">
      <alignment horizontal="center" vertical="center" wrapText="1"/>
    </xf>
    <xf numFmtId="166" fontId="5" fillId="0" borderId="16" xfId="40" applyNumberFormat="1" applyFont="1" applyBorder="1" applyAlignment="1">
      <alignment horizontal="center" vertical="center"/>
    </xf>
    <xf numFmtId="166" fontId="5" fillId="0" borderId="16" xfId="27" applyNumberFormat="1" applyFont="1" applyBorder="1" applyAlignment="1">
      <alignment horizontal="center"/>
    </xf>
    <xf numFmtId="166" fontId="7" fillId="0" borderId="16" xfId="27" applyNumberFormat="1" applyFont="1" applyBorder="1" applyAlignment="1">
      <alignment horizontal="center"/>
    </xf>
    <xf numFmtId="166" fontId="4" fillId="0" borderId="16" xfId="27" applyNumberFormat="1" applyFont="1" applyBorder="1" applyAlignment="1">
      <alignment horizontal="center"/>
    </xf>
    <xf numFmtId="166" fontId="5" fillId="18" borderId="16" xfId="27" applyNumberFormat="1" applyFont="1" applyFill="1" applyBorder="1" applyAlignment="1">
      <alignment horizontal="center"/>
    </xf>
    <xf numFmtId="166" fontId="9" fillId="0" borderId="16" xfId="27" applyNumberFormat="1" applyFont="1" applyBorder="1" applyAlignment="1">
      <alignment horizontal="center"/>
    </xf>
    <xf numFmtId="166" fontId="4" fillId="0" borderId="17" xfId="27" applyNumberFormat="1" applyFont="1" applyBorder="1" applyAlignment="1">
      <alignment horizontal="center"/>
    </xf>
    <xf numFmtId="166" fontId="4" fillId="0" borderId="16" xfId="40" applyNumberFormat="1" applyFont="1" applyBorder="1" applyAlignment="1">
      <alignment horizontal="center"/>
    </xf>
    <xf numFmtId="166" fontId="4" fillId="0" borderId="46" xfId="27" applyNumberFormat="1" applyFont="1" applyBorder="1" applyAlignment="1">
      <alignment horizontal="center"/>
    </xf>
    <xf numFmtId="166" fontId="5" fillId="0" borderId="46" xfId="27" applyNumberFormat="1" applyFont="1" applyBorder="1" applyAlignment="1">
      <alignment horizontal="center"/>
    </xf>
    <xf numFmtId="166" fontId="7" fillId="0" borderId="46" xfId="27" applyNumberFormat="1" applyFont="1" applyBorder="1" applyAlignment="1">
      <alignment horizontal="center"/>
    </xf>
    <xf numFmtId="166" fontId="7" fillId="0" borderId="18" xfId="27" applyNumberFormat="1" applyFont="1" applyFill="1" applyBorder="1" applyAlignment="1">
      <alignment horizontal="center"/>
    </xf>
    <xf numFmtId="166" fontId="9" fillId="0" borderId="18" xfId="27" applyNumberFormat="1" applyFont="1" applyFill="1" applyBorder="1" applyAlignment="1">
      <alignment horizontal="center"/>
    </xf>
    <xf numFmtId="166" fontId="4" fillId="0" borderId="18" xfId="27" applyNumberFormat="1" applyFont="1" applyFill="1" applyBorder="1" applyAlignment="1">
      <alignment horizontal="center"/>
    </xf>
    <xf numFmtId="166" fontId="5" fillId="0" borderId="12" xfId="27" applyNumberFormat="1" applyFont="1" applyBorder="1" applyAlignment="1">
      <alignment horizontal="center"/>
    </xf>
    <xf numFmtId="166" fontId="7" fillId="0" borderId="12" xfId="27" applyNumberFormat="1" applyFont="1" applyBorder="1" applyAlignment="1">
      <alignment horizontal="center"/>
    </xf>
    <xf numFmtId="166" fontId="5" fillId="19" borderId="12" xfId="27" applyNumberFormat="1" applyFont="1" applyFill="1" applyBorder="1" applyAlignment="1">
      <alignment horizontal="center"/>
    </xf>
    <xf numFmtId="166" fontId="4" fillId="0" borderId="12" xfId="27" applyNumberFormat="1" applyFont="1" applyBorder="1" applyAlignment="1">
      <alignment horizontal="center"/>
    </xf>
    <xf numFmtId="166" fontId="9" fillId="0" borderId="12" xfId="27" applyNumberFormat="1" applyFont="1" applyBorder="1" applyAlignment="1">
      <alignment horizontal="center"/>
    </xf>
    <xf numFmtId="0" fontId="17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5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0" fontId="13" fillId="0" borderId="10" xfId="40" applyFont="1" applyBorder="1" applyAlignment="1">
      <alignment horizontal="center" vertical="center" wrapText="1"/>
    </xf>
    <xf numFmtId="0" fontId="14" fillId="0" borderId="0" xfId="0" applyFont="1" applyBorder="1"/>
    <xf numFmtId="0" fontId="14" fillId="19" borderId="12" xfId="0" applyFont="1" applyFill="1" applyBorder="1"/>
    <xf numFmtId="169" fontId="14" fillId="0" borderId="0" xfId="26" applyNumberFormat="1" applyFont="1" applyAlignment="1"/>
    <xf numFmtId="169" fontId="14" fillId="19" borderId="12" xfId="26" applyNumberFormat="1" applyFont="1" applyFill="1" applyBorder="1"/>
    <xf numFmtId="169" fontId="14" fillId="0" borderId="12" xfId="26" applyNumberFormat="1" applyFont="1" applyBorder="1"/>
    <xf numFmtId="169" fontId="14" fillId="18" borderId="12" xfId="26" applyNumberFormat="1" applyFont="1" applyFill="1" applyBorder="1"/>
    <xf numFmtId="0" fontId="14" fillId="18" borderId="12" xfId="0" applyFont="1" applyFill="1" applyBorder="1"/>
    <xf numFmtId="166" fontId="5" fillId="0" borderId="11" xfId="40" applyNumberFormat="1" applyFont="1" applyBorder="1" applyAlignment="1">
      <alignment horizontal="center" vertical="center"/>
    </xf>
    <xf numFmtId="3" fontId="5" fillId="0" borderId="12" xfId="40" applyNumberFormat="1" applyFont="1" applyBorder="1" applyAlignment="1">
      <alignment horizontal="center" vertical="center"/>
    </xf>
    <xf numFmtId="3" fontId="5" fillId="0" borderId="12" xfId="27" applyNumberFormat="1" applyFont="1" applyBorder="1" applyAlignment="1">
      <alignment horizontal="center"/>
    </xf>
    <xf numFmtId="3" fontId="7" fillId="0" borderId="12" xfId="27" applyNumberFormat="1" applyFont="1" applyBorder="1" applyAlignment="1">
      <alignment horizontal="center"/>
    </xf>
    <xf numFmtId="166" fontId="6" fillId="0" borderId="0" xfId="40" applyNumberFormat="1" applyFont="1" applyAlignment="1">
      <alignment vertical="center"/>
    </xf>
    <xf numFmtId="0" fontId="5" fillId="0" borderId="10" xfId="0" applyFont="1" applyBorder="1" applyAlignment="1">
      <alignment horizontal="justify" vertical="distributed" wrapText="1"/>
    </xf>
    <xf numFmtId="168" fontId="2" fillId="0" borderId="0" xfId="41" applyNumberFormat="1" applyFont="1" applyFill="1" applyAlignment="1">
      <alignment horizontal="right" wrapText="1"/>
    </xf>
    <xf numFmtId="3" fontId="59" fillId="0" borderId="26" xfId="0" applyNumberFormat="1" applyFont="1" applyBorder="1" applyAlignment="1">
      <alignment horizontal="center"/>
    </xf>
    <xf numFmtId="3" fontId="59" fillId="0" borderId="26" xfId="0" applyNumberFormat="1" applyFont="1" applyBorder="1" applyAlignment="1"/>
    <xf numFmtId="0" fontId="59" fillId="0" borderId="0" xfId="0" applyFont="1"/>
    <xf numFmtId="3" fontId="0" fillId="0" borderId="26" xfId="0" applyNumberFormat="1" applyFont="1" applyBorder="1"/>
    <xf numFmtId="3" fontId="59" fillId="0" borderId="26" xfId="0" applyNumberFormat="1" applyFont="1" applyBorder="1"/>
    <xf numFmtId="3" fontId="0" fillId="0" borderId="26" xfId="0" applyNumberFormat="1" applyBorder="1"/>
    <xf numFmtId="3" fontId="0" fillId="0" borderId="0" xfId="0" applyNumberFormat="1"/>
    <xf numFmtId="0" fontId="0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9" fontId="0" fillId="0" borderId="0" xfId="26" applyNumberFormat="1" applyFont="1"/>
    <xf numFmtId="169" fontId="63" fillId="20" borderId="0" xfId="26" applyNumberFormat="1" applyFont="1" applyFill="1"/>
    <xf numFmtId="169" fontId="0" fillId="0" borderId="0" xfId="0" applyNumberFormat="1"/>
    <xf numFmtId="169" fontId="2" fillId="0" borderId="0" xfId="26" applyNumberFormat="1" applyFont="1"/>
    <xf numFmtId="169" fontId="55" fillId="20" borderId="0" xfId="26" applyNumberFormat="1" applyFont="1" applyFill="1"/>
    <xf numFmtId="0" fontId="65" fillId="0" borderId="0" xfId="0" applyFont="1"/>
    <xf numFmtId="169" fontId="64" fillId="0" borderId="0" xfId="26" applyNumberFormat="1" applyFont="1" applyAlignment="1">
      <alignment horizontal="center"/>
    </xf>
    <xf numFmtId="169" fontId="65" fillId="0" borderId="0" xfId="26" applyNumberFormat="1" applyFont="1"/>
    <xf numFmtId="169" fontId="0" fillId="0" borderId="0" xfId="26" applyNumberFormat="1" applyFont="1" applyAlignment="1">
      <alignment horizontal="center"/>
    </xf>
    <xf numFmtId="169" fontId="65" fillId="0" borderId="0" xfId="0" applyNumberFormat="1" applyFont="1"/>
    <xf numFmtId="169" fontId="66" fillId="20" borderId="0" xfId="26" applyNumberFormat="1" applyFont="1" applyFill="1"/>
    <xf numFmtId="169" fontId="63" fillId="0" borderId="0" xfId="26" applyNumberFormat="1" applyFont="1" applyFill="1"/>
    <xf numFmtId="0" fontId="0" fillId="0" borderId="0" xfId="0" applyAlignment="1">
      <alignment wrapText="1"/>
    </xf>
    <xf numFmtId="0" fontId="64" fillId="0" borderId="0" xfId="0" applyFont="1" applyAlignment="1">
      <alignment wrapText="1"/>
    </xf>
    <xf numFmtId="0" fontId="64" fillId="0" borderId="0" xfId="0" applyFont="1"/>
    <xf numFmtId="0" fontId="64" fillId="0" borderId="26" xfId="0" applyFont="1" applyBorder="1"/>
    <xf numFmtId="169" fontId="53" fillId="0" borderId="26" xfId="26" applyNumberFormat="1" applyFont="1" applyBorder="1"/>
    <xf numFmtId="169" fontId="2" fillId="0" borderId="12" xfId="26" applyNumberFormat="1" applyFont="1" applyBorder="1"/>
    <xf numFmtId="0" fontId="2" fillId="0" borderId="12" xfId="0" applyFont="1" applyBorder="1"/>
    <xf numFmtId="0" fontId="2" fillId="0" borderId="0" xfId="0" applyFont="1" applyBorder="1"/>
    <xf numFmtId="0" fontId="2" fillId="0" borderId="0" xfId="0" applyFont="1"/>
    <xf numFmtId="0" fontId="0" fillId="0" borderId="17" xfId="0" applyFont="1" applyBorder="1" applyAlignment="1">
      <alignment horizontal="left" vertical="center" wrapText="1"/>
    </xf>
    <xf numFmtId="3" fontId="64" fillId="0" borderId="26" xfId="0" applyNumberFormat="1" applyFont="1" applyBorder="1"/>
    <xf numFmtId="0" fontId="62" fillId="0" borderId="44" xfId="0" applyFont="1" applyBorder="1"/>
    <xf numFmtId="0" fontId="62" fillId="0" borderId="67" xfId="0" applyFont="1" applyBorder="1"/>
    <xf numFmtId="0" fontId="72" fillId="0" borderId="50" xfId="0" quotePrefix="1" applyFont="1" applyBorder="1" applyAlignment="1">
      <alignment wrapText="1"/>
    </xf>
    <xf numFmtId="0" fontId="72" fillId="0" borderId="38" xfId="0" quotePrefix="1" applyFont="1" applyBorder="1" applyAlignment="1">
      <alignment wrapText="1"/>
    </xf>
    <xf numFmtId="169" fontId="0" fillId="0" borderId="10" xfId="0" applyNumberFormat="1" applyBorder="1"/>
    <xf numFmtId="169" fontId="2" fillId="0" borderId="16" xfId="26" applyNumberFormat="1" applyFont="1" applyBorder="1"/>
    <xf numFmtId="3" fontId="2" fillId="0" borderId="26" xfId="0" applyNumberFormat="1" applyFont="1" applyBorder="1" applyAlignment="1">
      <alignment wrapText="1"/>
    </xf>
    <xf numFmtId="169" fontId="2" fillId="0" borderId="11" xfId="26" applyNumberFormat="1" applyFont="1" applyBorder="1"/>
    <xf numFmtId="169" fontId="2" fillId="0" borderId="38" xfId="26" applyNumberFormat="1" applyFont="1" applyBorder="1"/>
    <xf numFmtId="0" fontId="70" fillId="0" borderId="46" xfId="0" applyFont="1" applyFill="1" applyBorder="1" applyAlignment="1">
      <alignment horizontal="left" vertical="center" wrapText="1"/>
    </xf>
    <xf numFmtId="169" fontId="2" fillId="0" borderId="12" xfId="26" applyNumberFormat="1" applyFont="1" applyFill="1" applyBorder="1"/>
    <xf numFmtId="169" fontId="2" fillId="0" borderId="31" xfId="26" applyNumberFormat="1" applyFont="1" applyBorder="1"/>
    <xf numFmtId="169" fontId="2" fillId="0" borderId="32" xfId="26" applyNumberFormat="1" applyFont="1" applyBorder="1"/>
    <xf numFmtId="169" fontId="73" fillId="0" borderId="28" xfId="0" applyNumberFormat="1" applyFont="1" applyBorder="1"/>
    <xf numFmtId="169" fontId="55" fillId="0" borderId="28" xfId="26" applyNumberFormat="1" applyFont="1" applyBorder="1"/>
    <xf numFmtId="169" fontId="55" fillId="0" borderId="26" xfId="26" applyNumberFormat="1" applyFont="1" applyBorder="1"/>
    <xf numFmtId="169" fontId="0" fillId="0" borderId="41" xfId="0" applyNumberFormat="1" applyBorder="1"/>
    <xf numFmtId="169" fontId="73" fillId="0" borderId="26" xfId="0" applyNumberFormat="1" applyFont="1" applyBorder="1"/>
    <xf numFmtId="169" fontId="55" fillId="0" borderId="73" xfId="0" applyNumberFormat="1" applyFont="1" applyBorder="1"/>
    <xf numFmtId="169" fontId="55" fillId="0" borderId="29" xfId="0" applyNumberFormat="1" applyFont="1" applyBorder="1"/>
    <xf numFmtId="169" fontId="55" fillId="0" borderId="27" xfId="0" applyNumberFormat="1" applyFont="1" applyBorder="1"/>
    <xf numFmtId="169" fontId="73" fillId="0" borderId="42" xfId="0" applyNumberFormat="1" applyFont="1" applyBorder="1"/>
    <xf numFmtId="169" fontId="55" fillId="0" borderId="43" xfId="0" applyNumberFormat="1" applyFont="1" applyBorder="1"/>
    <xf numFmtId="169" fontId="55" fillId="0" borderId="78" xfId="0" applyNumberFormat="1" applyFont="1" applyBorder="1"/>
    <xf numFmtId="0" fontId="55" fillId="0" borderId="0" xfId="0" applyFont="1"/>
    <xf numFmtId="169" fontId="2" fillId="0" borderId="0" xfId="0" applyNumberFormat="1" applyFont="1"/>
    <xf numFmtId="0" fontId="74" fillId="0" borderId="0" xfId="42" applyFont="1" applyAlignment="1">
      <alignment vertical="center"/>
    </xf>
    <xf numFmtId="166" fontId="7" fillId="0" borderId="12" xfId="40" applyNumberFormat="1" applyFont="1" applyBorder="1" applyAlignment="1">
      <alignment horizontal="center" vertical="center"/>
    </xf>
    <xf numFmtId="166" fontId="7" fillId="0" borderId="11" xfId="40" applyNumberFormat="1" applyFont="1" applyBorder="1" applyAlignment="1">
      <alignment horizontal="center" vertical="center"/>
    </xf>
    <xf numFmtId="0" fontId="4" fillId="0" borderId="30" xfId="40" applyFont="1" applyBorder="1" applyAlignment="1">
      <alignment horizontal="center" vertical="center"/>
    </xf>
    <xf numFmtId="166" fontId="4" fillId="0" borderId="31" xfId="27" applyNumberFormat="1" applyFont="1" applyBorder="1" applyAlignment="1">
      <alignment horizontal="center"/>
    </xf>
    <xf numFmtId="166" fontId="5" fillId="0" borderId="31" xfId="40" applyNumberFormat="1" applyFont="1" applyBorder="1" applyAlignment="1">
      <alignment horizontal="center" vertical="center"/>
    </xf>
    <xf numFmtId="166" fontId="5" fillId="0" borderId="32" xfId="40" applyNumberFormat="1" applyFont="1" applyBorder="1" applyAlignment="1">
      <alignment horizontal="center" vertical="center"/>
    </xf>
    <xf numFmtId="0" fontId="4" fillId="0" borderId="28" xfId="40" applyFont="1" applyBorder="1" applyAlignment="1">
      <alignment horizontal="center" vertical="center"/>
    </xf>
    <xf numFmtId="166" fontId="4" fillId="0" borderId="29" xfId="40" applyNumberFormat="1" applyFont="1" applyBorder="1" applyAlignment="1">
      <alignment horizontal="center"/>
    </xf>
    <xf numFmtId="166" fontId="7" fillId="0" borderId="29" xfId="40" applyNumberFormat="1" applyFont="1" applyBorder="1" applyAlignment="1">
      <alignment horizontal="center" vertical="center"/>
    </xf>
    <xf numFmtId="166" fontId="7" fillId="0" borderId="27" xfId="40" applyNumberFormat="1" applyFont="1" applyBorder="1" applyAlignment="1">
      <alignment horizontal="center" vertical="center"/>
    </xf>
    <xf numFmtId="0" fontId="4" fillId="0" borderId="29" xfId="40" applyFont="1" applyBorder="1" applyAlignment="1">
      <alignment vertical="center"/>
    </xf>
    <xf numFmtId="3" fontId="4" fillId="0" borderId="16" xfId="27" applyNumberFormat="1" applyFont="1" applyBorder="1" applyAlignment="1">
      <alignment horizontal="center"/>
    </xf>
    <xf numFmtId="166" fontId="5" fillId="0" borderId="38" xfId="40" applyNumberFormat="1" applyFont="1" applyBorder="1" applyAlignment="1">
      <alignment horizontal="center" vertical="center"/>
    </xf>
    <xf numFmtId="166" fontId="5" fillId="0" borderId="37" xfId="40" applyNumberFormat="1" applyFont="1" applyBorder="1" applyAlignment="1">
      <alignment horizontal="center" vertical="center"/>
    </xf>
    <xf numFmtId="166" fontId="7" fillId="0" borderId="36" xfId="40" applyNumberFormat="1" applyFont="1" applyBorder="1" applyAlignment="1">
      <alignment horizontal="center" vertical="center"/>
    </xf>
    <xf numFmtId="166" fontId="7" fillId="0" borderId="45" xfId="40" applyNumberFormat="1" applyFont="1" applyBorder="1" applyAlignment="1">
      <alignment horizontal="center" vertical="center"/>
    </xf>
    <xf numFmtId="166" fontId="7" fillId="0" borderId="43" xfId="40" applyNumberFormat="1" applyFont="1" applyBorder="1" applyAlignment="1">
      <alignment horizontal="center" vertical="center"/>
    </xf>
    <xf numFmtId="166" fontId="7" fillId="0" borderId="24" xfId="40" applyNumberFormat="1" applyFont="1" applyBorder="1" applyAlignment="1">
      <alignment horizontal="center" vertical="center"/>
    </xf>
    <xf numFmtId="166" fontId="7" fillId="0" borderId="18" xfId="40" applyNumberFormat="1" applyFont="1" applyBorder="1" applyAlignment="1">
      <alignment horizontal="center" vertical="center"/>
    </xf>
    <xf numFmtId="0" fontId="75" fillId="0" borderId="0" xfId="0" applyFont="1" applyFill="1" applyAlignment="1">
      <alignment horizontal="left"/>
    </xf>
    <xf numFmtId="0" fontId="68" fillId="0" borderId="0" xfId="0" applyFont="1" applyFill="1" applyBorder="1" applyAlignment="1">
      <alignment horizontal="center" vertical="center"/>
    </xf>
    <xf numFmtId="0" fontId="75" fillId="0" borderId="0" xfId="0" applyFont="1" applyFill="1"/>
    <xf numFmtId="0" fontId="68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left" vertical="top"/>
    </xf>
    <xf numFmtId="0" fontId="69" fillId="0" borderId="0" xfId="0" applyFont="1" applyFill="1" applyAlignment="1">
      <alignment horizontal="center" vertical="top"/>
    </xf>
    <xf numFmtId="0" fontId="6" fillId="0" borderId="79" xfId="0" applyFont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 wrapText="1"/>
    </xf>
    <xf numFmtId="0" fontId="0" fillId="0" borderId="58" xfId="0" applyBorder="1"/>
    <xf numFmtId="0" fontId="0" fillId="0" borderId="81" xfId="0" applyBorder="1"/>
    <xf numFmtId="0" fontId="0" fillId="0" borderId="81" xfId="0" applyFill="1" applyBorder="1" applyAlignment="1">
      <alignment wrapText="1"/>
    </xf>
    <xf numFmtId="49" fontId="76" fillId="0" borderId="58" xfId="0" applyNumberFormat="1" applyFont="1" applyBorder="1" applyAlignment="1">
      <alignment horizontal="center"/>
    </xf>
    <xf numFmtId="49" fontId="0" fillId="0" borderId="81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49" fontId="76" fillId="0" borderId="58" xfId="26" applyNumberFormat="1" applyFont="1" applyBorder="1" applyAlignment="1">
      <alignment horizontal="center"/>
    </xf>
    <xf numFmtId="3" fontId="62" fillId="0" borderId="26" xfId="0" applyNumberFormat="1" applyFont="1" applyBorder="1" applyAlignment="1">
      <alignment horizontal="center"/>
    </xf>
    <xf numFmtId="49" fontId="76" fillId="0" borderId="58" xfId="26" applyNumberFormat="1" applyFont="1" applyFill="1" applyBorder="1" applyAlignment="1">
      <alignment horizontal="center"/>
    </xf>
    <xf numFmtId="49" fontId="77" fillId="0" borderId="58" xfId="26" applyNumberFormat="1" applyFont="1" applyBorder="1" applyAlignment="1">
      <alignment horizontal="center"/>
    </xf>
    <xf numFmtId="49" fontId="2" fillId="0" borderId="81" xfId="0" applyNumberFormat="1" applyFont="1" applyBorder="1" applyAlignment="1">
      <alignment horizontal="center"/>
    </xf>
    <xf numFmtId="49" fontId="76" fillId="0" borderId="70" xfId="26" applyNumberFormat="1" applyFont="1" applyBorder="1" applyAlignment="1">
      <alignment horizontal="center"/>
    </xf>
    <xf numFmtId="49" fontId="76" fillId="0" borderId="25" xfId="26" applyNumberFormat="1" applyFon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3" fontId="78" fillId="0" borderId="53" xfId="0" applyNumberFormat="1" applyFont="1" applyBorder="1" applyAlignment="1">
      <alignment horizontal="center"/>
    </xf>
    <xf numFmtId="169" fontId="1" fillId="0" borderId="0" xfId="26" applyNumberFormat="1" applyFont="1"/>
    <xf numFmtId="0" fontId="1" fillId="0" borderId="0" xfId="0" applyFont="1"/>
    <xf numFmtId="0" fontId="0" fillId="0" borderId="26" xfId="0" applyBorder="1"/>
    <xf numFmtId="169" fontId="63" fillId="20" borderId="53" xfId="26" applyNumberFormat="1" applyFont="1" applyFill="1" applyBorder="1"/>
    <xf numFmtId="0" fontId="68" fillId="0" borderId="0" xfId="0" applyFont="1" applyFill="1" applyBorder="1" applyAlignment="1">
      <alignment vertical="center"/>
    </xf>
    <xf numFmtId="0" fontId="79" fillId="0" borderId="0" xfId="0" applyFont="1"/>
    <xf numFmtId="0" fontId="69" fillId="0" borderId="0" xfId="0" applyFont="1" applyFill="1" applyAlignment="1">
      <alignment vertical="top"/>
    </xf>
    <xf numFmtId="168" fontId="38" fillId="0" borderId="0" xfId="41" applyNumberFormat="1" applyFont="1" applyFill="1" applyAlignment="1">
      <alignment horizontal="right"/>
    </xf>
    <xf numFmtId="168" fontId="39" fillId="0" borderId="65" xfId="41" applyNumberFormat="1" applyFont="1" applyFill="1" applyBorder="1" applyAlignment="1">
      <alignment horizontal="center" vertical="center"/>
    </xf>
    <xf numFmtId="168" fontId="39" fillId="0" borderId="24" xfId="41" applyNumberFormat="1" applyFont="1" applyFill="1" applyBorder="1" applyAlignment="1">
      <alignment horizontal="center" vertical="center" wrapText="1"/>
    </xf>
    <xf numFmtId="168" fontId="40" fillId="0" borderId="25" xfId="41" applyNumberFormat="1" applyFont="1" applyFill="1" applyBorder="1" applyAlignment="1">
      <alignment horizontal="center" vertical="center" wrapText="1"/>
    </xf>
    <xf numFmtId="168" fontId="40" fillId="0" borderId="26" xfId="41" applyNumberFormat="1" applyFont="1" applyFill="1" applyBorder="1" applyAlignment="1">
      <alignment horizontal="center" vertical="center" wrapText="1"/>
    </xf>
    <xf numFmtId="168" fontId="40" fillId="0" borderId="74" xfId="41" applyNumberFormat="1" applyFont="1" applyFill="1" applyBorder="1" applyAlignment="1">
      <alignment horizontal="center" vertical="center" wrapText="1"/>
    </xf>
    <xf numFmtId="168" fontId="40" fillId="0" borderId="27" xfId="41" applyNumberFormat="1" applyFont="1" applyFill="1" applyBorder="1" applyAlignment="1">
      <alignment horizontal="center" vertical="center" wrapText="1"/>
    </xf>
    <xf numFmtId="168" fontId="40" fillId="0" borderId="81" xfId="41" applyNumberFormat="1" applyFont="1" applyFill="1" applyBorder="1" applyAlignment="1">
      <alignment horizontal="center" vertical="center" wrapText="1"/>
    </xf>
    <xf numFmtId="168" fontId="40" fillId="0" borderId="28" xfId="41" applyNumberFormat="1" applyFont="1" applyFill="1" applyBorder="1" applyAlignment="1">
      <alignment horizontal="center" vertical="center" wrapText="1"/>
    </xf>
    <xf numFmtId="168" fontId="40" fillId="0" borderId="26" xfId="41" applyNumberFormat="1" applyFont="1" applyFill="1" applyBorder="1" applyAlignment="1">
      <alignment horizontal="left" vertical="center" wrapText="1" indent="1"/>
    </xf>
    <xf numFmtId="168" fontId="81" fillId="0" borderId="29" xfId="41" applyNumberFormat="1" applyFont="1" applyFill="1" applyBorder="1" applyAlignment="1" applyProtection="1">
      <alignment horizontal="left" vertical="center" wrapText="1" indent="2"/>
    </xf>
    <xf numFmtId="168" fontId="81" fillId="0" borderId="26" xfId="41" applyNumberFormat="1" applyFont="1" applyFill="1" applyBorder="1" applyAlignment="1" applyProtection="1">
      <alignment vertical="center" wrapText="1"/>
    </xf>
    <xf numFmtId="168" fontId="81" fillId="0" borderId="28" xfId="41" applyNumberFormat="1" applyFont="1" applyFill="1" applyBorder="1" applyAlignment="1" applyProtection="1">
      <alignment vertical="center" wrapText="1"/>
    </xf>
    <xf numFmtId="168" fontId="81" fillId="0" borderId="29" xfId="41" applyNumberFormat="1" applyFont="1" applyFill="1" applyBorder="1" applyAlignment="1" applyProtection="1">
      <alignment vertical="center" wrapText="1"/>
    </xf>
    <xf numFmtId="168" fontId="81" fillId="0" borderId="27" xfId="41" applyNumberFormat="1" applyFont="1" applyFill="1" applyBorder="1" applyAlignment="1" applyProtection="1">
      <alignment vertical="center" wrapText="1"/>
    </xf>
    <xf numFmtId="168" fontId="81" fillId="0" borderId="26" xfId="41" applyNumberFormat="1" applyFont="1" applyFill="1" applyBorder="1" applyAlignment="1">
      <alignment vertical="center" wrapText="1"/>
    </xf>
    <xf numFmtId="168" fontId="40" fillId="0" borderId="10" xfId="41" applyNumberFormat="1" applyFont="1" applyFill="1" applyBorder="1" applyAlignment="1">
      <alignment horizontal="center" vertical="center" wrapText="1"/>
    </xf>
    <xf numFmtId="168" fontId="81" fillId="0" borderId="85" xfId="41" applyNumberFormat="1" applyFont="1" applyFill="1" applyBorder="1" applyAlignment="1" applyProtection="1">
      <alignment horizontal="left" vertical="center" wrapText="1" indent="1"/>
      <protection locked="0"/>
    </xf>
    <xf numFmtId="171" fontId="82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8" fontId="81" fillId="0" borderId="85" xfId="41" applyNumberFormat="1" applyFont="1" applyFill="1" applyBorder="1" applyAlignment="1" applyProtection="1">
      <alignment vertical="center" wrapText="1"/>
      <protection locked="0"/>
    </xf>
    <xf numFmtId="168" fontId="81" fillId="0" borderId="10" xfId="41" applyNumberFormat="1" applyFont="1" applyFill="1" applyBorder="1" applyAlignment="1" applyProtection="1">
      <alignment vertical="center" wrapText="1"/>
      <protection locked="0"/>
    </xf>
    <xf numFmtId="168" fontId="81" fillId="0" borderId="12" xfId="41" applyNumberFormat="1" applyFont="1" applyFill="1" applyBorder="1" applyAlignment="1" applyProtection="1">
      <alignment vertical="center" wrapText="1"/>
      <protection locked="0"/>
    </xf>
    <xf numFmtId="168" fontId="81" fillId="0" borderId="11" xfId="41" applyNumberFormat="1" applyFont="1" applyFill="1" applyBorder="1" applyAlignment="1" applyProtection="1">
      <alignment vertical="center" wrapText="1"/>
      <protection locked="0"/>
    </xf>
    <xf numFmtId="168" fontId="81" fillId="0" borderId="85" xfId="41" applyNumberFormat="1" applyFont="1" applyFill="1" applyBorder="1" applyAlignment="1">
      <alignment vertical="center" wrapText="1"/>
    </xf>
    <xf numFmtId="168" fontId="40" fillId="0" borderId="26" xfId="41" applyNumberFormat="1" applyFont="1" applyFill="1" applyBorder="1" applyAlignment="1" applyProtection="1">
      <alignment horizontal="left" vertical="center" wrapText="1" indent="1"/>
      <protection locked="0"/>
    </xf>
    <xf numFmtId="168" fontId="82" fillId="0" borderId="29" xfId="41" applyNumberFormat="1" applyFont="1" applyFill="1" applyBorder="1" applyAlignment="1" applyProtection="1">
      <alignment horizontal="left" vertical="center" wrapText="1" indent="2"/>
    </xf>
    <xf numFmtId="14" fontId="82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8" fontId="40" fillId="0" borderId="33" xfId="41" applyNumberFormat="1" applyFont="1" applyFill="1" applyBorder="1" applyAlignment="1">
      <alignment horizontal="center" vertical="center" wrapText="1"/>
    </xf>
    <xf numFmtId="168" fontId="82" fillId="0" borderId="34" xfId="41" applyNumberFormat="1" applyFont="1" applyFill="1" applyBorder="1" applyAlignment="1" applyProtection="1">
      <alignment horizontal="left" vertical="center" wrapText="1" indent="2"/>
    </xf>
    <xf numFmtId="168" fontId="81" fillId="0" borderId="81" xfId="41" applyNumberFormat="1" applyFont="1" applyFill="1" applyBorder="1" applyAlignment="1" applyProtection="1">
      <alignment vertical="center" wrapText="1"/>
    </xf>
    <xf numFmtId="168" fontId="81" fillId="0" borderId="33" xfId="41" applyNumberFormat="1" applyFont="1" applyFill="1" applyBorder="1" applyAlignment="1" applyProtection="1">
      <alignment vertical="center" wrapText="1"/>
    </xf>
    <xf numFmtId="168" fontId="81" fillId="0" borderId="15" xfId="41" applyNumberFormat="1" applyFont="1" applyFill="1" applyBorder="1" applyAlignment="1" applyProtection="1">
      <alignment vertical="center" wrapText="1"/>
    </xf>
    <xf numFmtId="168" fontId="81" fillId="0" borderId="35" xfId="41" applyNumberFormat="1" applyFont="1" applyFill="1" applyBorder="1" applyAlignment="1" applyProtection="1">
      <alignment vertical="center" wrapText="1"/>
    </xf>
    <xf numFmtId="168" fontId="81" fillId="0" borderId="81" xfId="41" applyNumberFormat="1" applyFont="1" applyFill="1" applyBorder="1" applyAlignment="1">
      <alignment vertical="center" wrapText="1"/>
    </xf>
    <xf numFmtId="168" fontId="40" fillId="0" borderId="30" xfId="41" applyNumberFormat="1" applyFont="1" applyFill="1" applyBorder="1" applyAlignment="1">
      <alignment horizontal="center" vertical="center" wrapText="1"/>
    </xf>
    <xf numFmtId="168" fontId="81" fillId="0" borderId="86" xfId="41" applyNumberFormat="1" applyFont="1" applyFill="1" applyBorder="1" applyAlignment="1">
      <alignment vertical="center" wrapText="1"/>
    </xf>
    <xf numFmtId="168" fontId="41" fillId="0" borderId="26" xfId="41" applyNumberFormat="1" applyFont="1" applyFill="1" applyBorder="1" applyAlignment="1" applyProtection="1">
      <alignment horizontal="left" vertical="center" wrapText="1" indent="1"/>
      <protection locked="0"/>
    </xf>
    <xf numFmtId="168" fontId="81" fillId="0" borderId="26" xfId="41" applyNumberFormat="1" applyFont="1" applyFill="1" applyBorder="1" applyAlignment="1" applyProtection="1">
      <alignment vertical="center" wrapText="1"/>
      <protection locked="0"/>
    </xf>
    <xf numFmtId="168" fontId="81" fillId="0" borderId="28" xfId="41" applyNumberFormat="1" applyFont="1" applyFill="1" applyBorder="1" applyAlignment="1" applyProtection="1">
      <alignment vertical="center" wrapText="1"/>
      <protection locked="0"/>
    </xf>
    <xf numFmtId="168" fontId="81" fillId="0" borderId="29" xfId="41" applyNumberFormat="1" applyFont="1" applyFill="1" applyBorder="1" applyAlignment="1" applyProtection="1">
      <alignment vertical="center" wrapText="1"/>
      <protection locked="0"/>
    </xf>
    <xf numFmtId="168" fontId="81" fillId="0" borderId="27" xfId="41" applyNumberFormat="1" applyFont="1" applyFill="1" applyBorder="1" applyAlignment="1" applyProtection="1">
      <alignment vertical="center" wrapText="1"/>
      <protection locked="0"/>
    </xf>
    <xf numFmtId="168" fontId="81" fillId="0" borderId="87" xfId="41" applyNumberFormat="1" applyFont="1" applyFill="1" applyBorder="1" applyAlignment="1" applyProtection="1">
      <alignment horizontal="left" vertical="center" wrapText="1" indent="1"/>
      <protection locked="0"/>
    </xf>
    <xf numFmtId="171" fontId="82" fillId="0" borderId="14" xfId="41" applyNumberFormat="1" applyFont="1" applyFill="1" applyBorder="1" applyAlignment="1" applyProtection="1">
      <alignment horizontal="left" vertical="center" wrapText="1" indent="2"/>
      <protection locked="0"/>
    </xf>
    <xf numFmtId="168" fontId="81" fillId="0" borderId="81" xfId="41" applyNumberFormat="1" applyFont="1" applyFill="1" applyBorder="1" applyAlignment="1" applyProtection="1">
      <alignment vertical="center" wrapText="1"/>
      <protection locked="0"/>
    </xf>
    <xf numFmtId="168" fontId="81" fillId="0" borderId="33" xfId="41" applyNumberFormat="1" applyFont="1" applyFill="1" applyBorder="1" applyAlignment="1" applyProtection="1">
      <alignment vertical="center" wrapText="1"/>
      <protection locked="0"/>
    </xf>
    <xf numFmtId="168" fontId="81" fillId="0" borderId="34" xfId="41" applyNumberFormat="1" applyFont="1" applyFill="1" applyBorder="1" applyAlignment="1" applyProtection="1">
      <alignment vertical="center" wrapText="1"/>
      <protection locked="0"/>
    </xf>
    <xf numFmtId="168" fontId="81" fillId="0" borderId="35" xfId="41" applyNumberFormat="1" applyFont="1" applyFill="1" applyBorder="1" applyAlignment="1" applyProtection="1">
      <alignment vertical="center" wrapText="1"/>
      <protection locked="0"/>
    </xf>
    <xf numFmtId="168" fontId="82" fillId="18" borderId="74" xfId="41" applyNumberFormat="1" applyFont="1" applyFill="1" applyBorder="1" applyAlignment="1" applyProtection="1">
      <alignment horizontal="left" vertical="center" wrapText="1" indent="2"/>
    </xf>
    <xf numFmtId="168" fontId="30" fillId="0" borderId="0" xfId="41" applyNumberFormat="1" applyFont="1" applyFill="1" applyAlignment="1">
      <alignment horizontal="right" vertical="center" wrapText="1"/>
    </xf>
    <xf numFmtId="0" fontId="5" fillId="0" borderId="12" xfId="40" applyFont="1" applyBorder="1" applyAlignment="1">
      <alignment horizontal="left" vertical="center"/>
    </xf>
    <xf numFmtId="0" fontId="5" fillId="0" borderId="0" xfId="40" applyFont="1" applyBorder="1" applyAlignment="1">
      <alignment horizontal="left"/>
    </xf>
    <xf numFmtId="0" fontId="5" fillId="0" borderId="12" xfId="40" applyFont="1" applyBorder="1" applyAlignment="1">
      <alignment horizontal="left"/>
    </xf>
    <xf numFmtId="0" fontId="13" fillId="0" borderId="36" xfId="40" applyFont="1" applyBorder="1" applyAlignment="1">
      <alignment horizontal="center" vertical="center" wrapText="1"/>
    </xf>
    <xf numFmtId="168" fontId="57" fillId="0" borderId="0" xfId="41" applyNumberFormat="1" applyFont="1" applyFill="1" applyAlignment="1">
      <alignment horizontal="center" vertical="center" wrapText="1"/>
    </xf>
    <xf numFmtId="169" fontId="15" fillId="0" borderId="12" xfId="26" applyNumberFormat="1" applyFont="1" applyBorder="1"/>
    <xf numFmtId="166" fontId="5" fillId="0" borderId="17" xfId="40" applyNumberFormat="1" applyFont="1" applyBorder="1" applyAlignment="1">
      <alignment horizontal="center" vertical="center"/>
    </xf>
    <xf numFmtId="166" fontId="4" fillId="0" borderId="12" xfId="40" applyNumberFormat="1" applyFont="1" applyBorder="1" applyAlignment="1">
      <alignment horizontal="center"/>
    </xf>
    <xf numFmtId="166" fontId="4" fillId="0" borderId="18" xfId="40" applyNumberFormat="1" applyFont="1" applyBorder="1" applyAlignment="1">
      <alignment horizontal="center"/>
    </xf>
    <xf numFmtId="0" fontId="4" fillId="0" borderId="0" xfId="4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40" applyFont="1" applyAlignment="1">
      <alignment horizontal="center"/>
    </xf>
    <xf numFmtId="0" fontId="7" fillId="0" borderId="0" xfId="40" applyFont="1" applyBorder="1" applyAlignment="1">
      <alignment horizontal="right"/>
    </xf>
    <xf numFmtId="0" fontId="13" fillId="0" borderId="44" xfId="40" applyFont="1" applyBorder="1" applyAlignment="1">
      <alignment horizontal="center" vertical="center" wrapText="1"/>
    </xf>
    <xf numFmtId="0" fontId="13" fillId="0" borderId="12" xfId="40" applyFont="1" applyBorder="1" applyAlignment="1">
      <alignment horizontal="center" vertical="center" wrapText="1"/>
    </xf>
    <xf numFmtId="0" fontId="12" fillId="0" borderId="11" xfId="40" applyFont="1" applyBorder="1" applyAlignment="1">
      <alignment horizontal="center" vertical="center" wrapText="1"/>
    </xf>
    <xf numFmtId="168" fontId="57" fillId="0" borderId="0" xfId="41" applyNumberFormat="1" applyFont="1" applyFill="1" applyAlignment="1">
      <alignment horizontal="center" vertical="center" wrapText="1"/>
    </xf>
    <xf numFmtId="168" fontId="57" fillId="0" borderId="0" xfId="41" applyNumberFormat="1" applyFont="1" applyFill="1" applyAlignment="1">
      <alignment vertical="center" wrapText="1"/>
    </xf>
    <xf numFmtId="0" fontId="5" fillId="0" borderId="12" xfId="40" applyFont="1" applyBorder="1" applyAlignment="1">
      <alignment horizontal="left"/>
    </xf>
    <xf numFmtId="168" fontId="49" fillId="0" borderId="18" xfId="41" applyNumberFormat="1" applyFont="1" applyFill="1" applyBorder="1" applyAlignment="1" applyProtection="1">
      <alignment vertical="center" wrapText="1"/>
      <protection locked="0"/>
    </xf>
    <xf numFmtId="168" fontId="50" fillId="0" borderId="30" xfId="4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6" xfId="0" applyBorder="1" applyAlignment="1">
      <alignment horizontal="distributed" wrapText="1"/>
    </xf>
    <xf numFmtId="168" fontId="50" fillId="0" borderId="41" xfId="41" applyNumberFormat="1" applyFont="1" applyFill="1" applyBorder="1" applyAlignment="1" applyProtection="1">
      <alignment horizontal="left" vertical="center" wrapText="1" indent="1"/>
      <protection locked="0"/>
    </xf>
    <xf numFmtId="168" fontId="49" fillId="0" borderId="38" xfId="41" applyNumberFormat="1" applyFont="1" applyFill="1" applyBorder="1" applyAlignment="1" applyProtection="1">
      <alignment vertical="center" wrapText="1"/>
      <protection locked="0"/>
    </xf>
    <xf numFmtId="3" fontId="0" fillId="0" borderId="26" xfId="26" applyNumberFormat="1" applyFont="1" applyBorder="1" applyAlignment="1">
      <alignment horizontal="right" vertical="justify"/>
    </xf>
    <xf numFmtId="168" fontId="49" fillId="0" borderId="31" xfId="41" applyNumberFormat="1" applyFont="1" applyFill="1" applyBorder="1" applyAlignment="1" applyProtection="1">
      <alignment vertical="center" wrapText="1"/>
      <protection locked="0"/>
    </xf>
    <xf numFmtId="168" fontId="39" fillId="0" borderId="18" xfId="41" applyNumberFormat="1" applyFont="1" applyFill="1" applyBorder="1" applyAlignment="1" applyProtection="1">
      <alignment vertical="center" wrapText="1"/>
      <protection locked="0"/>
    </xf>
    <xf numFmtId="168" fontId="39" fillId="0" borderId="12" xfId="41" applyNumberFormat="1" applyFont="1" applyFill="1" applyBorder="1" applyAlignment="1" applyProtection="1">
      <alignment vertical="center" wrapText="1"/>
      <protection locked="0"/>
    </xf>
    <xf numFmtId="168" fontId="39" fillId="0" borderId="11" xfId="41" applyNumberFormat="1" applyFont="1" applyFill="1" applyBorder="1" applyAlignment="1" applyProtection="1">
      <alignment vertical="center" wrapText="1"/>
    </xf>
    <xf numFmtId="3" fontId="64" fillId="0" borderId="26" xfId="26" applyNumberFormat="1" applyFont="1" applyBorder="1" applyAlignment="1">
      <alignment horizontal="right" vertical="justify"/>
    </xf>
    <xf numFmtId="168" fontId="49" fillId="0" borderId="34" xfId="41" applyNumberFormat="1" applyFont="1" applyFill="1" applyBorder="1" applyAlignment="1" applyProtection="1">
      <alignment vertical="center" wrapText="1"/>
      <protection locked="0"/>
    </xf>
    <xf numFmtId="168" fontId="49" fillId="0" borderId="35" xfId="41" applyNumberFormat="1" applyFont="1" applyFill="1" applyBorder="1" applyAlignment="1" applyProtection="1">
      <alignment vertical="center" wrapText="1"/>
    </xf>
    <xf numFmtId="169" fontId="0" fillId="0" borderId="0" xfId="26" applyNumberFormat="1" applyFont="1" applyAlignment="1">
      <alignment horizontal="left" vertical="justify"/>
    </xf>
    <xf numFmtId="168" fontId="83" fillId="0" borderId="30" xfId="41" applyNumberFormat="1" applyFont="1" applyFill="1" applyBorder="1" applyAlignment="1" applyProtection="1">
      <alignment horizontal="left" vertical="center" wrapText="1" indent="1"/>
      <protection locked="0"/>
    </xf>
    <xf numFmtId="168" fontId="49" fillId="0" borderId="32" xfId="41" applyNumberFormat="1" applyFont="1" applyFill="1" applyBorder="1" applyAlignment="1" applyProtection="1">
      <alignment vertical="center" wrapText="1"/>
    </xf>
    <xf numFmtId="169" fontId="0" fillId="0" borderId="16" xfId="26" applyNumberFormat="1" applyFont="1" applyBorder="1" applyAlignment="1">
      <alignment horizontal="left" vertical="justify"/>
    </xf>
    <xf numFmtId="3" fontId="0" fillId="0" borderId="18" xfId="26" applyNumberFormat="1" applyFont="1" applyBorder="1" applyAlignment="1">
      <alignment horizontal="right" vertical="justify"/>
    </xf>
    <xf numFmtId="168" fontId="39" fillId="0" borderId="39" xfId="41" applyNumberFormat="1" applyFont="1" applyFill="1" applyBorder="1" applyAlignment="1">
      <alignment horizontal="center" vertical="center" wrapText="1"/>
    </xf>
    <xf numFmtId="168" fontId="39" fillId="0" borderId="40" xfId="41" applyNumberFormat="1" applyFont="1" applyFill="1" applyBorder="1" applyAlignment="1" applyProtection="1">
      <alignment horizontal="center" vertical="center" wrapText="1"/>
    </xf>
    <xf numFmtId="1" fontId="49" fillId="0" borderId="12" xfId="41" applyNumberFormat="1" applyFont="1" applyFill="1" applyBorder="1" applyAlignment="1" applyProtection="1">
      <alignment horizontal="center" vertical="center" wrapText="1"/>
      <protection locked="0"/>
    </xf>
    <xf numFmtId="1" fontId="39" fillId="0" borderId="12" xfId="41" applyNumberFormat="1" applyFont="1" applyFill="1" applyBorder="1" applyAlignment="1" applyProtection="1">
      <alignment horizontal="center" vertical="center" wrapText="1"/>
      <protection locked="0"/>
    </xf>
    <xf numFmtId="1" fontId="49" fillId="0" borderId="31" xfId="41" applyNumberFormat="1" applyFont="1" applyFill="1" applyBorder="1" applyAlignment="1" applyProtection="1">
      <alignment horizontal="center" vertical="center" wrapText="1"/>
      <protection locked="0"/>
    </xf>
    <xf numFmtId="1" fontId="49" fillId="0" borderId="34" xfId="41" applyNumberFormat="1" applyFont="1" applyFill="1" applyBorder="1" applyAlignment="1" applyProtection="1">
      <alignment horizontal="center" vertical="center" wrapText="1"/>
      <protection locked="0"/>
    </xf>
    <xf numFmtId="168" fontId="39" fillId="18" borderId="29" xfId="41" applyNumberFormat="1" applyFont="1" applyFill="1" applyBorder="1" applyAlignment="1" applyProtection="1">
      <alignment horizontal="center" vertical="center" wrapText="1"/>
    </xf>
    <xf numFmtId="168" fontId="30" fillId="0" borderId="0" xfId="41" applyNumberFormat="1" applyFont="1" applyFill="1" applyAlignment="1">
      <alignment horizontal="center" vertical="center" wrapText="1"/>
    </xf>
    <xf numFmtId="168" fontId="2" fillId="0" borderId="0" xfId="41" applyNumberFormat="1" applyFont="1" applyFill="1" applyAlignment="1">
      <alignment horizontal="center" wrapText="1"/>
    </xf>
    <xf numFmtId="0" fontId="72" fillId="0" borderId="13" xfId="0" applyFont="1" applyBorder="1" applyAlignment="1">
      <alignment horizontal="left" vertical="center" wrapText="1"/>
    </xf>
    <xf numFmtId="0" fontId="72" fillId="0" borderId="72" xfId="0" applyFont="1" applyBorder="1" applyAlignment="1">
      <alignment horizontal="left" vertical="center" wrapText="1"/>
    </xf>
    <xf numFmtId="166" fontId="72" fillId="19" borderId="13" xfId="0" applyNumberFormat="1" applyFont="1" applyFill="1" applyBorder="1" applyAlignment="1">
      <alignment horizontal="center"/>
    </xf>
    <xf numFmtId="166" fontId="72" fillId="19" borderId="72" xfId="0" applyNumberFormat="1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0" fillId="0" borderId="46" xfId="0" applyFont="1" applyFill="1" applyBorder="1" applyAlignment="1">
      <alignment horizontal="left" vertical="center" wrapText="1"/>
    </xf>
    <xf numFmtId="0" fontId="0" fillId="0" borderId="84" xfId="0" applyBorder="1" applyAlignment="1">
      <alignment horizontal="center"/>
    </xf>
    <xf numFmtId="0" fontId="0" fillId="0" borderId="26" xfId="0" applyFill="1" applyBorder="1" applyAlignment="1">
      <alignment horizontal="center" wrapText="1"/>
    </xf>
    <xf numFmtId="169" fontId="0" fillId="0" borderId="88" xfId="26" applyNumberFormat="1" applyFont="1" applyBorder="1" applyAlignment="1">
      <alignment horizontal="right" vertical="justify"/>
    </xf>
    <xf numFmtId="169" fontId="64" fillId="0" borderId="84" xfId="26" applyNumberFormat="1" applyFont="1" applyBorder="1" applyAlignment="1">
      <alignment horizontal="center" vertical="center"/>
    </xf>
    <xf numFmtId="169" fontId="0" fillId="0" borderId="12" xfId="26" applyNumberFormat="1" applyFont="1" applyBorder="1" applyAlignment="1">
      <alignment horizontal="right" vertical="justify"/>
    </xf>
    <xf numFmtId="3" fontId="68" fillId="0" borderId="0" xfId="0" applyNumberFormat="1" applyFont="1" applyFill="1" applyBorder="1" applyAlignment="1">
      <alignment vertical="center"/>
    </xf>
    <xf numFmtId="3" fontId="0" fillId="0" borderId="0" xfId="26" applyNumberFormat="1" applyFont="1"/>
    <xf numFmtId="3" fontId="64" fillId="20" borderId="0" xfId="26" applyNumberFormat="1" applyFont="1" applyFill="1"/>
    <xf numFmtId="3" fontId="64" fillId="0" borderId="0" xfId="0" applyNumberFormat="1" applyFont="1"/>
    <xf numFmtId="3" fontId="63" fillId="0" borderId="26" xfId="0" applyNumberFormat="1" applyFont="1" applyBorder="1"/>
    <xf numFmtId="0" fontId="86" fillId="0" borderId="0" xfId="0" applyFont="1"/>
    <xf numFmtId="3" fontId="87" fillId="0" borderId="26" xfId="0" applyNumberFormat="1" applyFont="1" applyBorder="1"/>
    <xf numFmtId="0" fontId="0" fillId="0" borderId="65" xfId="0" applyBorder="1" applyAlignment="1"/>
    <xf numFmtId="0" fontId="0" fillId="0" borderId="16" xfId="0" applyBorder="1" applyAlignment="1"/>
    <xf numFmtId="0" fontId="0" fillId="0" borderId="0" xfId="0" applyBorder="1" applyAlignment="1"/>
    <xf numFmtId="3" fontId="0" fillId="0" borderId="18" xfId="0" applyNumberFormat="1" applyBorder="1" applyAlignment="1"/>
    <xf numFmtId="3" fontId="0" fillId="0" borderId="66" xfId="0" applyNumberFormat="1" applyBorder="1" applyAlignment="1"/>
    <xf numFmtId="3" fontId="0" fillId="0" borderId="0" xfId="0" applyNumberFormat="1" applyBorder="1" applyAlignment="1"/>
    <xf numFmtId="0" fontId="64" fillId="0" borderId="0" xfId="0" applyFont="1" applyBorder="1" applyAlignment="1"/>
    <xf numFmtId="3" fontId="53" fillId="0" borderId="0" xfId="0" applyNumberFormat="1" applyFont="1"/>
    <xf numFmtId="169" fontId="64" fillId="0" borderId="0" xfId="26" applyNumberFormat="1" applyFont="1"/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36" xfId="40" applyFont="1" applyBorder="1" applyAlignment="1">
      <alignment horizontal="center" vertical="center"/>
    </xf>
    <xf numFmtId="0" fontId="4" fillId="0" borderId="44" xfId="40" applyFont="1" applyBorder="1" applyAlignment="1">
      <alignment horizontal="center" vertical="center"/>
    </xf>
    <xf numFmtId="0" fontId="4" fillId="0" borderId="45" xfId="40" applyFont="1" applyBorder="1" applyAlignment="1">
      <alignment horizontal="center" vertical="center"/>
    </xf>
    <xf numFmtId="0" fontId="12" fillId="0" borderId="44" xfId="40" applyFont="1" applyBorder="1" applyAlignment="1">
      <alignment horizontal="center" vertical="center" wrapText="1"/>
    </xf>
    <xf numFmtId="0" fontId="12" fillId="0" borderId="12" xfId="40" applyFont="1" applyBorder="1" applyAlignment="1">
      <alignment horizontal="center" vertical="center" wrapText="1"/>
    </xf>
    <xf numFmtId="0" fontId="6" fillId="0" borderId="44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  <xf numFmtId="0" fontId="12" fillId="0" borderId="51" xfId="40" applyFont="1" applyBorder="1" applyAlignment="1">
      <alignment horizontal="center" vertical="center" wrapText="1"/>
    </xf>
    <xf numFmtId="0" fontId="12" fillId="0" borderId="13" xfId="40" applyFont="1" applyBorder="1" applyAlignment="1">
      <alignment horizontal="center" vertical="center" wrapText="1"/>
    </xf>
    <xf numFmtId="0" fontId="13" fillId="0" borderId="36" xfId="40" applyFont="1" applyBorder="1" applyAlignment="1">
      <alignment horizontal="center" vertical="center" wrapText="1"/>
    </xf>
    <xf numFmtId="0" fontId="13" fillId="0" borderId="10" xfId="40" applyFont="1" applyBorder="1" applyAlignment="1">
      <alignment horizontal="center" vertical="center" wrapText="1"/>
    </xf>
    <xf numFmtId="0" fontId="13" fillId="0" borderId="30" xfId="40" applyFont="1" applyBorder="1" applyAlignment="1">
      <alignment horizontal="center" vertical="center" wrapText="1"/>
    </xf>
    <xf numFmtId="0" fontId="7" fillId="0" borderId="44" xfId="40" applyFont="1" applyBorder="1" applyAlignment="1">
      <alignment horizontal="center" vertical="center"/>
    </xf>
    <xf numFmtId="0" fontId="7" fillId="0" borderId="12" xfId="40" applyFont="1" applyBorder="1" applyAlignment="1">
      <alignment horizontal="center" vertical="center"/>
    </xf>
    <xf numFmtId="0" fontId="7" fillId="0" borderId="31" xfId="40" applyFont="1" applyBorder="1" applyAlignment="1">
      <alignment horizontal="center" vertical="center"/>
    </xf>
    <xf numFmtId="0" fontId="4" fillId="0" borderId="0" xfId="4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40" applyFont="1" applyAlignment="1">
      <alignment horizontal="center"/>
    </xf>
    <xf numFmtId="0" fontId="7" fillId="0" borderId="0" xfId="40" applyFont="1" applyBorder="1" applyAlignment="1">
      <alignment horizontal="right"/>
    </xf>
    <xf numFmtId="0" fontId="5" fillId="0" borderId="12" xfId="4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5" fillId="0" borderId="12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left" vertical="center"/>
    </xf>
    <xf numFmtId="0" fontId="5" fillId="0" borderId="12" xfId="40" applyFont="1" applyBorder="1" applyAlignment="1">
      <alignment horizontal="right" vertical="center"/>
    </xf>
    <xf numFmtId="0" fontId="5" fillId="0" borderId="12" xfId="40" applyFont="1" applyBorder="1" applyAlignment="1">
      <alignment horizontal="right" wrapText="1"/>
    </xf>
    <xf numFmtId="0" fontId="7" fillId="0" borderId="12" xfId="40" applyFont="1" applyBorder="1" applyAlignment="1">
      <alignment horizontal="center"/>
    </xf>
    <xf numFmtId="0" fontId="5" fillId="0" borderId="12" xfId="40" applyFont="1" applyBorder="1" applyAlignment="1">
      <alignment horizontal="left" wrapText="1"/>
    </xf>
    <xf numFmtId="0" fontId="4" fillId="0" borderId="12" xfId="40" applyFont="1" applyBorder="1" applyAlignment="1">
      <alignment horizontal="left" wrapText="1"/>
    </xf>
    <xf numFmtId="0" fontId="5" fillId="18" borderId="12" xfId="40" applyFont="1" applyFill="1" applyBorder="1" applyAlignment="1">
      <alignment horizontal="center"/>
    </xf>
    <xf numFmtId="0" fontId="4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/>
    </xf>
    <xf numFmtId="0" fontId="7" fillId="0" borderId="12" xfId="40" applyFont="1" applyBorder="1" applyAlignment="1">
      <alignment horizontal="left"/>
    </xf>
    <xf numFmtId="0" fontId="58" fillId="0" borderId="12" xfId="40" applyFont="1" applyBorder="1" applyAlignment="1">
      <alignment horizontal="left" wrapText="1"/>
    </xf>
    <xf numFmtId="0" fontId="58" fillId="0" borderId="16" xfId="40" applyFont="1" applyBorder="1" applyAlignment="1">
      <alignment horizontal="center" wrapText="1"/>
    </xf>
    <xf numFmtId="0" fontId="58" fillId="0" borderId="18" xfId="40" applyFont="1" applyBorder="1" applyAlignment="1">
      <alignment horizontal="center" wrapText="1"/>
    </xf>
    <xf numFmtId="0" fontId="13" fillId="0" borderId="12" xfId="40" applyFont="1" applyBorder="1" applyAlignment="1">
      <alignment horizontal="left"/>
    </xf>
    <xf numFmtId="0" fontId="5" fillId="18" borderId="12" xfId="40" applyFont="1" applyFill="1" applyBorder="1" applyAlignment="1">
      <alignment horizontal="left"/>
    </xf>
    <xf numFmtId="0" fontId="4" fillId="0" borderId="0" xfId="40" applyFont="1" applyBorder="1" applyAlignment="1">
      <alignment horizontal="left"/>
    </xf>
    <xf numFmtId="0" fontId="13" fillId="0" borderId="47" xfId="40" applyFont="1" applyBorder="1" applyAlignment="1">
      <alignment horizontal="left"/>
    </xf>
    <xf numFmtId="0" fontId="13" fillId="0" borderId="48" xfId="40" applyFont="1" applyBorder="1" applyAlignment="1">
      <alignment horizontal="left"/>
    </xf>
    <xf numFmtId="0" fontId="5" fillId="0" borderId="31" xfId="40" applyFont="1" applyBorder="1" applyAlignment="1">
      <alignment horizontal="left"/>
    </xf>
    <xf numFmtId="0" fontId="5" fillId="18" borderId="12" xfId="40" applyFont="1" applyFill="1" applyBorder="1" applyAlignment="1">
      <alignment horizontal="left" wrapText="1"/>
    </xf>
    <xf numFmtId="0" fontId="5" fillId="0" borderId="38" xfId="40" applyFont="1" applyBorder="1" applyAlignment="1">
      <alignment horizontal="left"/>
    </xf>
    <xf numFmtId="0" fontId="13" fillId="0" borderId="29" xfId="40" applyFont="1" applyBorder="1" applyAlignment="1">
      <alignment horizontal="left" vertical="center" wrapText="1"/>
    </xf>
    <xf numFmtId="0" fontId="4" fillId="0" borderId="22" xfId="40" applyFont="1" applyBorder="1" applyAlignment="1">
      <alignment horizontal="left"/>
    </xf>
    <xf numFmtId="0" fontId="7" fillId="18" borderId="16" xfId="40" applyFont="1" applyFill="1" applyBorder="1" applyAlignment="1">
      <alignment horizontal="left" wrapText="1"/>
    </xf>
    <xf numFmtId="0" fontId="7" fillId="18" borderId="18" xfId="40" applyFont="1" applyFill="1" applyBorder="1" applyAlignment="1">
      <alignment horizontal="left" wrapText="1"/>
    </xf>
    <xf numFmtId="0" fontId="5" fillId="0" borderId="0" xfId="40" applyFont="1" applyBorder="1" applyAlignment="1">
      <alignment horizontal="left"/>
    </xf>
    <xf numFmtId="0" fontId="5" fillId="18" borderId="31" xfId="40" applyFont="1" applyFill="1" applyBorder="1" applyAlignment="1">
      <alignment horizontal="left"/>
    </xf>
    <xf numFmtId="0" fontId="13" fillId="0" borderId="29" xfId="40" applyFont="1" applyBorder="1" applyAlignment="1">
      <alignment horizontal="left"/>
    </xf>
    <xf numFmtId="0" fontId="4" fillId="0" borderId="22" xfId="40" applyFont="1" applyBorder="1" applyAlignment="1">
      <alignment horizontal="left" wrapText="1"/>
    </xf>
    <xf numFmtId="0" fontId="5" fillId="0" borderId="23" xfId="40" applyFont="1" applyBorder="1" applyAlignment="1">
      <alignment horizontal="right" vertical="center" wrapText="1"/>
    </xf>
    <xf numFmtId="0" fontId="5" fillId="0" borderId="49" xfId="4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11" fillId="0" borderId="16" xfId="40" applyFont="1" applyBorder="1" applyAlignment="1">
      <alignment horizontal="right" wrapText="1"/>
    </xf>
    <xf numFmtId="0" fontId="11" fillId="0" borderId="18" xfId="40" applyFont="1" applyBorder="1" applyAlignment="1">
      <alignment horizontal="right" wrapText="1"/>
    </xf>
    <xf numFmtId="0" fontId="7" fillId="18" borderId="12" xfId="40" applyFont="1" applyFill="1" applyBorder="1" applyAlignment="1">
      <alignment horizontal="left" wrapText="1"/>
    </xf>
    <xf numFmtId="0" fontId="7" fillId="0" borderId="16" xfId="40" applyFont="1" applyBorder="1" applyAlignment="1">
      <alignment horizontal="left" wrapText="1"/>
    </xf>
    <xf numFmtId="0" fontId="7" fillId="0" borderId="18" xfId="40" applyFont="1" applyBorder="1" applyAlignment="1">
      <alignment horizontal="left" wrapText="1"/>
    </xf>
    <xf numFmtId="0" fontId="5" fillId="0" borderId="38" xfId="40" applyFont="1" applyBorder="1" applyAlignment="1">
      <alignment horizontal="left" vertical="center" wrapText="1"/>
    </xf>
    <xf numFmtId="0" fontId="5" fillId="0" borderId="31" xfId="4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12" fillId="0" borderId="45" xfId="40" applyFont="1" applyBorder="1" applyAlignment="1">
      <alignment horizontal="center" vertical="center" wrapText="1"/>
    </xf>
    <xf numFmtId="0" fontId="12" fillId="0" borderId="11" xfId="40" applyFont="1" applyBorder="1" applyAlignment="1">
      <alignment horizontal="center" vertical="center" wrapText="1"/>
    </xf>
    <xf numFmtId="0" fontId="13" fillId="0" borderId="44" xfId="40" applyFont="1" applyBorder="1" applyAlignment="1">
      <alignment horizontal="center" vertical="center" wrapText="1"/>
    </xf>
    <xf numFmtId="0" fontId="13" fillId="0" borderId="12" xfId="40" applyFont="1" applyBorder="1" applyAlignment="1">
      <alignment horizontal="center" vertical="center" wrapText="1"/>
    </xf>
    <xf numFmtId="0" fontId="13" fillId="0" borderId="50" xfId="4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8" fontId="57" fillId="0" borderId="0" xfId="41" applyNumberFormat="1" applyFont="1" applyFill="1" applyAlignment="1">
      <alignment horizontal="center" vertical="center" wrapText="1"/>
    </xf>
    <xf numFmtId="168" fontId="57" fillId="0" borderId="0" xfId="41" applyNumberFormat="1" applyFont="1" applyFill="1" applyAlignment="1">
      <alignment vertical="center" wrapText="1"/>
    </xf>
    <xf numFmtId="168" fontId="57" fillId="0" borderId="16" xfId="41" applyNumberFormat="1" applyFont="1" applyFill="1" applyBorder="1" applyAlignment="1">
      <alignment horizontal="center" vertical="center" wrapText="1"/>
    </xf>
    <xf numFmtId="168" fontId="57" fillId="0" borderId="17" xfId="41" applyNumberFormat="1" applyFont="1" applyFill="1" applyBorder="1" applyAlignment="1">
      <alignment horizontal="center" vertical="center" wrapText="1"/>
    </xf>
    <xf numFmtId="168" fontId="57" fillId="0" borderId="18" xfId="41" applyNumberFormat="1" applyFont="1" applyFill="1" applyBorder="1" applyAlignment="1">
      <alignment horizontal="center" vertical="center" wrapText="1"/>
    </xf>
    <xf numFmtId="168" fontId="57" fillId="0" borderId="16" xfId="41" applyNumberFormat="1" applyFont="1" applyFill="1" applyBorder="1" applyAlignment="1">
      <alignment horizontal="center" wrapText="1"/>
    </xf>
    <xf numFmtId="168" fontId="57" fillId="0" borderId="17" xfId="41" applyNumberFormat="1" applyFont="1" applyFill="1" applyBorder="1" applyAlignment="1">
      <alignment horizontal="center" wrapText="1"/>
    </xf>
    <xf numFmtId="168" fontId="57" fillId="0" borderId="18" xfId="41" applyNumberFormat="1" applyFont="1" applyFill="1" applyBorder="1" applyAlignment="1">
      <alignment horizontal="center" wrapText="1"/>
    </xf>
    <xf numFmtId="166" fontId="2" fillId="0" borderId="58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46" xfId="0" applyNumberFormat="1" applyFont="1" applyBorder="1" applyAlignment="1">
      <alignment horizontal="center"/>
    </xf>
    <xf numFmtId="0" fontId="72" fillId="0" borderId="60" xfId="0" applyFont="1" applyBorder="1" applyAlignment="1">
      <alignment horizontal="left" vertical="center" wrapText="1"/>
    </xf>
    <xf numFmtId="0" fontId="72" fillId="0" borderId="61" xfId="0" applyFont="1" applyBorder="1" applyAlignment="1">
      <alignment horizontal="left" vertical="center" wrapText="1"/>
    </xf>
    <xf numFmtId="0" fontId="72" fillId="0" borderId="49" xfId="0" applyFont="1" applyBorder="1" applyAlignment="1">
      <alignment horizontal="left" vertical="center" wrapText="1"/>
    </xf>
    <xf numFmtId="166" fontId="2" fillId="19" borderId="58" xfId="0" applyNumberFormat="1" applyFont="1" applyFill="1" applyBorder="1" applyAlignment="1">
      <alignment horizontal="center"/>
    </xf>
    <xf numFmtId="166" fontId="2" fillId="19" borderId="17" xfId="0" applyNumberFormat="1" applyFont="1" applyFill="1" applyBorder="1" applyAlignment="1">
      <alignment horizontal="center"/>
    </xf>
    <xf numFmtId="166" fontId="2" fillId="19" borderId="46" xfId="0" applyNumberFormat="1" applyFont="1" applyFill="1" applyBorder="1" applyAlignment="1">
      <alignment horizontal="center"/>
    </xf>
    <xf numFmtId="166" fontId="72" fillId="19" borderId="58" xfId="0" applyNumberFormat="1" applyFont="1" applyFill="1" applyBorder="1" applyAlignment="1">
      <alignment horizontal="center"/>
    </xf>
    <xf numFmtId="166" fontId="72" fillId="19" borderId="17" xfId="0" applyNumberFormat="1" applyFont="1" applyFill="1" applyBorder="1" applyAlignment="1">
      <alignment horizontal="center"/>
    </xf>
    <xf numFmtId="166" fontId="72" fillId="19" borderId="46" xfId="0" applyNumberFormat="1" applyFont="1" applyFill="1" applyBorder="1" applyAlignment="1">
      <alignment horizontal="center"/>
    </xf>
    <xf numFmtId="0" fontId="72" fillId="0" borderId="58" xfId="0" applyFont="1" applyBorder="1" applyAlignment="1">
      <alignment horizontal="left" vertical="center" wrapText="1"/>
    </xf>
    <xf numFmtId="0" fontId="72" fillId="0" borderId="17" xfId="0" applyFont="1" applyBorder="1" applyAlignment="1">
      <alignment horizontal="left" vertical="center" wrapText="1"/>
    </xf>
    <xf numFmtId="0" fontId="72" fillId="0" borderId="18" xfId="0" applyFont="1" applyBorder="1" applyAlignment="1">
      <alignment horizontal="left" vertical="center" wrapText="1"/>
    </xf>
    <xf numFmtId="0" fontId="2" fillId="0" borderId="16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166" fontId="72" fillId="19" borderId="16" xfId="0" applyNumberFormat="1" applyFont="1" applyFill="1" applyBorder="1" applyAlignment="1">
      <alignment horizontal="center"/>
    </xf>
    <xf numFmtId="166" fontId="72" fillId="19" borderId="18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166" fontId="2" fillId="0" borderId="16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0" fontId="84" fillId="0" borderId="52" xfId="0" applyFont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66" fontId="2" fillId="19" borderId="16" xfId="0" applyNumberFormat="1" applyFont="1" applyFill="1" applyBorder="1" applyAlignment="1">
      <alignment horizontal="center"/>
    </xf>
    <xf numFmtId="166" fontId="2" fillId="19" borderId="18" xfId="0" applyNumberFormat="1" applyFont="1" applyFill="1" applyBorder="1" applyAlignment="1">
      <alignment horizontal="center"/>
    </xf>
    <xf numFmtId="0" fontId="2" fillId="0" borderId="5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72" fillId="0" borderId="59" xfId="0" applyFont="1" applyBorder="1" applyAlignment="1">
      <alignment horizontal="left" vertical="top" wrapText="1"/>
    </xf>
    <xf numFmtId="0" fontId="72" fillId="0" borderId="20" xfId="0" applyFont="1" applyBorder="1" applyAlignment="1">
      <alignment horizontal="left" vertical="top"/>
    </xf>
    <xf numFmtId="0" fontId="72" fillId="0" borderId="21" xfId="0" applyFont="1" applyBorder="1" applyAlignment="1">
      <alignment horizontal="left" vertical="top"/>
    </xf>
    <xf numFmtId="0" fontId="2" fillId="0" borderId="23" xfId="0" quotePrefix="1" applyFont="1" applyBorder="1" applyAlignment="1">
      <alignment horizontal="center" vertical="center"/>
    </xf>
    <xf numFmtId="0" fontId="2" fillId="0" borderId="49" xfId="0" quotePrefix="1" applyFont="1" applyBorder="1" applyAlignment="1">
      <alignment horizontal="center" vertical="center"/>
    </xf>
    <xf numFmtId="166" fontId="72" fillId="19" borderId="23" xfId="0" applyNumberFormat="1" applyFont="1" applyFill="1" applyBorder="1" applyAlignment="1">
      <alignment horizontal="center"/>
    </xf>
    <xf numFmtId="166" fontId="72" fillId="19" borderId="61" xfId="0" applyNumberFormat="1" applyFont="1" applyFill="1" applyBorder="1" applyAlignment="1">
      <alignment horizontal="center"/>
    </xf>
    <xf numFmtId="166" fontId="72" fillId="19" borderId="49" xfId="0" applyNumberFormat="1" applyFont="1" applyFill="1" applyBorder="1" applyAlignment="1">
      <alignment horizontal="center"/>
    </xf>
    <xf numFmtId="166" fontId="72" fillId="19" borderId="60" xfId="0" applyNumberFormat="1" applyFont="1" applyFill="1" applyBorder="1" applyAlignment="1">
      <alignment horizontal="center"/>
    </xf>
    <xf numFmtId="166" fontId="72" fillId="19" borderId="62" xfId="0" applyNumberFormat="1" applyFont="1" applyFill="1" applyBorder="1" applyAlignment="1">
      <alignment horizontal="center"/>
    </xf>
    <xf numFmtId="0" fontId="55" fillId="0" borderId="51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9" fontId="14" fillId="19" borderId="31" xfId="26" applyNumberFormat="1" applyFont="1" applyFill="1" applyBorder="1" applyAlignment="1">
      <alignment horizontal="center" vertical="distributed" wrapText="1"/>
    </xf>
    <xf numFmtId="169" fontId="14" fillId="19" borderId="38" xfId="26" applyNumberFormat="1" applyFont="1" applyFill="1" applyBorder="1" applyAlignment="1">
      <alignment horizontal="center" vertical="distributed" wrapText="1"/>
    </xf>
    <xf numFmtId="0" fontId="14" fillId="19" borderId="31" xfId="0" applyFont="1" applyFill="1" applyBorder="1" applyAlignment="1">
      <alignment horizontal="center"/>
    </xf>
    <xf numFmtId="0" fontId="14" fillId="19" borderId="38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85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left" vertical="center" wrapText="1"/>
    </xf>
    <xf numFmtId="0" fontId="14" fillId="18" borderId="17" xfId="0" applyFont="1" applyFill="1" applyBorder="1" applyAlignment="1">
      <alignment horizontal="left" vertical="center" wrapText="1"/>
    </xf>
    <xf numFmtId="169" fontId="5" fillId="0" borderId="0" xfId="26" applyNumberFormat="1" applyFont="1" applyAlignment="1">
      <alignment horizontal="center" vertical="center" wrapText="1"/>
    </xf>
    <xf numFmtId="169" fontId="5" fillId="0" borderId="0" xfId="26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5" fillId="0" borderId="52" xfId="41" applyFont="1" applyFill="1" applyBorder="1" applyAlignment="1">
      <alignment horizontal="justify" vertical="center" wrapText="1"/>
    </xf>
    <xf numFmtId="0" fontId="56" fillId="0" borderId="0" xfId="41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168" fontId="39" fillId="0" borderId="80" xfId="41" applyNumberFormat="1" applyFont="1" applyFill="1" applyBorder="1" applyAlignment="1">
      <alignment horizontal="center" vertical="center"/>
    </xf>
    <xf numFmtId="168" fontId="39" fillId="0" borderId="84" xfId="41" applyNumberFormat="1" applyFont="1" applyFill="1" applyBorder="1" applyAlignment="1">
      <alignment horizontal="center" vertical="center"/>
    </xf>
    <xf numFmtId="168" fontId="39" fillId="0" borderId="25" xfId="41" applyNumberFormat="1" applyFont="1" applyFill="1" applyBorder="1" applyAlignment="1">
      <alignment horizontal="left" vertical="center" wrapText="1" indent="2"/>
    </xf>
    <xf numFmtId="168" fontId="39" fillId="0" borderId="53" xfId="41" applyNumberFormat="1" applyFont="1" applyFill="1" applyBorder="1" applyAlignment="1">
      <alignment horizontal="left" vertical="center" wrapText="1" indent="2"/>
    </xf>
    <xf numFmtId="0" fontId="80" fillId="0" borderId="0" xfId="0" applyFont="1" applyAlignment="1">
      <alignment horizontal="center" vertical="center" wrapText="1"/>
    </xf>
    <xf numFmtId="168" fontId="39" fillId="0" borderId="80" xfId="41" applyNumberFormat="1" applyFont="1" applyFill="1" applyBorder="1" applyAlignment="1">
      <alignment horizontal="center" vertical="center" wrapText="1"/>
    </xf>
    <xf numFmtId="168" fontId="39" fillId="0" borderId="84" xfId="41" applyNumberFormat="1" applyFont="1" applyFill="1" applyBorder="1" applyAlignment="1">
      <alignment horizontal="center" vertical="center" wrapText="1"/>
    </xf>
    <xf numFmtId="168" fontId="39" fillId="0" borderId="79" xfId="41" applyNumberFormat="1" applyFont="1" applyFill="1" applyBorder="1" applyAlignment="1">
      <alignment horizontal="center" vertical="center"/>
    </xf>
    <xf numFmtId="168" fontId="39" fillId="0" borderId="82" xfId="41" applyNumberFormat="1" applyFont="1" applyFill="1" applyBorder="1" applyAlignment="1">
      <alignment horizontal="center" vertical="center"/>
    </xf>
    <xf numFmtId="168" fontId="39" fillId="0" borderId="83" xfId="4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170" fontId="5" fillId="0" borderId="12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0" xfId="42" applyFont="1" applyBorder="1" applyAlignment="1">
      <alignment horizontal="center" vertical="center"/>
    </xf>
    <xf numFmtId="0" fontId="5" fillId="0" borderId="0" xfId="42" applyFont="1" applyBorder="1" applyAlignment="1">
      <alignment horizontal="right" vertical="center"/>
    </xf>
    <xf numFmtId="0" fontId="4" fillId="0" borderId="29" xfId="4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31" xfId="40" applyFont="1" applyBorder="1" applyAlignment="1">
      <alignment horizontal="left"/>
    </xf>
    <xf numFmtId="0" fontId="2" fillId="0" borderId="44" xfId="40" applyFont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2" fillId="0" borderId="45" xfId="40" applyFont="1" applyBorder="1" applyAlignment="1">
      <alignment horizontal="center" vertical="center" wrapText="1"/>
    </xf>
    <xf numFmtId="0" fontId="2" fillId="0" borderId="11" xfId="40" applyFont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left" vertical="center" wrapText="1"/>
    </xf>
    <xf numFmtId="0" fontId="75" fillId="0" borderId="17" xfId="0" applyFont="1" applyFill="1" applyBorder="1" applyAlignment="1">
      <alignment horizontal="left" vertical="center" wrapText="1"/>
    </xf>
    <xf numFmtId="0" fontId="75" fillId="0" borderId="18" xfId="0" applyFont="1" applyFill="1" applyBorder="1" applyAlignment="1">
      <alignment horizontal="left" vertical="center" wrapText="1"/>
    </xf>
    <xf numFmtId="0" fontId="75" fillId="0" borderId="16" xfId="0" quotePrefix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51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72" xfId="0" applyFont="1" applyFill="1" applyBorder="1" applyAlignment="1">
      <alignment horizontal="left" vertical="center" wrapText="1"/>
    </xf>
    <xf numFmtId="0" fontId="75" fillId="0" borderId="51" xfId="0" quotePrefix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25" xfId="0" applyFont="1" applyFill="1" applyBorder="1" applyAlignment="1">
      <alignment horizontal="left" vertical="center" wrapText="1"/>
    </xf>
    <xf numFmtId="0" fontId="16" fillId="0" borderId="63" xfId="0" applyFont="1" applyFill="1" applyBorder="1" applyAlignment="1">
      <alignment horizontal="left" vertical="center" wrapText="1"/>
    </xf>
    <xf numFmtId="0" fontId="16" fillId="0" borderId="73" xfId="0" applyFont="1" applyFill="1" applyBorder="1" applyAlignment="1">
      <alignment horizontal="left" vertical="center" wrapText="1"/>
    </xf>
    <xf numFmtId="0" fontId="75" fillId="0" borderId="74" xfId="0" quotePrefix="1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75" fillId="0" borderId="16" xfId="0" applyFont="1" applyFill="1" applyBorder="1" applyAlignment="1">
      <alignment horizontal="right" vertical="center" wrapText="1"/>
    </xf>
    <xf numFmtId="0" fontId="75" fillId="0" borderId="17" xfId="0" applyFont="1" applyFill="1" applyBorder="1" applyAlignment="1">
      <alignment horizontal="right" vertical="center" wrapText="1"/>
    </xf>
    <xf numFmtId="0" fontId="75" fillId="0" borderId="18" xfId="0" applyFont="1" applyFill="1" applyBorder="1" applyAlignment="1">
      <alignment horizontal="righ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75" fillId="0" borderId="16" xfId="0" applyFont="1" applyFill="1" applyBorder="1" applyAlignment="1">
      <alignment horizontal="left" vertical="center"/>
    </xf>
    <xf numFmtId="0" fontId="75" fillId="0" borderId="17" xfId="0" applyFont="1" applyFill="1" applyBorder="1" applyAlignment="1">
      <alignment horizontal="left" vertical="center"/>
    </xf>
    <xf numFmtId="0" fontId="75" fillId="0" borderId="18" xfId="0" applyFont="1" applyFill="1" applyBorder="1" applyAlignment="1">
      <alignment horizontal="left" vertical="center"/>
    </xf>
    <xf numFmtId="0" fontId="14" fillId="0" borderId="16" xfId="0" quotePrefix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75" fillId="0" borderId="51" xfId="0" applyFont="1" applyFill="1" applyBorder="1" applyAlignment="1">
      <alignment horizontal="center" vertical="center"/>
    </xf>
    <xf numFmtId="0" fontId="75" fillId="0" borderId="13" xfId="0" applyFont="1" applyFill="1" applyBorder="1" applyAlignment="1">
      <alignment horizontal="center" vertical="center"/>
    </xf>
    <xf numFmtId="0" fontId="75" fillId="0" borderId="72" xfId="0" applyFont="1" applyFill="1" applyBorder="1" applyAlignment="1">
      <alignment horizontal="center" vertical="center"/>
    </xf>
    <xf numFmtId="0" fontId="75" fillId="0" borderId="19" xfId="0" applyFont="1" applyFill="1" applyBorder="1" applyAlignment="1">
      <alignment horizontal="center" vertical="center"/>
    </xf>
    <xf numFmtId="0" fontId="75" fillId="0" borderId="20" xfId="0" applyFont="1" applyFill="1" applyBorder="1" applyAlignment="1">
      <alignment horizontal="center" vertical="center"/>
    </xf>
    <xf numFmtId="0" fontId="75" fillId="0" borderId="21" xfId="0" applyFont="1" applyFill="1" applyBorder="1" applyAlignment="1">
      <alignment horizontal="center" vertical="center"/>
    </xf>
    <xf numFmtId="0" fontId="75" fillId="0" borderId="51" xfId="0" applyFont="1" applyFill="1" applyBorder="1" applyAlignment="1">
      <alignment horizontal="center" vertical="center" wrapText="1"/>
    </xf>
    <xf numFmtId="0" fontId="75" fillId="0" borderId="13" xfId="0" applyFont="1" applyFill="1" applyBorder="1" applyAlignment="1">
      <alignment horizontal="center" vertical="center" wrapText="1"/>
    </xf>
    <xf numFmtId="0" fontId="75" fillId="0" borderId="19" xfId="0" applyFont="1" applyFill="1" applyBorder="1" applyAlignment="1">
      <alignment horizontal="center" vertical="center" wrapText="1"/>
    </xf>
    <xf numFmtId="0" fontId="75" fillId="0" borderId="20" xfId="0" applyFont="1" applyFill="1" applyBorder="1" applyAlignment="1">
      <alignment horizontal="center" vertical="center" wrapText="1"/>
    </xf>
    <xf numFmtId="0" fontId="69" fillId="0" borderId="0" xfId="0" applyFont="1" applyFill="1" applyAlignment="1">
      <alignment horizontal="center" vertical="top"/>
    </xf>
    <xf numFmtId="0" fontId="0" fillId="0" borderId="5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5" xfId="0" applyBorder="1" applyAlignment="1">
      <alignment horizontal="center"/>
    </xf>
    <xf numFmtId="0" fontId="59" fillId="0" borderId="25" xfId="0" applyFont="1" applyBorder="1" applyAlignment="1">
      <alignment horizontal="center"/>
    </xf>
    <xf numFmtId="0" fontId="59" fillId="0" borderId="63" xfId="0" applyFont="1" applyBorder="1" applyAlignment="1">
      <alignment horizontal="center"/>
    </xf>
    <xf numFmtId="0" fontId="59" fillId="0" borderId="53" xfId="0" applyFont="1" applyBorder="1" applyAlignment="1">
      <alignment horizontal="center"/>
    </xf>
    <xf numFmtId="0" fontId="60" fillId="0" borderId="54" xfId="0" applyFont="1" applyBorder="1" applyAlignment="1">
      <alignment horizontal="center"/>
    </xf>
    <xf numFmtId="0" fontId="60" fillId="0" borderId="52" xfId="0" applyFont="1" applyBorder="1" applyAlignment="1">
      <alignment horizontal="center"/>
    </xf>
    <xf numFmtId="0" fontId="60" fillId="0" borderId="55" xfId="0" applyFont="1" applyBorder="1" applyAlignment="1">
      <alignment horizontal="center"/>
    </xf>
    <xf numFmtId="0" fontId="60" fillId="0" borderId="25" xfId="0" applyFont="1" applyBorder="1" applyAlignment="1">
      <alignment horizontal="center"/>
    </xf>
    <xf numFmtId="0" fontId="60" fillId="0" borderId="63" xfId="0" applyFont="1" applyBorder="1" applyAlignment="1">
      <alignment horizontal="center"/>
    </xf>
    <xf numFmtId="0" fontId="60" fillId="0" borderId="53" xfId="0" applyFont="1" applyBorder="1" applyAlignment="1">
      <alignment horizontal="center"/>
    </xf>
    <xf numFmtId="0" fontId="59" fillId="0" borderId="54" xfId="0" applyFont="1" applyBorder="1" applyAlignment="1">
      <alignment horizontal="center"/>
    </xf>
    <xf numFmtId="0" fontId="59" fillId="0" borderId="52" xfId="0" applyFont="1" applyBorder="1" applyAlignment="1">
      <alignment horizontal="center"/>
    </xf>
    <xf numFmtId="0" fontId="59" fillId="0" borderId="55" xfId="0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0" fontId="0" fillId="0" borderId="25" xfId="0" applyBorder="1" applyAlignment="1">
      <alignment horizontal="justify" vertical="distributed" wrapText="1"/>
    </xf>
    <xf numFmtId="0" fontId="0" fillId="0" borderId="63" xfId="0" applyBorder="1" applyAlignment="1">
      <alignment horizontal="justify" vertical="distributed" wrapText="1"/>
    </xf>
    <xf numFmtId="0" fontId="0" fillId="0" borderId="53" xfId="0" applyBorder="1" applyAlignment="1">
      <alignment horizontal="justify" vertical="distributed" wrapText="1"/>
    </xf>
    <xf numFmtId="0" fontId="0" fillId="0" borderId="25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3" xfId="0" applyBorder="1" applyAlignment="1">
      <alignment horizontal="center"/>
    </xf>
    <xf numFmtId="0" fontId="59" fillId="0" borderId="56" xfId="0" applyFont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9" fillId="0" borderId="64" xfId="0" applyFont="1" applyBorder="1" applyAlignment="1">
      <alignment horizontal="center"/>
    </xf>
    <xf numFmtId="0" fontId="61" fillId="0" borderId="63" xfId="0" applyFont="1" applyBorder="1" applyAlignment="1">
      <alignment horizontal="center"/>
    </xf>
    <xf numFmtId="0" fontId="61" fillId="0" borderId="53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60" fillId="0" borderId="25" xfId="0" applyFont="1" applyBorder="1" applyAlignment="1">
      <alignment horizontal="left" vertical="distributed"/>
    </xf>
    <xf numFmtId="0" fontId="60" fillId="0" borderId="63" xfId="0" applyFont="1" applyBorder="1" applyAlignment="1">
      <alignment horizontal="left" vertical="distributed"/>
    </xf>
    <xf numFmtId="0" fontId="60" fillId="0" borderId="53" xfId="0" applyFont="1" applyBorder="1" applyAlignment="1">
      <alignment horizontal="left" vertical="distributed"/>
    </xf>
    <xf numFmtId="0" fontId="55" fillId="0" borderId="65" xfId="0" applyFont="1" applyBorder="1" applyAlignment="1">
      <alignment horizontal="center" vertical="distributed" wrapText="1"/>
    </xf>
    <xf numFmtId="0" fontId="55" fillId="0" borderId="75" xfId="0" applyFont="1" applyBorder="1" applyAlignment="1">
      <alignment horizontal="center" vertical="distributed" wrapText="1"/>
    </xf>
    <xf numFmtId="0" fontId="55" fillId="0" borderId="66" xfId="0" applyFont="1" applyBorder="1" applyAlignment="1">
      <alignment horizontal="center" vertical="distributed" wrapText="1"/>
    </xf>
    <xf numFmtId="0" fontId="70" fillId="0" borderId="58" xfId="0" applyFont="1" applyFill="1" applyBorder="1" applyAlignment="1">
      <alignment horizontal="left" vertical="center"/>
    </xf>
    <xf numFmtId="0" fontId="70" fillId="0" borderId="17" xfId="0" applyFont="1" applyFill="1" applyBorder="1" applyAlignment="1">
      <alignment horizontal="left" vertical="center"/>
    </xf>
    <xf numFmtId="0" fontId="70" fillId="0" borderId="46" xfId="0" applyFont="1" applyFill="1" applyBorder="1" applyAlignment="1">
      <alignment horizontal="left" vertical="center"/>
    </xf>
    <xf numFmtId="0" fontId="70" fillId="0" borderId="58" xfId="0" applyFont="1" applyFill="1" applyBorder="1" applyAlignment="1">
      <alignment horizontal="left" vertical="center" wrapText="1"/>
    </xf>
    <xf numFmtId="0" fontId="70" fillId="0" borderId="17" xfId="0" applyFont="1" applyFill="1" applyBorder="1" applyAlignment="1">
      <alignment horizontal="left" vertical="center" wrapText="1"/>
    </xf>
    <xf numFmtId="0" fontId="70" fillId="0" borderId="46" xfId="0" applyFont="1" applyFill="1" applyBorder="1" applyAlignment="1">
      <alignment horizontal="left" vertical="center" wrapText="1"/>
    </xf>
    <xf numFmtId="0" fontId="70" fillId="0" borderId="70" xfId="0" applyFont="1" applyFill="1" applyBorder="1" applyAlignment="1">
      <alignment horizontal="left" vertical="center" wrapText="1"/>
    </xf>
    <xf numFmtId="0" fontId="70" fillId="0" borderId="13" xfId="0" applyFont="1" applyFill="1" applyBorder="1" applyAlignment="1">
      <alignment horizontal="left" vertical="center" wrapText="1"/>
    </xf>
    <xf numFmtId="0" fontId="70" fillId="0" borderId="71" xfId="0" applyFont="1" applyFill="1" applyBorder="1" applyAlignment="1">
      <alignment horizontal="left" vertical="center" wrapText="1"/>
    </xf>
    <xf numFmtId="0" fontId="69" fillId="0" borderId="28" xfId="0" applyFont="1" applyFill="1" applyBorder="1" applyAlignment="1">
      <alignment horizontal="left" vertical="center" wrapText="1"/>
    </xf>
    <xf numFmtId="0" fontId="69" fillId="0" borderId="29" xfId="0" applyFont="1" applyFill="1" applyBorder="1" applyAlignment="1">
      <alignment horizontal="left" vertical="center" wrapText="1"/>
    </xf>
    <xf numFmtId="0" fontId="69" fillId="0" borderId="27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horizontal="left" vertical="center" wrapText="1"/>
    </xf>
    <xf numFmtId="0" fontId="70" fillId="0" borderId="59" xfId="0" applyFont="1" applyFill="1" applyBorder="1" applyAlignment="1">
      <alignment horizontal="left" vertical="center" wrapText="1"/>
    </xf>
    <xf numFmtId="0" fontId="70" fillId="0" borderId="20" xfId="0" applyFont="1" applyFill="1" applyBorder="1" applyAlignment="1">
      <alignment horizontal="left" vertical="center" wrapText="1"/>
    </xf>
    <xf numFmtId="0" fontId="70" fillId="0" borderId="57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center" vertical="center"/>
    </xf>
    <xf numFmtId="0" fontId="5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1" fillId="0" borderId="54" xfId="0" applyFont="1" applyFill="1" applyBorder="1" applyAlignment="1">
      <alignment horizontal="center" vertical="center"/>
    </xf>
    <xf numFmtId="0" fontId="71" fillId="0" borderId="52" xfId="0" applyFont="1" applyFill="1" applyBorder="1" applyAlignment="1">
      <alignment horizontal="center" vertical="center"/>
    </xf>
    <xf numFmtId="0" fontId="71" fillId="0" borderId="55" xfId="0" applyFont="1" applyFill="1" applyBorder="1" applyAlignment="1">
      <alignment horizontal="center" vertical="center"/>
    </xf>
    <xf numFmtId="0" fontId="71" fillId="0" borderId="59" xfId="0" applyFont="1" applyFill="1" applyBorder="1" applyAlignment="1">
      <alignment horizontal="center" vertical="center"/>
    </xf>
    <xf numFmtId="0" fontId="71" fillId="0" borderId="20" xfId="0" applyFont="1" applyFill="1" applyBorder="1" applyAlignment="1">
      <alignment horizontal="center" vertical="center"/>
    </xf>
    <xf numFmtId="0" fontId="71" fillId="0" borderId="57" xfId="0" applyFont="1" applyFill="1" applyBorder="1" applyAlignment="1">
      <alignment horizontal="center" vertical="center"/>
    </xf>
    <xf numFmtId="0" fontId="71" fillId="0" borderId="52" xfId="0" applyFont="1" applyFill="1" applyBorder="1" applyAlignment="1">
      <alignment horizontal="center" vertical="center" wrapText="1"/>
    </xf>
    <xf numFmtId="0" fontId="71" fillId="0" borderId="48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62" fillId="0" borderId="68" xfId="0" applyFont="1" applyBorder="1" applyAlignment="1">
      <alignment horizontal="center" wrapText="1"/>
    </xf>
    <xf numFmtId="0" fontId="62" fillId="0" borderId="41" xfId="0" applyFont="1" applyBorder="1" applyAlignment="1">
      <alignment horizontal="center" wrapText="1"/>
    </xf>
    <xf numFmtId="0" fontId="72" fillId="0" borderId="50" xfId="0" applyFont="1" applyBorder="1" applyAlignment="1">
      <alignment horizontal="center" wrapText="1"/>
    </xf>
    <xf numFmtId="0" fontId="72" fillId="0" borderId="39" xfId="0" applyFont="1" applyBorder="1" applyAlignment="1">
      <alignment horizontal="center" wrapText="1"/>
    </xf>
    <xf numFmtId="3" fontId="72" fillId="0" borderId="69" xfId="0" applyNumberFormat="1" applyFont="1" applyBorder="1" applyAlignment="1">
      <alignment horizontal="center" wrapText="1"/>
    </xf>
    <xf numFmtId="3" fontId="72" fillId="0" borderId="37" xfId="0" applyNumberFormat="1" applyFont="1" applyBorder="1" applyAlignment="1">
      <alignment horizontal="center" wrapText="1"/>
    </xf>
    <xf numFmtId="0" fontId="62" fillId="0" borderId="16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69" fillId="0" borderId="75" xfId="0" quotePrefix="1" applyFont="1" applyFill="1" applyBorder="1" applyAlignment="1">
      <alignment horizontal="center" vertical="center"/>
    </xf>
    <xf numFmtId="0" fontId="69" fillId="0" borderId="76" xfId="0" quotePrefix="1" applyFont="1" applyFill="1" applyBorder="1" applyAlignment="1">
      <alignment horizontal="center" vertical="center"/>
    </xf>
    <xf numFmtId="49" fontId="62" fillId="0" borderId="77" xfId="0" applyNumberFormat="1" applyFont="1" applyBorder="1" applyAlignment="1">
      <alignment horizontal="center"/>
    </xf>
    <xf numFmtId="49" fontId="62" fillId="0" borderId="66" xfId="0" applyNumberFormat="1" applyFont="1" applyBorder="1" applyAlignment="1">
      <alignment horizontal="center"/>
    </xf>
    <xf numFmtId="0" fontId="70" fillId="0" borderId="13" xfId="0" quotePrefix="1" applyFont="1" applyFill="1" applyBorder="1" applyAlignment="1">
      <alignment horizontal="center" vertical="center"/>
    </xf>
    <xf numFmtId="0" fontId="70" fillId="0" borderId="72" xfId="0" quotePrefix="1" applyFont="1" applyFill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/>
    </xf>
    <xf numFmtId="49" fontId="2" fillId="0" borderId="71" xfId="0" applyNumberFormat="1" applyFont="1" applyBorder="1" applyAlignment="1">
      <alignment horizontal="center"/>
    </xf>
    <xf numFmtId="0" fontId="70" fillId="0" borderId="17" xfId="0" quotePrefix="1" applyFont="1" applyFill="1" applyBorder="1" applyAlignment="1">
      <alignment horizontal="center" vertical="center"/>
    </xf>
    <xf numFmtId="0" fontId="70" fillId="0" borderId="18" xfId="0" quotePrefix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69" fillId="0" borderId="63" xfId="0" quotePrefix="1" applyFont="1" applyFill="1" applyBorder="1" applyAlignment="1">
      <alignment horizontal="center" vertical="center"/>
    </xf>
    <xf numFmtId="0" fontId="69" fillId="0" borderId="73" xfId="0" quotePrefix="1" applyFont="1" applyFill="1" applyBorder="1" applyAlignment="1">
      <alignment horizontal="center" vertical="center"/>
    </xf>
    <xf numFmtId="49" fontId="62" fillId="0" borderId="74" xfId="0" applyNumberFormat="1" applyFont="1" applyBorder="1" applyAlignment="1">
      <alignment horizontal="center"/>
    </xf>
    <xf numFmtId="49" fontId="62" fillId="0" borderId="53" xfId="0" applyNumberFormat="1" applyFont="1" applyBorder="1" applyAlignment="1">
      <alignment horizontal="center"/>
    </xf>
    <xf numFmtId="0" fontId="16" fillId="0" borderId="63" xfId="0" quotePrefix="1" applyFont="1" applyFill="1" applyBorder="1" applyAlignment="1">
      <alignment horizontal="center" vertical="center"/>
    </xf>
    <xf numFmtId="0" fontId="16" fillId="0" borderId="73" xfId="0" quotePrefix="1" applyFont="1" applyFill="1" applyBorder="1" applyAlignment="1">
      <alignment horizontal="center" vertical="center"/>
    </xf>
    <xf numFmtId="49" fontId="73" fillId="0" borderId="74" xfId="0" applyNumberFormat="1" applyFont="1" applyBorder="1" applyAlignment="1">
      <alignment horizontal="center"/>
    </xf>
    <xf numFmtId="49" fontId="73" fillId="0" borderId="53" xfId="0" applyNumberFormat="1" applyFont="1" applyBorder="1" applyAlignment="1">
      <alignment horizontal="center"/>
    </xf>
    <xf numFmtId="0" fontId="70" fillId="0" borderId="20" xfId="0" quotePrefix="1" applyFont="1" applyFill="1" applyBorder="1" applyAlignment="1">
      <alignment horizontal="center" vertical="center"/>
    </xf>
    <xf numFmtId="0" fontId="70" fillId="0" borderId="21" xfId="0" quotePrefix="1" applyFont="1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/>
    </xf>
    <xf numFmtId="49" fontId="2" fillId="0" borderId="57" xfId="0" applyNumberFormat="1" applyFont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49" fontId="0" fillId="0" borderId="71" xfId="0" applyNumberFormat="1" applyBorder="1" applyAlignment="1">
      <alignment horizontal="center"/>
    </xf>
    <xf numFmtId="0" fontId="70" fillId="0" borderId="25" xfId="0" applyFont="1" applyFill="1" applyBorder="1" applyAlignment="1">
      <alignment horizontal="center"/>
    </xf>
    <xf numFmtId="0" fontId="70" fillId="0" borderId="63" xfId="0" applyFont="1" applyFill="1" applyBorder="1" applyAlignment="1">
      <alignment horizontal="center"/>
    </xf>
    <xf numFmtId="0" fontId="70" fillId="0" borderId="53" xfId="0" applyFont="1" applyFill="1" applyBorder="1" applyAlignment="1">
      <alignment horizontal="center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xr:uid="{00000000-0005-0000-0000-00001E000000}"/>
    <cellStyle name="Jelölőszín (2)" xfId="32" xr:uid="{00000000-0005-0000-0000-00001F000000}"/>
    <cellStyle name="Jelölőszín (3)" xfId="33" xr:uid="{00000000-0005-0000-0000-000020000000}"/>
    <cellStyle name="Jelölőszín (4)" xfId="34" xr:uid="{00000000-0005-0000-0000-000021000000}"/>
    <cellStyle name="Jelölőszín (5)" xfId="35" xr:uid="{00000000-0005-0000-0000-000022000000}"/>
    <cellStyle name="Jelölőszín (6)" xfId="36" xr:uid="{00000000-0005-0000-0000-000023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 xr:uid="{00000000-0005-0000-0000-000028000000}"/>
    <cellStyle name="Normál_KVIREND" xfId="41" xr:uid="{00000000-0005-0000-0000-000029000000}"/>
    <cellStyle name="Normál_likviditási terv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9_&#233;vi_k&#246;lts&#233;gvet&#233;s\Szentgy&#246;rgyv&#225;ri_&#246;nk\Ktgvet&#233;s_b&#233;rtervez&#233;se_Sztgyv&#225;r&#214;nk_v&#233;gle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bér_jár_Cofogszerint"/>
      <sheetName val="dologi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 refreshError="1">
        <row r="4">
          <cell r="S4">
            <v>20000</v>
          </cell>
          <cell r="X4">
            <v>0</v>
          </cell>
        </row>
        <row r="7">
          <cell r="P7">
            <v>100000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>
      <selection activeCell="B8" sqref="B8:C8"/>
    </sheetView>
  </sheetViews>
  <sheetFormatPr defaultColWidth="9.109375" defaultRowHeight="15.6" x14ac:dyDescent="0.25"/>
  <cols>
    <col min="1" max="1" width="5.5546875" style="3" customWidth="1"/>
    <col min="2" max="2" width="48.109375" style="2" customWidth="1"/>
    <col min="3" max="3" width="21.33203125" style="2" customWidth="1"/>
    <col min="4" max="10" width="9.109375" style="2"/>
    <col min="11" max="16384" width="9.109375" style="3"/>
  </cols>
  <sheetData>
    <row r="1" spans="1:10" ht="21.75" customHeight="1" x14ac:dyDescent="0.25">
      <c r="A1" s="481"/>
      <c r="B1" s="481"/>
      <c r="C1" s="481"/>
      <c r="D1" s="1"/>
      <c r="E1" s="1"/>
      <c r="F1" s="1"/>
    </row>
    <row r="2" spans="1:10" ht="30" customHeight="1" x14ac:dyDescent="0.25">
      <c r="A2" s="482"/>
      <c r="B2" s="482"/>
      <c r="C2" s="482"/>
      <c r="D2" s="5"/>
      <c r="E2" s="5"/>
      <c r="F2" s="5"/>
      <c r="G2" s="5"/>
    </row>
    <row r="3" spans="1:10" ht="30" customHeight="1" x14ac:dyDescent="0.25">
      <c r="B3" s="4"/>
      <c r="C3" s="4"/>
      <c r="D3" s="4"/>
      <c r="E3" s="5"/>
      <c r="F3" s="5"/>
      <c r="G3" s="5"/>
    </row>
    <row r="4" spans="1:10" ht="21.75" customHeight="1" x14ac:dyDescent="0.25">
      <c r="B4" s="6"/>
      <c r="C4" s="4"/>
      <c r="D4" s="4"/>
      <c r="E4" s="4"/>
      <c r="F4" s="4"/>
      <c r="G4" s="5"/>
    </row>
    <row r="5" spans="1:10" ht="18.600000000000001" thickBot="1" x14ac:dyDescent="0.3">
      <c r="B5" s="7"/>
      <c r="C5" s="8"/>
    </row>
    <row r="6" spans="1:10" ht="27.75" customHeight="1" x14ac:dyDescent="0.25">
      <c r="A6" s="483" t="s">
        <v>180</v>
      </c>
      <c r="B6" s="484"/>
      <c r="C6" s="485"/>
    </row>
    <row r="7" spans="1:10" ht="18" x14ac:dyDescent="0.25">
      <c r="A7" s="9" t="s">
        <v>181</v>
      </c>
      <c r="B7" s="479" t="s">
        <v>226</v>
      </c>
      <c r="C7" s="480"/>
    </row>
    <row r="8" spans="1:10" s="10" customFormat="1" ht="18" x14ac:dyDescent="0.25">
      <c r="A8" s="9"/>
      <c r="B8" s="479"/>
      <c r="C8" s="480"/>
      <c r="D8" s="2"/>
      <c r="E8" s="2"/>
      <c r="F8" s="2"/>
      <c r="G8" s="2"/>
      <c r="H8" s="2"/>
      <c r="I8" s="2"/>
      <c r="J8" s="2"/>
    </row>
    <row r="9" spans="1:10" x14ac:dyDescent="0.25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2:F24"/>
  <sheetViews>
    <sheetView view="pageBreakPreview" topLeftCell="A13" zoomScaleNormal="100" workbookViewId="0">
      <selection activeCell="K21" sqref="K21"/>
    </sheetView>
  </sheetViews>
  <sheetFormatPr defaultRowHeight="13.2" x14ac:dyDescent="0.25"/>
  <cols>
    <col min="1" max="1" width="14.88671875" style="43" customWidth="1"/>
    <col min="2" max="2" width="31.5546875" style="43" customWidth="1"/>
    <col min="3" max="3" width="5" style="43" customWidth="1"/>
    <col min="4" max="4" width="7" style="43" customWidth="1"/>
    <col min="5" max="5" width="4.5546875" style="43" customWidth="1"/>
    <col min="6" max="6" width="9.6640625" style="43" customWidth="1"/>
  </cols>
  <sheetData>
    <row r="2" spans="1:6" ht="24.75" customHeight="1" x14ac:dyDescent="0.3">
      <c r="A2" s="654" t="s">
        <v>315</v>
      </c>
      <c r="B2" s="654"/>
      <c r="C2" s="654"/>
      <c r="D2" s="654"/>
      <c r="E2" s="654"/>
      <c r="F2" s="654"/>
    </row>
    <row r="3" spans="1:6" ht="21" customHeight="1" x14ac:dyDescent="0.25">
      <c r="A3" s="656" t="s">
        <v>227</v>
      </c>
      <c r="B3" s="657"/>
      <c r="C3" s="668"/>
      <c r="D3" s="668"/>
      <c r="E3" s="668"/>
      <c r="F3" s="668"/>
    </row>
    <row r="4" spans="1:6" ht="21" customHeight="1" x14ac:dyDescent="0.25">
      <c r="A4" s="669"/>
      <c r="B4" s="669"/>
      <c r="C4" s="669"/>
      <c r="D4" s="669"/>
      <c r="E4" s="669"/>
      <c r="F4" s="669"/>
    </row>
    <row r="5" spans="1:6" ht="21" customHeight="1" x14ac:dyDescent="0.3">
      <c r="A5" s="654" t="s">
        <v>199</v>
      </c>
      <c r="B5" s="654"/>
      <c r="C5" s="654"/>
      <c r="D5" s="654"/>
      <c r="E5" s="654"/>
      <c r="F5" s="654"/>
    </row>
    <row r="6" spans="1:6" ht="21" customHeight="1" x14ac:dyDescent="0.25">
      <c r="E6" s="43" t="s">
        <v>225</v>
      </c>
    </row>
    <row r="7" spans="1:6" ht="45.75" customHeight="1" x14ac:dyDescent="0.25">
      <c r="A7" s="45" t="s">
        <v>32</v>
      </c>
      <c r="B7" s="45" t="s">
        <v>33</v>
      </c>
      <c r="C7" s="671" t="s">
        <v>98</v>
      </c>
      <c r="D7" s="671"/>
      <c r="E7" s="671"/>
      <c r="F7" s="671"/>
    </row>
    <row r="8" spans="1:6" ht="36" customHeight="1" x14ac:dyDescent="0.25">
      <c r="A8" s="206" t="s">
        <v>234</v>
      </c>
      <c r="B8" s="47" t="s">
        <v>35</v>
      </c>
      <c r="C8" s="672">
        <v>1</v>
      </c>
      <c r="D8" s="672"/>
      <c r="E8" s="672"/>
      <c r="F8" s="672"/>
    </row>
    <row r="9" spans="1:6" ht="36" customHeight="1" x14ac:dyDescent="0.25">
      <c r="A9" s="206" t="s">
        <v>235</v>
      </c>
      <c r="B9" s="47" t="s">
        <v>229</v>
      </c>
      <c r="C9" s="676">
        <v>1</v>
      </c>
      <c r="D9" s="677"/>
      <c r="E9" s="677"/>
      <c r="F9" s="678"/>
    </row>
    <row r="10" spans="1:6" ht="23.25" customHeight="1" x14ac:dyDescent="0.25">
      <c r="A10" s="46"/>
      <c r="B10" s="47"/>
      <c r="C10" s="679"/>
      <c r="D10" s="680"/>
      <c r="E10" s="680"/>
      <c r="F10" s="681"/>
    </row>
    <row r="11" spans="1:6" ht="24" customHeight="1" x14ac:dyDescent="0.3">
      <c r="A11" s="46"/>
      <c r="B11" s="47"/>
      <c r="C11" s="673"/>
      <c r="D11" s="674"/>
      <c r="E11" s="674"/>
      <c r="F11" s="675"/>
    </row>
    <row r="12" spans="1:6" ht="15.6" x14ac:dyDescent="0.3">
      <c r="A12" s="46"/>
      <c r="B12" s="47"/>
      <c r="C12" s="670"/>
      <c r="D12" s="670"/>
      <c r="E12" s="670"/>
      <c r="F12" s="670"/>
    </row>
    <row r="13" spans="1:6" ht="32.25" customHeight="1" x14ac:dyDescent="0.25">
      <c r="A13" s="46"/>
      <c r="B13" s="47"/>
      <c r="C13" s="676"/>
      <c r="D13" s="684"/>
      <c r="E13" s="684"/>
      <c r="F13" s="685"/>
    </row>
    <row r="14" spans="1:6" ht="21" customHeight="1" x14ac:dyDescent="0.3">
      <c r="A14" s="671" t="s">
        <v>36</v>
      </c>
      <c r="B14" s="671"/>
      <c r="C14" s="683">
        <f>SUM(C8:F13)</f>
        <v>2</v>
      </c>
      <c r="D14" s="683"/>
      <c r="E14" s="683"/>
      <c r="F14" s="683"/>
    </row>
    <row r="15" spans="1:6" ht="21" customHeight="1" x14ac:dyDescent="0.25">
      <c r="A15" s="48"/>
      <c r="B15" s="48"/>
    </row>
    <row r="16" spans="1:6" ht="21" customHeight="1" x14ac:dyDescent="0.3">
      <c r="A16" s="654" t="s">
        <v>167</v>
      </c>
      <c r="B16" s="654"/>
      <c r="C16" s="654"/>
      <c r="D16" s="654"/>
      <c r="E16" s="654"/>
      <c r="F16" s="654"/>
    </row>
    <row r="17" spans="1:6" ht="21" customHeight="1" x14ac:dyDescent="0.25"/>
    <row r="18" spans="1:6" ht="32.25" customHeight="1" x14ac:dyDescent="0.25">
      <c r="A18" s="45" t="s">
        <v>32</v>
      </c>
      <c r="B18" s="45" t="s">
        <v>33</v>
      </c>
      <c r="C18" s="671" t="s">
        <v>34</v>
      </c>
      <c r="D18" s="671"/>
      <c r="E18" s="671"/>
      <c r="F18" s="671"/>
    </row>
    <row r="19" spans="1:6" ht="30.75" customHeight="1" x14ac:dyDescent="0.25">
      <c r="A19" s="206" t="s">
        <v>236</v>
      </c>
      <c r="B19" s="47" t="s">
        <v>230</v>
      </c>
      <c r="C19" s="682">
        <v>2</v>
      </c>
      <c r="D19" s="682"/>
      <c r="E19" s="682"/>
      <c r="F19" s="682"/>
    </row>
    <row r="20" spans="1:6" ht="21" customHeight="1" x14ac:dyDescent="0.3">
      <c r="A20" s="671" t="s">
        <v>36</v>
      </c>
      <c r="B20" s="671"/>
      <c r="C20" s="683">
        <f>SUM(C19:F19)</f>
        <v>2</v>
      </c>
      <c r="D20" s="683"/>
      <c r="E20" s="683"/>
      <c r="F20" s="683"/>
    </row>
    <row r="21" spans="1:6" ht="21" customHeight="1" x14ac:dyDescent="0.25"/>
    <row r="24" spans="1:6" x14ac:dyDescent="0.25">
      <c r="D24" s="204"/>
    </row>
  </sheetData>
  <mergeCells count="18">
    <mergeCell ref="C19:F19"/>
    <mergeCell ref="A16:F16"/>
    <mergeCell ref="A20:B20"/>
    <mergeCell ref="C20:F20"/>
    <mergeCell ref="C13:F13"/>
    <mergeCell ref="A14:B14"/>
    <mergeCell ref="C14:F14"/>
    <mergeCell ref="C18:F18"/>
    <mergeCell ref="A2:F2"/>
    <mergeCell ref="A3:F3"/>
    <mergeCell ref="A4:F4"/>
    <mergeCell ref="C12:F12"/>
    <mergeCell ref="A5:F5"/>
    <mergeCell ref="C7:F7"/>
    <mergeCell ref="C8:F8"/>
    <mergeCell ref="C11:F11"/>
    <mergeCell ref="C9:F9"/>
    <mergeCell ref="C10:F10"/>
  </mergeCells>
  <phoneticPr fontId="19" type="noConversion"/>
  <pageMargins left="0.86" right="0.16" top="0.43" bottom="0.54" header="0.16" footer="0.19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Q65"/>
  <sheetViews>
    <sheetView view="pageBreakPreview" zoomScaleNormal="100" workbookViewId="0">
      <selection activeCell="M19" sqref="M19"/>
    </sheetView>
  </sheetViews>
  <sheetFormatPr defaultColWidth="9.109375" defaultRowHeight="15.6" x14ac:dyDescent="0.25"/>
  <cols>
    <col min="1" max="1" width="38.33203125" style="34" customWidth="1"/>
    <col min="2" max="2" width="10.33203125" style="34" customWidth="1"/>
    <col min="3" max="13" width="9.5546875" style="34" customWidth="1"/>
    <col min="14" max="14" width="10.5546875" style="34" bestFit="1" customWidth="1"/>
    <col min="15" max="15" width="11.5546875" style="29" customWidth="1"/>
    <col min="16" max="16384" width="9.109375" style="29"/>
  </cols>
  <sheetData>
    <row r="1" spans="1:15" x14ac:dyDescent="0.25">
      <c r="A1" s="686" t="s">
        <v>316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</row>
    <row r="2" spans="1:15" ht="24" customHeight="1" x14ac:dyDescent="0.25">
      <c r="A2" s="686" t="s">
        <v>227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</row>
    <row r="3" spans="1:15" ht="12.75" customHeight="1" x14ac:dyDescent="0.25">
      <c r="A3" s="687" t="s">
        <v>233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</row>
    <row r="4" spans="1:15" ht="19.5" customHeight="1" x14ac:dyDescent="0.25">
      <c r="A4" s="687"/>
      <c r="B4" s="687"/>
      <c r="C4" s="687"/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7"/>
    </row>
    <row r="5" spans="1:15" ht="16.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687" t="s">
        <v>2</v>
      </c>
      <c r="N5" s="687"/>
    </row>
    <row r="6" spans="1:15" ht="18" customHeight="1" x14ac:dyDescent="0.25">
      <c r="A6" s="30" t="s">
        <v>175</v>
      </c>
      <c r="B6" s="31" t="s">
        <v>3</v>
      </c>
      <c r="C6" s="31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1" t="s">
        <v>10</v>
      </c>
      <c r="J6" s="31" t="s">
        <v>11</v>
      </c>
      <c r="K6" s="31" t="s">
        <v>12</v>
      </c>
      <c r="L6" s="31" t="s">
        <v>13</v>
      </c>
      <c r="M6" s="31" t="s">
        <v>14</v>
      </c>
      <c r="N6" s="30" t="s">
        <v>15</v>
      </c>
    </row>
    <row r="7" spans="1:15" ht="18" customHeight="1" x14ac:dyDescent="0.25">
      <c r="A7" s="41" t="s">
        <v>176</v>
      </c>
      <c r="B7" s="36">
        <v>893</v>
      </c>
      <c r="C7" s="36">
        <v>893</v>
      </c>
      <c r="D7" s="36">
        <v>893</v>
      </c>
      <c r="E7" s="36">
        <v>893</v>
      </c>
      <c r="F7" s="36">
        <v>893</v>
      </c>
      <c r="G7" s="36">
        <v>893</v>
      </c>
      <c r="H7" s="36">
        <v>893</v>
      </c>
      <c r="I7" s="36">
        <v>893</v>
      </c>
      <c r="J7" s="36">
        <v>892</v>
      </c>
      <c r="K7" s="36">
        <v>892</v>
      </c>
      <c r="L7" s="36">
        <v>1927</v>
      </c>
      <c r="M7" s="36">
        <v>892</v>
      </c>
      <c r="N7" s="37">
        <f t="shared" ref="N7:N16" si="0">SUM(B7:M7)</f>
        <v>11747</v>
      </c>
      <c r="O7" s="29">
        <v>11747</v>
      </c>
    </row>
    <row r="8" spans="1:15" ht="18" customHeight="1" x14ac:dyDescent="0.25">
      <c r="A8" s="41" t="s">
        <v>16</v>
      </c>
      <c r="B8" s="36">
        <v>183</v>
      </c>
      <c r="C8" s="36">
        <v>183</v>
      </c>
      <c r="D8" s="36">
        <v>183</v>
      </c>
      <c r="E8" s="36">
        <v>183</v>
      </c>
      <c r="F8" s="36">
        <v>183</v>
      </c>
      <c r="G8" s="36">
        <v>183</v>
      </c>
      <c r="H8" s="36">
        <v>183</v>
      </c>
      <c r="I8" s="36">
        <v>183</v>
      </c>
      <c r="J8" s="36">
        <v>183</v>
      </c>
      <c r="K8" s="36">
        <v>182</v>
      </c>
      <c r="L8" s="36">
        <v>341</v>
      </c>
      <c r="M8" s="36">
        <v>182</v>
      </c>
      <c r="N8" s="37">
        <f t="shared" si="0"/>
        <v>2352</v>
      </c>
      <c r="O8" s="29">
        <v>2352</v>
      </c>
    </row>
    <row r="9" spans="1:15" ht="18" customHeight="1" x14ac:dyDescent="0.25">
      <c r="A9" s="41" t="s">
        <v>185</v>
      </c>
      <c r="B9" s="36">
        <v>2392</v>
      </c>
      <c r="C9" s="36">
        <v>2392</v>
      </c>
      <c r="D9" s="36">
        <v>2392</v>
      </c>
      <c r="E9" s="36">
        <v>2392</v>
      </c>
      <c r="F9" s="36">
        <v>2392</v>
      </c>
      <c r="G9" s="36">
        <v>2392</v>
      </c>
      <c r="H9" s="36">
        <v>2392</v>
      </c>
      <c r="I9" s="36">
        <v>4950</v>
      </c>
      <c r="J9" s="36">
        <v>4950</v>
      </c>
      <c r="K9" s="36">
        <v>4950</v>
      </c>
      <c r="L9" s="36">
        <v>5662</v>
      </c>
      <c r="M9" s="36">
        <v>5301</v>
      </c>
      <c r="N9" s="37">
        <f t="shared" si="0"/>
        <v>42557</v>
      </c>
      <c r="O9" s="29">
        <v>42557</v>
      </c>
    </row>
    <row r="10" spans="1:15" ht="18" customHeight="1" x14ac:dyDescent="0.25">
      <c r="A10" s="41" t="s">
        <v>17</v>
      </c>
      <c r="B10" s="36">
        <v>154</v>
      </c>
      <c r="C10" s="36">
        <v>154</v>
      </c>
      <c r="D10" s="36">
        <v>154</v>
      </c>
      <c r="E10" s="36">
        <v>154</v>
      </c>
      <c r="F10" s="36">
        <v>154</v>
      </c>
      <c r="G10" s="36">
        <v>154</v>
      </c>
      <c r="H10" s="36">
        <v>155</v>
      </c>
      <c r="I10" s="36">
        <v>456</v>
      </c>
      <c r="J10" s="36">
        <v>455</v>
      </c>
      <c r="K10" s="36">
        <v>455</v>
      </c>
      <c r="L10" s="36">
        <v>10</v>
      </c>
      <c r="M10" s="36">
        <v>80</v>
      </c>
      <c r="N10" s="37">
        <f t="shared" si="0"/>
        <v>2535</v>
      </c>
      <c r="O10" s="29">
        <v>2535</v>
      </c>
    </row>
    <row r="11" spans="1:15" ht="18" customHeight="1" x14ac:dyDescent="0.25">
      <c r="A11" s="41" t="s">
        <v>18</v>
      </c>
      <c r="B11" s="36">
        <v>271</v>
      </c>
      <c r="C11" s="36">
        <v>271</v>
      </c>
      <c r="D11" s="36">
        <v>271</v>
      </c>
      <c r="E11" s="36">
        <v>271</v>
      </c>
      <c r="F11" s="36">
        <v>271</v>
      </c>
      <c r="G11" s="36">
        <v>271</v>
      </c>
      <c r="H11" s="36">
        <v>271</v>
      </c>
      <c r="I11" s="36">
        <v>271</v>
      </c>
      <c r="J11" s="36">
        <v>271</v>
      </c>
      <c r="K11" s="36">
        <v>96</v>
      </c>
      <c r="L11" s="36">
        <v>31</v>
      </c>
      <c r="M11" s="36">
        <v>31</v>
      </c>
      <c r="N11" s="37">
        <f t="shared" si="0"/>
        <v>2597</v>
      </c>
      <c r="O11" s="100">
        <v>2597</v>
      </c>
    </row>
    <row r="12" spans="1:15" ht="18" customHeight="1" x14ac:dyDescent="0.25">
      <c r="A12" s="41" t="s">
        <v>275</v>
      </c>
      <c r="B12" s="36">
        <v>924</v>
      </c>
      <c r="C12" s="36">
        <v>924</v>
      </c>
      <c r="D12" s="36">
        <v>924</v>
      </c>
      <c r="E12" s="36">
        <v>924</v>
      </c>
      <c r="F12" s="36">
        <v>924</v>
      </c>
      <c r="G12" s="36">
        <v>924</v>
      </c>
      <c r="H12" s="36">
        <v>924</v>
      </c>
      <c r="I12" s="36">
        <v>924</v>
      </c>
      <c r="J12" s="36">
        <v>3328</v>
      </c>
      <c r="K12" s="36">
        <v>3328</v>
      </c>
      <c r="L12" s="36">
        <v>13823</v>
      </c>
      <c r="M12" s="36">
        <v>3348</v>
      </c>
      <c r="N12" s="37">
        <f t="shared" si="0"/>
        <v>31219</v>
      </c>
      <c r="O12" s="29">
        <v>31219</v>
      </c>
    </row>
    <row r="13" spans="1:15" ht="18" customHeight="1" x14ac:dyDescent="0.25">
      <c r="A13" s="41" t="s">
        <v>213</v>
      </c>
      <c r="B13" s="36"/>
      <c r="C13" s="36"/>
      <c r="D13" s="36"/>
      <c r="E13" s="36"/>
      <c r="F13" s="36"/>
      <c r="G13" s="36"/>
      <c r="H13" s="36"/>
      <c r="I13" s="36"/>
      <c r="J13" s="36">
        <v>1123</v>
      </c>
      <c r="K13" s="36">
        <v>1123</v>
      </c>
      <c r="L13" s="36">
        <v>1124</v>
      </c>
      <c r="M13" s="36">
        <v>1420</v>
      </c>
      <c r="N13" s="37">
        <f t="shared" si="0"/>
        <v>4790</v>
      </c>
      <c r="O13" s="29">
        <v>4790</v>
      </c>
    </row>
    <row r="14" spans="1:15" ht="18" customHeight="1" x14ac:dyDescent="0.25">
      <c r="A14" s="41" t="s">
        <v>540</v>
      </c>
      <c r="B14" s="36"/>
      <c r="C14" s="36"/>
      <c r="D14" s="36"/>
      <c r="E14" s="36"/>
      <c r="F14" s="36"/>
      <c r="G14" s="36"/>
      <c r="H14" s="36"/>
      <c r="I14" s="36"/>
      <c r="J14" s="36">
        <v>54</v>
      </c>
      <c r="K14" s="36"/>
      <c r="L14" s="36"/>
      <c r="M14" s="36"/>
      <c r="N14" s="37">
        <f t="shared" si="0"/>
        <v>54</v>
      </c>
      <c r="O14" s="29">
        <v>54</v>
      </c>
    </row>
    <row r="15" spans="1:15" ht="18" customHeight="1" x14ac:dyDescent="0.25">
      <c r="A15" s="41" t="s">
        <v>243</v>
      </c>
      <c r="B15" s="36"/>
      <c r="C15" s="36"/>
      <c r="D15" s="36"/>
      <c r="E15" s="36"/>
      <c r="F15" s="36"/>
      <c r="G15" s="36"/>
      <c r="H15" s="36"/>
      <c r="I15" s="36"/>
      <c r="J15" s="36">
        <v>1213</v>
      </c>
      <c r="K15" s="36"/>
      <c r="L15" s="36"/>
      <c r="M15" s="36"/>
      <c r="N15" s="37">
        <f t="shared" si="0"/>
        <v>1213</v>
      </c>
      <c r="O15" s="29">
        <v>1213</v>
      </c>
    </row>
    <row r="16" spans="1:15" s="306" customFormat="1" ht="18" customHeight="1" x14ac:dyDescent="0.25">
      <c r="A16" s="42" t="s">
        <v>19</v>
      </c>
      <c r="B16" s="40">
        <f>B7+B8+B9+B10+B11+B12+B13</f>
        <v>4817</v>
      </c>
      <c r="C16" s="40">
        <f t="shared" ref="C16:M16" si="1">C7+C8+C9+C10+C11+C12+C13</f>
        <v>4817</v>
      </c>
      <c r="D16" s="40">
        <f t="shared" si="1"/>
        <v>4817</v>
      </c>
      <c r="E16" s="40">
        <f t="shared" si="1"/>
        <v>4817</v>
      </c>
      <c r="F16" s="40">
        <f t="shared" si="1"/>
        <v>4817</v>
      </c>
      <c r="G16" s="40">
        <f t="shared" si="1"/>
        <v>4817</v>
      </c>
      <c r="H16" s="40">
        <f t="shared" si="1"/>
        <v>4818</v>
      </c>
      <c r="I16" s="40">
        <f t="shared" si="1"/>
        <v>7677</v>
      </c>
      <c r="J16" s="40">
        <f>J7+J8+J9+J10+J11+J12+J13+J14+J15</f>
        <v>12469</v>
      </c>
      <c r="K16" s="40">
        <f t="shared" si="1"/>
        <v>11026</v>
      </c>
      <c r="L16" s="40">
        <f t="shared" si="1"/>
        <v>22918</v>
      </c>
      <c r="M16" s="40">
        <f t="shared" si="1"/>
        <v>11254</v>
      </c>
      <c r="N16" s="37">
        <f t="shared" si="0"/>
        <v>99064</v>
      </c>
      <c r="O16" s="306">
        <f>SUM(O7:O15)</f>
        <v>99064</v>
      </c>
    </row>
    <row r="17" spans="1:16" ht="18" customHeight="1" x14ac:dyDescent="0.25">
      <c r="A17" s="33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</row>
    <row r="18" spans="1:16" ht="18" customHeight="1" x14ac:dyDescent="0.25">
      <c r="A18" s="41" t="s">
        <v>20</v>
      </c>
      <c r="B18" s="36">
        <v>125</v>
      </c>
      <c r="C18" s="36">
        <v>125</v>
      </c>
      <c r="D18" s="36">
        <v>125</v>
      </c>
      <c r="E18" s="36">
        <v>125</v>
      </c>
      <c r="F18" s="36">
        <v>125</v>
      </c>
      <c r="G18" s="36">
        <v>125</v>
      </c>
      <c r="H18" s="36">
        <v>125</v>
      </c>
      <c r="I18" s="36">
        <v>125</v>
      </c>
      <c r="J18" s="36">
        <v>130</v>
      </c>
      <c r="K18" s="36">
        <v>197</v>
      </c>
      <c r="L18" s="36">
        <v>197</v>
      </c>
      <c r="M18" s="36">
        <v>138</v>
      </c>
      <c r="N18" s="37">
        <f t="shared" ref="N18:N24" si="2">SUM(B18:M18)</f>
        <v>1662</v>
      </c>
      <c r="O18" s="29">
        <v>1662</v>
      </c>
    </row>
    <row r="19" spans="1:16" ht="18" customHeight="1" x14ac:dyDescent="0.25">
      <c r="A19" s="41" t="s">
        <v>186</v>
      </c>
      <c r="B19" s="36">
        <v>1028</v>
      </c>
      <c r="C19" s="36">
        <v>1028</v>
      </c>
      <c r="D19" s="36">
        <v>1028</v>
      </c>
      <c r="E19" s="36">
        <v>1028</v>
      </c>
      <c r="F19" s="36">
        <v>1028</v>
      </c>
      <c r="G19" s="36">
        <v>1028</v>
      </c>
      <c r="H19" s="36">
        <v>1028</v>
      </c>
      <c r="I19" s="36">
        <v>1028</v>
      </c>
      <c r="J19" s="36">
        <v>1028</v>
      </c>
      <c r="K19" s="36">
        <v>1135</v>
      </c>
      <c r="L19" s="36">
        <v>1135</v>
      </c>
      <c r="M19" s="36">
        <v>1097</v>
      </c>
      <c r="N19" s="37">
        <f t="shared" si="2"/>
        <v>12619</v>
      </c>
      <c r="O19" s="187">
        <v>12619</v>
      </c>
    </row>
    <row r="20" spans="1:16" ht="18" customHeight="1" x14ac:dyDescent="0.25">
      <c r="A20" s="104" t="s">
        <v>131</v>
      </c>
      <c r="B20" s="36">
        <v>2257</v>
      </c>
      <c r="C20" s="36">
        <v>2257</v>
      </c>
      <c r="D20" s="36">
        <v>2257</v>
      </c>
      <c r="E20" s="36">
        <v>2257</v>
      </c>
      <c r="F20" s="36">
        <v>2257</v>
      </c>
      <c r="G20" s="36">
        <v>2257</v>
      </c>
      <c r="H20" s="36">
        <v>2257</v>
      </c>
      <c r="I20" s="36">
        <v>2257</v>
      </c>
      <c r="J20" s="36">
        <v>2257</v>
      </c>
      <c r="K20" s="36">
        <v>3170</v>
      </c>
      <c r="L20" s="36">
        <v>3170</v>
      </c>
      <c r="M20" s="36">
        <v>3170</v>
      </c>
      <c r="N20" s="37">
        <f t="shared" si="2"/>
        <v>29823</v>
      </c>
      <c r="O20" s="100">
        <v>29823</v>
      </c>
    </row>
    <row r="21" spans="1:16" ht="18" customHeight="1" x14ac:dyDescent="0.25">
      <c r="A21" s="41" t="s">
        <v>29</v>
      </c>
      <c r="B21" s="36">
        <v>121</v>
      </c>
      <c r="C21" s="36">
        <v>121</v>
      </c>
      <c r="D21" s="36">
        <v>121</v>
      </c>
      <c r="E21" s="36">
        <v>121</v>
      </c>
      <c r="F21" s="36">
        <v>121</v>
      </c>
      <c r="G21" s="36">
        <v>121</v>
      </c>
      <c r="H21" s="36">
        <v>121</v>
      </c>
      <c r="I21" s="36">
        <v>120</v>
      </c>
      <c r="J21" s="36">
        <v>2502</v>
      </c>
      <c r="K21" s="36">
        <v>7316</v>
      </c>
      <c r="L21" s="36">
        <v>10495</v>
      </c>
      <c r="M21" s="36">
        <v>309</v>
      </c>
      <c r="N21" s="37">
        <f t="shared" si="2"/>
        <v>21589</v>
      </c>
      <c r="O21" s="100">
        <v>21589</v>
      </c>
      <c r="P21" s="100"/>
    </row>
    <row r="22" spans="1:16" ht="18" customHeight="1" x14ac:dyDescent="0.25">
      <c r="A22" s="41" t="s">
        <v>179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>
        <v>1050</v>
      </c>
      <c r="N22" s="37">
        <v>1050</v>
      </c>
      <c r="O22" s="29">
        <v>1050</v>
      </c>
    </row>
    <row r="23" spans="1:16" ht="18" customHeight="1" x14ac:dyDescent="0.25">
      <c r="A23" s="41" t="s">
        <v>139</v>
      </c>
      <c r="B23" s="36">
        <v>2661</v>
      </c>
      <c r="C23" s="36">
        <v>2661</v>
      </c>
      <c r="D23" s="36">
        <v>2661</v>
      </c>
      <c r="E23" s="36">
        <v>2661</v>
      </c>
      <c r="F23" s="36">
        <v>2661</v>
      </c>
      <c r="G23" s="36">
        <v>2661</v>
      </c>
      <c r="H23" s="36">
        <v>2661</v>
      </c>
      <c r="I23" s="36">
        <v>2661</v>
      </c>
      <c r="J23" s="36">
        <v>2744</v>
      </c>
      <c r="K23" s="36">
        <v>2744</v>
      </c>
      <c r="L23" s="36">
        <v>2744</v>
      </c>
      <c r="M23" s="36">
        <v>2660</v>
      </c>
      <c r="N23" s="37">
        <f t="shared" si="2"/>
        <v>32180</v>
      </c>
      <c r="O23" s="29">
        <v>32180</v>
      </c>
    </row>
    <row r="24" spans="1:16" ht="18" customHeight="1" x14ac:dyDescent="0.25">
      <c r="A24" s="41" t="s">
        <v>541</v>
      </c>
      <c r="B24" s="36"/>
      <c r="C24" s="36"/>
      <c r="D24" s="36"/>
      <c r="E24" s="36"/>
      <c r="F24" s="36"/>
      <c r="G24" s="36"/>
      <c r="H24" s="36"/>
      <c r="I24" s="36"/>
      <c r="J24" s="36"/>
      <c r="K24" s="36">
        <v>141</v>
      </c>
      <c r="L24" s="36"/>
      <c r="M24" s="36"/>
      <c r="N24" s="37">
        <f t="shared" si="2"/>
        <v>141</v>
      </c>
      <c r="O24" s="29">
        <v>141</v>
      </c>
    </row>
    <row r="25" spans="1:16" ht="18" customHeight="1" x14ac:dyDescent="0.25">
      <c r="A25" s="32" t="s">
        <v>22</v>
      </c>
      <c r="B25" s="40">
        <f>+B18+B19+B20+B21+B22+B23</f>
        <v>6192</v>
      </c>
      <c r="C25" s="40">
        <f>+C18+C19+C20+C21+C22+C23</f>
        <v>6192</v>
      </c>
      <c r="D25" s="40">
        <f t="shared" ref="D25:L25" si="3">+D18+D19+D20+D21+D22+D23</f>
        <v>6192</v>
      </c>
      <c r="E25" s="40">
        <f t="shared" si="3"/>
        <v>6192</v>
      </c>
      <c r="F25" s="40">
        <f t="shared" si="3"/>
        <v>6192</v>
      </c>
      <c r="G25" s="40">
        <f t="shared" si="3"/>
        <v>6192</v>
      </c>
      <c r="H25" s="40">
        <f t="shared" si="3"/>
        <v>6192</v>
      </c>
      <c r="I25" s="40">
        <f t="shared" si="3"/>
        <v>6191</v>
      </c>
      <c r="J25" s="40">
        <f t="shared" si="3"/>
        <v>8661</v>
      </c>
      <c r="K25" s="40">
        <f t="shared" si="3"/>
        <v>14562</v>
      </c>
      <c r="L25" s="40">
        <f t="shared" si="3"/>
        <v>17741</v>
      </c>
      <c r="M25" s="40">
        <f>SUM(M18:M22)+M23</f>
        <v>8424</v>
      </c>
      <c r="N25" s="37">
        <f>N18+N19+N20+N21+N22+N23+N24</f>
        <v>99064</v>
      </c>
      <c r="O25" s="100">
        <f>SUM(O18:O24)</f>
        <v>99064</v>
      </c>
    </row>
    <row r="26" spans="1:16" ht="18" customHeight="1" x14ac:dyDescent="0.25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2"/>
      <c r="O26" s="100"/>
    </row>
    <row r="27" spans="1:16" ht="18" customHeight="1" x14ac:dyDescent="0.25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  <c r="O27" s="100"/>
    </row>
    <row r="28" spans="1:16" ht="18" customHeight="1" x14ac:dyDescent="0.25">
      <c r="A28" s="11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  <c r="O28" s="100"/>
    </row>
    <row r="29" spans="1:16" ht="18" customHeight="1" x14ac:dyDescent="0.25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2"/>
      <c r="O29" s="100"/>
    </row>
    <row r="30" spans="1:16" ht="18" customHeight="1" x14ac:dyDescent="0.25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2"/>
      <c r="O30" s="100"/>
    </row>
    <row r="31" spans="1:16" ht="18" customHeight="1" x14ac:dyDescent="0.25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/>
      <c r="O31" s="100"/>
    </row>
    <row r="32" spans="1:16" ht="18" customHeight="1" x14ac:dyDescent="0.25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00"/>
    </row>
    <row r="33" spans="1:15" ht="18" customHeight="1" x14ac:dyDescent="0.25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O33" s="100"/>
    </row>
    <row r="34" spans="1:15" ht="18" customHeight="1" x14ac:dyDescent="0.25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2"/>
      <c r="O34" s="100"/>
    </row>
    <row r="35" spans="1:15" x14ac:dyDescent="0.25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</row>
    <row r="41" spans="1:15" x14ac:dyDescent="0.25">
      <c r="A41" s="101"/>
    </row>
    <row r="42" spans="1:15" x14ac:dyDescent="0.25">
      <c r="A42" s="101"/>
    </row>
    <row r="43" spans="1:15" x14ac:dyDescent="0.25">
      <c r="A43" s="101"/>
    </row>
    <row r="44" spans="1:15" x14ac:dyDescent="0.25">
      <c r="A44" s="101"/>
    </row>
    <row r="45" spans="1:15" x14ac:dyDescent="0.25">
      <c r="A45" s="101"/>
    </row>
    <row r="46" spans="1:15" x14ac:dyDescent="0.25">
      <c r="A46" s="101"/>
    </row>
    <row r="47" spans="1:15" x14ac:dyDescent="0.25">
      <c r="A47" s="101"/>
    </row>
    <row r="48" spans="1:15" x14ac:dyDescent="0.25">
      <c r="A48" s="101"/>
    </row>
    <row r="49" spans="1:17" x14ac:dyDescent="0.25">
      <c r="A49" s="101"/>
    </row>
    <row r="50" spans="1:17" x14ac:dyDescent="0.25">
      <c r="A50" s="101"/>
    </row>
    <row r="51" spans="1:17" x14ac:dyDescent="0.25">
      <c r="A51" s="101"/>
    </row>
    <row r="52" spans="1:17" x14ac:dyDescent="0.25">
      <c r="A52" s="101"/>
      <c r="Q52" s="29">
        <f>+O52+O42</f>
        <v>0</v>
      </c>
    </row>
    <row r="53" spans="1:17" x14ac:dyDescent="0.25">
      <c r="A53" s="101"/>
    </row>
    <row r="54" spans="1:17" x14ac:dyDescent="0.25">
      <c r="A54" s="101"/>
    </row>
    <row r="55" spans="1:17" x14ac:dyDescent="0.25">
      <c r="A55" s="101"/>
    </row>
    <row r="56" spans="1:17" x14ac:dyDescent="0.25">
      <c r="A56" s="101"/>
    </row>
    <row r="57" spans="1:17" x14ac:dyDescent="0.25">
      <c r="A57" s="101"/>
    </row>
    <row r="58" spans="1:17" x14ac:dyDescent="0.25">
      <c r="A58" s="101"/>
    </row>
    <row r="59" spans="1:17" x14ac:dyDescent="0.25">
      <c r="A59" s="101"/>
    </row>
    <row r="60" spans="1:17" x14ac:dyDescent="0.25">
      <c r="A60" s="101"/>
    </row>
    <row r="61" spans="1:17" x14ac:dyDescent="0.25">
      <c r="A61" s="101"/>
    </row>
    <row r="65" spans="12:12" x14ac:dyDescent="0.25">
      <c r="L65" s="102"/>
    </row>
  </sheetData>
  <mergeCells count="4">
    <mergeCell ref="A1:N1"/>
    <mergeCell ref="M5:N5"/>
    <mergeCell ref="A3:N4"/>
    <mergeCell ref="A2:N2"/>
  </mergeCells>
  <phoneticPr fontId="3" type="noConversion"/>
  <printOptions horizontalCentered="1"/>
  <pageMargins left="0.19685039370078741" right="0.15748031496062992" top="0.70866141732283472" bottom="0.6692913385826772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I87"/>
  <sheetViews>
    <sheetView topLeftCell="A77" workbookViewId="0">
      <selection activeCell="G26" sqref="G26"/>
    </sheetView>
  </sheetViews>
  <sheetFormatPr defaultRowHeight="13.2" x14ac:dyDescent="0.25"/>
  <cols>
    <col min="3" max="3" width="60.6640625" bestFit="1" customWidth="1"/>
    <col min="4" max="4" width="17.6640625" bestFit="1" customWidth="1"/>
    <col min="5" max="5" width="14" bestFit="1" customWidth="1"/>
    <col min="6" max="6" width="17" bestFit="1" customWidth="1"/>
    <col min="7" max="7" width="17.6640625" bestFit="1" customWidth="1"/>
    <col min="8" max="8" width="15.44140625" customWidth="1"/>
    <col min="9" max="9" width="15.109375" bestFit="1" customWidth="1"/>
  </cols>
  <sheetData>
    <row r="1" spans="1:9" ht="17.399999999999999" x14ac:dyDescent="0.3">
      <c r="A1" s="498" t="s">
        <v>317</v>
      </c>
      <c r="B1" s="499"/>
      <c r="C1" s="499"/>
      <c r="D1" s="499"/>
      <c r="E1" s="499"/>
      <c r="F1" s="499"/>
    </row>
    <row r="2" spans="1:9" ht="15.6" x14ac:dyDescent="0.25">
      <c r="A2" s="482"/>
      <c r="B2" s="482"/>
      <c r="C2" s="482"/>
      <c r="D2" s="482"/>
      <c r="E2" s="482"/>
      <c r="F2" s="482"/>
    </row>
    <row r="3" spans="1:9" ht="15.6" x14ac:dyDescent="0.3">
      <c r="A3" s="500" t="s">
        <v>227</v>
      </c>
      <c r="B3" s="500"/>
      <c r="C3" s="500"/>
      <c r="D3" s="500"/>
      <c r="E3" s="500"/>
      <c r="F3" s="500"/>
    </row>
    <row r="4" spans="1:9" ht="15.6" x14ac:dyDescent="0.25">
      <c r="A4" s="482" t="s">
        <v>250</v>
      </c>
      <c r="B4" s="482"/>
      <c r="C4" s="482"/>
      <c r="D4" s="482"/>
      <c r="E4" s="482"/>
      <c r="F4" s="482"/>
    </row>
    <row r="5" spans="1:9" ht="16.2" thickBot="1" x14ac:dyDescent="0.35">
      <c r="A5" s="501" t="s">
        <v>318</v>
      </c>
      <c r="B5" s="501"/>
      <c r="C5" s="501"/>
      <c r="D5" s="501"/>
      <c r="E5" s="501"/>
      <c r="F5" s="501"/>
    </row>
    <row r="6" spans="1:9" x14ac:dyDescent="0.25">
      <c r="A6" s="492" t="s">
        <v>188</v>
      </c>
      <c r="B6" s="495" t="s">
        <v>175</v>
      </c>
      <c r="C6" s="495"/>
      <c r="D6" s="486">
        <v>2019</v>
      </c>
      <c r="E6" s="691">
        <v>2020</v>
      </c>
      <c r="F6" s="693">
        <v>2021</v>
      </c>
      <c r="G6" s="486">
        <v>2019</v>
      </c>
      <c r="H6" s="691">
        <v>2020</v>
      </c>
      <c r="I6" s="693">
        <v>2021</v>
      </c>
    </row>
    <row r="7" spans="1:9" x14ac:dyDescent="0.25">
      <c r="A7" s="493"/>
      <c r="B7" s="496"/>
      <c r="C7" s="496"/>
      <c r="D7" s="487"/>
      <c r="E7" s="692"/>
      <c r="F7" s="694"/>
      <c r="G7" s="487"/>
      <c r="H7" s="692"/>
      <c r="I7" s="694"/>
    </row>
    <row r="8" spans="1:9" x14ac:dyDescent="0.25">
      <c r="A8" s="493"/>
      <c r="B8" s="496"/>
      <c r="C8" s="496"/>
      <c r="D8" s="487" t="s">
        <v>413</v>
      </c>
      <c r="E8" s="487"/>
      <c r="F8" s="546"/>
      <c r="G8" s="487" t="s">
        <v>591</v>
      </c>
      <c r="H8" s="487"/>
      <c r="I8" s="546"/>
    </row>
    <row r="9" spans="1:9" ht="15.6" x14ac:dyDescent="0.25">
      <c r="A9" s="231"/>
      <c r="B9" s="496" t="s">
        <v>189</v>
      </c>
      <c r="C9" s="496"/>
      <c r="D9" s="194"/>
      <c r="E9" s="194"/>
      <c r="F9" s="135"/>
      <c r="G9" s="194"/>
      <c r="H9" s="194"/>
      <c r="I9" s="135"/>
    </row>
    <row r="10" spans="1:9" ht="15.6" x14ac:dyDescent="0.3">
      <c r="A10" s="9">
        <v>1</v>
      </c>
      <c r="B10" s="504" t="s">
        <v>176</v>
      </c>
      <c r="C10" s="504"/>
      <c r="D10" s="14">
        <v>10711435</v>
      </c>
      <c r="E10" s="13">
        <f>D10*102%</f>
        <v>10925663.700000001</v>
      </c>
      <c r="F10" s="239">
        <f>D10*104%</f>
        <v>11139892.4</v>
      </c>
      <c r="G10" s="14">
        <v>11747203</v>
      </c>
      <c r="H10" s="13">
        <f t="shared" ref="H10:H16" si="0">G10*102%</f>
        <v>11982147.060000001</v>
      </c>
      <c r="I10" s="239">
        <f>G10*104%</f>
        <v>12217091.120000001</v>
      </c>
    </row>
    <row r="11" spans="1:9" ht="15.6" x14ac:dyDescent="0.3">
      <c r="A11" s="9">
        <v>2</v>
      </c>
      <c r="B11" s="504" t="s">
        <v>184</v>
      </c>
      <c r="C11" s="504"/>
      <c r="D11" s="14">
        <v>2193157</v>
      </c>
      <c r="E11" s="13">
        <f t="shared" ref="E11:E75" si="1">D11*102%</f>
        <v>2237020.14</v>
      </c>
      <c r="F11" s="239">
        <f t="shared" ref="F11:F75" si="2">D11*104%</f>
        <v>2280883.2800000003</v>
      </c>
      <c r="G11" s="14">
        <v>2352016</v>
      </c>
      <c r="H11" s="13">
        <f t="shared" si="0"/>
        <v>2399056.3199999998</v>
      </c>
      <c r="I11" s="239">
        <f t="shared" ref="I11:I75" si="3">G11*104%</f>
        <v>2446096.64</v>
      </c>
    </row>
    <row r="12" spans="1:9" ht="15.6" x14ac:dyDescent="0.3">
      <c r="A12" s="9">
        <v>3</v>
      </c>
      <c r="B12" s="504" t="s">
        <v>185</v>
      </c>
      <c r="C12" s="504"/>
      <c r="D12" s="14">
        <v>28709250</v>
      </c>
      <c r="E12" s="13">
        <f t="shared" si="1"/>
        <v>29283435</v>
      </c>
      <c r="F12" s="239">
        <f t="shared" si="2"/>
        <v>29857620</v>
      </c>
      <c r="G12" s="14">
        <v>42557437</v>
      </c>
      <c r="H12" s="13">
        <f t="shared" si="0"/>
        <v>43408585.740000002</v>
      </c>
      <c r="I12" s="239">
        <f t="shared" si="3"/>
        <v>44259734.480000004</v>
      </c>
    </row>
    <row r="13" spans="1:9" ht="15.6" x14ac:dyDescent="0.25">
      <c r="A13" s="9" t="s">
        <v>40</v>
      </c>
      <c r="B13" s="504" t="s">
        <v>168</v>
      </c>
      <c r="C13" s="504"/>
      <c r="D13" s="13"/>
      <c r="E13" s="13">
        <f t="shared" si="1"/>
        <v>0</v>
      </c>
      <c r="F13" s="239">
        <f t="shared" si="2"/>
        <v>0</v>
      </c>
      <c r="G13" s="13"/>
      <c r="H13" s="13">
        <f t="shared" si="0"/>
        <v>0</v>
      </c>
      <c r="I13" s="239">
        <f t="shared" si="3"/>
        <v>0</v>
      </c>
    </row>
    <row r="14" spans="1:9" ht="15.6" x14ac:dyDescent="0.25">
      <c r="A14" s="9" t="s">
        <v>41</v>
      </c>
      <c r="B14" s="505" t="s">
        <v>162</v>
      </c>
      <c r="C14" s="505"/>
      <c r="D14" s="13">
        <f>D15+D16+D18+D19</f>
        <v>5102799</v>
      </c>
      <c r="E14" s="13">
        <f t="shared" si="1"/>
        <v>5204854.9800000004</v>
      </c>
      <c r="F14" s="239">
        <f t="shared" si="2"/>
        <v>5306910.96</v>
      </c>
      <c r="G14" s="13">
        <f>G15+G16+G18+G19</f>
        <v>5131708</v>
      </c>
      <c r="H14" s="13">
        <f t="shared" si="0"/>
        <v>5234342.16</v>
      </c>
      <c r="I14" s="239">
        <f t="shared" si="3"/>
        <v>5336976.32</v>
      </c>
    </row>
    <row r="15" spans="1:9" ht="15.6" x14ac:dyDescent="0.25">
      <c r="A15" s="9" t="s">
        <v>153</v>
      </c>
      <c r="B15" s="506" t="s">
        <v>156</v>
      </c>
      <c r="C15" s="506"/>
      <c r="D15" s="13"/>
      <c r="E15" s="13">
        <f t="shared" si="1"/>
        <v>0</v>
      </c>
      <c r="F15" s="239">
        <f t="shared" si="2"/>
        <v>0</v>
      </c>
      <c r="G15" s="13"/>
      <c r="H15" s="13">
        <f t="shared" si="0"/>
        <v>0</v>
      </c>
      <c r="I15" s="239">
        <f t="shared" si="3"/>
        <v>0</v>
      </c>
    </row>
    <row r="16" spans="1:9" ht="15.6" x14ac:dyDescent="0.25">
      <c r="A16" s="9" t="s">
        <v>154</v>
      </c>
      <c r="B16" s="506" t="s">
        <v>220</v>
      </c>
      <c r="C16" s="506"/>
      <c r="D16" s="13">
        <v>1853799</v>
      </c>
      <c r="E16" s="13">
        <f>D16*102%</f>
        <v>1890874.98</v>
      </c>
      <c r="F16" s="239">
        <f t="shared" si="2"/>
        <v>1927950.96</v>
      </c>
      <c r="G16" s="13">
        <v>2535108</v>
      </c>
      <c r="H16" s="13">
        <f t="shared" si="0"/>
        <v>2585810.16</v>
      </c>
      <c r="I16" s="239">
        <f t="shared" si="3"/>
        <v>2636512.3200000003</v>
      </c>
    </row>
    <row r="17" spans="1:9" ht="15.6" x14ac:dyDescent="0.3">
      <c r="A17" s="9"/>
      <c r="B17" s="507"/>
      <c r="C17" s="507"/>
      <c r="D17" s="13"/>
      <c r="E17" s="13">
        <f t="shared" si="1"/>
        <v>0</v>
      </c>
      <c r="F17" s="239">
        <f t="shared" si="2"/>
        <v>0</v>
      </c>
      <c r="G17" s="13"/>
      <c r="H17" s="13">
        <f t="shared" ref="H17:H82" si="4">G17*102%</f>
        <v>0</v>
      </c>
      <c r="I17" s="239">
        <f t="shared" si="3"/>
        <v>0</v>
      </c>
    </row>
    <row r="18" spans="1:9" ht="15.6" x14ac:dyDescent="0.25">
      <c r="A18" s="9" t="s">
        <v>155</v>
      </c>
      <c r="B18" s="502" t="s">
        <v>158</v>
      </c>
      <c r="C18" s="502"/>
      <c r="D18" s="13">
        <v>3249000</v>
      </c>
      <c r="E18" s="13">
        <f t="shared" si="1"/>
        <v>3313980</v>
      </c>
      <c r="F18" s="239">
        <f t="shared" si="2"/>
        <v>3378960</v>
      </c>
      <c r="G18" s="13">
        <v>2596600</v>
      </c>
      <c r="H18" s="13">
        <f t="shared" si="4"/>
        <v>2648532</v>
      </c>
      <c r="I18" s="239">
        <f t="shared" si="3"/>
        <v>2700464</v>
      </c>
    </row>
    <row r="19" spans="1:9" ht="15.6" x14ac:dyDescent="0.25">
      <c r="A19" s="9" t="s">
        <v>62</v>
      </c>
      <c r="B19" s="502" t="s">
        <v>251</v>
      </c>
      <c r="C19" s="503"/>
      <c r="D19" s="13"/>
      <c r="E19" s="13">
        <f t="shared" si="1"/>
        <v>0</v>
      </c>
      <c r="F19" s="239">
        <f t="shared" si="2"/>
        <v>0</v>
      </c>
      <c r="G19" s="13"/>
      <c r="H19" s="13">
        <f t="shared" si="4"/>
        <v>0</v>
      </c>
      <c r="I19" s="239">
        <f t="shared" si="3"/>
        <v>0</v>
      </c>
    </row>
    <row r="20" spans="1:9" ht="15.6" x14ac:dyDescent="0.25">
      <c r="A20" s="9"/>
      <c r="B20" s="504" t="s">
        <v>414</v>
      </c>
      <c r="C20" s="504"/>
      <c r="D20" s="197">
        <v>13180812</v>
      </c>
      <c r="E20" s="13">
        <f t="shared" si="1"/>
        <v>13444428.24</v>
      </c>
      <c r="F20" s="239">
        <f t="shared" si="2"/>
        <v>13708044.48</v>
      </c>
      <c r="G20" s="197">
        <v>4789583</v>
      </c>
      <c r="H20" s="13">
        <f t="shared" si="4"/>
        <v>4885374.66</v>
      </c>
      <c r="I20" s="239">
        <f t="shared" si="3"/>
        <v>4981166.32</v>
      </c>
    </row>
    <row r="21" spans="1:9" ht="15.6" x14ac:dyDescent="0.25">
      <c r="A21" s="9"/>
      <c r="B21" s="504" t="s">
        <v>415</v>
      </c>
      <c r="C21" s="504"/>
      <c r="D21" s="197">
        <v>8975756</v>
      </c>
      <c r="E21" s="13">
        <f t="shared" si="1"/>
        <v>9155271.120000001</v>
      </c>
      <c r="F21" s="239">
        <f t="shared" si="2"/>
        <v>9334786.2400000002</v>
      </c>
      <c r="G21" s="197">
        <v>0</v>
      </c>
      <c r="H21" s="13">
        <f t="shared" si="4"/>
        <v>0</v>
      </c>
      <c r="I21" s="239">
        <f t="shared" si="3"/>
        <v>0</v>
      </c>
    </row>
    <row r="22" spans="1:9" ht="15.6" x14ac:dyDescent="0.25">
      <c r="A22" s="9" t="s">
        <v>181</v>
      </c>
      <c r="B22" s="230" t="s">
        <v>152</v>
      </c>
      <c r="C22" s="97"/>
      <c r="D22" s="13">
        <f>+D10+D11+D12+D13+D14+D21+D20</f>
        <v>68873209</v>
      </c>
      <c r="E22" s="13">
        <f t="shared" si="1"/>
        <v>70250673.180000007</v>
      </c>
      <c r="F22" s="239">
        <f t="shared" si="2"/>
        <v>71628137.359999999</v>
      </c>
      <c r="G22" s="13">
        <f>+G10+G11+G12+G13+G14+G21+G20</f>
        <v>66577947</v>
      </c>
      <c r="H22" s="13">
        <f t="shared" si="4"/>
        <v>67909505.939999998</v>
      </c>
      <c r="I22" s="239">
        <f t="shared" si="3"/>
        <v>69241064.879999995</v>
      </c>
    </row>
    <row r="23" spans="1:9" ht="15.6" x14ac:dyDescent="0.3">
      <c r="A23" s="9" t="s">
        <v>42</v>
      </c>
      <c r="B23" s="504" t="s">
        <v>178</v>
      </c>
      <c r="C23" s="504"/>
      <c r="D23" s="221">
        <v>9817187</v>
      </c>
      <c r="E23" s="13">
        <f t="shared" si="1"/>
        <v>10013530.74</v>
      </c>
      <c r="F23" s="239">
        <f t="shared" si="2"/>
        <v>10209874.48</v>
      </c>
      <c r="G23" s="221">
        <v>7567958</v>
      </c>
      <c r="H23" s="13">
        <f t="shared" si="4"/>
        <v>7719317.1600000001</v>
      </c>
      <c r="I23" s="239">
        <f t="shared" si="3"/>
        <v>7870676.3200000003</v>
      </c>
    </row>
    <row r="24" spans="1:9" ht="15.6" x14ac:dyDescent="0.3">
      <c r="A24" s="9" t="s">
        <v>43</v>
      </c>
      <c r="B24" s="504" t="s">
        <v>177</v>
      </c>
      <c r="C24" s="504"/>
      <c r="D24" s="221">
        <v>1270000</v>
      </c>
      <c r="E24" s="13">
        <f t="shared" si="1"/>
        <v>1295400</v>
      </c>
      <c r="F24" s="239">
        <f t="shared" si="2"/>
        <v>1320800</v>
      </c>
      <c r="G24" s="221">
        <v>23610690</v>
      </c>
      <c r="H24" s="13">
        <f t="shared" si="4"/>
        <v>24082903.800000001</v>
      </c>
      <c r="I24" s="239">
        <f t="shared" si="3"/>
        <v>24555117.600000001</v>
      </c>
    </row>
    <row r="25" spans="1:9" ht="15.6" x14ac:dyDescent="0.3">
      <c r="A25" s="9" t="s">
        <v>44</v>
      </c>
      <c r="B25" s="504" t="s">
        <v>252</v>
      </c>
      <c r="C25" s="504"/>
      <c r="D25" s="221"/>
      <c r="E25" s="13">
        <f t="shared" si="1"/>
        <v>0</v>
      </c>
      <c r="F25" s="239">
        <f t="shared" si="2"/>
        <v>0</v>
      </c>
      <c r="G25" s="221">
        <v>40000</v>
      </c>
      <c r="H25" s="13">
        <f t="shared" si="4"/>
        <v>40800</v>
      </c>
      <c r="I25" s="239">
        <f t="shared" si="3"/>
        <v>41600</v>
      </c>
    </row>
    <row r="26" spans="1:9" ht="15.6" x14ac:dyDescent="0.3">
      <c r="A26" s="9" t="s">
        <v>182</v>
      </c>
      <c r="B26" s="504" t="s">
        <v>218</v>
      </c>
      <c r="C26" s="504"/>
      <c r="D26" s="221">
        <f>SUM(D23:D25)</f>
        <v>11087187</v>
      </c>
      <c r="E26" s="13">
        <f t="shared" si="1"/>
        <v>11308930.74</v>
      </c>
      <c r="F26" s="239">
        <f t="shared" si="2"/>
        <v>11530674.48</v>
      </c>
      <c r="G26" s="221">
        <f>SUM(G23:G25)</f>
        <v>31218648</v>
      </c>
      <c r="H26" s="13">
        <f t="shared" si="4"/>
        <v>31843020.960000001</v>
      </c>
      <c r="I26" s="239">
        <f t="shared" si="3"/>
        <v>32467393.920000002</v>
      </c>
    </row>
    <row r="27" spans="1:9" ht="15.6" x14ac:dyDescent="0.3">
      <c r="A27" s="9" t="s">
        <v>183</v>
      </c>
      <c r="B27" s="504"/>
      <c r="C27" s="504"/>
      <c r="D27" s="221"/>
      <c r="E27" s="13">
        <f t="shared" si="1"/>
        <v>0</v>
      </c>
      <c r="F27" s="239">
        <f t="shared" si="2"/>
        <v>0</v>
      </c>
      <c r="G27" s="221">
        <v>0</v>
      </c>
      <c r="H27" s="13">
        <f t="shared" si="4"/>
        <v>0</v>
      </c>
      <c r="I27" s="239">
        <f t="shared" si="3"/>
        <v>0</v>
      </c>
    </row>
    <row r="28" spans="1:9" ht="15.6" x14ac:dyDescent="0.3">
      <c r="A28" s="9" t="s">
        <v>169</v>
      </c>
      <c r="B28" s="509" t="s">
        <v>540</v>
      </c>
      <c r="C28" s="509"/>
      <c r="D28" s="222"/>
      <c r="E28" s="13">
        <f t="shared" si="1"/>
        <v>0</v>
      </c>
      <c r="F28" s="239">
        <f t="shared" si="2"/>
        <v>0</v>
      </c>
      <c r="G28" s="222">
        <v>54220</v>
      </c>
      <c r="H28" s="13">
        <f t="shared" si="4"/>
        <v>55304.4</v>
      </c>
      <c r="I28" s="239">
        <f t="shared" si="3"/>
        <v>56388.800000000003</v>
      </c>
    </row>
    <row r="29" spans="1:9" ht="15.6" x14ac:dyDescent="0.3">
      <c r="A29" s="9" t="s">
        <v>170</v>
      </c>
      <c r="B29" s="509"/>
      <c r="C29" s="509"/>
      <c r="D29" s="223"/>
      <c r="E29" s="13">
        <f t="shared" si="1"/>
        <v>0</v>
      </c>
      <c r="F29" s="239">
        <f t="shared" si="2"/>
        <v>0</v>
      </c>
      <c r="G29" s="223"/>
      <c r="H29" s="13">
        <f t="shared" si="4"/>
        <v>0</v>
      </c>
      <c r="I29" s="239">
        <f t="shared" si="3"/>
        <v>0</v>
      </c>
    </row>
    <row r="30" spans="1:9" ht="17.399999999999999" x14ac:dyDescent="0.3">
      <c r="A30" s="98" t="s">
        <v>160</v>
      </c>
      <c r="B30" s="510" t="s">
        <v>161</v>
      </c>
      <c r="C30" s="510"/>
      <c r="D30" s="224">
        <f>+D22+D26+D27+D28+D29</f>
        <v>79960396</v>
      </c>
      <c r="E30" s="307">
        <f t="shared" si="1"/>
        <v>81559603.920000002</v>
      </c>
      <c r="F30" s="308">
        <f t="shared" si="2"/>
        <v>83158811.840000004</v>
      </c>
      <c r="G30" s="224">
        <f>+G22+G26+G27+G28+G29</f>
        <v>97850815</v>
      </c>
      <c r="H30" s="307">
        <f t="shared" si="4"/>
        <v>99807831.299999997</v>
      </c>
      <c r="I30" s="308">
        <f t="shared" si="3"/>
        <v>101764847.60000001</v>
      </c>
    </row>
    <row r="31" spans="1:9" ht="15.6" x14ac:dyDescent="0.3">
      <c r="A31" s="18"/>
      <c r="B31" s="511"/>
      <c r="C31" s="511"/>
      <c r="D31" s="19"/>
      <c r="E31" s="13">
        <f t="shared" si="1"/>
        <v>0</v>
      </c>
      <c r="F31" s="239">
        <f t="shared" si="2"/>
        <v>0</v>
      </c>
      <c r="G31" s="19"/>
      <c r="H31" s="13">
        <f t="shared" si="4"/>
        <v>0</v>
      </c>
      <c r="I31" s="239">
        <f t="shared" si="3"/>
        <v>0</v>
      </c>
    </row>
    <row r="32" spans="1:9" ht="15.6" x14ac:dyDescent="0.3">
      <c r="A32" s="9"/>
      <c r="B32" s="508" t="s">
        <v>190</v>
      </c>
      <c r="C32" s="508"/>
      <c r="D32" s="221"/>
      <c r="E32" s="13">
        <f t="shared" si="1"/>
        <v>0</v>
      </c>
      <c r="F32" s="239">
        <f t="shared" si="2"/>
        <v>0</v>
      </c>
      <c r="G32" s="221"/>
      <c r="H32" s="13">
        <f t="shared" si="4"/>
        <v>0</v>
      </c>
      <c r="I32" s="239">
        <f t="shared" si="3"/>
        <v>0</v>
      </c>
    </row>
    <row r="33" spans="1:9" ht="15.6" x14ac:dyDescent="0.3">
      <c r="A33" s="9" t="s">
        <v>30</v>
      </c>
      <c r="B33" s="513" t="s">
        <v>216</v>
      </c>
      <c r="C33" s="513"/>
      <c r="D33" s="240">
        <v>1496480</v>
      </c>
      <c r="E33" s="13">
        <f t="shared" si="1"/>
        <v>1526409.6</v>
      </c>
      <c r="F33" s="239">
        <f t="shared" si="2"/>
        <v>1556339.2</v>
      </c>
      <c r="G33" s="240">
        <v>1661170</v>
      </c>
      <c r="H33" s="13">
        <f t="shared" si="4"/>
        <v>1694393.4000000001</v>
      </c>
      <c r="I33" s="239">
        <f t="shared" si="3"/>
        <v>1727616.8</v>
      </c>
    </row>
    <row r="34" spans="1:9" ht="15.6" x14ac:dyDescent="0.3">
      <c r="A34" s="9" t="s">
        <v>38</v>
      </c>
      <c r="B34" s="513" t="s">
        <v>186</v>
      </c>
      <c r="C34" s="513"/>
      <c r="D34" s="240">
        <f>SUM(D35:D37)</f>
        <v>12337000</v>
      </c>
      <c r="E34" s="13">
        <f t="shared" si="1"/>
        <v>12583740</v>
      </c>
      <c r="F34" s="239">
        <f t="shared" si="2"/>
        <v>12830480</v>
      </c>
      <c r="G34" s="240">
        <v>12618788</v>
      </c>
      <c r="H34" s="13">
        <f t="shared" si="4"/>
        <v>12871163.76</v>
      </c>
      <c r="I34" s="239">
        <f t="shared" si="3"/>
        <v>13123539.52</v>
      </c>
    </row>
    <row r="35" spans="1:9" ht="15.6" x14ac:dyDescent="0.3">
      <c r="A35" s="9"/>
      <c r="B35" s="162" t="s">
        <v>64</v>
      </c>
      <c r="C35" s="83" t="s">
        <v>164</v>
      </c>
      <c r="D35" s="240">
        <v>12337000</v>
      </c>
      <c r="E35" s="13">
        <f t="shared" si="1"/>
        <v>12583740</v>
      </c>
      <c r="F35" s="239">
        <f t="shared" si="2"/>
        <v>12830480</v>
      </c>
      <c r="G35" s="240">
        <v>11502103</v>
      </c>
      <c r="H35" s="13">
        <f t="shared" si="4"/>
        <v>11732145.060000001</v>
      </c>
      <c r="I35" s="239">
        <f t="shared" si="3"/>
        <v>11962187.120000001</v>
      </c>
    </row>
    <row r="36" spans="1:9" ht="15.6" x14ac:dyDescent="0.3">
      <c r="A36" s="9"/>
      <c r="B36" s="162" t="s">
        <v>65</v>
      </c>
      <c r="C36" s="83" t="s">
        <v>165</v>
      </c>
      <c r="D36" s="240"/>
      <c r="E36" s="13">
        <f t="shared" si="1"/>
        <v>0</v>
      </c>
      <c r="F36" s="239">
        <f t="shared" si="2"/>
        <v>0</v>
      </c>
      <c r="G36" s="240">
        <v>849594</v>
      </c>
      <c r="H36" s="13">
        <f t="shared" si="4"/>
        <v>866585.88</v>
      </c>
      <c r="I36" s="239">
        <f t="shared" si="3"/>
        <v>883577.76</v>
      </c>
    </row>
    <row r="37" spans="1:9" ht="15.6" x14ac:dyDescent="0.3">
      <c r="A37" s="9"/>
      <c r="B37" s="162" t="s">
        <v>66</v>
      </c>
      <c r="C37" s="83" t="s">
        <v>166</v>
      </c>
      <c r="D37" s="240"/>
      <c r="E37" s="13">
        <f t="shared" si="1"/>
        <v>0</v>
      </c>
      <c r="F37" s="239">
        <f t="shared" si="2"/>
        <v>0</v>
      </c>
      <c r="G37" s="240">
        <v>267091</v>
      </c>
      <c r="H37" s="13">
        <f t="shared" si="4"/>
        <v>272432.82</v>
      </c>
      <c r="I37" s="239">
        <f t="shared" si="3"/>
        <v>277774.64</v>
      </c>
    </row>
    <row r="38" spans="1:9" ht="15.6" x14ac:dyDescent="0.3">
      <c r="A38" s="9" t="s">
        <v>39</v>
      </c>
      <c r="B38" s="513" t="s">
        <v>131</v>
      </c>
      <c r="C38" s="513"/>
      <c r="D38" s="241">
        <f>SUM(D39:D41)</f>
        <v>27086643</v>
      </c>
      <c r="E38" s="13">
        <f t="shared" si="1"/>
        <v>27628375.859999999</v>
      </c>
      <c r="F38" s="239">
        <f t="shared" si="2"/>
        <v>28170108.720000003</v>
      </c>
      <c r="G38" s="241">
        <f>SUM(G39:G41)</f>
        <v>29822945</v>
      </c>
      <c r="H38" s="13">
        <f t="shared" si="4"/>
        <v>30419403.900000002</v>
      </c>
      <c r="I38" s="239">
        <f t="shared" si="3"/>
        <v>31015862.800000001</v>
      </c>
    </row>
    <row r="39" spans="1:9" ht="15.6" x14ac:dyDescent="0.3">
      <c r="A39" s="9"/>
      <c r="B39" s="163" t="s">
        <v>67</v>
      </c>
      <c r="C39" s="229" t="s">
        <v>219</v>
      </c>
      <c r="D39" s="197">
        <v>26802735</v>
      </c>
      <c r="E39" s="13">
        <f t="shared" si="1"/>
        <v>27338789.699999999</v>
      </c>
      <c r="F39" s="239">
        <f t="shared" si="2"/>
        <v>27874844.400000002</v>
      </c>
      <c r="G39" s="197">
        <v>28102735</v>
      </c>
      <c r="H39" s="13">
        <f t="shared" si="4"/>
        <v>28664789.699999999</v>
      </c>
      <c r="I39" s="239">
        <f t="shared" si="3"/>
        <v>29226844.400000002</v>
      </c>
    </row>
    <row r="40" spans="1:9" ht="15.6" x14ac:dyDescent="0.3">
      <c r="A40" s="9"/>
      <c r="B40" s="163" t="s">
        <v>68</v>
      </c>
      <c r="C40" s="229" t="s">
        <v>70</v>
      </c>
      <c r="D40" s="197"/>
      <c r="E40" s="13">
        <f t="shared" si="1"/>
        <v>0</v>
      </c>
      <c r="F40" s="239">
        <f t="shared" si="2"/>
        <v>0</v>
      </c>
      <c r="G40" s="197"/>
      <c r="H40" s="13">
        <f t="shared" si="4"/>
        <v>0</v>
      </c>
      <c r="I40" s="239">
        <f t="shared" si="3"/>
        <v>0</v>
      </c>
    </row>
    <row r="41" spans="1:9" ht="15.6" x14ac:dyDescent="0.3">
      <c r="A41" s="9"/>
      <c r="B41" s="163" t="s">
        <v>69</v>
      </c>
      <c r="C41" s="229" t="s">
        <v>245</v>
      </c>
      <c r="D41" s="197">
        <v>283908</v>
      </c>
      <c r="E41" s="13">
        <f t="shared" si="1"/>
        <v>289586.16000000003</v>
      </c>
      <c r="F41" s="239">
        <f t="shared" si="2"/>
        <v>295264.32</v>
      </c>
      <c r="G41" s="197">
        <v>1720210</v>
      </c>
      <c r="H41" s="13">
        <f t="shared" si="4"/>
        <v>1754614.2</v>
      </c>
      <c r="I41" s="239">
        <f t="shared" si="3"/>
        <v>1789018.4000000001</v>
      </c>
    </row>
    <row r="42" spans="1:9" ht="15.6" x14ac:dyDescent="0.3">
      <c r="A42" s="9" t="s">
        <v>40</v>
      </c>
      <c r="B42" s="513" t="s">
        <v>132</v>
      </c>
      <c r="C42" s="513"/>
      <c r="D42" s="197">
        <f>D43+D44+D45+D46</f>
        <v>1447355</v>
      </c>
      <c r="E42" s="13">
        <f t="shared" si="1"/>
        <v>1476302.1</v>
      </c>
      <c r="F42" s="239">
        <f t="shared" si="2"/>
        <v>1505249.2</v>
      </c>
      <c r="G42" s="197">
        <f>G43+G44+G45+G46</f>
        <v>3829115</v>
      </c>
      <c r="H42" s="13">
        <f t="shared" si="4"/>
        <v>3905697.3000000003</v>
      </c>
      <c r="I42" s="239">
        <f t="shared" si="3"/>
        <v>3982279.6</v>
      </c>
    </row>
    <row r="43" spans="1:9" ht="15.6" x14ac:dyDescent="0.3">
      <c r="A43" s="9"/>
      <c r="B43" s="163" t="s">
        <v>71</v>
      </c>
      <c r="C43" s="229" t="s">
        <v>75</v>
      </c>
      <c r="D43" s="197">
        <v>1447355</v>
      </c>
      <c r="E43" s="13">
        <f t="shared" si="1"/>
        <v>1476302.1</v>
      </c>
      <c r="F43" s="239">
        <f t="shared" si="2"/>
        <v>1505249.2</v>
      </c>
      <c r="G43" s="197">
        <v>3829115</v>
      </c>
      <c r="H43" s="13">
        <f t="shared" si="4"/>
        <v>3905697.3000000003</v>
      </c>
      <c r="I43" s="239">
        <f t="shared" si="3"/>
        <v>3982279.6</v>
      </c>
    </row>
    <row r="44" spans="1:9" ht="15.6" x14ac:dyDescent="0.3">
      <c r="A44" s="9"/>
      <c r="B44" s="163" t="s">
        <v>72</v>
      </c>
      <c r="C44" s="229" t="s">
        <v>76</v>
      </c>
      <c r="D44" s="197"/>
      <c r="E44" s="13">
        <f t="shared" si="1"/>
        <v>0</v>
      </c>
      <c r="F44" s="239">
        <f t="shared" si="2"/>
        <v>0</v>
      </c>
      <c r="G44" s="197"/>
      <c r="H44" s="13">
        <f t="shared" si="4"/>
        <v>0</v>
      </c>
      <c r="I44" s="239">
        <f t="shared" si="3"/>
        <v>0</v>
      </c>
    </row>
    <row r="45" spans="1:9" ht="15.6" x14ac:dyDescent="0.3">
      <c r="A45" s="9"/>
      <c r="B45" s="163" t="s">
        <v>73</v>
      </c>
      <c r="C45" s="229" t="s">
        <v>253</v>
      </c>
      <c r="D45" s="197"/>
      <c r="E45" s="13">
        <f t="shared" si="1"/>
        <v>0</v>
      </c>
      <c r="F45" s="239">
        <f t="shared" si="2"/>
        <v>0</v>
      </c>
      <c r="G45" s="197"/>
      <c r="H45" s="13">
        <f t="shared" si="4"/>
        <v>0</v>
      </c>
      <c r="I45" s="239">
        <f t="shared" si="3"/>
        <v>0</v>
      </c>
    </row>
    <row r="46" spans="1:9" ht="15.6" x14ac:dyDescent="0.3">
      <c r="A46" s="9"/>
      <c r="B46" s="163" t="s">
        <v>74</v>
      </c>
      <c r="C46" s="229" t="s">
        <v>78</v>
      </c>
      <c r="D46" s="208"/>
      <c r="E46" s="13">
        <f t="shared" si="1"/>
        <v>0</v>
      </c>
      <c r="F46" s="239">
        <f t="shared" si="2"/>
        <v>0</v>
      </c>
      <c r="G46" s="208"/>
      <c r="H46" s="13">
        <f t="shared" si="4"/>
        <v>0</v>
      </c>
      <c r="I46" s="239">
        <f t="shared" si="3"/>
        <v>0</v>
      </c>
    </row>
    <row r="47" spans="1:9" ht="15.6" x14ac:dyDescent="0.3">
      <c r="A47" s="164" t="s">
        <v>181</v>
      </c>
      <c r="B47" s="514" t="s">
        <v>79</v>
      </c>
      <c r="C47" s="514"/>
      <c r="D47" s="325">
        <f>D33+D34+D38+D42</f>
        <v>42367478</v>
      </c>
      <c r="E47" s="307">
        <f t="shared" si="1"/>
        <v>43214827.560000002</v>
      </c>
      <c r="F47" s="308">
        <f t="shared" si="2"/>
        <v>44062177.120000005</v>
      </c>
      <c r="G47" s="325">
        <f>G33+G34+G38+G42</f>
        <v>47932018</v>
      </c>
      <c r="H47" s="307">
        <f t="shared" si="4"/>
        <v>48890658.359999999</v>
      </c>
      <c r="I47" s="308">
        <f t="shared" si="3"/>
        <v>49849298.719999999</v>
      </c>
    </row>
    <row r="48" spans="1:9" ht="15.6" x14ac:dyDescent="0.3">
      <c r="A48" s="9" t="s">
        <v>41</v>
      </c>
      <c r="B48" s="513" t="s">
        <v>179</v>
      </c>
      <c r="C48" s="513"/>
      <c r="D48" s="241"/>
      <c r="E48" s="13">
        <f t="shared" si="1"/>
        <v>0</v>
      </c>
      <c r="F48" s="239">
        <f t="shared" si="2"/>
        <v>0</v>
      </c>
      <c r="G48" s="239">
        <f>G49+G50+G51</f>
        <v>1050000</v>
      </c>
      <c r="H48" s="13">
        <f t="shared" si="4"/>
        <v>1071000</v>
      </c>
      <c r="I48" s="239">
        <f t="shared" si="3"/>
        <v>1092000</v>
      </c>
    </row>
    <row r="49" spans="1:9" ht="15.6" x14ac:dyDescent="0.3">
      <c r="A49" s="9"/>
      <c r="B49" s="163" t="s">
        <v>80</v>
      </c>
      <c r="C49" s="229" t="s">
        <v>82</v>
      </c>
      <c r="D49" s="241"/>
      <c r="E49" s="13">
        <f t="shared" si="1"/>
        <v>0</v>
      </c>
      <c r="F49" s="239">
        <f t="shared" si="2"/>
        <v>0</v>
      </c>
      <c r="G49" s="241"/>
      <c r="H49" s="13">
        <f t="shared" si="4"/>
        <v>0</v>
      </c>
      <c r="I49" s="239">
        <f t="shared" si="3"/>
        <v>0</v>
      </c>
    </row>
    <row r="50" spans="1:9" ht="15.6" x14ac:dyDescent="0.3">
      <c r="A50" s="9"/>
      <c r="B50" s="163" t="s">
        <v>81</v>
      </c>
      <c r="C50" s="229" t="s">
        <v>0</v>
      </c>
      <c r="D50" s="241"/>
      <c r="E50" s="13">
        <f t="shared" si="1"/>
        <v>0</v>
      </c>
      <c r="F50" s="239">
        <f t="shared" si="2"/>
        <v>0</v>
      </c>
      <c r="G50" s="241"/>
      <c r="H50" s="13">
        <f t="shared" si="4"/>
        <v>0</v>
      </c>
      <c r="I50" s="239">
        <f t="shared" si="3"/>
        <v>0</v>
      </c>
    </row>
    <row r="51" spans="1:9" ht="15.6" x14ac:dyDescent="0.3">
      <c r="A51" s="9"/>
      <c r="B51" s="163" t="s">
        <v>592</v>
      </c>
      <c r="C51" s="423" t="s">
        <v>82</v>
      </c>
      <c r="D51" s="241"/>
      <c r="E51" s="13"/>
      <c r="F51" s="239"/>
      <c r="G51" s="241">
        <v>1050000</v>
      </c>
      <c r="H51" s="13"/>
      <c r="I51" s="239"/>
    </row>
    <row r="52" spans="1:9" ht="15.6" x14ac:dyDescent="0.3">
      <c r="A52" s="9" t="s">
        <v>42</v>
      </c>
      <c r="B52" s="513" t="s">
        <v>133</v>
      </c>
      <c r="C52" s="513"/>
      <c r="D52" s="241">
        <f>SUM(D53:D54)</f>
        <v>0</v>
      </c>
      <c r="E52" s="13">
        <f t="shared" si="1"/>
        <v>0</v>
      </c>
      <c r="F52" s="239">
        <f t="shared" si="2"/>
        <v>0</v>
      </c>
      <c r="G52" s="241">
        <f>SUM(G53:G54)</f>
        <v>15197864</v>
      </c>
      <c r="H52" s="13">
        <f t="shared" si="4"/>
        <v>15501821.280000001</v>
      </c>
      <c r="I52" s="239">
        <f t="shared" si="3"/>
        <v>15805778.560000001</v>
      </c>
    </row>
    <row r="53" spans="1:9" ht="15.6" x14ac:dyDescent="0.3">
      <c r="A53" s="9"/>
      <c r="B53" s="163" t="s">
        <v>83</v>
      </c>
      <c r="C53" s="229" t="s">
        <v>85</v>
      </c>
      <c r="D53" s="241"/>
      <c r="E53" s="13">
        <f t="shared" si="1"/>
        <v>0</v>
      </c>
      <c r="F53" s="239">
        <f t="shared" si="2"/>
        <v>0</v>
      </c>
      <c r="G53" s="241"/>
      <c r="H53" s="13">
        <f t="shared" si="4"/>
        <v>0</v>
      </c>
      <c r="I53" s="239">
        <f t="shared" si="3"/>
        <v>0</v>
      </c>
    </row>
    <row r="54" spans="1:9" ht="15.6" x14ac:dyDescent="0.3">
      <c r="A54" s="9"/>
      <c r="B54" s="163" t="s">
        <v>84</v>
      </c>
      <c r="C54" s="229" t="s">
        <v>86</v>
      </c>
      <c r="D54" s="241">
        <v>0</v>
      </c>
      <c r="E54" s="13">
        <f t="shared" si="1"/>
        <v>0</v>
      </c>
      <c r="F54" s="239">
        <f t="shared" si="2"/>
        <v>0</v>
      </c>
      <c r="G54" s="241">
        <v>15197864</v>
      </c>
      <c r="H54" s="13">
        <f t="shared" si="4"/>
        <v>15501821.280000001</v>
      </c>
      <c r="I54" s="239">
        <f t="shared" si="3"/>
        <v>15805778.560000001</v>
      </c>
    </row>
    <row r="55" spans="1:9" ht="15.6" x14ac:dyDescent="0.3">
      <c r="A55" s="9" t="s">
        <v>43</v>
      </c>
      <c r="B55" s="513" t="s">
        <v>134</v>
      </c>
      <c r="C55" s="513"/>
      <c r="D55" s="241">
        <f>SUM(D56:D58)</f>
        <v>5664031</v>
      </c>
      <c r="E55" s="13">
        <f t="shared" si="1"/>
        <v>5777311.6200000001</v>
      </c>
      <c r="F55" s="239">
        <f t="shared" si="2"/>
        <v>5890592.2400000002</v>
      </c>
      <c r="G55" s="241">
        <f>SUM(G56:G58)</f>
        <v>2562621</v>
      </c>
      <c r="H55" s="13">
        <f t="shared" si="4"/>
        <v>2613873.42</v>
      </c>
      <c r="I55" s="239">
        <f t="shared" si="3"/>
        <v>2665125.8400000003</v>
      </c>
    </row>
    <row r="56" spans="1:9" ht="15.6" x14ac:dyDescent="0.3">
      <c r="A56" s="9"/>
      <c r="B56" s="163" t="s">
        <v>87</v>
      </c>
      <c r="C56" s="229" t="s">
        <v>90</v>
      </c>
      <c r="D56" s="241">
        <v>0</v>
      </c>
      <c r="E56" s="13">
        <f t="shared" si="1"/>
        <v>0</v>
      </c>
      <c r="F56" s="239">
        <f t="shared" si="2"/>
        <v>0</v>
      </c>
      <c r="G56" s="241">
        <v>0</v>
      </c>
      <c r="H56" s="13">
        <f t="shared" si="4"/>
        <v>0</v>
      </c>
      <c r="I56" s="239">
        <f t="shared" si="3"/>
        <v>0</v>
      </c>
    </row>
    <row r="57" spans="1:9" ht="15.6" x14ac:dyDescent="0.3">
      <c r="A57" s="9"/>
      <c r="B57" s="163" t="s">
        <v>88</v>
      </c>
      <c r="C57" s="229" t="s">
        <v>1</v>
      </c>
      <c r="D57" s="208">
        <v>5664031</v>
      </c>
      <c r="E57" s="13">
        <f t="shared" si="1"/>
        <v>5777311.6200000001</v>
      </c>
      <c r="F57" s="239">
        <f t="shared" si="2"/>
        <v>5890592.2400000002</v>
      </c>
      <c r="G57" s="208">
        <v>2562621</v>
      </c>
      <c r="H57" s="13">
        <f t="shared" si="4"/>
        <v>2613873.42</v>
      </c>
      <c r="I57" s="239">
        <f t="shared" si="3"/>
        <v>2665125.8400000003</v>
      </c>
    </row>
    <row r="58" spans="1:9" ht="15.6" x14ac:dyDescent="0.3">
      <c r="A58" s="9"/>
      <c r="B58" s="163" t="s">
        <v>89</v>
      </c>
      <c r="C58" s="229" t="s">
        <v>91</v>
      </c>
      <c r="D58" s="241"/>
      <c r="E58" s="13">
        <f t="shared" si="1"/>
        <v>0</v>
      </c>
      <c r="F58" s="239">
        <f t="shared" si="2"/>
        <v>0</v>
      </c>
      <c r="G58" s="241"/>
      <c r="H58" s="13">
        <f t="shared" si="4"/>
        <v>0</v>
      </c>
      <c r="I58" s="239">
        <f t="shared" si="3"/>
        <v>0</v>
      </c>
    </row>
    <row r="59" spans="1:9" ht="15.6" x14ac:dyDescent="0.3">
      <c r="A59" s="164" t="s">
        <v>182</v>
      </c>
      <c r="B59" s="514" t="s">
        <v>202</v>
      </c>
      <c r="C59" s="514"/>
      <c r="D59" s="241">
        <f>+D48+D52+D55</f>
        <v>5664031</v>
      </c>
      <c r="E59" s="13">
        <f t="shared" si="1"/>
        <v>5777311.6200000001</v>
      </c>
      <c r="F59" s="239">
        <f t="shared" si="2"/>
        <v>5890592.2400000002</v>
      </c>
      <c r="G59" s="241">
        <f>+G48+G52+G55</f>
        <v>18810485</v>
      </c>
      <c r="H59" s="13">
        <f t="shared" si="4"/>
        <v>19186694.699999999</v>
      </c>
      <c r="I59" s="239">
        <f t="shared" si="3"/>
        <v>19562904.400000002</v>
      </c>
    </row>
    <row r="60" spans="1:9" ht="15.6" x14ac:dyDescent="0.3">
      <c r="A60" s="164" t="s">
        <v>183</v>
      </c>
      <c r="B60" s="514" t="s">
        <v>135</v>
      </c>
      <c r="C60" s="514"/>
      <c r="D60" s="242"/>
      <c r="E60" s="13">
        <f t="shared" si="1"/>
        <v>0</v>
      </c>
      <c r="F60" s="239">
        <f t="shared" si="2"/>
        <v>0</v>
      </c>
      <c r="G60" s="242"/>
      <c r="H60" s="13">
        <f t="shared" si="4"/>
        <v>0</v>
      </c>
      <c r="I60" s="239">
        <f t="shared" si="3"/>
        <v>0</v>
      </c>
    </row>
    <row r="61" spans="1:9" ht="16.2" thickBot="1" x14ac:dyDescent="0.35">
      <c r="A61" s="164" t="s">
        <v>169</v>
      </c>
      <c r="B61" s="514" t="s">
        <v>21</v>
      </c>
      <c r="C61" s="514"/>
      <c r="D61" s="242"/>
      <c r="E61" s="311">
        <f t="shared" si="1"/>
        <v>0</v>
      </c>
      <c r="F61" s="312">
        <f t="shared" si="2"/>
        <v>0</v>
      </c>
      <c r="G61" s="242"/>
      <c r="H61" s="311">
        <f t="shared" si="4"/>
        <v>0</v>
      </c>
      <c r="I61" s="312">
        <f t="shared" si="3"/>
        <v>0</v>
      </c>
    </row>
    <row r="62" spans="1:9" ht="17.399999999999999" x14ac:dyDescent="0.3">
      <c r="A62" s="98" t="s">
        <v>136</v>
      </c>
      <c r="B62" s="512" t="s">
        <v>137</v>
      </c>
      <c r="C62" s="512"/>
      <c r="D62" s="318">
        <f>+D47+D59+D60+D61</f>
        <v>48031509</v>
      </c>
      <c r="E62" s="321">
        <f t="shared" si="1"/>
        <v>48992139.18</v>
      </c>
      <c r="F62" s="322">
        <f t="shared" si="2"/>
        <v>49952769.359999999</v>
      </c>
      <c r="G62" s="318">
        <f>+G47+G59+G60+G61</f>
        <v>66742503</v>
      </c>
      <c r="H62" s="321">
        <f t="shared" si="4"/>
        <v>68077353.060000002</v>
      </c>
      <c r="I62" s="322">
        <f t="shared" si="3"/>
        <v>69412203.120000005</v>
      </c>
    </row>
    <row r="63" spans="1:9" ht="18" thickBot="1" x14ac:dyDescent="0.35">
      <c r="A63" s="98"/>
      <c r="B63" s="512" t="s">
        <v>138</v>
      </c>
      <c r="C63" s="512"/>
      <c r="D63" s="210">
        <f>+D30-D62</f>
        <v>31928887</v>
      </c>
      <c r="E63" s="323">
        <f t="shared" si="1"/>
        <v>32567464.740000002</v>
      </c>
      <c r="F63" s="324">
        <f t="shared" si="2"/>
        <v>33206042.48</v>
      </c>
      <c r="G63" s="210">
        <f>+G30-G62</f>
        <v>31108312</v>
      </c>
      <c r="H63" s="323">
        <f t="shared" si="4"/>
        <v>31730478.240000002</v>
      </c>
      <c r="I63" s="324">
        <f t="shared" si="3"/>
        <v>32352644.48</v>
      </c>
    </row>
    <row r="64" spans="1:9" ht="17.399999999999999" x14ac:dyDescent="0.3">
      <c r="A64" s="98"/>
      <c r="B64" s="514" t="s">
        <v>254</v>
      </c>
      <c r="C64" s="514"/>
      <c r="D64" s="224"/>
      <c r="E64" s="319">
        <f t="shared" si="1"/>
        <v>0</v>
      </c>
      <c r="F64" s="320">
        <f t="shared" si="2"/>
        <v>0</v>
      </c>
      <c r="G64" s="224"/>
      <c r="H64" s="319">
        <f t="shared" si="4"/>
        <v>0</v>
      </c>
      <c r="I64" s="320">
        <f t="shared" si="3"/>
        <v>0</v>
      </c>
    </row>
    <row r="65" spans="1:9" ht="15.6" x14ac:dyDescent="0.3">
      <c r="A65" s="164" t="s">
        <v>170</v>
      </c>
      <c r="B65" s="514" t="s">
        <v>139</v>
      </c>
      <c r="C65" s="514"/>
      <c r="D65" s="221">
        <f>D67+D66</f>
        <v>31928887</v>
      </c>
      <c r="E65" s="13">
        <f t="shared" si="1"/>
        <v>32567464.740000002</v>
      </c>
      <c r="F65" s="239">
        <f t="shared" si="2"/>
        <v>33206042.48</v>
      </c>
      <c r="G65" s="221">
        <f>G67+G66</f>
        <v>32180421</v>
      </c>
      <c r="H65" s="13">
        <f t="shared" si="4"/>
        <v>32824029.420000002</v>
      </c>
      <c r="I65" s="239">
        <f t="shared" si="3"/>
        <v>33467637.84</v>
      </c>
    </row>
    <row r="66" spans="1:9" ht="17.399999999999999" x14ac:dyDescent="0.3">
      <c r="A66" s="98"/>
      <c r="B66" s="195" t="s">
        <v>30</v>
      </c>
      <c r="C66" s="229" t="s">
        <v>92</v>
      </c>
      <c r="D66" s="208">
        <v>18748075</v>
      </c>
      <c r="E66" s="13">
        <f t="shared" si="1"/>
        <v>19123036.5</v>
      </c>
      <c r="F66" s="239">
        <f t="shared" si="2"/>
        <v>19497998</v>
      </c>
      <c r="G66" s="208">
        <v>18999609</v>
      </c>
      <c r="H66" s="13">
        <f t="shared" si="4"/>
        <v>19379601.18</v>
      </c>
      <c r="I66" s="239">
        <f t="shared" si="3"/>
        <v>19759593.359999999</v>
      </c>
    </row>
    <row r="67" spans="1:9" ht="17.399999999999999" x14ac:dyDescent="0.3">
      <c r="A67" s="98"/>
      <c r="B67" s="195" t="s">
        <v>38</v>
      </c>
      <c r="C67" s="229" t="s">
        <v>93</v>
      </c>
      <c r="D67" s="208">
        <v>13180812</v>
      </c>
      <c r="E67" s="13">
        <f t="shared" si="1"/>
        <v>13444428.24</v>
      </c>
      <c r="F67" s="239">
        <f t="shared" si="2"/>
        <v>13708044.48</v>
      </c>
      <c r="G67" s="208">
        <v>13180812</v>
      </c>
      <c r="H67" s="13">
        <f t="shared" si="4"/>
        <v>13444428.24</v>
      </c>
      <c r="I67" s="239">
        <f t="shared" si="3"/>
        <v>13708044.48</v>
      </c>
    </row>
    <row r="68" spans="1:9" ht="39" customHeight="1" x14ac:dyDescent="0.3">
      <c r="A68" s="98" t="s">
        <v>140</v>
      </c>
      <c r="B68" s="510" t="s">
        <v>144</v>
      </c>
      <c r="C68" s="510"/>
      <c r="D68" s="224">
        <f>D65</f>
        <v>31928887</v>
      </c>
      <c r="E68" s="307">
        <f t="shared" si="1"/>
        <v>32567464.740000002</v>
      </c>
      <c r="F68" s="308">
        <f t="shared" si="2"/>
        <v>33206042.48</v>
      </c>
      <c r="G68" s="224">
        <f>G65</f>
        <v>32180421</v>
      </c>
      <c r="H68" s="307">
        <f t="shared" si="4"/>
        <v>32824029.420000002</v>
      </c>
      <c r="I68" s="308">
        <f t="shared" si="3"/>
        <v>33467637.84</v>
      </c>
    </row>
    <row r="69" spans="1:9" ht="17.399999999999999" x14ac:dyDescent="0.3">
      <c r="A69" s="9" t="s">
        <v>171</v>
      </c>
      <c r="B69" s="513" t="s">
        <v>141</v>
      </c>
      <c r="C69" s="513"/>
      <c r="D69" s="224"/>
      <c r="E69" s="13">
        <f t="shared" si="1"/>
        <v>0</v>
      </c>
      <c r="F69" s="239">
        <f t="shared" si="2"/>
        <v>0</v>
      </c>
      <c r="G69" s="224"/>
      <c r="H69" s="13">
        <f t="shared" si="4"/>
        <v>0</v>
      </c>
      <c r="I69" s="239">
        <f t="shared" si="3"/>
        <v>0</v>
      </c>
    </row>
    <row r="70" spans="1:9" ht="17.399999999999999" x14ac:dyDescent="0.3">
      <c r="A70" s="9" t="s">
        <v>172</v>
      </c>
      <c r="B70" s="513" t="s">
        <v>142</v>
      </c>
      <c r="C70" s="513"/>
      <c r="D70" s="224">
        <f>SUM(D71:D74)</f>
        <v>0</v>
      </c>
      <c r="E70" s="13">
        <f t="shared" si="1"/>
        <v>0</v>
      </c>
      <c r="F70" s="239">
        <f t="shared" si="2"/>
        <v>0</v>
      </c>
      <c r="G70" s="224">
        <f>SUM(G71:G74)</f>
        <v>0</v>
      </c>
      <c r="H70" s="13">
        <f t="shared" si="4"/>
        <v>0</v>
      </c>
      <c r="I70" s="239">
        <f t="shared" si="3"/>
        <v>0</v>
      </c>
    </row>
    <row r="71" spans="1:9" ht="18" x14ac:dyDescent="0.35">
      <c r="A71" s="9"/>
      <c r="B71" s="163" t="s">
        <v>30</v>
      </c>
      <c r="C71" s="229" t="s">
        <v>94</v>
      </c>
      <c r="D71" s="225"/>
      <c r="E71" s="13">
        <f t="shared" si="1"/>
        <v>0</v>
      </c>
      <c r="F71" s="239">
        <f t="shared" si="2"/>
        <v>0</v>
      </c>
      <c r="G71" s="225"/>
      <c r="H71" s="13">
        <f t="shared" si="4"/>
        <v>0</v>
      </c>
      <c r="I71" s="239">
        <f t="shared" si="3"/>
        <v>0</v>
      </c>
    </row>
    <row r="72" spans="1:9" ht="17.399999999999999" x14ac:dyDescent="0.3">
      <c r="A72" s="9"/>
      <c r="B72" s="163" t="s">
        <v>38</v>
      </c>
      <c r="C72" s="229" t="s">
        <v>95</v>
      </c>
      <c r="D72" s="224"/>
      <c r="E72" s="13">
        <f t="shared" si="1"/>
        <v>0</v>
      </c>
      <c r="F72" s="239">
        <f t="shared" si="2"/>
        <v>0</v>
      </c>
      <c r="G72" s="224"/>
      <c r="H72" s="13">
        <f t="shared" si="4"/>
        <v>0</v>
      </c>
      <c r="I72" s="239">
        <f t="shared" si="3"/>
        <v>0</v>
      </c>
    </row>
    <row r="73" spans="1:9" ht="18" x14ac:dyDescent="0.35">
      <c r="A73" s="9"/>
      <c r="B73" s="163" t="s">
        <v>39</v>
      </c>
      <c r="C73" s="229" t="s">
        <v>214</v>
      </c>
      <c r="D73" s="225"/>
      <c r="E73" s="13">
        <f t="shared" si="1"/>
        <v>0</v>
      </c>
      <c r="F73" s="239">
        <f t="shared" si="2"/>
        <v>0</v>
      </c>
      <c r="G73" s="225"/>
      <c r="H73" s="13">
        <f t="shared" si="4"/>
        <v>0</v>
      </c>
      <c r="I73" s="239">
        <f t="shared" si="3"/>
        <v>0</v>
      </c>
    </row>
    <row r="74" spans="1:9" ht="18" x14ac:dyDescent="0.35">
      <c r="A74" s="9"/>
      <c r="B74" s="163" t="s">
        <v>40</v>
      </c>
      <c r="C74" s="229" t="s">
        <v>215</v>
      </c>
      <c r="D74" s="225"/>
      <c r="E74" s="13">
        <f t="shared" si="1"/>
        <v>0</v>
      </c>
      <c r="F74" s="239">
        <f t="shared" si="2"/>
        <v>0</v>
      </c>
      <c r="G74" s="225"/>
      <c r="H74" s="13">
        <f t="shared" si="4"/>
        <v>0</v>
      </c>
      <c r="I74" s="239">
        <f t="shared" si="3"/>
        <v>0</v>
      </c>
    </row>
    <row r="75" spans="1:9" ht="17.399999999999999" x14ac:dyDescent="0.3">
      <c r="A75" s="98" t="s">
        <v>143</v>
      </c>
      <c r="B75" s="515" t="s">
        <v>145</v>
      </c>
      <c r="C75" s="515"/>
      <c r="D75" s="224">
        <f>+D69+D70</f>
        <v>0</v>
      </c>
      <c r="E75" s="13">
        <f t="shared" si="1"/>
        <v>0</v>
      </c>
      <c r="F75" s="239">
        <f t="shared" si="2"/>
        <v>0</v>
      </c>
      <c r="G75" s="224">
        <f>+G69+G70</f>
        <v>0</v>
      </c>
      <c r="H75" s="13">
        <f t="shared" si="4"/>
        <v>0</v>
      </c>
      <c r="I75" s="239">
        <f t="shared" si="3"/>
        <v>0</v>
      </c>
    </row>
    <row r="76" spans="1:9" ht="17.399999999999999" x14ac:dyDescent="0.3">
      <c r="A76" s="98"/>
      <c r="B76" s="516" t="s">
        <v>593</v>
      </c>
      <c r="C76" s="517"/>
      <c r="D76" s="224"/>
      <c r="E76" s="13"/>
      <c r="F76" s="239"/>
      <c r="G76" s="224">
        <v>141050</v>
      </c>
      <c r="H76" s="13"/>
      <c r="I76" s="239"/>
    </row>
    <row r="77" spans="1:9" ht="17.399999999999999" x14ac:dyDescent="0.3">
      <c r="A77" s="98" t="s">
        <v>146</v>
      </c>
      <c r="B77" s="512" t="s">
        <v>147</v>
      </c>
      <c r="C77" s="512"/>
      <c r="D77" s="224">
        <f>+D68+D75</f>
        <v>31928887</v>
      </c>
      <c r="E77" s="307">
        <f t="shared" ref="E77:E85" si="5">D77*102%</f>
        <v>32567464.740000002</v>
      </c>
      <c r="F77" s="308">
        <f t="shared" ref="F77:F85" si="6">D77*104%</f>
        <v>33206042.48</v>
      </c>
      <c r="G77" s="224">
        <f>+G68+G75+G76</f>
        <v>32321471</v>
      </c>
      <c r="H77" s="307">
        <f t="shared" si="4"/>
        <v>32967900.420000002</v>
      </c>
      <c r="I77" s="308">
        <f t="shared" ref="I77:I85" si="7">G77*104%</f>
        <v>33614329.840000004</v>
      </c>
    </row>
    <row r="78" spans="1:9" ht="17.399999999999999" x14ac:dyDescent="0.3">
      <c r="A78" s="9" t="s">
        <v>173</v>
      </c>
      <c r="B78" s="513" t="s">
        <v>255</v>
      </c>
      <c r="C78" s="513"/>
      <c r="D78" s="224"/>
      <c r="E78" s="13">
        <f t="shared" si="5"/>
        <v>0</v>
      </c>
      <c r="F78" s="239">
        <f t="shared" si="6"/>
        <v>0</v>
      </c>
      <c r="G78" s="224"/>
      <c r="H78" s="13">
        <f t="shared" si="4"/>
        <v>0</v>
      </c>
      <c r="I78" s="239">
        <f t="shared" si="7"/>
        <v>0</v>
      </c>
    </row>
    <row r="79" spans="1:9" ht="18" x14ac:dyDescent="0.35">
      <c r="A79" s="9" t="s">
        <v>174</v>
      </c>
      <c r="B79" s="513" t="s">
        <v>149</v>
      </c>
      <c r="C79" s="513"/>
      <c r="D79" s="225"/>
      <c r="E79" s="13">
        <f t="shared" si="5"/>
        <v>0</v>
      </c>
      <c r="F79" s="239">
        <f t="shared" si="6"/>
        <v>0</v>
      </c>
      <c r="G79" s="225"/>
      <c r="H79" s="13">
        <f t="shared" si="4"/>
        <v>0</v>
      </c>
      <c r="I79" s="239">
        <f t="shared" si="7"/>
        <v>0</v>
      </c>
    </row>
    <row r="80" spans="1:9" ht="18" x14ac:dyDescent="0.35">
      <c r="A80" s="9"/>
      <c r="B80" s="163" t="s">
        <v>30</v>
      </c>
      <c r="C80" s="229" t="s">
        <v>212</v>
      </c>
      <c r="D80" s="225"/>
      <c r="E80" s="13">
        <f t="shared" si="5"/>
        <v>0</v>
      </c>
      <c r="F80" s="239">
        <f t="shared" si="6"/>
        <v>0</v>
      </c>
      <c r="G80" s="225"/>
      <c r="H80" s="13">
        <f t="shared" si="4"/>
        <v>0</v>
      </c>
      <c r="I80" s="239">
        <f t="shared" si="7"/>
        <v>0</v>
      </c>
    </row>
    <row r="81" spans="1:9" ht="18" x14ac:dyDescent="0.35">
      <c r="A81" s="9"/>
      <c r="B81" s="163" t="s">
        <v>38</v>
      </c>
      <c r="C81" s="229" t="s">
        <v>211</v>
      </c>
      <c r="D81" s="225"/>
      <c r="E81" s="13">
        <f t="shared" si="5"/>
        <v>0</v>
      </c>
      <c r="F81" s="239">
        <f t="shared" si="6"/>
        <v>0</v>
      </c>
      <c r="G81" s="225"/>
      <c r="H81" s="13">
        <f t="shared" si="4"/>
        <v>0</v>
      </c>
      <c r="I81" s="239">
        <f t="shared" si="7"/>
        <v>0</v>
      </c>
    </row>
    <row r="82" spans="1:9" ht="18" x14ac:dyDescent="0.35">
      <c r="A82" s="9" t="s">
        <v>242</v>
      </c>
      <c r="B82" s="513" t="s">
        <v>243</v>
      </c>
      <c r="C82" s="689"/>
      <c r="D82" s="225"/>
      <c r="E82" s="13">
        <f t="shared" si="5"/>
        <v>0</v>
      </c>
      <c r="F82" s="239">
        <f t="shared" si="6"/>
        <v>0</v>
      </c>
      <c r="G82" s="225">
        <v>1213159</v>
      </c>
      <c r="H82" s="13">
        <f t="shared" si="4"/>
        <v>1237422.18</v>
      </c>
      <c r="I82" s="239">
        <f t="shared" si="7"/>
        <v>1261685.3600000001</v>
      </c>
    </row>
    <row r="83" spans="1:9" ht="18" thickBot="1" x14ac:dyDescent="0.35">
      <c r="A83" s="309" t="s">
        <v>150</v>
      </c>
      <c r="B83" s="690" t="s">
        <v>151</v>
      </c>
      <c r="C83" s="690"/>
      <c r="D83" s="310"/>
      <c r="E83" s="311">
        <f t="shared" si="5"/>
        <v>0</v>
      </c>
      <c r="F83" s="312">
        <f t="shared" si="6"/>
        <v>0</v>
      </c>
      <c r="G83" s="310">
        <f>G82</f>
        <v>1213159</v>
      </c>
      <c r="H83" s="311">
        <f>G83*102%</f>
        <v>1237422.18</v>
      </c>
      <c r="I83" s="312">
        <f t="shared" si="7"/>
        <v>1261685.3600000001</v>
      </c>
    </row>
    <row r="84" spans="1:9" ht="18" thickBot="1" x14ac:dyDescent="0.35">
      <c r="A84" s="313" t="s">
        <v>191</v>
      </c>
      <c r="B84" s="688" t="s">
        <v>193</v>
      </c>
      <c r="C84" s="688"/>
      <c r="D84" s="314">
        <f>+D30+D83</f>
        <v>79960396</v>
      </c>
      <c r="E84" s="315">
        <f t="shared" si="5"/>
        <v>81559603.920000002</v>
      </c>
      <c r="F84" s="316">
        <f t="shared" si="6"/>
        <v>83158811.840000004</v>
      </c>
      <c r="G84" s="314">
        <f>+G30+G83</f>
        <v>99063974</v>
      </c>
      <c r="H84" s="315">
        <f>G84*102%</f>
        <v>101045253.48</v>
      </c>
      <c r="I84" s="316">
        <f t="shared" si="7"/>
        <v>103026532.96000001</v>
      </c>
    </row>
    <row r="85" spans="1:9" ht="18" thickBot="1" x14ac:dyDescent="0.35">
      <c r="A85" s="313" t="s">
        <v>192</v>
      </c>
      <c r="B85" s="317" t="s">
        <v>194</v>
      </c>
      <c r="C85" s="317"/>
      <c r="D85" s="314">
        <f>+D62+D77+D64</f>
        <v>79960396</v>
      </c>
      <c r="E85" s="315">
        <f t="shared" si="5"/>
        <v>81559603.920000002</v>
      </c>
      <c r="F85" s="316">
        <f t="shared" si="6"/>
        <v>83158811.840000004</v>
      </c>
      <c r="G85" s="314">
        <f>+G62+G77+G64</f>
        <v>99063974</v>
      </c>
      <c r="H85" s="315">
        <f>G85*102%</f>
        <v>101045253.48</v>
      </c>
      <c r="I85" s="316">
        <f t="shared" si="7"/>
        <v>103026532.96000001</v>
      </c>
    </row>
    <row r="86" spans="1:9" ht="15.6" x14ac:dyDescent="0.25">
      <c r="A86" s="2"/>
      <c r="B86" s="15"/>
      <c r="C86" s="15"/>
      <c r="D86" s="16"/>
      <c r="E86" s="16"/>
      <c r="F86" s="16"/>
      <c r="G86" s="16"/>
      <c r="H86" s="16"/>
      <c r="I86" s="16"/>
    </row>
    <row r="87" spans="1:9" ht="15.6" x14ac:dyDescent="0.25">
      <c r="A87" s="2"/>
      <c r="B87" s="15"/>
      <c r="C87" s="15"/>
      <c r="D87" s="120">
        <f t="shared" ref="D87:I87" si="8">+D85-D84</f>
        <v>0</v>
      </c>
      <c r="E87" s="120">
        <f t="shared" si="8"/>
        <v>0</v>
      </c>
      <c r="F87" s="120">
        <f t="shared" si="8"/>
        <v>0</v>
      </c>
      <c r="G87" s="120">
        <f t="shared" si="8"/>
        <v>0</v>
      </c>
      <c r="H87" s="120">
        <f t="shared" si="8"/>
        <v>0</v>
      </c>
      <c r="I87" s="120">
        <f t="shared" si="8"/>
        <v>0</v>
      </c>
    </row>
  </sheetData>
  <mergeCells count="64">
    <mergeCell ref="G6:G7"/>
    <mergeCell ref="H6:H7"/>
    <mergeCell ref="I6:I7"/>
    <mergeCell ref="G8:I8"/>
    <mergeCell ref="B13:C13"/>
    <mergeCell ref="B9:C9"/>
    <mergeCell ref="B10:C10"/>
    <mergeCell ref="B11:C11"/>
    <mergeCell ref="B12:C12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D8:F8"/>
    <mergeCell ref="B26:C26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48:C48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B47:C47"/>
    <mergeCell ref="B70:C70"/>
    <mergeCell ref="B52:C52"/>
    <mergeCell ref="B55:C55"/>
    <mergeCell ref="B59:C59"/>
    <mergeCell ref="B60:C60"/>
    <mergeCell ref="B61:C61"/>
    <mergeCell ref="B62:C62"/>
    <mergeCell ref="B63:C63"/>
    <mergeCell ref="B64:C64"/>
    <mergeCell ref="B65:C65"/>
    <mergeCell ref="B68:C68"/>
    <mergeCell ref="B69:C69"/>
    <mergeCell ref="B84:C84"/>
    <mergeCell ref="B75:C75"/>
    <mergeCell ref="B77:C77"/>
    <mergeCell ref="B78:C78"/>
    <mergeCell ref="B79:C79"/>
    <mergeCell ref="B82:C82"/>
    <mergeCell ref="B83:C83"/>
    <mergeCell ref="B76:C76"/>
  </mergeCells>
  <pageMargins left="0.19685039370078741" right="0.15748031496062992" top="0.15748031496062992" bottom="0.15748031496062992" header="0.15748031496062992" footer="0.19685039370078741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Y39"/>
  <sheetViews>
    <sheetView topLeftCell="A16" workbookViewId="0">
      <selection activeCell="Y28" sqref="Y28"/>
    </sheetView>
  </sheetViews>
  <sheetFormatPr defaultColWidth="9.109375" defaultRowHeight="13.2" x14ac:dyDescent="0.25"/>
  <cols>
    <col min="1" max="17" width="3.109375" customWidth="1"/>
    <col min="18" max="18" width="2.109375" customWidth="1"/>
    <col min="19" max="19" width="9.6640625" customWidth="1"/>
    <col min="20" max="20" width="3.109375" customWidth="1"/>
    <col min="21" max="21" width="8.88671875" customWidth="1"/>
    <col min="22" max="22" width="10.44140625" customWidth="1"/>
    <col min="23" max="23" width="8.88671875" customWidth="1"/>
    <col min="24" max="24" width="19" bestFit="1" customWidth="1"/>
    <col min="25" max="25" width="15.44140625" style="277" bestFit="1" customWidth="1"/>
    <col min="26" max="16384" width="9.109375" style="277"/>
  </cols>
  <sheetData>
    <row r="1" spans="1:25" ht="17.399999999999999" x14ac:dyDescent="0.25">
      <c r="A1" s="326"/>
      <c r="B1" s="721" t="s">
        <v>315</v>
      </c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327"/>
      <c r="P1" s="327"/>
      <c r="Q1" s="327"/>
      <c r="R1" s="327"/>
      <c r="S1" s="327"/>
      <c r="T1" s="327"/>
      <c r="U1" s="327"/>
    </row>
    <row r="2" spans="1:25" ht="17.399999999999999" x14ac:dyDescent="0.25">
      <c r="A2" s="328"/>
      <c r="B2" s="328"/>
      <c r="C2" s="329" t="s">
        <v>227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X2" t="s">
        <v>505</v>
      </c>
    </row>
    <row r="3" spans="1:25" ht="16.2" thickBot="1" x14ac:dyDescent="0.3">
      <c r="A3" s="328"/>
      <c r="B3" s="328"/>
      <c r="C3" s="330" t="s">
        <v>416</v>
      </c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Y3" s="456" t="s">
        <v>596</v>
      </c>
    </row>
    <row r="4" spans="1:25" ht="15" x14ac:dyDescent="0.25">
      <c r="A4" s="328"/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32"/>
      <c r="W4" s="333"/>
      <c r="X4" s="333" t="s">
        <v>594</v>
      </c>
      <c r="Y4" s="333" t="s">
        <v>544</v>
      </c>
    </row>
    <row r="5" spans="1:25" ht="13.8" thickBot="1" x14ac:dyDescent="0.3">
      <c r="A5" s="722" t="s">
        <v>175</v>
      </c>
      <c r="B5" s="723"/>
      <c r="C5" s="723"/>
      <c r="D5" s="723"/>
      <c r="E5" s="723"/>
      <c r="F5" s="723"/>
      <c r="G5" s="723"/>
      <c r="H5" s="723"/>
      <c r="I5" s="723"/>
      <c r="J5" s="723"/>
      <c r="K5" s="723"/>
      <c r="L5" s="723"/>
      <c r="M5" s="723"/>
      <c r="N5" s="723"/>
      <c r="O5" s="723"/>
      <c r="P5" s="723"/>
      <c r="Q5" s="723"/>
      <c r="R5" s="723"/>
      <c r="S5" s="724"/>
      <c r="T5" s="728" t="s">
        <v>188</v>
      </c>
      <c r="U5" s="729"/>
      <c r="V5" s="334" t="s">
        <v>371</v>
      </c>
      <c r="W5" s="335"/>
      <c r="X5" s="458" t="s">
        <v>543</v>
      </c>
      <c r="Y5" s="458" t="s">
        <v>543</v>
      </c>
    </row>
    <row r="6" spans="1:25" ht="13.8" thickBot="1" x14ac:dyDescent="0.3">
      <c r="A6" s="725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7"/>
      <c r="T6" s="730"/>
      <c r="U6" s="731"/>
      <c r="V6" s="334" t="s">
        <v>371</v>
      </c>
      <c r="W6" s="336" t="s">
        <v>375</v>
      </c>
      <c r="X6" s="459" t="s">
        <v>595</v>
      </c>
      <c r="Y6" s="459" t="s">
        <v>595</v>
      </c>
    </row>
    <row r="7" spans="1:25" x14ac:dyDescent="0.25">
      <c r="A7" s="695" t="s">
        <v>417</v>
      </c>
      <c r="B7" s="696"/>
      <c r="C7" s="696"/>
      <c r="D7" s="696"/>
      <c r="E7" s="696"/>
      <c r="F7" s="696"/>
      <c r="G7" s="696"/>
      <c r="H7" s="696"/>
      <c r="I7" s="696"/>
      <c r="J7" s="696"/>
      <c r="K7" s="696"/>
      <c r="L7" s="696"/>
      <c r="M7" s="696"/>
      <c r="N7" s="696"/>
      <c r="O7" s="696"/>
      <c r="P7" s="696"/>
      <c r="Q7" s="696"/>
      <c r="R7" s="696"/>
      <c r="S7" s="697"/>
      <c r="T7" s="698" t="s">
        <v>378</v>
      </c>
      <c r="U7" s="699"/>
      <c r="V7" s="337" t="s">
        <v>418</v>
      </c>
      <c r="W7" s="338"/>
      <c r="X7" s="339">
        <v>220000</v>
      </c>
      <c r="Y7" s="339">
        <v>220000</v>
      </c>
    </row>
    <row r="8" spans="1:25" x14ac:dyDescent="0.25">
      <c r="A8" s="695" t="s">
        <v>419</v>
      </c>
      <c r="B8" s="696"/>
      <c r="C8" s="696"/>
      <c r="D8" s="696"/>
      <c r="E8" s="696"/>
      <c r="F8" s="696"/>
      <c r="G8" s="696"/>
      <c r="H8" s="696"/>
      <c r="I8" s="696"/>
      <c r="J8" s="696"/>
      <c r="K8" s="696"/>
      <c r="L8" s="696"/>
      <c r="M8" s="696"/>
      <c r="N8" s="696"/>
      <c r="O8" s="696"/>
      <c r="P8" s="696"/>
      <c r="Q8" s="696"/>
      <c r="R8" s="696"/>
      <c r="S8" s="697"/>
      <c r="T8" s="698" t="s">
        <v>381</v>
      </c>
      <c r="U8" s="699"/>
      <c r="V8" s="340" t="s">
        <v>420</v>
      </c>
      <c r="W8" s="338" t="s">
        <v>421</v>
      </c>
      <c r="X8" s="339">
        <v>1690000</v>
      </c>
      <c r="Y8" s="339">
        <v>3620571</v>
      </c>
    </row>
    <row r="9" spans="1:25" ht="13.8" thickBot="1" x14ac:dyDescent="0.3">
      <c r="A9" s="695" t="s">
        <v>422</v>
      </c>
      <c r="B9" s="696"/>
      <c r="C9" s="696"/>
      <c r="D9" s="696"/>
      <c r="E9" s="696"/>
      <c r="F9" s="696"/>
      <c r="G9" s="696"/>
      <c r="H9" s="696"/>
      <c r="I9" s="696"/>
      <c r="J9" s="696"/>
      <c r="K9" s="696"/>
      <c r="L9" s="696"/>
      <c r="M9" s="696"/>
      <c r="N9" s="696"/>
      <c r="O9" s="696"/>
      <c r="P9" s="696"/>
      <c r="Q9" s="696"/>
      <c r="R9" s="696"/>
      <c r="S9" s="697"/>
      <c r="T9" s="698" t="s">
        <v>384</v>
      </c>
      <c r="U9" s="699"/>
      <c r="V9" s="340" t="s">
        <v>423</v>
      </c>
      <c r="W9" s="338" t="s">
        <v>424</v>
      </c>
      <c r="X9" s="339"/>
      <c r="Y9" s="339"/>
    </row>
    <row r="10" spans="1:25" ht="16.2" thickBot="1" x14ac:dyDescent="0.35">
      <c r="A10" s="713" t="s">
        <v>425</v>
      </c>
      <c r="B10" s="714"/>
      <c r="C10" s="714"/>
      <c r="D10" s="714"/>
      <c r="E10" s="714"/>
      <c r="F10" s="714"/>
      <c r="G10" s="714"/>
      <c r="H10" s="714"/>
      <c r="I10" s="714"/>
      <c r="J10" s="714"/>
      <c r="K10" s="714"/>
      <c r="L10" s="714"/>
      <c r="M10" s="714"/>
      <c r="N10" s="714"/>
      <c r="O10" s="714"/>
      <c r="P10" s="714"/>
      <c r="Q10" s="714"/>
      <c r="R10" s="714"/>
      <c r="S10" s="715"/>
      <c r="T10" s="698" t="s">
        <v>387</v>
      </c>
      <c r="U10" s="699"/>
      <c r="V10" s="340"/>
      <c r="W10" s="338" t="s">
        <v>426</v>
      </c>
      <c r="X10" s="341">
        <f>X7+X8+X9</f>
        <v>1910000</v>
      </c>
      <c r="Y10" s="341">
        <f>Y7+Y8+Y9</f>
        <v>3840571</v>
      </c>
    </row>
    <row r="11" spans="1:25" x14ac:dyDescent="0.25">
      <c r="A11" s="695" t="s">
        <v>427</v>
      </c>
      <c r="B11" s="696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  <c r="Q11" s="696"/>
      <c r="R11" s="696"/>
      <c r="S11" s="697"/>
      <c r="T11" s="698" t="s">
        <v>390</v>
      </c>
      <c r="U11" s="699"/>
      <c r="V11" s="340" t="s">
        <v>428</v>
      </c>
      <c r="W11" s="338"/>
      <c r="X11" s="339">
        <v>540000</v>
      </c>
      <c r="Y11" s="339">
        <v>540000</v>
      </c>
    </row>
    <row r="12" spans="1:25" ht="13.8" thickBot="1" x14ac:dyDescent="0.3">
      <c r="A12" s="695" t="s">
        <v>429</v>
      </c>
      <c r="B12" s="696"/>
      <c r="C12" s="696"/>
      <c r="D12" s="696"/>
      <c r="E12" s="696"/>
      <c r="F12" s="696"/>
      <c r="G12" s="696"/>
      <c r="H12" s="696"/>
      <c r="I12" s="696"/>
      <c r="J12" s="696"/>
      <c r="K12" s="696"/>
      <c r="L12" s="696"/>
      <c r="M12" s="696"/>
      <c r="N12" s="696"/>
      <c r="O12" s="696"/>
      <c r="P12" s="696"/>
      <c r="Q12" s="696"/>
      <c r="R12" s="696"/>
      <c r="S12" s="697"/>
      <c r="T12" s="698" t="s">
        <v>393</v>
      </c>
      <c r="U12" s="699"/>
      <c r="V12" s="340" t="s">
        <v>430</v>
      </c>
      <c r="W12" s="338"/>
      <c r="X12" s="339">
        <v>250000</v>
      </c>
      <c r="Y12" s="339">
        <v>250000</v>
      </c>
    </row>
    <row r="13" spans="1:25" ht="16.2" thickBot="1" x14ac:dyDescent="0.35">
      <c r="A13" s="713" t="s">
        <v>431</v>
      </c>
      <c r="B13" s="714"/>
      <c r="C13" s="714"/>
      <c r="D13" s="714"/>
      <c r="E13" s="714"/>
      <c r="F13" s="714"/>
      <c r="G13" s="714"/>
      <c r="H13" s="714"/>
      <c r="I13" s="714"/>
      <c r="J13" s="714"/>
      <c r="K13" s="714"/>
      <c r="L13" s="714"/>
      <c r="M13" s="714"/>
      <c r="N13" s="714"/>
      <c r="O13" s="714"/>
      <c r="P13" s="714"/>
      <c r="Q13" s="714"/>
      <c r="R13" s="714"/>
      <c r="S13" s="715"/>
      <c r="T13" s="698" t="s">
        <v>396</v>
      </c>
      <c r="U13" s="699"/>
      <c r="V13" s="340"/>
      <c r="W13" s="338"/>
      <c r="X13" s="341">
        <f>X11+X12</f>
        <v>790000</v>
      </c>
      <c r="Y13" s="341">
        <f>Y11+Y12</f>
        <v>790000</v>
      </c>
    </row>
    <row r="14" spans="1:25" x14ac:dyDescent="0.25">
      <c r="A14" s="695" t="s">
        <v>432</v>
      </c>
      <c r="B14" s="696"/>
      <c r="C14" s="696"/>
      <c r="D14" s="696"/>
      <c r="E14" s="696"/>
      <c r="F14" s="696"/>
      <c r="G14" s="696"/>
      <c r="H14" s="696"/>
      <c r="I14" s="696"/>
      <c r="J14" s="696"/>
      <c r="K14" s="696"/>
      <c r="L14" s="696"/>
      <c r="M14" s="696"/>
      <c r="N14" s="696"/>
      <c r="O14" s="696"/>
      <c r="P14" s="696"/>
      <c r="Q14" s="696"/>
      <c r="R14" s="696"/>
      <c r="S14" s="697"/>
      <c r="T14" s="698" t="s">
        <v>399</v>
      </c>
      <c r="U14" s="699"/>
      <c r="V14" s="340" t="s">
        <v>433</v>
      </c>
      <c r="W14" s="338"/>
      <c r="X14" s="339">
        <v>3000000</v>
      </c>
      <c r="Y14" s="339">
        <v>3000000</v>
      </c>
    </row>
    <row r="15" spans="1:25" x14ac:dyDescent="0.25">
      <c r="A15" s="695" t="s">
        <v>434</v>
      </c>
      <c r="B15" s="696"/>
      <c r="C15" s="696"/>
      <c r="D15" s="696"/>
      <c r="E15" s="696"/>
      <c r="F15" s="696"/>
      <c r="G15" s="696"/>
      <c r="H15" s="696"/>
      <c r="I15" s="696"/>
      <c r="J15" s="696"/>
      <c r="K15" s="696"/>
      <c r="L15" s="696"/>
      <c r="M15" s="696"/>
      <c r="N15" s="696"/>
      <c r="O15" s="696"/>
      <c r="P15" s="696"/>
      <c r="Q15" s="696"/>
      <c r="R15" s="696"/>
      <c r="S15" s="697"/>
      <c r="T15" s="698" t="s">
        <v>402</v>
      </c>
      <c r="U15" s="699"/>
      <c r="V15" s="340" t="s">
        <v>435</v>
      </c>
      <c r="W15" s="338" t="s">
        <v>436</v>
      </c>
      <c r="X15" s="339">
        <v>1900000</v>
      </c>
      <c r="Y15" s="339">
        <v>2034290</v>
      </c>
    </row>
    <row r="16" spans="1:25" x14ac:dyDescent="0.25">
      <c r="A16" s="695" t="s">
        <v>437</v>
      </c>
      <c r="B16" s="696"/>
      <c r="C16" s="696"/>
      <c r="D16" s="696"/>
      <c r="E16" s="696"/>
      <c r="F16" s="696"/>
      <c r="G16" s="696"/>
      <c r="H16" s="696"/>
      <c r="I16" s="696"/>
      <c r="J16" s="696"/>
      <c r="K16" s="696"/>
      <c r="L16" s="696"/>
      <c r="M16" s="696"/>
      <c r="N16" s="696"/>
      <c r="O16" s="696"/>
      <c r="P16" s="696"/>
      <c r="Q16" s="696"/>
      <c r="R16" s="696"/>
      <c r="S16" s="697"/>
      <c r="T16" s="698" t="s">
        <v>404</v>
      </c>
      <c r="U16" s="699"/>
      <c r="V16" s="340" t="s">
        <v>438</v>
      </c>
      <c r="W16" s="338"/>
      <c r="X16" s="339">
        <v>40000</v>
      </c>
      <c r="Y16" s="339">
        <v>40000</v>
      </c>
    </row>
    <row r="17" spans="1:25" x14ac:dyDescent="0.25">
      <c r="A17" s="710" t="s">
        <v>439</v>
      </c>
      <c r="B17" s="711"/>
      <c r="C17" s="711"/>
      <c r="D17" s="711"/>
      <c r="E17" s="711"/>
      <c r="F17" s="711"/>
      <c r="G17" s="711"/>
      <c r="H17" s="711"/>
      <c r="I17" s="711"/>
      <c r="J17" s="711"/>
      <c r="K17" s="711"/>
      <c r="L17" s="711"/>
      <c r="M17" s="711"/>
      <c r="N17" s="711"/>
      <c r="O17" s="711"/>
      <c r="P17" s="711"/>
      <c r="Q17" s="711"/>
      <c r="R17" s="711"/>
      <c r="S17" s="712"/>
      <c r="T17" s="698" t="s">
        <v>407</v>
      </c>
      <c r="U17" s="699"/>
      <c r="V17" s="342"/>
      <c r="W17" s="338" t="s">
        <v>440</v>
      </c>
      <c r="X17" s="339">
        <v>0</v>
      </c>
      <c r="Y17" s="339">
        <v>0</v>
      </c>
    </row>
    <row r="18" spans="1:25" x14ac:dyDescent="0.25">
      <c r="A18" s="695" t="s">
        <v>441</v>
      </c>
      <c r="B18" s="696"/>
      <c r="C18" s="696"/>
      <c r="D18" s="696"/>
      <c r="E18" s="696"/>
      <c r="F18" s="696"/>
      <c r="G18" s="696"/>
      <c r="H18" s="696"/>
      <c r="I18" s="696"/>
      <c r="J18" s="696"/>
      <c r="K18" s="696"/>
      <c r="L18" s="696"/>
      <c r="M18" s="696"/>
      <c r="N18" s="696"/>
      <c r="O18" s="696"/>
      <c r="P18" s="696"/>
      <c r="Q18" s="696"/>
      <c r="R18" s="696"/>
      <c r="S18" s="697"/>
      <c r="T18" s="698" t="s">
        <v>408</v>
      </c>
      <c r="U18" s="699"/>
      <c r="V18" s="340" t="s">
        <v>442</v>
      </c>
      <c r="W18" s="338"/>
      <c r="X18" s="339">
        <v>2000000</v>
      </c>
      <c r="Y18" s="339">
        <v>2000000</v>
      </c>
    </row>
    <row r="19" spans="1:25" x14ac:dyDescent="0.25">
      <c r="A19" s="695" t="s">
        <v>443</v>
      </c>
      <c r="B19" s="696"/>
      <c r="C19" s="696"/>
      <c r="D19" s="696"/>
      <c r="E19" s="696"/>
      <c r="F19" s="696"/>
      <c r="G19" s="696"/>
      <c r="H19" s="696"/>
      <c r="I19" s="696"/>
      <c r="J19" s="696"/>
      <c r="K19" s="696"/>
      <c r="L19" s="696"/>
      <c r="M19" s="696"/>
      <c r="N19" s="696"/>
      <c r="O19" s="696"/>
      <c r="P19" s="696"/>
      <c r="Q19" s="696"/>
      <c r="R19" s="696"/>
      <c r="S19" s="697"/>
      <c r="T19" s="698" t="s">
        <v>410</v>
      </c>
      <c r="U19" s="699"/>
      <c r="V19" s="340" t="s">
        <v>444</v>
      </c>
      <c r="W19" s="338" t="s">
        <v>445</v>
      </c>
      <c r="X19" s="339">
        <v>0</v>
      </c>
      <c r="Y19" s="339">
        <v>0</v>
      </c>
    </row>
    <row r="20" spans="1:25" x14ac:dyDescent="0.25">
      <c r="A20" s="710" t="s">
        <v>446</v>
      </c>
      <c r="B20" s="711"/>
      <c r="C20" s="711"/>
      <c r="D20" s="711"/>
      <c r="E20" s="711"/>
      <c r="F20" s="711"/>
      <c r="G20" s="711"/>
      <c r="H20" s="711"/>
      <c r="I20" s="711"/>
      <c r="J20" s="711"/>
      <c r="K20" s="711"/>
      <c r="L20" s="711"/>
      <c r="M20" s="711"/>
      <c r="N20" s="711"/>
      <c r="O20" s="711"/>
      <c r="P20" s="711"/>
      <c r="Q20" s="711"/>
      <c r="R20" s="711"/>
      <c r="S20" s="712"/>
      <c r="T20" s="698" t="s">
        <v>447</v>
      </c>
      <c r="U20" s="699"/>
      <c r="V20" s="340"/>
      <c r="W20" s="338" t="s">
        <v>424</v>
      </c>
      <c r="X20" s="339">
        <v>0</v>
      </c>
      <c r="Y20" s="339">
        <v>0</v>
      </c>
    </row>
    <row r="21" spans="1:25" x14ac:dyDescent="0.25">
      <c r="A21" s="634" t="s">
        <v>448</v>
      </c>
      <c r="B21" s="635"/>
      <c r="C21" s="635"/>
      <c r="D21" s="635"/>
      <c r="E21" s="635"/>
      <c r="F21" s="635"/>
      <c r="G21" s="635"/>
      <c r="H21" s="635"/>
      <c r="I21" s="635"/>
      <c r="J21" s="635"/>
      <c r="K21" s="635"/>
      <c r="L21" s="635"/>
      <c r="M21" s="635"/>
      <c r="N21" s="635"/>
      <c r="O21" s="635"/>
      <c r="P21" s="635"/>
      <c r="Q21" s="635"/>
      <c r="R21" s="635"/>
      <c r="S21" s="643"/>
      <c r="T21" s="719" t="s">
        <v>449</v>
      </c>
      <c r="U21" s="720"/>
      <c r="V21" s="343" t="s">
        <v>450</v>
      </c>
      <c r="W21" s="344"/>
      <c r="X21" s="339">
        <v>1900000</v>
      </c>
      <c r="Y21" s="339">
        <v>1900000</v>
      </c>
    </row>
    <row r="22" spans="1:25" ht="13.8" thickBot="1" x14ac:dyDescent="0.3">
      <c r="A22" s="695" t="s">
        <v>451</v>
      </c>
      <c r="B22" s="696"/>
      <c r="C22" s="696"/>
      <c r="D22" s="696"/>
      <c r="E22" s="696"/>
      <c r="F22" s="696"/>
      <c r="G22" s="696"/>
      <c r="H22" s="696"/>
      <c r="I22" s="696"/>
      <c r="J22" s="696"/>
      <c r="K22" s="696"/>
      <c r="L22" s="696"/>
      <c r="M22" s="696"/>
      <c r="N22" s="696"/>
      <c r="O22" s="696"/>
      <c r="P22" s="696"/>
      <c r="Q22" s="696"/>
      <c r="R22" s="696"/>
      <c r="S22" s="697"/>
      <c r="T22" s="698" t="s">
        <v>452</v>
      </c>
      <c r="U22" s="699"/>
      <c r="V22" s="340" t="s">
        <v>453</v>
      </c>
      <c r="W22" s="338" t="s">
        <v>454</v>
      </c>
      <c r="X22" s="339">
        <v>12900000</v>
      </c>
      <c r="Y22" s="339">
        <v>22102980</v>
      </c>
    </row>
    <row r="23" spans="1:25" ht="16.2" thickBot="1" x14ac:dyDescent="0.35">
      <c r="A23" s="713" t="s">
        <v>455</v>
      </c>
      <c r="B23" s="714"/>
      <c r="C23" s="714"/>
      <c r="D23" s="714"/>
      <c r="E23" s="714"/>
      <c r="F23" s="714"/>
      <c r="G23" s="714"/>
      <c r="H23" s="714"/>
      <c r="I23" s="714"/>
      <c r="J23" s="714"/>
      <c r="K23" s="714"/>
      <c r="L23" s="714"/>
      <c r="M23" s="714"/>
      <c r="N23" s="714"/>
      <c r="O23" s="714"/>
      <c r="P23" s="714"/>
      <c r="Q23" s="714"/>
      <c r="R23" s="714"/>
      <c r="S23" s="715"/>
      <c r="T23" s="698" t="s">
        <v>456</v>
      </c>
      <c r="U23" s="699"/>
      <c r="V23" s="340"/>
      <c r="W23" s="338"/>
      <c r="X23" s="341">
        <f>X14+X15+X16+X18+X21+X22</f>
        <v>21740000</v>
      </c>
      <c r="Y23" s="341">
        <f>Y14+Y15+Y16+Y18+Y21+Y22</f>
        <v>31077270</v>
      </c>
    </row>
    <row r="24" spans="1:25" x14ac:dyDescent="0.25">
      <c r="A24" s="695" t="s">
        <v>457</v>
      </c>
      <c r="B24" s="696"/>
      <c r="C24" s="696"/>
      <c r="D24" s="696"/>
      <c r="E24" s="696"/>
      <c r="F24" s="696"/>
      <c r="G24" s="696"/>
      <c r="H24" s="696"/>
      <c r="I24" s="696"/>
      <c r="J24" s="696"/>
      <c r="K24" s="696"/>
      <c r="L24" s="696"/>
      <c r="M24" s="696"/>
      <c r="N24" s="696"/>
      <c r="O24" s="696"/>
      <c r="P24" s="696"/>
      <c r="Q24" s="696"/>
      <c r="R24" s="696"/>
      <c r="S24" s="697"/>
      <c r="T24" s="698" t="s">
        <v>458</v>
      </c>
      <c r="U24" s="699"/>
      <c r="V24" s="340" t="s">
        <v>459</v>
      </c>
      <c r="W24" s="338"/>
      <c r="X24" s="339">
        <v>20000</v>
      </c>
      <c r="Y24" s="339">
        <v>20000</v>
      </c>
    </row>
    <row r="25" spans="1:25" ht="13.8" thickBot="1" x14ac:dyDescent="0.3">
      <c r="A25" s="634" t="s">
        <v>460</v>
      </c>
      <c r="B25" s="635"/>
      <c r="C25" s="635"/>
      <c r="D25" s="635"/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43"/>
      <c r="T25" s="698" t="s">
        <v>461</v>
      </c>
      <c r="U25" s="699"/>
      <c r="V25" s="343" t="s">
        <v>462</v>
      </c>
      <c r="W25" s="338"/>
      <c r="X25" s="339">
        <v>420000</v>
      </c>
      <c r="Y25" s="339">
        <v>420000</v>
      </c>
    </row>
    <row r="26" spans="1:25" ht="16.2" thickBot="1" x14ac:dyDescent="0.35">
      <c r="A26" s="713" t="s">
        <v>463</v>
      </c>
      <c r="B26" s="714"/>
      <c r="C26" s="714"/>
      <c r="D26" s="714"/>
      <c r="E26" s="714"/>
      <c r="F26" s="714"/>
      <c r="G26" s="714"/>
      <c r="H26" s="714"/>
      <c r="I26" s="714"/>
      <c r="J26" s="714"/>
      <c r="K26" s="714"/>
      <c r="L26" s="714"/>
      <c r="M26" s="714"/>
      <c r="N26" s="714"/>
      <c r="O26" s="714"/>
      <c r="P26" s="714"/>
      <c r="Q26" s="714"/>
      <c r="R26" s="714"/>
      <c r="S26" s="715"/>
      <c r="T26" s="698" t="s">
        <v>464</v>
      </c>
      <c r="U26" s="699"/>
      <c r="V26" s="340"/>
      <c r="W26" s="338" t="s">
        <v>465</v>
      </c>
      <c r="X26" s="341">
        <f>X24+X25</f>
        <v>440000</v>
      </c>
      <c r="Y26" s="341">
        <f>Y24+Y25</f>
        <v>440000</v>
      </c>
    </row>
    <row r="27" spans="1:25" x14ac:dyDescent="0.25">
      <c r="A27" s="695" t="s">
        <v>466</v>
      </c>
      <c r="B27" s="696"/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7"/>
      <c r="T27" s="698" t="s">
        <v>467</v>
      </c>
      <c r="U27" s="699"/>
      <c r="V27" s="340" t="s">
        <v>468</v>
      </c>
      <c r="W27" s="338" t="s">
        <v>469</v>
      </c>
      <c r="X27" s="339">
        <v>3609250</v>
      </c>
      <c r="Y27" s="339">
        <v>6189596</v>
      </c>
    </row>
    <row r="28" spans="1:25" ht="13.8" thickBot="1" x14ac:dyDescent="0.3">
      <c r="A28" s="716" t="s">
        <v>470</v>
      </c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8"/>
      <c r="T28" s="698" t="s">
        <v>471</v>
      </c>
      <c r="U28" s="699"/>
      <c r="V28" s="343" t="s">
        <v>472</v>
      </c>
      <c r="W28" s="338"/>
      <c r="X28" s="339"/>
      <c r="Y28" s="339"/>
    </row>
    <row r="29" spans="1:25" ht="16.2" thickBot="1" x14ac:dyDescent="0.35">
      <c r="A29" s="713" t="s">
        <v>473</v>
      </c>
      <c r="B29" s="714"/>
      <c r="C29" s="714"/>
      <c r="D29" s="714"/>
      <c r="E29" s="714"/>
      <c r="F29" s="714"/>
      <c r="G29" s="714"/>
      <c r="H29" s="714"/>
      <c r="I29" s="714"/>
      <c r="J29" s="714"/>
      <c r="K29" s="714"/>
      <c r="L29" s="714"/>
      <c r="M29" s="714"/>
      <c r="N29" s="714"/>
      <c r="O29" s="714"/>
      <c r="P29" s="714"/>
      <c r="Q29" s="714"/>
      <c r="R29" s="714"/>
      <c r="S29" s="715"/>
      <c r="T29" s="698" t="s">
        <v>474</v>
      </c>
      <c r="U29" s="699"/>
      <c r="V29" s="340" t="s">
        <v>475</v>
      </c>
      <c r="W29" s="338"/>
      <c r="X29" s="341">
        <v>0</v>
      </c>
      <c r="Y29" s="341">
        <v>0</v>
      </c>
    </row>
    <row r="30" spans="1:25" x14ac:dyDescent="0.25">
      <c r="A30" s="710" t="s">
        <v>476</v>
      </c>
      <c r="B30" s="711"/>
      <c r="C30" s="711"/>
      <c r="D30" s="711"/>
      <c r="E30" s="711"/>
      <c r="F30" s="711"/>
      <c r="G30" s="711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1"/>
      <c r="S30" s="712"/>
      <c r="T30" s="698" t="s">
        <v>477</v>
      </c>
      <c r="U30" s="699"/>
      <c r="V30" s="340" t="s">
        <v>475</v>
      </c>
      <c r="W30" s="338" t="s">
        <v>478</v>
      </c>
      <c r="X30" s="339">
        <v>0</v>
      </c>
      <c r="Y30" s="339">
        <v>0</v>
      </c>
    </row>
    <row r="31" spans="1:25" x14ac:dyDescent="0.25">
      <c r="A31" s="710" t="s">
        <v>479</v>
      </c>
      <c r="B31" s="711"/>
      <c r="C31" s="711"/>
      <c r="D31" s="711"/>
      <c r="E31" s="711"/>
      <c r="F31" s="711"/>
      <c r="G31" s="711"/>
      <c r="H31" s="711"/>
      <c r="I31" s="711"/>
      <c r="J31" s="711"/>
      <c r="K31" s="711"/>
      <c r="L31" s="711"/>
      <c r="M31" s="711"/>
      <c r="N31" s="711"/>
      <c r="O31" s="711"/>
      <c r="P31" s="711"/>
      <c r="Q31" s="711"/>
      <c r="R31" s="711"/>
      <c r="S31" s="712"/>
      <c r="T31" s="698" t="s">
        <v>480</v>
      </c>
      <c r="U31" s="699"/>
      <c r="V31" s="340" t="s">
        <v>475</v>
      </c>
      <c r="W31" s="338" t="s">
        <v>481</v>
      </c>
      <c r="X31" s="339">
        <v>0</v>
      </c>
      <c r="Y31" s="339">
        <v>0</v>
      </c>
    </row>
    <row r="32" spans="1:25" ht="15.6" x14ac:dyDescent="0.25">
      <c r="A32" s="713" t="s">
        <v>482</v>
      </c>
      <c r="B32" s="714"/>
      <c r="C32" s="714"/>
      <c r="D32" s="714"/>
      <c r="E32" s="714"/>
      <c r="F32" s="714"/>
      <c r="G32" s="714"/>
      <c r="H32" s="714"/>
      <c r="I32" s="714"/>
      <c r="J32" s="714"/>
      <c r="K32" s="714"/>
      <c r="L32" s="714"/>
      <c r="M32" s="714"/>
      <c r="N32" s="714"/>
      <c r="O32" s="714"/>
      <c r="P32" s="714"/>
      <c r="Q32" s="714"/>
      <c r="R32" s="714"/>
      <c r="S32" s="715"/>
      <c r="T32" s="698" t="s">
        <v>483</v>
      </c>
      <c r="U32" s="699"/>
      <c r="V32" s="340" t="s">
        <v>484</v>
      </c>
      <c r="W32" s="338"/>
      <c r="X32" s="339">
        <v>0</v>
      </c>
      <c r="Y32" s="339">
        <v>0</v>
      </c>
    </row>
    <row r="33" spans="1:25" x14ac:dyDescent="0.25">
      <c r="A33" s="710" t="s">
        <v>485</v>
      </c>
      <c r="B33" s="711"/>
      <c r="C33" s="711"/>
      <c r="D33" s="711"/>
      <c r="E33" s="711"/>
      <c r="F33" s="711"/>
      <c r="G33" s="711"/>
      <c r="H33" s="711"/>
      <c r="I33" s="711"/>
      <c r="J33" s="711"/>
      <c r="K33" s="711"/>
      <c r="L33" s="711"/>
      <c r="M33" s="711"/>
      <c r="N33" s="711"/>
      <c r="O33" s="711"/>
      <c r="P33" s="711"/>
      <c r="Q33" s="711"/>
      <c r="R33" s="711"/>
      <c r="S33" s="712"/>
      <c r="T33" s="698" t="s">
        <v>486</v>
      </c>
      <c r="U33" s="699"/>
      <c r="V33" s="340" t="s">
        <v>484</v>
      </c>
      <c r="W33" s="338" t="s">
        <v>487</v>
      </c>
      <c r="X33" s="339">
        <v>0</v>
      </c>
      <c r="Y33" s="339">
        <v>0</v>
      </c>
    </row>
    <row r="34" spans="1:25" x14ac:dyDescent="0.25">
      <c r="A34" s="710" t="s">
        <v>488</v>
      </c>
      <c r="B34" s="711"/>
      <c r="C34" s="711"/>
      <c r="D34" s="711"/>
      <c r="E34" s="711"/>
      <c r="F34" s="711"/>
      <c r="G34" s="711"/>
      <c r="H34" s="711"/>
      <c r="I34" s="711"/>
      <c r="J34" s="711"/>
      <c r="K34" s="711"/>
      <c r="L34" s="711"/>
      <c r="M34" s="711"/>
      <c r="N34" s="711"/>
      <c r="O34" s="711"/>
      <c r="P34" s="711"/>
      <c r="Q34" s="711"/>
      <c r="R34" s="711"/>
      <c r="S34" s="712"/>
      <c r="T34" s="698" t="s">
        <v>489</v>
      </c>
      <c r="U34" s="699"/>
      <c r="V34" s="340" t="s">
        <v>484</v>
      </c>
      <c r="W34" s="338" t="s">
        <v>490</v>
      </c>
      <c r="X34" s="339">
        <v>0</v>
      </c>
      <c r="Y34" s="339">
        <v>0</v>
      </c>
    </row>
    <row r="35" spans="1:25" x14ac:dyDescent="0.25">
      <c r="A35" s="710" t="s">
        <v>491</v>
      </c>
      <c r="B35" s="711"/>
      <c r="C35" s="711"/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2"/>
      <c r="T35" s="698" t="s">
        <v>492</v>
      </c>
      <c r="U35" s="699"/>
      <c r="V35" s="340" t="s">
        <v>484</v>
      </c>
      <c r="W35" s="338" t="s">
        <v>493</v>
      </c>
      <c r="X35" s="339">
        <v>0</v>
      </c>
      <c r="Y35" s="339">
        <v>0</v>
      </c>
    </row>
    <row r="36" spans="1:25" ht="13.8" thickBot="1" x14ac:dyDescent="0.3">
      <c r="A36" s="695" t="s">
        <v>494</v>
      </c>
      <c r="B36" s="696"/>
      <c r="C36" s="696"/>
      <c r="D36" s="696"/>
      <c r="E36" s="696"/>
      <c r="F36" s="696"/>
      <c r="G36" s="696"/>
      <c r="H36" s="696"/>
      <c r="I36" s="696"/>
      <c r="J36" s="696"/>
      <c r="K36" s="696"/>
      <c r="L36" s="696"/>
      <c r="M36" s="696"/>
      <c r="N36" s="696"/>
      <c r="O36" s="696"/>
      <c r="P36" s="696"/>
      <c r="Q36" s="696"/>
      <c r="R36" s="696"/>
      <c r="S36" s="697"/>
      <c r="T36" s="698" t="s">
        <v>495</v>
      </c>
      <c r="U36" s="699"/>
      <c r="V36" s="340" t="s">
        <v>496</v>
      </c>
      <c r="W36" s="338"/>
      <c r="X36" s="339">
        <v>220000</v>
      </c>
      <c r="Y36" s="339">
        <v>220000</v>
      </c>
    </row>
    <row r="37" spans="1:25" ht="16.2" thickBot="1" x14ac:dyDescent="0.35">
      <c r="A37" s="700" t="s">
        <v>497</v>
      </c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2"/>
      <c r="T37" s="703" t="s">
        <v>498</v>
      </c>
      <c r="U37" s="704"/>
      <c r="V37" s="345"/>
      <c r="W37" s="338"/>
      <c r="X37" s="341">
        <f>X27+X28+X35+X36</f>
        <v>3829250</v>
      </c>
      <c r="Y37" s="341">
        <f>Y27+Y28+Y35+Y36</f>
        <v>6409596</v>
      </c>
    </row>
    <row r="38" spans="1:25" ht="18" thickBot="1" x14ac:dyDescent="0.35">
      <c r="A38" s="705" t="s">
        <v>499</v>
      </c>
      <c r="B38" s="706"/>
      <c r="C38" s="706"/>
      <c r="D38" s="706"/>
      <c r="E38" s="706"/>
      <c r="F38" s="706"/>
      <c r="G38" s="706"/>
      <c r="H38" s="706"/>
      <c r="I38" s="706"/>
      <c r="J38" s="706"/>
      <c r="K38" s="706"/>
      <c r="L38" s="706"/>
      <c r="M38" s="706"/>
      <c r="N38" s="706"/>
      <c r="O38" s="706"/>
      <c r="P38" s="706"/>
      <c r="Q38" s="706"/>
      <c r="R38" s="706"/>
      <c r="S38" s="707"/>
      <c r="T38" s="708" t="s">
        <v>500</v>
      </c>
      <c r="U38" s="709"/>
      <c r="V38" s="346"/>
      <c r="W38" s="347"/>
      <c r="X38" s="348">
        <f>X10+X13+X23+X26+X37</f>
        <v>28709250</v>
      </c>
      <c r="Y38" s="348">
        <f>Y10+Y13+Y23+Y26+Y37</f>
        <v>42557437</v>
      </c>
    </row>
    <row r="39" spans="1:25" x14ac:dyDescent="0.25">
      <c r="X39" s="252"/>
    </row>
  </sheetData>
  <mergeCells count="67">
    <mergeCell ref="A8:S8"/>
    <mergeCell ref="T8:U8"/>
    <mergeCell ref="B1:N1"/>
    <mergeCell ref="A5:S6"/>
    <mergeCell ref="T5:U6"/>
    <mergeCell ref="A7:S7"/>
    <mergeCell ref="T7:U7"/>
    <mergeCell ref="A9:S9"/>
    <mergeCell ref="T9:U9"/>
    <mergeCell ref="A10:S10"/>
    <mergeCell ref="T10:U10"/>
    <mergeCell ref="A11:S11"/>
    <mergeCell ref="T11:U11"/>
    <mergeCell ref="A12:S12"/>
    <mergeCell ref="T12:U12"/>
    <mergeCell ref="A13:S13"/>
    <mergeCell ref="T13:U13"/>
    <mergeCell ref="A14:S14"/>
    <mergeCell ref="T14:U14"/>
    <mergeCell ref="A15:S15"/>
    <mergeCell ref="T15:U15"/>
    <mergeCell ref="A16:S16"/>
    <mergeCell ref="T16:U16"/>
    <mergeCell ref="A17:S17"/>
    <mergeCell ref="T17:U17"/>
    <mergeCell ref="A18:S18"/>
    <mergeCell ref="T18:U18"/>
    <mergeCell ref="A19:S19"/>
    <mergeCell ref="T19:U19"/>
    <mergeCell ref="A20:S20"/>
    <mergeCell ref="T20:U20"/>
    <mergeCell ref="A21:S21"/>
    <mergeCell ref="T21:U21"/>
    <mergeCell ref="A22:S22"/>
    <mergeCell ref="T22:U22"/>
    <mergeCell ref="A23:S23"/>
    <mergeCell ref="T23:U23"/>
    <mergeCell ref="A24:S24"/>
    <mergeCell ref="T24:U24"/>
    <mergeCell ref="A25:S25"/>
    <mergeCell ref="T25:U25"/>
    <mergeCell ref="A26:S26"/>
    <mergeCell ref="T26:U26"/>
    <mergeCell ref="A27:S27"/>
    <mergeCell ref="T27:U27"/>
    <mergeCell ref="A28:S28"/>
    <mergeCell ref="T28:U28"/>
    <mergeCell ref="A29:S29"/>
    <mergeCell ref="T29:U29"/>
    <mergeCell ref="A30:S30"/>
    <mergeCell ref="T30:U30"/>
    <mergeCell ref="A31:S31"/>
    <mergeCell ref="T31:U31"/>
    <mergeCell ref="A32:S32"/>
    <mergeCell ref="T32:U32"/>
    <mergeCell ref="A33:S33"/>
    <mergeCell ref="T33:U33"/>
    <mergeCell ref="A34:S34"/>
    <mergeCell ref="T34:U34"/>
    <mergeCell ref="A35:S35"/>
    <mergeCell ref="T35:U35"/>
    <mergeCell ref="A36:S36"/>
    <mergeCell ref="T36:U36"/>
    <mergeCell ref="A37:S37"/>
    <mergeCell ref="T37:U37"/>
    <mergeCell ref="A38:S38"/>
    <mergeCell ref="T38:U3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U66"/>
  <sheetViews>
    <sheetView topLeftCell="A55" zoomScale="120" zoomScaleNormal="120" workbookViewId="0">
      <selection activeCell="I23" sqref="I23:K23"/>
    </sheetView>
  </sheetViews>
  <sheetFormatPr defaultRowHeight="13.2" x14ac:dyDescent="0.25"/>
  <cols>
    <col min="5" max="5" width="12.44140625" customWidth="1"/>
    <col min="6" max="6" width="17.33203125" style="252" customWidth="1"/>
    <col min="7" max="7" width="9.5546875" style="252" bestFit="1" customWidth="1"/>
    <col min="8" max="8" width="13.6640625" bestFit="1" customWidth="1"/>
    <col min="9" max="9" width="10.5546875" bestFit="1" customWidth="1"/>
    <col min="10" max="10" width="9.5546875" bestFit="1" customWidth="1"/>
    <col min="11" max="11" width="13.88671875" bestFit="1" customWidth="1"/>
    <col min="260" max="260" width="10.44140625" customWidth="1"/>
    <col min="261" max="261" width="9.88671875" bestFit="1" customWidth="1"/>
    <col min="263" max="264" width="13.6640625" bestFit="1" customWidth="1"/>
    <col min="266" max="266" width="9.6640625" bestFit="1" customWidth="1"/>
    <col min="516" max="516" width="10.44140625" customWidth="1"/>
    <col min="517" max="517" width="9.88671875" bestFit="1" customWidth="1"/>
    <col min="519" max="520" width="13.6640625" bestFit="1" customWidth="1"/>
    <col min="522" max="522" width="9.6640625" bestFit="1" customWidth="1"/>
    <col min="772" max="772" width="10.44140625" customWidth="1"/>
    <col min="773" max="773" width="9.88671875" bestFit="1" customWidth="1"/>
    <col min="775" max="776" width="13.6640625" bestFit="1" customWidth="1"/>
    <col min="778" max="778" width="9.6640625" bestFit="1" customWidth="1"/>
    <col min="1028" max="1028" width="10.44140625" customWidth="1"/>
    <col min="1029" max="1029" width="9.88671875" bestFit="1" customWidth="1"/>
    <col min="1031" max="1032" width="13.6640625" bestFit="1" customWidth="1"/>
    <col min="1034" max="1034" width="9.6640625" bestFit="1" customWidth="1"/>
    <col min="1284" max="1284" width="10.44140625" customWidth="1"/>
    <col min="1285" max="1285" width="9.88671875" bestFit="1" customWidth="1"/>
    <col min="1287" max="1288" width="13.6640625" bestFit="1" customWidth="1"/>
    <col min="1290" max="1290" width="9.6640625" bestFit="1" customWidth="1"/>
    <col min="1540" max="1540" width="10.44140625" customWidth="1"/>
    <col min="1541" max="1541" width="9.88671875" bestFit="1" customWidth="1"/>
    <col min="1543" max="1544" width="13.6640625" bestFit="1" customWidth="1"/>
    <col min="1546" max="1546" width="9.6640625" bestFit="1" customWidth="1"/>
    <col min="1796" max="1796" width="10.44140625" customWidth="1"/>
    <col min="1797" max="1797" width="9.88671875" bestFit="1" customWidth="1"/>
    <col min="1799" max="1800" width="13.6640625" bestFit="1" customWidth="1"/>
    <col min="1802" max="1802" width="9.6640625" bestFit="1" customWidth="1"/>
    <col min="2052" max="2052" width="10.44140625" customWidth="1"/>
    <col min="2053" max="2053" width="9.88671875" bestFit="1" customWidth="1"/>
    <col min="2055" max="2056" width="13.6640625" bestFit="1" customWidth="1"/>
    <col min="2058" max="2058" width="9.6640625" bestFit="1" customWidth="1"/>
    <col min="2308" max="2308" width="10.44140625" customWidth="1"/>
    <col min="2309" max="2309" width="9.88671875" bestFit="1" customWidth="1"/>
    <col min="2311" max="2312" width="13.6640625" bestFit="1" customWidth="1"/>
    <col min="2314" max="2314" width="9.6640625" bestFit="1" customWidth="1"/>
    <col min="2564" max="2564" width="10.44140625" customWidth="1"/>
    <col min="2565" max="2565" width="9.88671875" bestFit="1" customWidth="1"/>
    <col min="2567" max="2568" width="13.6640625" bestFit="1" customWidth="1"/>
    <col min="2570" max="2570" width="9.6640625" bestFit="1" customWidth="1"/>
    <col min="2820" max="2820" width="10.44140625" customWidth="1"/>
    <col min="2821" max="2821" width="9.88671875" bestFit="1" customWidth="1"/>
    <col min="2823" max="2824" width="13.6640625" bestFit="1" customWidth="1"/>
    <col min="2826" max="2826" width="9.6640625" bestFit="1" customWidth="1"/>
    <col min="3076" max="3076" width="10.44140625" customWidth="1"/>
    <col min="3077" max="3077" width="9.88671875" bestFit="1" customWidth="1"/>
    <col min="3079" max="3080" width="13.6640625" bestFit="1" customWidth="1"/>
    <col min="3082" max="3082" width="9.6640625" bestFit="1" customWidth="1"/>
    <col min="3332" max="3332" width="10.44140625" customWidth="1"/>
    <col min="3333" max="3333" width="9.88671875" bestFit="1" customWidth="1"/>
    <col min="3335" max="3336" width="13.6640625" bestFit="1" customWidth="1"/>
    <col min="3338" max="3338" width="9.6640625" bestFit="1" customWidth="1"/>
    <col min="3588" max="3588" width="10.44140625" customWidth="1"/>
    <col min="3589" max="3589" width="9.88671875" bestFit="1" customWidth="1"/>
    <col min="3591" max="3592" width="13.6640625" bestFit="1" customWidth="1"/>
    <col min="3594" max="3594" width="9.6640625" bestFit="1" customWidth="1"/>
    <col min="3844" max="3844" width="10.44140625" customWidth="1"/>
    <col min="3845" max="3845" width="9.88671875" bestFit="1" customWidth="1"/>
    <col min="3847" max="3848" width="13.6640625" bestFit="1" customWidth="1"/>
    <col min="3850" max="3850" width="9.6640625" bestFit="1" customWidth="1"/>
    <col min="4100" max="4100" width="10.44140625" customWidth="1"/>
    <col min="4101" max="4101" width="9.88671875" bestFit="1" customWidth="1"/>
    <col min="4103" max="4104" width="13.6640625" bestFit="1" customWidth="1"/>
    <col min="4106" max="4106" width="9.6640625" bestFit="1" customWidth="1"/>
    <col min="4356" max="4356" width="10.44140625" customWidth="1"/>
    <col min="4357" max="4357" width="9.88671875" bestFit="1" customWidth="1"/>
    <col min="4359" max="4360" width="13.6640625" bestFit="1" customWidth="1"/>
    <col min="4362" max="4362" width="9.6640625" bestFit="1" customWidth="1"/>
    <col min="4612" max="4612" width="10.44140625" customWidth="1"/>
    <col min="4613" max="4613" width="9.88671875" bestFit="1" customWidth="1"/>
    <col min="4615" max="4616" width="13.6640625" bestFit="1" customWidth="1"/>
    <col min="4618" max="4618" width="9.6640625" bestFit="1" customWidth="1"/>
    <col min="4868" max="4868" width="10.44140625" customWidth="1"/>
    <col min="4869" max="4869" width="9.88671875" bestFit="1" customWidth="1"/>
    <col min="4871" max="4872" width="13.6640625" bestFit="1" customWidth="1"/>
    <col min="4874" max="4874" width="9.6640625" bestFit="1" customWidth="1"/>
    <col min="5124" max="5124" width="10.44140625" customWidth="1"/>
    <col min="5125" max="5125" width="9.88671875" bestFit="1" customWidth="1"/>
    <col min="5127" max="5128" width="13.6640625" bestFit="1" customWidth="1"/>
    <col min="5130" max="5130" width="9.6640625" bestFit="1" customWidth="1"/>
    <col min="5380" max="5380" width="10.44140625" customWidth="1"/>
    <col min="5381" max="5381" width="9.88671875" bestFit="1" customWidth="1"/>
    <col min="5383" max="5384" width="13.6640625" bestFit="1" customWidth="1"/>
    <col min="5386" max="5386" width="9.6640625" bestFit="1" customWidth="1"/>
    <col min="5636" max="5636" width="10.44140625" customWidth="1"/>
    <col min="5637" max="5637" width="9.88671875" bestFit="1" customWidth="1"/>
    <col min="5639" max="5640" width="13.6640625" bestFit="1" customWidth="1"/>
    <col min="5642" max="5642" width="9.6640625" bestFit="1" customWidth="1"/>
    <col min="5892" max="5892" width="10.44140625" customWidth="1"/>
    <col min="5893" max="5893" width="9.88671875" bestFit="1" customWidth="1"/>
    <col min="5895" max="5896" width="13.6640625" bestFit="1" customWidth="1"/>
    <col min="5898" max="5898" width="9.6640625" bestFit="1" customWidth="1"/>
    <col min="6148" max="6148" width="10.44140625" customWidth="1"/>
    <col min="6149" max="6149" width="9.88671875" bestFit="1" customWidth="1"/>
    <col min="6151" max="6152" width="13.6640625" bestFit="1" customWidth="1"/>
    <col min="6154" max="6154" width="9.6640625" bestFit="1" customWidth="1"/>
    <col min="6404" max="6404" width="10.44140625" customWidth="1"/>
    <col min="6405" max="6405" width="9.88671875" bestFit="1" customWidth="1"/>
    <col min="6407" max="6408" width="13.6640625" bestFit="1" customWidth="1"/>
    <col min="6410" max="6410" width="9.6640625" bestFit="1" customWidth="1"/>
    <col min="6660" max="6660" width="10.44140625" customWidth="1"/>
    <col min="6661" max="6661" width="9.88671875" bestFit="1" customWidth="1"/>
    <col min="6663" max="6664" width="13.6640625" bestFit="1" customWidth="1"/>
    <col min="6666" max="6666" width="9.6640625" bestFit="1" customWidth="1"/>
    <col min="6916" max="6916" width="10.44140625" customWidth="1"/>
    <col min="6917" max="6917" width="9.88671875" bestFit="1" customWidth="1"/>
    <col min="6919" max="6920" width="13.6640625" bestFit="1" customWidth="1"/>
    <col min="6922" max="6922" width="9.6640625" bestFit="1" customWidth="1"/>
    <col min="7172" max="7172" width="10.44140625" customWidth="1"/>
    <col min="7173" max="7173" width="9.88671875" bestFit="1" customWidth="1"/>
    <col min="7175" max="7176" width="13.6640625" bestFit="1" customWidth="1"/>
    <col min="7178" max="7178" width="9.6640625" bestFit="1" customWidth="1"/>
    <col min="7428" max="7428" width="10.44140625" customWidth="1"/>
    <col min="7429" max="7429" width="9.88671875" bestFit="1" customWidth="1"/>
    <col min="7431" max="7432" width="13.6640625" bestFit="1" customWidth="1"/>
    <col min="7434" max="7434" width="9.6640625" bestFit="1" customWidth="1"/>
    <col min="7684" max="7684" width="10.44140625" customWidth="1"/>
    <col min="7685" max="7685" width="9.88671875" bestFit="1" customWidth="1"/>
    <col min="7687" max="7688" width="13.6640625" bestFit="1" customWidth="1"/>
    <col min="7690" max="7690" width="9.6640625" bestFit="1" customWidth="1"/>
    <col min="7940" max="7940" width="10.44140625" customWidth="1"/>
    <col min="7941" max="7941" width="9.88671875" bestFit="1" customWidth="1"/>
    <col min="7943" max="7944" width="13.6640625" bestFit="1" customWidth="1"/>
    <col min="7946" max="7946" width="9.6640625" bestFit="1" customWidth="1"/>
    <col min="8196" max="8196" width="10.44140625" customWidth="1"/>
    <col min="8197" max="8197" width="9.88671875" bestFit="1" customWidth="1"/>
    <col min="8199" max="8200" width="13.6640625" bestFit="1" customWidth="1"/>
    <col min="8202" max="8202" width="9.6640625" bestFit="1" customWidth="1"/>
    <col min="8452" max="8452" width="10.44140625" customWidth="1"/>
    <col min="8453" max="8453" width="9.88671875" bestFit="1" customWidth="1"/>
    <col min="8455" max="8456" width="13.6640625" bestFit="1" customWidth="1"/>
    <col min="8458" max="8458" width="9.6640625" bestFit="1" customWidth="1"/>
    <col min="8708" max="8708" width="10.44140625" customWidth="1"/>
    <col min="8709" max="8709" width="9.88671875" bestFit="1" customWidth="1"/>
    <col min="8711" max="8712" width="13.6640625" bestFit="1" customWidth="1"/>
    <col min="8714" max="8714" width="9.6640625" bestFit="1" customWidth="1"/>
    <col min="8964" max="8964" width="10.44140625" customWidth="1"/>
    <col min="8965" max="8965" width="9.88671875" bestFit="1" customWidth="1"/>
    <col min="8967" max="8968" width="13.6640625" bestFit="1" customWidth="1"/>
    <col min="8970" max="8970" width="9.6640625" bestFit="1" customWidth="1"/>
    <col min="9220" max="9220" width="10.44140625" customWidth="1"/>
    <col min="9221" max="9221" width="9.88671875" bestFit="1" customWidth="1"/>
    <col min="9223" max="9224" width="13.6640625" bestFit="1" customWidth="1"/>
    <col min="9226" max="9226" width="9.6640625" bestFit="1" customWidth="1"/>
    <col min="9476" max="9476" width="10.44140625" customWidth="1"/>
    <col min="9477" max="9477" width="9.88671875" bestFit="1" customWidth="1"/>
    <col min="9479" max="9480" width="13.6640625" bestFit="1" customWidth="1"/>
    <col min="9482" max="9482" width="9.6640625" bestFit="1" customWidth="1"/>
    <col min="9732" max="9732" width="10.44140625" customWidth="1"/>
    <col min="9733" max="9733" width="9.88671875" bestFit="1" customWidth="1"/>
    <col min="9735" max="9736" width="13.6640625" bestFit="1" customWidth="1"/>
    <col min="9738" max="9738" width="9.6640625" bestFit="1" customWidth="1"/>
    <col min="9988" max="9988" width="10.44140625" customWidth="1"/>
    <col min="9989" max="9989" width="9.88671875" bestFit="1" customWidth="1"/>
    <col min="9991" max="9992" width="13.6640625" bestFit="1" customWidth="1"/>
    <col min="9994" max="9994" width="9.6640625" bestFit="1" customWidth="1"/>
    <col min="10244" max="10244" width="10.44140625" customWidth="1"/>
    <col min="10245" max="10245" width="9.88671875" bestFit="1" customWidth="1"/>
    <col min="10247" max="10248" width="13.6640625" bestFit="1" customWidth="1"/>
    <col min="10250" max="10250" width="9.6640625" bestFit="1" customWidth="1"/>
    <col min="10500" max="10500" width="10.44140625" customWidth="1"/>
    <col min="10501" max="10501" width="9.88671875" bestFit="1" customWidth="1"/>
    <col min="10503" max="10504" width="13.6640625" bestFit="1" customWidth="1"/>
    <col min="10506" max="10506" width="9.6640625" bestFit="1" customWidth="1"/>
    <col min="10756" max="10756" width="10.44140625" customWidth="1"/>
    <col min="10757" max="10757" width="9.88671875" bestFit="1" customWidth="1"/>
    <col min="10759" max="10760" width="13.6640625" bestFit="1" customWidth="1"/>
    <col min="10762" max="10762" width="9.6640625" bestFit="1" customWidth="1"/>
    <col min="11012" max="11012" width="10.44140625" customWidth="1"/>
    <col min="11013" max="11013" width="9.88671875" bestFit="1" customWidth="1"/>
    <col min="11015" max="11016" width="13.6640625" bestFit="1" customWidth="1"/>
    <col min="11018" max="11018" width="9.6640625" bestFit="1" customWidth="1"/>
    <col min="11268" max="11268" width="10.44140625" customWidth="1"/>
    <col min="11269" max="11269" width="9.88671875" bestFit="1" customWidth="1"/>
    <col min="11271" max="11272" width="13.6640625" bestFit="1" customWidth="1"/>
    <col min="11274" max="11274" width="9.6640625" bestFit="1" customWidth="1"/>
    <col min="11524" max="11524" width="10.44140625" customWidth="1"/>
    <col min="11525" max="11525" width="9.88671875" bestFit="1" customWidth="1"/>
    <col min="11527" max="11528" width="13.6640625" bestFit="1" customWidth="1"/>
    <col min="11530" max="11530" width="9.6640625" bestFit="1" customWidth="1"/>
    <col min="11780" max="11780" width="10.44140625" customWidth="1"/>
    <col min="11781" max="11781" width="9.88671875" bestFit="1" customWidth="1"/>
    <col min="11783" max="11784" width="13.6640625" bestFit="1" customWidth="1"/>
    <col min="11786" max="11786" width="9.6640625" bestFit="1" customWidth="1"/>
    <col min="12036" max="12036" width="10.44140625" customWidth="1"/>
    <col min="12037" max="12037" width="9.88671875" bestFit="1" customWidth="1"/>
    <col min="12039" max="12040" width="13.6640625" bestFit="1" customWidth="1"/>
    <col min="12042" max="12042" width="9.6640625" bestFit="1" customWidth="1"/>
    <col min="12292" max="12292" width="10.44140625" customWidth="1"/>
    <col min="12293" max="12293" width="9.88671875" bestFit="1" customWidth="1"/>
    <col min="12295" max="12296" width="13.6640625" bestFit="1" customWidth="1"/>
    <col min="12298" max="12298" width="9.6640625" bestFit="1" customWidth="1"/>
    <col min="12548" max="12548" width="10.44140625" customWidth="1"/>
    <col min="12549" max="12549" width="9.88671875" bestFit="1" customWidth="1"/>
    <col min="12551" max="12552" width="13.6640625" bestFit="1" customWidth="1"/>
    <col min="12554" max="12554" width="9.6640625" bestFit="1" customWidth="1"/>
    <col min="12804" max="12804" width="10.44140625" customWidth="1"/>
    <col min="12805" max="12805" width="9.88671875" bestFit="1" customWidth="1"/>
    <col min="12807" max="12808" width="13.6640625" bestFit="1" customWidth="1"/>
    <col min="12810" max="12810" width="9.6640625" bestFit="1" customWidth="1"/>
    <col min="13060" max="13060" width="10.44140625" customWidth="1"/>
    <col min="13061" max="13061" width="9.88671875" bestFit="1" customWidth="1"/>
    <col min="13063" max="13064" width="13.6640625" bestFit="1" customWidth="1"/>
    <col min="13066" max="13066" width="9.6640625" bestFit="1" customWidth="1"/>
    <col min="13316" max="13316" width="10.44140625" customWidth="1"/>
    <col min="13317" max="13317" width="9.88671875" bestFit="1" customWidth="1"/>
    <col min="13319" max="13320" width="13.6640625" bestFit="1" customWidth="1"/>
    <col min="13322" max="13322" width="9.6640625" bestFit="1" customWidth="1"/>
    <col min="13572" max="13572" width="10.44140625" customWidth="1"/>
    <col min="13573" max="13573" width="9.88671875" bestFit="1" customWidth="1"/>
    <col min="13575" max="13576" width="13.6640625" bestFit="1" customWidth="1"/>
    <col min="13578" max="13578" width="9.6640625" bestFit="1" customWidth="1"/>
    <col min="13828" max="13828" width="10.44140625" customWidth="1"/>
    <col min="13829" max="13829" width="9.88671875" bestFit="1" customWidth="1"/>
    <col min="13831" max="13832" width="13.6640625" bestFit="1" customWidth="1"/>
    <col min="13834" max="13834" width="9.6640625" bestFit="1" customWidth="1"/>
    <col min="14084" max="14084" width="10.44140625" customWidth="1"/>
    <col min="14085" max="14085" width="9.88671875" bestFit="1" customWidth="1"/>
    <col min="14087" max="14088" width="13.6640625" bestFit="1" customWidth="1"/>
    <col min="14090" max="14090" width="9.6640625" bestFit="1" customWidth="1"/>
    <col min="14340" max="14340" width="10.44140625" customWidth="1"/>
    <col min="14341" max="14341" width="9.88671875" bestFit="1" customWidth="1"/>
    <col min="14343" max="14344" width="13.6640625" bestFit="1" customWidth="1"/>
    <col min="14346" max="14346" width="9.6640625" bestFit="1" customWidth="1"/>
    <col min="14596" max="14596" width="10.44140625" customWidth="1"/>
    <col min="14597" max="14597" width="9.88671875" bestFit="1" customWidth="1"/>
    <col min="14599" max="14600" width="13.6640625" bestFit="1" customWidth="1"/>
    <col min="14602" max="14602" width="9.6640625" bestFit="1" customWidth="1"/>
    <col min="14852" max="14852" width="10.44140625" customWidth="1"/>
    <col min="14853" max="14853" width="9.88671875" bestFit="1" customWidth="1"/>
    <col min="14855" max="14856" width="13.6640625" bestFit="1" customWidth="1"/>
    <col min="14858" max="14858" width="9.6640625" bestFit="1" customWidth="1"/>
    <col min="15108" max="15108" width="10.44140625" customWidth="1"/>
    <col min="15109" max="15109" width="9.88671875" bestFit="1" customWidth="1"/>
    <col min="15111" max="15112" width="13.6640625" bestFit="1" customWidth="1"/>
    <col min="15114" max="15114" width="9.6640625" bestFit="1" customWidth="1"/>
    <col min="15364" max="15364" width="10.44140625" customWidth="1"/>
    <col min="15365" max="15365" width="9.88671875" bestFit="1" customWidth="1"/>
    <col min="15367" max="15368" width="13.6640625" bestFit="1" customWidth="1"/>
    <col min="15370" max="15370" width="9.6640625" bestFit="1" customWidth="1"/>
    <col min="15620" max="15620" width="10.44140625" customWidth="1"/>
    <col min="15621" max="15621" width="9.88671875" bestFit="1" customWidth="1"/>
    <col min="15623" max="15624" width="13.6640625" bestFit="1" customWidth="1"/>
    <col min="15626" max="15626" width="9.6640625" bestFit="1" customWidth="1"/>
    <col min="15876" max="15876" width="10.44140625" customWidth="1"/>
    <col min="15877" max="15877" width="9.88671875" bestFit="1" customWidth="1"/>
    <col min="15879" max="15880" width="13.6640625" bestFit="1" customWidth="1"/>
    <col min="15882" max="15882" width="9.6640625" bestFit="1" customWidth="1"/>
    <col min="16132" max="16132" width="10.44140625" customWidth="1"/>
    <col min="16133" max="16133" width="9.88671875" bestFit="1" customWidth="1"/>
    <col min="16135" max="16136" width="13.6640625" bestFit="1" customWidth="1"/>
    <col min="16138" max="16138" width="9.6640625" bestFit="1" customWidth="1"/>
  </cols>
  <sheetData>
    <row r="1" spans="1:21" ht="17.399999999999999" x14ac:dyDescent="0.25">
      <c r="B1" s="721" t="s">
        <v>315</v>
      </c>
      <c r="C1" s="721"/>
      <c r="D1" s="721"/>
      <c r="E1" s="721"/>
      <c r="F1" s="721"/>
      <c r="G1" s="353"/>
      <c r="H1" s="353"/>
      <c r="I1" s="353"/>
      <c r="J1" s="353"/>
      <c r="K1" s="353"/>
      <c r="L1" s="353"/>
      <c r="M1" s="353"/>
      <c r="N1" s="353"/>
      <c r="O1" s="327"/>
      <c r="P1" s="327"/>
      <c r="Q1" s="327"/>
      <c r="R1" s="327"/>
      <c r="S1" s="327"/>
      <c r="T1" s="327"/>
      <c r="U1" s="327"/>
    </row>
    <row r="2" spans="1:21" ht="17.399999999999999" x14ac:dyDescent="0.25">
      <c r="B2" s="328"/>
      <c r="C2" s="329" t="s">
        <v>227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1:21" ht="15.6" x14ac:dyDescent="0.25">
      <c r="B3" s="732" t="s">
        <v>506</v>
      </c>
      <c r="C3" s="732"/>
      <c r="D3" s="732"/>
      <c r="E3" s="732"/>
      <c r="F3" s="732"/>
      <c r="G3" s="732"/>
      <c r="H3" s="355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</row>
    <row r="5" spans="1:21" x14ac:dyDescent="0.25">
      <c r="H5" s="354" t="s">
        <v>507</v>
      </c>
    </row>
    <row r="6" spans="1:21" ht="13.8" thickBot="1" x14ac:dyDescent="0.3">
      <c r="H6" s="354"/>
    </row>
    <row r="7" spans="1:21" ht="13.8" thickBot="1" x14ac:dyDescent="0.3">
      <c r="F7" s="748" t="s">
        <v>545</v>
      </c>
      <c r="G7" s="749"/>
      <c r="H7" s="750"/>
      <c r="I7" s="748" t="s">
        <v>601</v>
      </c>
      <c r="J7" s="749"/>
      <c r="K7" s="750"/>
    </row>
    <row r="8" spans="1:21" s="248" customFormat="1" ht="15" thickBot="1" x14ac:dyDescent="0.35">
      <c r="A8" s="736" t="s">
        <v>175</v>
      </c>
      <c r="B8" s="737"/>
      <c r="C8" s="737"/>
      <c r="D8" s="737"/>
      <c r="E8" s="738"/>
      <c r="F8" s="246" t="s">
        <v>276</v>
      </c>
      <c r="G8" s="246" t="s">
        <v>244</v>
      </c>
      <c r="H8" s="247" t="s">
        <v>272</v>
      </c>
      <c r="I8" s="246" t="s">
        <v>276</v>
      </c>
      <c r="J8" s="246" t="s">
        <v>244</v>
      </c>
      <c r="K8" s="247" t="s">
        <v>272</v>
      </c>
    </row>
    <row r="9" spans="1:21" ht="13.8" thickBot="1" x14ac:dyDescent="0.3">
      <c r="A9" s="739" t="s">
        <v>277</v>
      </c>
      <c r="B9" s="740"/>
      <c r="C9" s="740"/>
      <c r="D9" s="740"/>
      <c r="E9" s="741"/>
      <c r="F9" s="249">
        <v>59725</v>
      </c>
      <c r="G9" s="249">
        <f>F9*5%</f>
        <v>2986.25</v>
      </c>
      <c r="H9" s="249">
        <f>F9+G9</f>
        <v>62711.25</v>
      </c>
      <c r="I9" s="249">
        <v>59725</v>
      </c>
      <c r="J9" s="249">
        <f>I9*5%</f>
        <v>2986.25</v>
      </c>
      <c r="K9" s="249">
        <f>I9+J9</f>
        <v>62711.25</v>
      </c>
    </row>
    <row r="10" spans="1:21" ht="13.8" thickBot="1" x14ac:dyDescent="0.3">
      <c r="A10" s="742" t="s">
        <v>278</v>
      </c>
      <c r="B10" s="743"/>
      <c r="C10" s="743"/>
      <c r="D10" s="743"/>
      <c r="E10" s="744"/>
      <c r="F10" s="249">
        <v>160275</v>
      </c>
      <c r="G10" s="249">
        <f>F10*5%</f>
        <v>8013.75</v>
      </c>
      <c r="H10" s="249">
        <f>F10+G10</f>
        <v>168288.75</v>
      </c>
      <c r="I10" s="249">
        <v>160275</v>
      </c>
      <c r="J10" s="249">
        <f>I10*5%</f>
        <v>8013.75</v>
      </c>
      <c r="K10" s="249">
        <f>I10+J10</f>
        <v>168288.75</v>
      </c>
    </row>
    <row r="11" spans="1:21" ht="15" thickBot="1" x14ac:dyDescent="0.35">
      <c r="A11" s="745" t="s">
        <v>279</v>
      </c>
      <c r="B11" s="746"/>
      <c r="C11" s="746"/>
      <c r="D11" s="746"/>
      <c r="E11" s="747"/>
      <c r="F11" s="250">
        <f t="shared" ref="F11:K11" si="0">F9+F10</f>
        <v>220000</v>
      </c>
      <c r="G11" s="250">
        <f t="shared" si="0"/>
        <v>11000</v>
      </c>
      <c r="H11" s="250">
        <f t="shared" si="0"/>
        <v>231000</v>
      </c>
      <c r="I11" s="250">
        <f t="shared" si="0"/>
        <v>220000</v>
      </c>
      <c r="J11" s="250">
        <f t="shared" si="0"/>
        <v>11000</v>
      </c>
      <c r="K11" s="250">
        <f t="shared" si="0"/>
        <v>231000</v>
      </c>
    </row>
    <row r="12" spans="1:21" ht="13.8" thickBot="1" x14ac:dyDescent="0.3">
      <c r="A12" s="733" t="s">
        <v>280</v>
      </c>
      <c r="B12" s="734"/>
      <c r="C12" s="734"/>
      <c r="D12" s="734"/>
      <c r="E12" s="735"/>
      <c r="F12" s="251">
        <v>70000</v>
      </c>
      <c r="G12" s="251">
        <f>F12*0.27</f>
        <v>18900</v>
      </c>
      <c r="H12" s="251">
        <f t="shared" ref="H12:H21" si="1">F12+G12</f>
        <v>88900</v>
      </c>
      <c r="I12" s="251">
        <v>70000</v>
      </c>
      <c r="J12" s="251">
        <f>I12*0.27</f>
        <v>18900</v>
      </c>
      <c r="K12" s="251">
        <f t="shared" ref="K12:K22" si="2">I12+J12</f>
        <v>88900</v>
      </c>
    </row>
    <row r="13" spans="1:21" ht="13.8" thickBot="1" x14ac:dyDescent="0.3">
      <c r="A13" s="733" t="s">
        <v>281</v>
      </c>
      <c r="B13" s="734"/>
      <c r="C13" s="734"/>
      <c r="D13" s="734"/>
      <c r="E13" s="735"/>
      <c r="F13" s="251">
        <v>30000</v>
      </c>
      <c r="G13" s="251">
        <f t="shared" ref="G13:G21" si="3">F13*27%</f>
        <v>8100.0000000000009</v>
      </c>
      <c r="H13" s="251">
        <f t="shared" si="1"/>
        <v>38100</v>
      </c>
      <c r="I13" s="251">
        <v>30000</v>
      </c>
      <c r="J13" s="251">
        <f t="shared" ref="J13:J20" si="4">I13*27%</f>
        <v>8100.0000000000009</v>
      </c>
      <c r="K13" s="251">
        <f t="shared" si="2"/>
        <v>38100</v>
      </c>
    </row>
    <row r="14" spans="1:21" ht="13.8" thickBot="1" x14ac:dyDescent="0.3">
      <c r="A14" s="754" t="s">
        <v>282</v>
      </c>
      <c r="B14" s="755"/>
      <c r="C14" s="755"/>
      <c r="D14" s="755"/>
      <c r="E14" s="756"/>
      <c r="F14" s="251">
        <v>90000</v>
      </c>
      <c r="G14" s="251">
        <f t="shared" si="3"/>
        <v>24300</v>
      </c>
      <c r="H14" s="251">
        <f t="shared" si="1"/>
        <v>114300</v>
      </c>
      <c r="I14" s="251">
        <v>90000</v>
      </c>
      <c r="J14" s="251">
        <f t="shared" si="4"/>
        <v>24300</v>
      </c>
      <c r="K14" s="251">
        <f t="shared" si="2"/>
        <v>114300</v>
      </c>
    </row>
    <row r="15" spans="1:21" ht="13.8" thickBot="1" x14ac:dyDescent="0.3">
      <c r="A15" s="754" t="s">
        <v>283</v>
      </c>
      <c r="B15" s="755"/>
      <c r="C15" s="755"/>
      <c r="D15" s="755"/>
      <c r="E15" s="756"/>
      <c r="F15" s="251">
        <v>1000000</v>
      </c>
      <c r="G15" s="251">
        <f t="shared" si="3"/>
        <v>270000</v>
      </c>
      <c r="H15" s="251">
        <f t="shared" si="1"/>
        <v>1270000</v>
      </c>
      <c r="I15" s="251">
        <v>1000000</v>
      </c>
      <c r="J15" s="251">
        <f t="shared" si="4"/>
        <v>270000</v>
      </c>
      <c r="K15" s="251">
        <f t="shared" si="2"/>
        <v>1270000</v>
      </c>
    </row>
    <row r="16" spans="1:21" ht="13.8" thickBot="1" x14ac:dyDescent="0.3">
      <c r="A16" s="754" t="s">
        <v>284</v>
      </c>
      <c r="B16" s="755"/>
      <c r="C16" s="755"/>
      <c r="D16" s="755"/>
      <c r="E16" s="756"/>
      <c r="F16" s="251">
        <v>200000</v>
      </c>
      <c r="G16" s="251">
        <f t="shared" si="3"/>
        <v>54000</v>
      </c>
      <c r="H16" s="251">
        <f t="shared" si="1"/>
        <v>254000</v>
      </c>
      <c r="I16" s="251">
        <v>200000</v>
      </c>
      <c r="J16" s="251">
        <f t="shared" si="4"/>
        <v>54000</v>
      </c>
      <c r="K16" s="251">
        <f t="shared" si="2"/>
        <v>254000</v>
      </c>
    </row>
    <row r="17" spans="1:11" ht="13.8" thickBot="1" x14ac:dyDescent="0.3">
      <c r="A17" s="754" t="s">
        <v>285</v>
      </c>
      <c r="B17" s="755"/>
      <c r="C17" s="755"/>
      <c r="D17" s="755"/>
      <c r="E17" s="756"/>
      <c r="F17" s="252">
        <v>300000</v>
      </c>
      <c r="G17" s="251">
        <f t="shared" si="3"/>
        <v>81000</v>
      </c>
      <c r="H17" s="251">
        <f t="shared" si="1"/>
        <v>381000</v>
      </c>
      <c r="I17" s="252">
        <v>300000</v>
      </c>
      <c r="J17" s="251">
        <f t="shared" si="4"/>
        <v>81000</v>
      </c>
      <c r="K17" s="251">
        <f t="shared" si="2"/>
        <v>381000</v>
      </c>
    </row>
    <row r="18" spans="1:11" ht="25.5" customHeight="1" thickBot="1" x14ac:dyDescent="0.3">
      <c r="A18" s="751" t="s">
        <v>598</v>
      </c>
      <c r="B18" s="752"/>
      <c r="C18" s="752"/>
      <c r="D18" s="752"/>
      <c r="E18" s="753"/>
      <c r="F18" s="251"/>
      <c r="G18" s="251">
        <f t="shared" si="3"/>
        <v>0</v>
      </c>
      <c r="H18" s="251">
        <f t="shared" si="1"/>
        <v>0</v>
      </c>
      <c r="I18" s="251">
        <v>172159</v>
      </c>
      <c r="J18" s="251">
        <f t="shared" si="4"/>
        <v>46482.93</v>
      </c>
      <c r="K18" s="251">
        <f t="shared" si="2"/>
        <v>218641.93</v>
      </c>
    </row>
    <row r="19" spans="1:11" ht="13.8" thickBot="1" x14ac:dyDescent="0.3">
      <c r="A19" s="754" t="s">
        <v>599</v>
      </c>
      <c r="B19" s="755"/>
      <c r="C19" s="755"/>
      <c r="D19" s="755"/>
      <c r="E19" s="756"/>
      <c r="F19" s="251"/>
      <c r="G19" s="251">
        <f t="shared" si="3"/>
        <v>0</v>
      </c>
      <c r="H19" s="251">
        <f t="shared" si="1"/>
        <v>0</v>
      </c>
      <c r="I19" s="251">
        <v>493000</v>
      </c>
      <c r="J19" s="251">
        <f t="shared" si="4"/>
        <v>133110</v>
      </c>
      <c r="K19" s="251">
        <f t="shared" si="2"/>
        <v>626110</v>
      </c>
    </row>
    <row r="20" spans="1:11" ht="13.8" thickBot="1" x14ac:dyDescent="0.3">
      <c r="A20" s="754" t="s">
        <v>638</v>
      </c>
      <c r="B20" s="755"/>
      <c r="C20" s="755"/>
      <c r="D20" s="755"/>
      <c r="E20" s="756"/>
      <c r="F20" s="251"/>
      <c r="G20" s="251"/>
      <c r="H20" s="251"/>
      <c r="I20" s="251">
        <v>393701</v>
      </c>
      <c r="J20" s="251">
        <f t="shared" si="4"/>
        <v>106299.27</v>
      </c>
      <c r="K20" s="251">
        <f t="shared" si="2"/>
        <v>500000.27</v>
      </c>
    </row>
    <row r="21" spans="1:11" ht="13.8" thickBot="1" x14ac:dyDescent="0.3">
      <c r="A21" s="754" t="s">
        <v>600</v>
      </c>
      <c r="B21" s="755"/>
      <c r="C21" s="755"/>
      <c r="D21" s="755"/>
      <c r="E21" s="756"/>
      <c r="F21" s="251"/>
      <c r="G21" s="251">
        <f t="shared" si="3"/>
        <v>0</v>
      </c>
      <c r="H21" s="251">
        <f t="shared" si="1"/>
        <v>0</v>
      </c>
      <c r="I21" s="251">
        <v>152100</v>
      </c>
      <c r="J21" s="251">
        <v>0</v>
      </c>
      <c r="K21" s="251">
        <f t="shared" si="2"/>
        <v>152100</v>
      </c>
    </row>
    <row r="22" spans="1:11" ht="13.8" thickBot="1" x14ac:dyDescent="0.3">
      <c r="A22" s="754" t="s">
        <v>597</v>
      </c>
      <c r="B22" s="755"/>
      <c r="C22" s="755"/>
      <c r="D22" s="755"/>
      <c r="E22" s="756"/>
      <c r="G22" s="251"/>
      <c r="H22" s="251"/>
      <c r="I22" s="252">
        <v>719611</v>
      </c>
      <c r="J22" s="251">
        <v>0</v>
      </c>
      <c r="K22" s="251">
        <f t="shared" si="2"/>
        <v>719611</v>
      </c>
    </row>
    <row r="23" spans="1:11" s="248" customFormat="1" ht="15" thickBot="1" x14ac:dyDescent="0.35">
      <c r="A23" s="757" t="s">
        <v>286</v>
      </c>
      <c r="B23" s="758"/>
      <c r="C23" s="758"/>
      <c r="D23" s="758"/>
      <c r="E23" s="759"/>
      <c r="F23" s="250">
        <f>F12+F13+F14+F15+F17+F16+F18+F19+F21+F22</f>
        <v>1690000</v>
      </c>
      <c r="G23" s="250">
        <f>G12+G13+G14+G15+G17+G16</f>
        <v>456300</v>
      </c>
      <c r="H23" s="250">
        <f>H12+H13+H14+H15+H17+H16</f>
        <v>2146300</v>
      </c>
      <c r="I23" s="250">
        <f>I12+I13+I14+I15+I17+I16+I18+I19+I21+I22+I20</f>
        <v>3620571</v>
      </c>
      <c r="J23" s="250">
        <f t="shared" ref="J23:K23" si="5">J12+J13+J14+J15+J17+J16+J18+J19+J21+J22+J20</f>
        <v>742192.2</v>
      </c>
      <c r="K23" s="250">
        <f t="shared" si="5"/>
        <v>4362763.2</v>
      </c>
    </row>
    <row r="24" spans="1:11" s="248" customFormat="1" ht="15" thickBot="1" x14ac:dyDescent="0.35">
      <c r="A24" s="745" t="s">
        <v>287</v>
      </c>
      <c r="B24" s="746"/>
      <c r="C24" s="746"/>
      <c r="D24" s="746"/>
      <c r="E24" s="747"/>
      <c r="F24" s="250">
        <f t="shared" ref="F24:K24" si="6">F11+F23</f>
        <v>1910000</v>
      </c>
      <c r="G24" s="250">
        <f t="shared" si="6"/>
        <v>467300</v>
      </c>
      <c r="H24" s="250">
        <f t="shared" si="6"/>
        <v>2377300</v>
      </c>
      <c r="I24" s="250">
        <f t="shared" si="6"/>
        <v>3840571</v>
      </c>
      <c r="J24" s="250">
        <f t="shared" si="6"/>
        <v>753192.2</v>
      </c>
      <c r="K24" s="250">
        <f t="shared" si="6"/>
        <v>4593763.2</v>
      </c>
    </row>
    <row r="25" spans="1:11" ht="13.8" thickBot="1" x14ac:dyDescent="0.3">
      <c r="A25" s="733" t="s">
        <v>288</v>
      </c>
      <c r="B25" s="734"/>
      <c r="C25" s="734"/>
      <c r="D25" s="734"/>
      <c r="E25" s="735"/>
      <c r="F25" s="251">
        <v>80000</v>
      </c>
      <c r="G25" s="251">
        <f>F25*27%</f>
        <v>21600</v>
      </c>
      <c r="H25" s="251">
        <f>F25+G25</f>
        <v>101600</v>
      </c>
      <c r="I25" s="251">
        <v>80000</v>
      </c>
      <c r="J25" s="251">
        <f>I25*27%</f>
        <v>21600</v>
      </c>
      <c r="K25" s="251">
        <f>I25+J25</f>
        <v>101600</v>
      </c>
    </row>
    <row r="26" spans="1:11" ht="13.8" thickBot="1" x14ac:dyDescent="0.3">
      <c r="A26" s="733" t="s">
        <v>289</v>
      </c>
      <c r="B26" s="734"/>
      <c r="C26" s="734"/>
      <c r="D26" s="734"/>
      <c r="E26" s="735"/>
      <c r="F26" s="251">
        <v>130000</v>
      </c>
      <c r="G26" s="251">
        <f>F26*27%</f>
        <v>35100</v>
      </c>
      <c r="H26" s="251">
        <f>F26+G26</f>
        <v>165100</v>
      </c>
      <c r="I26" s="251">
        <v>130000</v>
      </c>
      <c r="J26" s="251">
        <f>I26*27%</f>
        <v>35100</v>
      </c>
      <c r="K26" s="251">
        <f>I26+J26</f>
        <v>165100</v>
      </c>
    </row>
    <row r="27" spans="1:11" ht="13.8" thickBot="1" x14ac:dyDescent="0.3">
      <c r="A27" s="733" t="s">
        <v>366</v>
      </c>
      <c r="B27" s="734"/>
      <c r="C27" s="734"/>
      <c r="D27" s="734"/>
      <c r="E27" s="735"/>
      <c r="F27" s="251">
        <v>150000</v>
      </c>
      <c r="G27" s="251">
        <f>F27*27%</f>
        <v>40500</v>
      </c>
      <c r="H27" s="251">
        <f>F27+G27</f>
        <v>190500</v>
      </c>
      <c r="I27" s="251">
        <v>150000</v>
      </c>
      <c r="J27" s="251">
        <f>I27*27%</f>
        <v>40500</v>
      </c>
      <c r="K27" s="251">
        <f>I27+J27</f>
        <v>190500</v>
      </c>
    </row>
    <row r="28" spans="1:11" ht="13.8" thickBot="1" x14ac:dyDescent="0.3">
      <c r="A28" s="733" t="s">
        <v>365</v>
      </c>
      <c r="B28" s="734"/>
      <c r="C28" s="734"/>
      <c r="D28" s="734"/>
      <c r="E28" s="735"/>
      <c r="F28" s="251">
        <v>150000</v>
      </c>
      <c r="G28" s="251">
        <f>F28*27%</f>
        <v>40500</v>
      </c>
      <c r="H28" s="251">
        <f>F28+G28</f>
        <v>190500</v>
      </c>
      <c r="I28" s="251">
        <v>150000</v>
      </c>
      <c r="J28" s="251">
        <f>I28*27%</f>
        <v>40500</v>
      </c>
      <c r="K28" s="251">
        <f>I28+J28</f>
        <v>190500</v>
      </c>
    </row>
    <row r="29" spans="1:11" ht="13.8" thickBot="1" x14ac:dyDescent="0.3">
      <c r="A29" s="733" t="s">
        <v>290</v>
      </c>
      <c r="B29" s="734"/>
      <c r="C29" s="734"/>
      <c r="D29" s="734"/>
      <c r="E29" s="735"/>
      <c r="F29" s="251">
        <v>30000</v>
      </c>
      <c r="G29" s="251">
        <f>F29*5%</f>
        <v>1500</v>
      </c>
      <c r="H29" s="251">
        <f>F29+G29</f>
        <v>31500</v>
      </c>
      <c r="I29" s="251">
        <v>30000</v>
      </c>
      <c r="J29" s="251">
        <f>I29*5%</f>
        <v>1500</v>
      </c>
      <c r="K29" s="251">
        <f>I29+J29</f>
        <v>31500</v>
      </c>
    </row>
    <row r="30" spans="1:11" s="248" customFormat="1" ht="15" thickBot="1" x14ac:dyDescent="0.35">
      <c r="A30" s="745" t="s">
        <v>291</v>
      </c>
      <c r="B30" s="746"/>
      <c r="C30" s="746"/>
      <c r="D30" s="746"/>
      <c r="E30" s="747"/>
      <c r="F30" s="250">
        <f t="shared" ref="F30:K30" si="7">F25+F26+F27+F28+F29</f>
        <v>540000</v>
      </c>
      <c r="G30" s="250">
        <f t="shared" si="7"/>
        <v>139200</v>
      </c>
      <c r="H30" s="250">
        <f t="shared" si="7"/>
        <v>679200</v>
      </c>
      <c r="I30" s="250">
        <f t="shared" si="7"/>
        <v>540000</v>
      </c>
      <c r="J30" s="250">
        <f t="shared" si="7"/>
        <v>139200</v>
      </c>
      <c r="K30" s="250">
        <f t="shared" si="7"/>
        <v>679200</v>
      </c>
    </row>
    <row r="31" spans="1:11" ht="13.8" thickBot="1" x14ac:dyDescent="0.3">
      <c r="A31" s="733" t="s">
        <v>292</v>
      </c>
      <c r="B31" s="734"/>
      <c r="C31" s="734"/>
      <c r="D31" s="734"/>
      <c r="E31" s="735"/>
      <c r="F31" s="251">
        <v>250000</v>
      </c>
      <c r="G31" s="251">
        <f>F31*27%</f>
        <v>67500</v>
      </c>
      <c r="H31" s="251">
        <f>F31+G31</f>
        <v>317500</v>
      </c>
      <c r="I31" s="251">
        <v>250000</v>
      </c>
      <c r="J31" s="251">
        <f>I31*27%</f>
        <v>67500</v>
      </c>
      <c r="K31" s="251">
        <f>I31+J31</f>
        <v>317500</v>
      </c>
    </row>
    <row r="32" spans="1:11" s="248" customFormat="1" ht="15" thickBot="1" x14ac:dyDescent="0.35">
      <c r="A32" s="745" t="s">
        <v>293</v>
      </c>
      <c r="B32" s="746"/>
      <c r="C32" s="746"/>
      <c r="D32" s="746"/>
      <c r="E32" s="747"/>
      <c r="F32" s="250">
        <f t="shared" ref="F32:K32" si="8">F31</f>
        <v>250000</v>
      </c>
      <c r="G32" s="250">
        <f t="shared" si="8"/>
        <v>67500</v>
      </c>
      <c r="H32" s="250">
        <f t="shared" si="8"/>
        <v>317500</v>
      </c>
      <c r="I32" s="250">
        <f t="shared" si="8"/>
        <v>250000</v>
      </c>
      <c r="J32" s="250">
        <f t="shared" si="8"/>
        <v>67500</v>
      </c>
      <c r="K32" s="250">
        <f t="shared" si="8"/>
        <v>317500</v>
      </c>
    </row>
    <row r="33" spans="1:11" s="248" customFormat="1" ht="15" thickBot="1" x14ac:dyDescent="0.35">
      <c r="A33" s="745" t="s">
        <v>294</v>
      </c>
      <c r="B33" s="746"/>
      <c r="C33" s="746"/>
      <c r="D33" s="746"/>
      <c r="E33" s="747"/>
      <c r="F33" s="250">
        <f t="shared" ref="F33:K33" si="9">F30+F32</f>
        <v>790000</v>
      </c>
      <c r="G33" s="250">
        <f t="shared" si="9"/>
        <v>206700</v>
      </c>
      <c r="H33" s="250">
        <f t="shared" si="9"/>
        <v>996700</v>
      </c>
      <c r="I33" s="250">
        <f t="shared" si="9"/>
        <v>790000</v>
      </c>
      <c r="J33" s="250">
        <f t="shared" si="9"/>
        <v>206700</v>
      </c>
      <c r="K33" s="250">
        <f t="shared" si="9"/>
        <v>996700</v>
      </c>
    </row>
    <row r="34" spans="1:11" s="253" customFormat="1" ht="13.8" thickBot="1" x14ac:dyDescent="0.3">
      <c r="A34" s="762" t="s">
        <v>295</v>
      </c>
      <c r="B34" s="763"/>
      <c r="C34" s="763"/>
      <c r="D34" s="763"/>
      <c r="E34" s="764"/>
      <c r="F34" s="249">
        <v>3000000</v>
      </c>
      <c r="G34" s="249">
        <f>F34*27%</f>
        <v>810000</v>
      </c>
      <c r="H34" s="249">
        <f t="shared" ref="H34:H41" si="10">F34+G34</f>
        <v>3810000</v>
      </c>
      <c r="I34" s="249">
        <v>3000000</v>
      </c>
      <c r="J34" s="249">
        <f>I34*27%</f>
        <v>810000</v>
      </c>
      <c r="K34" s="249">
        <f t="shared" ref="K34:K57" si="11">I34+J34</f>
        <v>3810000</v>
      </c>
    </row>
    <row r="35" spans="1:11" s="253" customFormat="1" ht="13.8" thickBot="1" x14ac:dyDescent="0.3">
      <c r="A35" s="762" t="s">
        <v>296</v>
      </c>
      <c r="B35" s="763"/>
      <c r="C35" s="763"/>
      <c r="D35" s="763"/>
      <c r="E35" s="764"/>
      <c r="F35" s="249">
        <v>1900000</v>
      </c>
      <c r="G35" s="249">
        <v>340000</v>
      </c>
      <c r="H35" s="249">
        <f t="shared" si="10"/>
        <v>2240000</v>
      </c>
      <c r="I35" s="249">
        <v>2034290</v>
      </c>
      <c r="J35" s="249">
        <v>340000</v>
      </c>
      <c r="K35" s="249">
        <f t="shared" si="11"/>
        <v>2374290</v>
      </c>
    </row>
    <row r="36" spans="1:11" s="253" customFormat="1" ht="13.8" thickBot="1" x14ac:dyDescent="0.3">
      <c r="A36" s="762" t="s">
        <v>297</v>
      </c>
      <c r="B36" s="763"/>
      <c r="C36" s="763"/>
      <c r="D36" s="763"/>
      <c r="E36" s="764"/>
      <c r="F36" s="249">
        <v>40000</v>
      </c>
      <c r="G36" s="249">
        <f>F36*27%</f>
        <v>10800</v>
      </c>
      <c r="H36" s="249">
        <f t="shared" si="10"/>
        <v>50800</v>
      </c>
      <c r="I36" s="249">
        <v>40000</v>
      </c>
      <c r="J36" s="249">
        <f>I36*27%</f>
        <v>10800</v>
      </c>
      <c r="K36" s="249">
        <f t="shared" si="11"/>
        <v>50800</v>
      </c>
    </row>
    <row r="37" spans="1:11" ht="13.8" thickBot="1" x14ac:dyDescent="0.3">
      <c r="A37" s="754" t="s">
        <v>298</v>
      </c>
      <c r="B37" s="755"/>
      <c r="C37" s="755"/>
      <c r="D37" s="755"/>
      <c r="E37" s="756"/>
      <c r="F37" s="251">
        <v>2000000</v>
      </c>
      <c r="G37" s="251">
        <f>F37*27%</f>
        <v>540000</v>
      </c>
      <c r="H37" s="251">
        <f t="shared" si="10"/>
        <v>2540000</v>
      </c>
      <c r="I37" s="251">
        <v>2000000</v>
      </c>
      <c r="J37" s="251">
        <f>I37*27%</f>
        <v>540000</v>
      </c>
      <c r="K37" s="251">
        <f t="shared" si="11"/>
        <v>2540000</v>
      </c>
    </row>
    <row r="38" spans="1:11" ht="14.4" thickBot="1" x14ac:dyDescent="0.35">
      <c r="A38" s="742" t="s">
        <v>367</v>
      </c>
      <c r="B38" s="760"/>
      <c r="C38" s="760"/>
      <c r="D38" s="760"/>
      <c r="E38" s="761"/>
      <c r="F38" s="251">
        <v>1900000</v>
      </c>
      <c r="G38" s="251">
        <f>F38*27%</f>
        <v>513000.00000000006</v>
      </c>
      <c r="H38" s="251">
        <f t="shared" si="10"/>
        <v>2413000</v>
      </c>
      <c r="I38" s="251">
        <v>1900000</v>
      </c>
      <c r="J38" s="251">
        <f>I38*27%</f>
        <v>513000.00000000006</v>
      </c>
      <c r="K38" s="251">
        <f t="shared" si="11"/>
        <v>2413000</v>
      </c>
    </row>
    <row r="39" spans="1:11" ht="13.8" thickBot="1" x14ac:dyDescent="0.3">
      <c r="A39" s="754" t="s">
        <v>299</v>
      </c>
      <c r="B39" s="755"/>
      <c r="C39" s="755"/>
      <c r="D39" s="755"/>
      <c r="E39" s="756"/>
      <c r="F39" s="251">
        <v>450000</v>
      </c>
      <c r="G39" s="251">
        <v>0</v>
      </c>
      <c r="H39" s="251">
        <f t="shared" si="10"/>
        <v>450000</v>
      </c>
      <c r="I39" s="251">
        <v>450000</v>
      </c>
      <c r="J39" s="251">
        <v>0</v>
      </c>
      <c r="K39" s="251">
        <f t="shared" si="11"/>
        <v>450000</v>
      </c>
    </row>
    <row r="40" spans="1:11" s="253" customFormat="1" ht="13.8" thickBot="1" x14ac:dyDescent="0.3">
      <c r="A40" s="742" t="s">
        <v>300</v>
      </c>
      <c r="B40" s="743"/>
      <c r="C40" s="743"/>
      <c r="D40" s="743"/>
      <c r="E40" s="744"/>
      <c r="F40" s="249">
        <v>5450000</v>
      </c>
      <c r="G40" s="249"/>
      <c r="H40" s="249">
        <f t="shared" si="10"/>
        <v>5450000</v>
      </c>
      <c r="I40" s="249">
        <f>3130397+2013763+1116634-810794</f>
        <v>5450000</v>
      </c>
      <c r="J40" s="249">
        <v>608049</v>
      </c>
      <c r="K40" s="249">
        <f t="shared" si="11"/>
        <v>6058049</v>
      </c>
    </row>
    <row r="41" spans="1:11" s="253" customFormat="1" ht="13.8" thickBot="1" x14ac:dyDescent="0.3">
      <c r="A41" s="742" t="s">
        <v>368</v>
      </c>
      <c r="B41" s="743"/>
      <c r="C41" s="743"/>
      <c r="D41" s="743"/>
      <c r="E41" s="744"/>
      <c r="F41" s="249">
        <v>7000000</v>
      </c>
      <c r="G41" s="249">
        <v>0</v>
      </c>
      <c r="H41" s="249">
        <f t="shared" si="10"/>
        <v>7000000</v>
      </c>
      <c r="I41" s="249">
        <v>7000000</v>
      </c>
      <c r="J41" s="249">
        <v>0</v>
      </c>
      <c r="K41" s="249">
        <f t="shared" si="11"/>
        <v>7000000</v>
      </c>
    </row>
    <row r="42" spans="1:11" s="253" customFormat="1" ht="13.8" thickBot="1" x14ac:dyDescent="0.3">
      <c r="A42" s="742" t="s">
        <v>602</v>
      </c>
      <c r="B42" s="743"/>
      <c r="C42" s="743"/>
      <c r="D42" s="743"/>
      <c r="E42" s="744"/>
      <c r="F42" s="249"/>
      <c r="G42" s="249"/>
      <c r="H42" s="249"/>
      <c r="I42" s="249">
        <v>750000</v>
      </c>
      <c r="J42" s="249">
        <f>I42*27%</f>
        <v>202500</v>
      </c>
      <c r="K42" s="249">
        <f t="shared" si="11"/>
        <v>952500</v>
      </c>
    </row>
    <row r="43" spans="1:11" s="253" customFormat="1" ht="13.8" thickBot="1" x14ac:dyDescent="0.3">
      <c r="A43" s="742" t="s">
        <v>607</v>
      </c>
      <c r="B43" s="743"/>
      <c r="C43" s="743"/>
      <c r="D43" s="743"/>
      <c r="E43" s="744"/>
      <c r="F43" s="249"/>
      <c r="G43" s="249"/>
      <c r="H43" s="249"/>
      <c r="I43" s="249">
        <v>120000</v>
      </c>
      <c r="J43" s="249">
        <f>I43*27%</f>
        <v>32400.000000000004</v>
      </c>
      <c r="K43" s="249">
        <f t="shared" si="11"/>
        <v>152400</v>
      </c>
    </row>
    <row r="44" spans="1:11" s="253" customFormat="1" ht="13.8" thickBot="1" x14ac:dyDescent="0.3">
      <c r="A44" s="742" t="s">
        <v>603</v>
      </c>
      <c r="B44" s="743"/>
      <c r="C44" s="743"/>
      <c r="D44" s="743"/>
      <c r="E44" s="744"/>
      <c r="F44" s="249"/>
      <c r="G44" s="249"/>
      <c r="H44" s="249"/>
      <c r="I44" s="249">
        <f>3130397+2013763+1116634</f>
        <v>6260794</v>
      </c>
      <c r="J44" s="249">
        <f>I44*27%</f>
        <v>1690414.3800000001</v>
      </c>
      <c r="K44" s="249">
        <f t="shared" si="11"/>
        <v>7951208.3799999999</v>
      </c>
    </row>
    <row r="45" spans="1:11" s="253" customFormat="1" ht="13.8" thickBot="1" x14ac:dyDescent="0.3">
      <c r="A45" s="742" t="s">
        <v>604</v>
      </c>
      <c r="B45" s="743"/>
      <c r="C45" s="743"/>
      <c r="D45" s="743"/>
      <c r="E45" s="744"/>
      <c r="F45" s="249"/>
      <c r="G45" s="249"/>
      <c r="H45" s="249"/>
      <c r="I45" s="249">
        <v>360000</v>
      </c>
      <c r="J45" s="249"/>
      <c r="K45" s="249">
        <f t="shared" si="11"/>
        <v>360000</v>
      </c>
    </row>
    <row r="46" spans="1:11" s="253" customFormat="1" ht="13.8" thickBot="1" x14ac:dyDescent="0.3">
      <c r="A46" s="742" t="s">
        <v>605</v>
      </c>
      <c r="B46" s="743"/>
      <c r="C46" s="743"/>
      <c r="D46" s="743"/>
      <c r="E46" s="744"/>
      <c r="F46" s="249"/>
      <c r="G46" s="249"/>
      <c r="H46" s="249"/>
      <c r="I46" s="249">
        <v>160000</v>
      </c>
      <c r="J46" s="249"/>
      <c r="K46" s="249">
        <f t="shared" si="11"/>
        <v>160000</v>
      </c>
    </row>
    <row r="47" spans="1:11" s="253" customFormat="1" ht="13.8" thickBot="1" x14ac:dyDescent="0.3">
      <c r="A47" s="742" t="s">
        <v>606</v>
      </c>
      <c r="B47" s="743"/>
      <c r="C47" s="743"/>
      <c r="D47" s="743"/>
      <c r="E47" s="744"/>
      <c r="F47" s="249"/>
      <c r="G47" s="249"/>
      <c r="H47" s="249"/>
      <c r="I47" s="249">
        <v>50000</v>
      </c>
      <c r="J47" s="249">
        <f>I47*27%</f>
        <v>13500</v>
      </c>
      <c r="K47" s="249">
        <f t="shared" si="11"/>
        <v>63500</v>
      </c>
    </row>
    <row r="48" spans="1:11" s="253" customFormat="1" ht="13.8" thickBot="1" x14ac:dyDescent="0.3">
      <c r="A48" s="742" t="s">
        <v>608</v>
      </c>
      <c r="B48" s="743"/>
      <c r="C48" s="743"/>
      <c r="D48" s="743"/>
      <c r="E48" s="744"/>
      <c r="F48" s="249"/>
      <c r="G48" s="249"/>
      <c r="H48" s="249"/>
      <c r="I48" s="249">
        <v>800000</v>
      </c>
      <c r="J48" s="249">
        <f>I48*27%</f>
        <v>216000</v>
      </c>
      <c r="K48" s="249">
        <f t="shared" si="11"/>
        <v>1016000</v>
      </c>
    </row>
    <row r="49" spans="1:11" s="253" customFormat="1" ht="13.8" thickBot="1" x14ac:dyDescent="0.3">
      <c r="A49" s="742" t="s">
        <v>609</v>
      </c>
      <c r="B49" s="743"/>
      <c r="C49" s="743"/>
      <c r="D49" s="743"/>
      <c r="E49" s="744"/>
      <c r="F49" s="249"/>
      <c r="G49" s="249"/>
      <c r="H49" s="249"/>
      <c r="I49" s="249">
        <v>50000</v>
      </c>
      <c r="J49" s="249">
        <f>I49*27%</f>
        <v>13500</v>
      </c>
      <c r="K49" s="249">
        <f t="shared" si="11"/>
        <v>63500</v>
      </c>
    </row>
    <row r="50" spans="1:11" s="253" customFormat="1" ht="24" customHeight="1" thickBot="1" x14ac:dyDescent="0.3">
      <c r="A50" s="765" t="s">
        <v>610</v>
      </c>
      <c r="B50" s="766"/>
      <c r="C50" s="766"/>
      <c r="D50" s="766"/>
      <c r="E50" s="767"/>
      <c r="F50" s="249"/>
      <c r="G50" s="249"/>
      <c r="H50" s="249"/>
      <c r="I50" s="249">
        <v>50000</v>
      </c>
      <c r="J50" s="249"/>
      <c r="K50" s="249">
        <f t="shared" si="11"/>
        <v>50000</v>
      </c>
    </row>
    <row r="51" spans="1:11" s="253" customFormat="1" ht="13.8" thickBot="1" x14ac:dyDescent="0.3">
      <c r="A51" s="742" t="s">
        <v>611</v>
      </c>
      <c r="B51" s="743"/>
      <c r="C51" s="743"/>
      <c r="D51" s="743"/>
      <c r="E51" s="744"/>
      <c r="F51" s="249"/>
      <c r="G51" s="249"/>
      <c r="H51" s="249"/>
      <c r="I51" s="249">
        <v>20000</v>
      </c>
      <c r="J51" s="249"/>
      <c r="K51" s="249">
        <f t="shared" si="11"/>
        <v>20000</v>
      </c>
    </row>
    <row r="52" spans="1:11" s="253" customFormat="1" ht="13.8" thickBot="1" x14ac:dyDescent="0.3">
      <c r="A52" s="742" t="s">
        <v>612</v>
      </c>
      <c r="B52" s="743"/>
      <c r="C52" s="743"/>
      <c r="D52" s="743"/>
      <c r="E52" s="744"/>
      <c r="F52" s="249"/>
      <c r="G52" s="249"/>
      <c r="H52" s="249"/>
      <c r="I52" s="249">
        <v>115000</v>
      </c>
      <c r="J52" s="249"/>
      <c r="K52" s="249">
        <f t="shared" si="11"/>
        <v>115000</v>
      </c>
    </row>
    <row r="53" spans="1:11" s="253" customFormat="1" ht="13.8" thickBot="1" x14ac:dyDescent="0.3">
      <c r="A53" s="742" t="s">
        <v>613</v>
      </c>
      <c r="B53" s="743"/>
      <c r="C53" s="743"/>
      <c r="D53" s="743"/>
      <c r="E53" s="744"/>
      <c r="F53" s="249"/>
      <c r="G53" s="249"/>
      <c r="H53" s="249"/>
      <c r="I53" s="249">
        <v>91161</v>
      </c>
      <c r="J53" s="249">
        <f>I53*27%</f>
        <v>24613.47</v>
      </c>
      <c r="K53" s="249">
        <f t="shared" si="11"/>
        <v>115774.47</v>
      </c>
    </row>
    <row r="54" spans="1:11" s="253" customFormat="1" ht="13.8" thickBot="1" x14ac:dyDescent="0.3">
      <c r="A54" s="742" t="s">
        <v>614</v>
      </c>
      <c r="B54" s="743"/>
      <c r="C54" s="743"/>
      <c r="D54" s="743"/>
      <c r="E54" s="744"/>
      <c r="F54" s="249"/>
      <c r="G54" s="249"/>
      <c r="H54" s="249"/>
      <c r="I54" s="249">
        <v>48781</v>
      </c>
      <c r="J54" s="249">
        <f>I54*27%</f>
        <v>13170.87</v>
      </c>
      <c r="K54" s="249">
        <f t="shared" si="11"/>
        <v>61951.87</v>
      </c>
    </row>
    <row r="55" spans="1:11" s="253" customFormat="1" ht="13.8" thickBot="1" x14ac:dyDescent="0.3">
      <c r="A55" s="742" t="s">
        <v>615</v>
      </c>
      <c r="B55" s="743"/>
      <c r="C55" s="743"/>
      <c r="D55" s="743"/>
      <c r="E55" s="744"/>
      <c r="F55" s="249"/>
      <c r="G55" s="249"/>
      <c r="H55" s="249"/>
      <c r="I55" s="249">
        <v>47244</v>
      </c>
      <c r="J55" s="249">
        <f>I55*27%</f>
        <v>12755.880000000001</v>
      </c>
      <c r="K55" s="249">
        <f t="shared" si="11"/>
        <v>59999.880000000005</v>
      </c>
    </row>
    <row r="56" spans="1:11" s="253" customFormat="1" ht="13.8" thickBot="1" x14ac:dyDescent="0.3">
      <c r="A56" s="742" t="s">
        <v>618</v>
      </c>
      <c r="B56" s="743"/>
      <c r="C56" s="743"/>
      <c r="D56" s="743"/>
      <c r="E56" s="744"/>
      <c r="F56" s="249"/>
      <c r="G56" s="249"/>
      <c r="H56" s="249"/>
      <c r="I56" s="249">
        <v>120000</v>
      </c>
      <c r="J56" s="249">
        <f>I56*27%</f>
        <v>32400.000000000004</v>
      </c>
      <c r="K56" s="249">
        <f t="shared" si="11"/>
        <v>152400</v>
      </c>
    </row>
    <row r="57" spans="1:11" s="253" customFormat="1" ht="13.8" thickBot="1" x14ac:dyDescent="0.3">
      <c r="A57" s="742" t="s">
        <v>637</v>
      </c>
      <c r="B57" s="743"/>
      <c r="C57" s="743"/>
      <c r="D57" s="743"/>
      <c r="E57" s="744"/>
      <c r="F57" s="249"/>
      <c r="G57" s="249"/>
      <c r="H57" s="249"/>
      <c r="I57" s="249">
        <v>160000</v>
      </c>
      <c r="J57" s="249">
        <f>I57*27%</f>
        <v>43200</v>
      </c>
      <c r="K57" s="249">
        <f t="shared" si="11"/>
        <v>203200</v>
      </c>
    </row>
    <row r="58" spans="1:11" s="253" customFormat="1" ht="15" thickBot="1" x14ac:dyDescent="0.35">
      <c r="A58" s="736" t="s">
        <v>301</v>
      </c>
      <c r="B58" s="737"/>
      <c r="C58" s="737"/>
      <c r="D58" s="737"/>
      <c r="E58" s="738"/>
      <c r="F58" s="250">
        <v>12900000</v>
      </c>
      <c r="G58" s="250">
        <v>550000</v>
      </c>
      <c r="H58" s="279">
        <f>F58+G58</f>
        <v>13450000</v>
      </c>
      <c r="I58" s="250">
        <f>SUM(I39:I57)</f>
        <v>22102980</v>
      </c>
      <c r="J58" s="250">
        <f t="shared" ref="J58:K58" si="12">SUM(J39:J57)</f>
        <v>2902503.6</v>
      </c>
      <c r="K58" s="250">
        <f t="shared" si="12"/>
        <v>25005483.599999998</v>
      </c>
    </row>
    <row r="59" spans="1:11" s="248" customFormat="1" ht="15" thickBot="1" x14ac:dyDescent="0.35">
      <c r="A59" s="736" t="s">
        <v>302</v>
      </c>
      <c r="B59" s="737"/>
      <c r="C59" s="737"/>
      <c r="D59" s="737"/>
      <c r="E59" s="738"/>
      <c r="F59" s="250">
        <f t="shared" ref="F59:K59" si="13">F34+F35+F36+F37+F38+F58</f>
        <v>21740000</v>
      </c>
      <c r="G59" s="250">
        <f t="shared" si="13"/>
        <v>2763800</v>
      </c>
      <c r="H59" s="250">
        <f t="shared" si="13"/>
        <v>24503800</v>
      </c>
      <c r="I59" s="250">
        <f t="shared" si="13"/>
        <v>31077270</v>
      </c>
      <c r="J59" s="250">
        <f t="shared" si="13"/>
        <v>5116303.5999999996</v>
      </c>
      <c r="K59" s="250">
        <f t="shared" si="13"/>
        <v>36193573.599999994</v>
      </c>
    </row>
    <row r="60" spans="1:11" s="248" customFormat="1" ht="15" thickBot="1" x14ac:dyDescent="0.35">
      <c r="A60" s="754" t="s">
        <v>303</v>
      </c>
      <c r="B60" s="755"/>
      <c r="C60" s="755"/>
      <c r="D60" s="755"/>
      <c r="E60" s="756"/>
      <c r="F60" s="251">
        <v>20000</v>
      </c>
      <c r="G60" s="251">
        <v>0</v>
      </c>
      <c r="H60" s="249">
        <f>F60+G60</f>
        <v>20000</v>
      </c>
      <c r="I60" s="251">
        <v>20000</v>
      </c>
      <c r="J60" s="251">
        <v>0</v>
      </c>
      <c r="K60" s="249">
        <f>I60+J60</f>
        <v>20000</v>
      </c>
    </row>
    <row r="61" spans="1:11" ht="13.8" thickBot="1" x14ac:dyDescent="0.3">
      <c r="A61" s="754" t="s">
        <v>304</v>
      </c>
      <c r="B61" s="755"/>
      <c r="C61" s="755"/>
      <c r="D61" s="755"/>
      <c r="E61" s="756"/>
      <c r="F61" s="251">
        <v>420000</v>
      </c>
      <c r="G61" s="251">
        <f>F61*27%</f>
        <v>113400.00000000001</v>
      </c>
      <c r="H61" s="249">
        <f>F61+G61</f>
        <v>533400</v>
      </c>
      <c r="I61" s="251">
        <v>420000</v>
      </c>
      <c r="J61" s="251">
        <f>I61*27%</f>
        <v>113400.00000000001</v>
      </c>
      <c r="K61" s="249">
        <f>I61+J61</f>
        <v>533400</v>
      </c>
    </row>
    <row r="62" spans="1:11" ht="15" thickBot="1" x14ac:dyDescent="0.35">
      <c r="A62" s="736" t="s">
        <v>305</v>
      </c>
      <c r="B62" s="737"/>
      <c r="C62" s="737"/>
      <c r="D62" s="737"/>
      <c r="E62" s="738"/>
      <c r="F62" s="250">
        <f t="shared" ref="F62:K62" si="14">F60+F61</f>
        <v>440000</v>
      </c>
      <c r="G62" s="250">
        <f t="shared" si="14"/>
        <v>113400.00000000001</v>
      </c>
      <c r="H62" s="250">
        <f t="shared" si="14"/>
        <v>553400</v>
      </c>
      <c r="I62" s="250">
        <f t="shared" si="14"/>
        <v>440000</v>
      </c>
      <c r="J62" s="250">
        <f t="shared" si="14"/>
        <v>113400.00000000001</v>
      </c>
      <c r="K62" s="250">
        <f t="shared" si="14"/>
        <v>553400</v>
      </c>
    </row>
    <row r="63" spans="1:11" s="248" customFormat="1" ht="15" thickBot="1" x14ac:dyDescent="0.35">
      <c r="A63" s="754" t="s">
        <v>306</v>
      </c>
      <c r="B63" s="755"/>
      <c r="C63" s="755"/>
      <c r="D63" s="755"/>
      <c r="E63" s="756"/>
      <c r="F63" s="251">
        <v>0</v>
      </c>
      <c r="G63" s="251">
        <f>G62+G59+G33+G24</f>
        <v>3551200</v>
      </c>
      <c r="H63" s="251">
        <f>G63</f>
        <v>3551200</v>
      </c>
      <c r="I63" s="251">
        <v>0</v>
      </c>
      <c r="J63" s="251">
        <f>J62+J59+J33+J24</f>
        <v>6189595.7999999998</v>
      </c>
      <c r="K63" s="251">
        <f>J63</f>
        <v>6189595.7999999998</v>
      </c>
    </row>
    <row r="64" spans="1:11" ht="13.8" thickBot="1" x14ac:dyDescent="0.3">
      <c r="A64" s="754" t="s">
        <v>307</v>
      </c>
      <c r="B64" s="755"/>
      <c r="C64" s="755"/>
      <c r="D64" s="755"/>
      <c r="E64" s="756"/>
      <c r="F64" s="251">
        <v>220000</v>
      </c>
      <c r="G64" s="251">
        <v>58050</v>
      </c>
      <c r="H64" s="251">
        <f>F64+G64</f>
        <v>278050</v>
      </c>
      <c r="I64" s="251">
        <v>220000</v>
      </c>
      <c r="J64" s="251">
        <v>0</v>
      </c>
      <c r="K64" s="251">
        <f>I64+J64</f>
        <v>220000</v>
      </c>
    </row>
    <row r="65" spans="1:11" ht="15" thickBot="1" x14ac:dyDescent="0.35">
      <c r="A65" s="736" t="s">
        <v>308</v>
      </c>
      <c r="B65" s="737"/>
      <c r="C65" s="737"/>
      <c r="D65" s="737"/>
      <c r="E65" s="738"/>
      <c r="F65" s="250">
        <f t="shared" ref="F65:K65" si="15">F63+F64</f>
        <v>220000</v>
      </c>
      <c r="G65" s="250">
        <f t="shared" si="15"/>
        <v>3609250</v>
      </c>
      <c r="H65" s="250">
        <f t="shared" si="15"/>
        <v>3829250</v>
      </c>
      <c r="I65" s="250">
        <f t="shared" si="15"/>
        <v>220000</v>
      </c>
      <c r="J65" s="250">
        <f t="shared" si="15"/>
        <v>6189595.7999999998</v>
      </c>
      <c r="K65" s="250">
        <f t="shared" si="15"/>
        <v>6409595.7999999998</v>
      </c>
    </row>
    <row r="66" spans="1:11" s="248" customFormat="1" ht="15" thickBot="1" x14ac:dyDescent="0.35">
      <c r="A66" s="736" t="s">
        <v>309</v>
      </c>
      <c r="B66" s="737"/>
      <c r="C66" s="737"/>
      <c r="D66" s="737"/>
      <c r="E66" s="738"/>
      <c r="F66" s="250">
        <f>F65+F62+F59+F33+F24</f>
        <v>25100000</v>
      </c>
      <c r="G66" s="250">
        <f>G65</f>
        <v>3609250</v>
      </c>
      <c r="H66" s="250">
        <f>F66+G66</f>
        <v>28709250</v>
      </c>
      <c r="I66" s="250">
        <f>I65+I62+I59+I33+I24</f>
        <v>36367841</v>
      </c>
      <c r="J66" s="250">
        <f>J65</f>
        <v>6189595.7999999998</v>
      </c>
      <c r="K66" s="250">
        <f>I66+J66</f>
        <v>42557436.799999997</v>
      </c>
    </row>
  </sheetData>
  <mergeCells count="63">
    <mergeCell ref="I7:K7"/>
    <mergeCell ref="A43:E43"/>
    <mergeCell ref="A53:E53"/>
    <mergeCell ref="A54:E54"/>
    <mergeCell ref="A55:E55"/>
    <mergeCell ref="A48:E48"/>
    <mergeCell ref="A49:E49"/>
    <mergeCell ref="A50:E50"/>
    <mergeCell ref="A51:E51"/>
    <mergeCell ref="A52:E52"/>
    <mergeCell ref="A22:E22"/>
    <mergeCell ref="A42:E42"/>
    <mergeCell ref="A44:E44"/>
    <mergeCell ref="A30:E30"/>
    <mergeCell ref="A14:E14"/>
    <mergeCell ref="A20:E20"/>
    <mergeCell ref="A15:E15"/>
    <mergeCell ref="A65:E65"/>
    <mergeCell ref="A66:E66"/>
    <mergeCell ref="A60:E60"/>
    <mergeCell ref="A61:E61"/>
    <mergeCell ref="A62:E62"/>
    <mergeCell ref="A63:E63"/>
    <mergeCell ref="A64:E64"/>
    <mergeCell ref="A59:E59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58:E58"/>
    <mergeCell ref="A41:E41"/>
    <mergeCell ref="A45:E45"/>
    <mergeCell ref="A46:E46"/>
    <mergeCell ref="A47:E47"/>
    <mergeCell ref="A56:E56"/>
    <mergeCell ref="A57:E57"/>
    <mergeCell ref="A16:E16"/>
    <mergeCell ref="A17:E17"/>
    <mergeCell ref="A23:E23"/>
    <mergeCell ref="A24:E24"/>
    <mergeCell ref="A25:E25"/>
    <mergeCell ref="A26:E26"/>
    <mergeCell ref="A27:E27"/>
    <mergeCell ref="A28:E28"/>
    <mergeCell ref="A29:E29"/>
    <mergeCell ref="A18:E18"/>
    <mergeCell ref="A19:E19"/>
    <mergeCell ref="A21:E21"/>
    <mergeCell ref="B1:F1"/>
    <mergeCell ref="B3:G3"/>
    <mergeCell ref="A13:E13"/>
    <mergeCell ref="A8:E8"/>
    <mergeCell ref="A9:E9"/>
    <mergeCell ref="A10:E10"/>
    <mergeCell ref="A11:E11"/>
    <mergeCell ref="A12:E12"/>
    <mergeCell ref="F7:H7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B39"/>
  <sheetViews>
    <sheetView topLeftCell="A29" workbookViewId="0">
      <selection activeCell="AE38" sqref="AE38"/>
    </sheetView>
  </sheetViews>
  <sheetFormatPr defaultColWidth="9.109375" defaultRowHeight="13.2" x14ac:dyDescent="0.25"/>
  <cols>
    <col min="1" max="17" width="3.33203125" style="277" customWidth="1"/>
    <col min="18" max="18" width="2.88671875" style="277" customWidth="1"/>
    <col min="19" max="19" width="0.6640625" style="277" customWidth="1"/>
    <col min="20" max="20" width="2" style="277" customWidth="1"/>
    <col min="21" max="21" width="3.33203125" style="277" customWidth="1"/>
    <col min="22" max="22" width="0.88671875" style="277" customWidth="1"/>
    <col min="23" max="23" width="7.88671875" style="277" customWidth="1"/>
    <col min="24" max="24" width="6.88671875" style="277" customWidth="1"/>
    <col min="25" max="25" width="17" style="277" bestFit="1" customWidth="1"/>
    <col min="26" max="26" width="18.109375" style="277" customWidth="1"/>
    <col min="27" max="27" width="17.5546875" style="277" bestFit="1" customWidth="1"/>
    <col min="28" max="28" width="17.109375" style="277" customWidth="1"/>
    <col min="29" max="16384" width="9.109375" style="277"/>
  </cols>
  <sheetData>
    <row r="1" spans="1:28" ht="17.399999999999999" x14ac:dyDescent="0.25">
      <c r="A1" s="721" t="s">
        <v>227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</row>
    <row r="2" spans="1:28" ht="15.6" x14ac:dyDescent="0.25">
      <c r="A2" s="787" t="s">
        <v>369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787"/>
      <c r="U2" s="787"/>
      <c r="V2" s="787"/>
      <c r="W2" s="787"/>
      <c r="X2" s="787"/>
      <c r="Y2" s="787"/>
      <c r="Z2" s="787"/>
      <c r="AA2" s="787"/>
      <c r="AB2" s="787"/>
    </row>
    <row r="3" spans="1:28" ht="15.6" x14ac:dyDescent="0.3">
      <c r="A3" s="788" t="s">
        <v>370</v>
      </c>
      <c r="B3" s="789"/>
      <c r="C3" s="789"/>
      <c r="D3" s="789"/>
      <c r="E3" s="789"/>
      <c r="F3" s="789"/>
      <c r="G3" s="789"/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89"/>
      <c r="U3" s="789"/>
      <c r="V3" s="789"/>
      <c r="W3" s="789"/>
      <c r="X3" s="789"/>
      <c r="Y3" s="789"/>
      <c r="Z3" s="789"/>
      <c r="AA3" s="789"/>
      <c r="AB3" s="789"/>
    </row>
    <row r="4" spans="1:28" ht="14.25" customHeight="1" thickBot="1" x14ac:dyDescent="0.35">
      <c r="A4" s="455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277" t="s">
        <v>508</v>
      </c>
    </row>
    <row r="5" spans="1:28" ht="13.8" thickBot="1" x14ac:dyDescent="0.3">
      <c r="A5" s="834"/>
      <c r="B5" s="835"/>
      <c r="C5" s="835"/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  <c r="Q5" s="835"/>
      <c r="R5" s="835"/>
      <c r="S5" s="835"/>
      <c r="T5" s="835"/>
      <c r="U5" s="835"/>
      <c r="V5" s="835"/>
      <c r="W5" s="835"/>
      <c r="X5" s="836"/>
      <c r="Y5" s="754" t="s">
        <v>196</v>
      </c>
      <c r="Z5" s="755"/>
      <c r="AA5" s="755"/>
      <c r="AB5" s="756"/>
    </row>
    <row r="6" spans="1:28" ht="15.6" x14ac:dyDescent="0.3">
      <c r="A6" s="790" t="s">
        <v>175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2"/>
      <c r="T6" s="796" t="s">
        <v>188</v>
      </c>
      <c r="U6" s="796"/>
      <c r="V6" s="797"/>
      <c r="W6" s="280" t="s">
        <v>371</v>
      </c>
      <c r="X6" s="281"/>
      <c r="Y6" s="800" t="s">
        <v>372</v>
      </c>
      <c r="Z6" s="282" t="s">
        <v>234</v>
      </c>
      <c r="AA6" s="802" t="s">
        <v>373</v>
      </c>
      <c r="AB6" s="804" t="s">
        <v>374</v>
      </c>
    </row>
    <row r="7" spans="1:28" ht="33.75" customHeight="1" thickBot="1" x14ac:dyDescent="0.35">
      <c r="A7" s="793"/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5"/>
      <c r="T7" s="798"/>
      <c r="U7" s="798"/>
      <c r="V7" s="799"/>
      <c r="W7" s="806" t="s">
        <v>375</v>
      </c>
      <c r="X7" s="807"/>
      <c r="Y7" s="801"/>
      <c r="Z7" s="283" t="s">
        <v>376</v>
      </c>
      <c r="AA7" s="803"/>
      <c r="AB7" s="805"/>
    </row>
    <row r="8" spans="1:28" ht="13.8" thickBot="1" x14ac:dyDescent="0.3">
      <c r="A8" s="771" t="s">
        <v>377</v>
      </c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772"/>
      <c r="R8" s="772"/>
      <c r="S8" s="773"/>
      <c r="T8" s="816" t="s">
        <v>378</v>
      </c>
      <c r="U8" s="816"/>
      <c r="V8" s="817"/>
      <c r="W8" s="818" t="s">
        <v>379</v>
      </c>
      <c r="X8" s="819"/>
      <c r="Y8" s="284">
        <f>Z8+AA8+AB8</f>
        <v>4700287</v>
      </c>
      <c r="Z8" s="285"/>
      <c r="AA8" s="286">
        <f>2357659+205908+180000</f>
        <v>2743567</v>
      </c>
      <c r="AB8" s="287">
        <v>1956720</v>
      </c>
    </row>
    <row r="9" spans="1:28" x14ac:dyDescent="0.25">
      <c r="A9" s="774" t="s">
        <v>380</v>
      </c>
      <c r="B9" s="775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775"/>
      <c r="R9" s="775"/>
      <c r="S9" s="776"/>
      <c r="T9" s="816" t="s">
        <v>381</v>
      </c>
      <c r="U9" s="816"/>
      <c r="V9" s="817"/>
      <c r="W9" s="818" t="s">
        <v>382</v>
      </c>
      <c r="X9" s="819"/>
      <c r="Y9" s="284">
        <f t="shared" ref="Y9:Y15" si="0">Z9+AA9+AB9</f>
        <v>100000</v>
      </c>
      <c r="Z9" s="274"/>
      <c r="AA9" s="288">
        <f>'[1]bér '!P7</f>
        <v>100000</v>
      </c>
      <c r="AB9" s="287"/>
    </row>
    <row r="10" spans="1:28" x14ac:dyDescent="0.25">
      <c r="A10" s="774" t="s">
        <v>383</v>
      </c>
      <c r="B10" s="775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775"/>
      <c r="O10" s="775"/>
      <c r="P10" s="775"/>
      <c r="Q10" s="775"/>
      <c r="R10" s="775"/>
      <c r="S10" s="776"/>
      <c r="T10" s="816" t="s">
        <v>384</v>
      </c>
      <c r="U10" s="816"/>
      <c r="V10" s="817"/>
      <c r="W10" s="818" t="s">
        <v>385</v>
      </c>
      <c r="X10" s="819"/>
      <c r="Y10" s="284">
        <f t="shared" si="0"/>
        <v>96000</v>
      </c>
      <c r="Z10" s="274">
        <v>0</v>
      </c>
      <c r="AA10" s="274">
        <v>96000</v>
      </c>
      <c r="AB10" s="287"/>
    </row>
    <row r="11" spans="1:28" x14ac:dyDescent="0.25">
      <c r="A11" s="774" t="s">
        <v>386</v>
      </c>
      <c r="B11" s="775"/>
      <c r="C11" s="775"/>
      <c r="D11" s="775"/>
      <c r="E11" s="775"/>
      <c r="F11" s="775"/>
      <c r="G11" s="775"/>
      <c r="H11" s="775"/>
      <c r="I11" s="775"/>
      <c r="J11" s="775"/>
      <c r="K11" s="775"/>
      <c r="L11" s="775"/>
      <c r="M11" s="775"/>
      <c r="N11" s="775"/>
      <c r="O11" s="775"/>
      <c r="P11" s="775"/>
      <c r="Q11" s="775"/>
      <c r="R11" s="775"/>
      <c r="S11" s="776"/>
      <c r="T11" s="816" t="s">
        <v>387</v>
      </c>
      <c r="U11" s="816"/>
      <c r="V11" s="817"/>
      <c r="W11" s="818" t="s">
        <v>388</v>
      </c>
      <c r="X11" s="819"/>
      <c r="Y11" s="284">
        <f t="shared" si="0"/>
        <v>540000</v>
      </c>
      <c r="Z11" s="274">
        <f>495000+45000</f>
        <v>540000</v>
      </c>
      <c r="AA11" s="274"/>
      <c r="AB11" s="287"/>
    </row>
    <row r="12" spans="1:28" x14ac:dyDescent="0.25">
      <c r="A12" s="774" t="s">
        <v>389</v>
      </c>
      <c r="B12" s="775"/>
      <c r="C12" s="775"/>
      <c r="D12" s="775"/>
      <c r="E12" s="775"/>
      <c r="F12" s="775"/>
      <c r="G12" s="775"/>
      <c r="H12" s="775"/>
      <c r="I12" s="775"/>
      <c r="J12" s="775"/>
      <c r="K12" s="775"/>
      <c r="L12" s="775"/>
      <c r="M12" s="775"/>
      <c r="N12" s="775"/>
      <c r="O12" s="775"/>
      <c r="P12" s="775"/>
      <c r="Q12" s="775"/>
      <c r="R12" s="775"/>
      <c r="S12" s="289"/>
      <c r="T12" s="816" t="s">
        <v>390</v>
      </c>
      <c r="U12" s="816"/>
      <c r="V12" s="817"/>
      <c r="W12" s="818" t="s">
        <v>391</v>
      </c>
      <c r="X12" s="819"/>
      <c r="Y12" s="284">
        <f t="shared" si="0"/>
        <v>245570</v>
      </c>
      <c r="Z12" s="274">
        <v>50000</v>
      </c>
      <c r="AA12" s="274">
        <f>135570+40000</f>
        <v>175570</v>
      </c>
      <c r="AB12" s="287">
        <f>'[1]bér '!S4</f>
        <v>20000</v>
      </c>
    </row>
    <row r="13" spans="1:28" x14ac:dyDescent="0.25">
      <c r="A13" s="774" t="s">
        <v>392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775"/>
      <c r="N13" s="775"/>
      <c r="O13" s="775"/>
      <c r="P13" s="775"/>
      <c r="Q13" s="775"/>
      <c r="R13" s="775"/>
      <c r="S13" s="776"/>
      <c r="T13" s="816" t="s">
        <v>393</v>
      </c>
      <c r="U13" s="816"/>
      <c r="V13" s="817"/>
      <c r="W13" s="818" t="s">
        <v>394</v>
      </c>
      <c r="X13" s="819"/>
      <c r="Y13" s="284">
        <f t="shared" si="0"/>
        <v>4710287</v>
      </c>
      <c r="Z13" s="274">
        <f>4461588+100000+148699</f>
        <v>4710287</v>
      </c>
      <c r="AA13" s="274"/>
      <c r="AB13" s="287"/>
    </row>
    <row r="14" spans="1:28" x14ac:dyDescent="0.25">
      <c r="A14" s="774" t="s">
        <v>395</v>
      </c>
      <c r="B14" s="775"/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775"/>
      <c r="S14" s="776"/>
      <c r="T14" s="816" t="s">
        <v>396</v>
      </c>
      <c r="U14" s="816"/>
      <c r="V14" s="817"/>
      <c r="W14" s="818" t="s">
        <v>397</v>
      </c>
      <c r="X14" s="819"/>
      <c r="Y14" s="284">
        <f t="shared" si="0"/>
        <v>0</v>
      </c>
      <c r="Z14" s="290"/>
      <c r="AA14" s="274"/>
      <c r="AB14" s="287"/>
    </row>
    <row r="15" spans="1:28" ht="13.8" thickBot="1" x14ac:dyDescent="0.3">
      <c r="A15" s="777" t="s">
        <v>398</v>
      </c>
      <c r="B15" s="778"/>
      <c r="C15" s="778"/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8"/>
      <c r="P15" s="778"/>
      <c r="Q15" s="778"/>
      <c r="R15" s="778"/>
      <c r="S15" s="779"/>
      <c r="T15" s="812" t="s">
        <v>399</v>
      </c>
      <c r="U15" s="812"/>
      <c r="V15" s="813"/>
      <c r="W15" s="832" t="s">
        <v>400</v>
      </c>
      <c r="X15" s="833"/>
      <c r="Y15" s="284">
        <f t="shared" si="0"/>
        <v>319291</v>
      </c>
      <c r="Z15" s="291">
        <f>19291+300000</f>
        <v>319291</v>
      </c>
      <c r="AA15" s="291"/>
      <c r="AB15" s="292"/>
    </row>
    <row r="16" spans="1:28" ht="16.2" thickBot="1" x14ac:dyDescent="0.35">
      <c r="A16" s="705" t="s">
        <v>401</v>
      </c>
      <c r="B16" s="706"/>
      <c r="C16" s="706"/>
      <c r="D16" s="706"/>
      <c r="E16" s="706"/>
      <c r="F16" s="706"/>
      <c r="G16" s="706"/>
      <c r="H16" s="706"/>
      <c r="I16" s="706"/>
      <c r="J16" s="706"/>
      <c r="K16" s="706"/>
      <c r="L16" s="706"/>
      <c r="M16" s="706"/>
      <c r="N16" s="706"/>
      <c r="O16" s="706"/>
      <c r="P16" s="706"/>
      <c r="Q16" s="706"/>
      <c r="R16" s="706"/>
      <c r="S16" s="783"/>
      <c r="T16" s="824" t="s">
        <v>402</v>
      </c>
      <c r="U16" s="824"/>
      <c r="V16" s="825"/>
      <c r="W16" s="826"/>
      <c r="X16" s="827"/>
      <c r="Y16" s="293">
        <f>Y8+Y9+Y10+Y11+Y12+Y13+Y14+Y15</f>
        <v>10711435</v>
      </c>
      <c r="Z16" s="294">
        <f>Z8+Z9+Z10+Z11+Z12+Z13+Z14+Z15</f>
        <v>5619578</v>
      </c>
      <c r="AA16" s="294">
        <f>AA8+AA9+AA10+AA11+AA12+AA13+AA14+AA15</f>
        <v>3115137</v>
      </c>
      <c r="AB16" s="295">
        <f>AB8+AB9+AB10+AB11+AB12+AB13+AB14+AB15</f>
        <v>1976720</v>
      </c>
    </row>
    <row r="17" spans="1:28" x14ac:dyDescent="0.25">
      <c r="A17" s="784" t="s">
        <v>403</v>
      </c>
      <c r="B17" s="785"/>
      <c r="C17" s="785"/>
      <c r="D17" s="785"/>
      <c r="E17" s="785"/>
      <c r="F17" s="785"/>
      <c r="G17" s="785"/>
      <c r="H17" s="785"/>
      <c r="I17" s="785"/>
      <c r="J17" s="785"/>
      <c r="K17" s="785"/>
      <c r="L17" s="785"/>
      <c r="M17" s="785"/>
      <c r="N17" s="785"/>
      <c r="O17" s="785"/>
      <c r="P17" s="785"/>
      <c r="Q17" s="785"/>
      <c r="R17" s="785"/>
      <c r="S17" s="786"/>
      <c r="T17" s="828" t="s">
        <v>404</v>
      </c>
      <c r="U17" s="828"/>
      <c r="V17" s="829"/>
      <c r="W17" s="830" t="s">
        <v>405</v>
      </c>
      <c r="X17" s="831"/>
      <c r="Y17" s="296">
        <f>Z17+AA17+AB17</f>
        <v>2088730</v>
      </c>
      <c r="Z17" s="288">
        <v>1095818</v>
      </c>
      <c r="AA17" s="288">
        <v>607452</v>
      </c>
      <c r="AB17" s="288">
        <v>385460</v>
      </c>
    </row>
    <row r="18" spans="1:28" ht="13.8" thickBot="1" x14ac:dyDescent="0.3">
      <c r="A18" s="777" t="s">
        <v>406</v>
      </c>
      <c r="B18" s="778"/>
      <c r="C18" s="778"/>
      <c r="D18" s="778"/>
      <c r="E18" s="778"/>
      <c r="F18" s="778"/>
      <c r="G18" s="778"/>
      <c r="H18" s="778"/>
      <c r="I18" s="778"/>
      <c r="J18" s="778"/>
      <c r="K18" s="778"/>
      <c r="L18" s="778"/>
      <c r="M18" s="778"/>
      <c r="N18" s="778"/>
      <c r="O18" s="778"/>
      <c r="P18" s="778"/>
      <c r="Q18" s="778"/>
      <c r="R18" s="778"/>
      <c r="S18" s="779"/>
      <c r="T18" s="812" t="s">
        <v>407</v>
      </c>
      <c r="U18" s="812"/>
      <c r="V18" s="813"/>
      <c r="W18" s="814" t="s">
        <v>405</v>
      </c>
      <c r="X18" s="815"/>
      <c r="Y18" s="284">
        <f>Z18+AA18+AB18</f>
        <v>104427</v>
      </c>
      <c r="Z18" s="291">
        <v>90027</v>
      </c>
      <c r="AA18" s="291">
        <v>14400</v>
      </c>
      <c r="AB18" s="292">
        <f>'[1]bér '!X4</f>
        <v>0</v>
      </c>
    </row>
    <row r="19" spans="1:28" ht="16.2" thickBot="1" x14ac:dyDescent="0.35">
      <c r="A19" s="780" t="s">
        <v>501</v>
      </c>
      <c r="B19" s="781"/>
      <c r="C19" s="781"/>
      <c r="D19" s="781"/>
      <c r="E19" s="781"/>
      <c r="F19" s="781"/>
      <c r="G19" s="781"/>
      <c r="H19" s="781"/>
      <c r="I19" s="781"/>
      <c r="J19" s="781"/>
      <c r="K19" s="781"/>
      <c r="L19" s="781"/>
      <c r="M19" s="781"/>
      <c r="N19" s="781"/>
      <c r="O19" s="781"/>
      <c r="P19" s="781"/>
      <c r="Q19" s="781"/>
      <c r="R19" s="781"/>
      <c r="S19" s="782"/>
      <c r="T19" s="820" t="s">
        <v>408</v>
      </c>
      <c r="U19" s="820"/>
      <c r="V19" s="821"/>
      <c r="W19" s="822"/>
      <c r="X19" s="823"/>
      <c r="Y19" s="297">
        <f>Y17+Y18</f>
        <v>2193157</v>
      </c>
      <c r="Z19" s="298">
        <f>Z17+Z18</f>
        <v>1185845</v>
      </c>
      <c r="AA19" s="299">
        <f>AA17+AA18</f>
        <v>621852</v>
      </c>
      <c r="AB19" s="300">
        <f>AB17+AB18</f>
        <v>385460</v>
      </c>
    </row>
    <row r="20" spans="1:28" s="304" customFormat="1" ht="16.2" thickBot="1" x14ac:dyDescent="0.35">
      <c r="A20" s="768" t="s">
        <v>409</v>
      </c>
      <c r="B20" s="769"/>
      <c r="C20" s="769"/>
      <c r="D20" s="769"/>
      <c r="E20" s="769"/>
      <c r="F20" s="769"/>
      <c r="G20" s="769"/>
      <c r="H20" s="769"/>
      <c r="I20" s="769"/>
      <c r="J20" s="769"/>
      <c r="K20" s="769"/>
      <c r="L20" s="769"/>
      <c r="M20" s="769"/>
      <c r="N20" s="769"/>
      <c r="O20" s="769"/>
      <c r="P20" s="769"/>
      <c r="Q20" s="769"/>
      <c r="R20" s="769"/>
      <c r="S20" s="770"/>
      <c r="T20" s="808" t="s">
        <v>410</v>
      </c>
      <c r="U20" s="808"/>
      <c r="V20" s="809"/>
      <c r="W20" s="810"/>
      <c r="X20" s="811"/>
      <c r="Y20" s="301">
        <f>Y19+Y16</f>
        <v>12904592</v>
      </c>
      <c r="Z20" s="302">
        <f>Z16+Z19</f>
        <v>6805423</v>
      </c>
      <c r="AA20" s="302">
        <f>AA19+AA16</f>
        <v>3736989</v>
      </c>
      <c r="AB20" s="303">
        <f>AB19+AB16</f>
        <v>2362180</v>
      </c>
    </row>
    <row r="21" spans="1:28" x14ac:dyDescent="0.25">
      <c r="Y21" s="305"/>
      <c r="Z21" s="305"/>
      <c r="AA21" s="305"/>
      <c r="AB21" s="305"/>
    </row>
    <row r="22" spans="1:28" x14ac:dyDescent="0.25">
      <c r="Y22" s="305"/>
    </row>
    <row r="23" spans="1:28" ht="13.8" thickBot="1" x14ac:dyDescent="0.3"/>
    <row r="24" spans="1:28" ht="13.8" thickBot="1" x14ac:dyDescent="0.3">
      <c r="A24" s="834"/>
      <c r="B24" s="835"/>
      <c r="C24" s="835"/>
      <c r="D24" s="835"/>
      <c r="E24" s="835"/>
      <c r="F24" s="835"/>
      <c r="G24" s="835"/>
      <c r="H24" s="835"/>
      <c r="I24" s="835"/>
      <c r="J24" s="835"/>
      <c r="K24" s="835"/>
      <c r="L24" s="835"/>
      <c r="M24" s="835"/>
      <c r="N24" s="835"/>
      <c r="O24" s="835"/>
      <c r="P24" s="835"/>
      <c r="Q24" s="835"/>
      <c r="R24" s="835"/>
      <c r="S24" s="835"/>
      <c r="T24" s="835"/>
      <c r="U24" s="835"/>
      <c r="V24" s="835"/>
      <c r="W24" s="835"/>
      <c r="X24" s="836"/>
      <c r="Y24" s="754" t="s">
        <v>535</v>
      </c>
      <c r="Z24" s="755"/>
      <c r="AA24" s="755"/>
      <c r="AB24" s="756"/>
    </row>
    <row r="25" spans="1:28" ht="15.6" x14ac:dyDescent="0.3">
      <c r="A25" s="790" t="s">
        <v>175</v>
      </c>
      <c r="B25" s="791"/>
      <c r="C25" s="791"/>
      <c r="D25" s="791"/>
      <c r="E25" s="791"/>
      <c r="F25" s="791"/>
      <c r="G25" s="791"/>
      <c r="H25" s="791"/>
      <c r="I25" s="791"/>
      <c r="J25" s="791"/>
      <c r="K25" s="791"/>
      <c r="L25" s="791"/>
      <c r="M25" s="791"/>
      <c r="N25" s="791"/>
      <c r="O25" s="791"/>
      <c r="P25" s="791"/>
      <c r="Q25" s="791"/>
      <c r="R25" s="791"/>
      <c r="S25" s="792"/>
      <c r="T25" s="796" t="s">
        <v>188</v>
      </c>
      <c r="U25" s="796"/>
      <c r="V25" s="797"/>
      <c r="W25" s="280" t="s">
        <v>371</v>
      </c>
      <c r="X25" s="281"/>
      <c r="Y25" s="800" t="s">
        <v>372</v>
      </c>
      <c r="Z25" s="282" t="s">
        <v>234</v>
      </c>
      <c r="AA25" s="802" t="s">
        <v>373</v>
      </c>
      <c r="AB25" s="804" t="s">
        <v>374</v>
      </c>
    </row>
    <row r="26" spans="1:28" ht="40.5" customHeight="1" thickBot="1" x14ac:dyDescent="0.35">
      <c r="A26" s="793"/>
      <c r="B26" s="794"/>
      <c r="C26" s="794"/>
      <c r="D26" s="794"/>
      <c r="E26" s="794"/>
      <c r="F26" s="794"/>
      <c r="G26" s="794"/>
      <c r="H26" s="794"/>
      <c r="I26" s="794"/>
      <c r="J26" s="794"/>
      <c r="K26" s="794"/>
      <c r="L26" s="794"/>
      <c r="M26" s="794"/>
      <c r="N26" s="794"/>
      <c r="O26" s="794"/>
      <c r="P26" s="794"/>
      <c r="Q26" s="794"/>
      <c r="R26" s="794"/>
      <c r="S26" s="795"/>
      <c r="T26" s="798"/>
      <c r="U26" s="798"/>
      <c r="V26" s="799"/>
      <c r="W26" s="806" t="s">
        <v>375</v>
      </c>
      <c r="X26" s="807"/>
      <c r="Y26" s="801"/>
      <c r="Z26" s="283" t="s">
        <v>376</v>
      </c>
      <c r="AA26" s="803"/>
      <c r="AB26" s="805"/>
    </row>
    <row r="27" spans="1:28" ht="13.8" thickBot="1" x14ac:dyDescent="0.3">
      <c r="A27" s="771" t="s">
        <v>377</v>
      </c>
      <c r="B27" s="772"/>
      <c r="C27" s="772"/>
      <c r="D27" s="772"/>
      <c r="E27" s="772"/>
      <c r="F27" s="772"/>
      <c r="G27" s="772"/>
      <c r="H27" s="772"/>
      <c r="I27" s="772"/>
      <c r="J27" s="772"/>
      <c r="K27" s="772"/>
      <c r="L27" s="772"/>
      <c r="M27" s="772"/>
      <c r="N27" s="772"/>
      <c r="O27" s="772"/>
      <c r="P27" s="772"/>
      <c r="Q27" s="772"/>
      <c r="R27" s="772"/>
      <c r="S27" s="773"/>
      <c r="T27" s="816" t="s">
        <v>378</v>
      </c>
      <c r="U27" s="816"/>
      <c r="V27" s="817"/>
      <c r="W27" s="818" t="s">
        <v>379</v>
      </c>
      <c r="X27" s="819"/>
      <c r="Y27" s="284">
        <f>Z27+AA27+AB27</f>
        <v>4700287</v>
      </c>
      <c r="Z27" s="285"/>
      <c r="AA27" s="286">
        <f>2357659+205908+180000</f>
        <v>2743567</v>
      </c>
      <c r="AB27" s="287">
        <v>1956720</v>
      </c>
    </row>
    <row r="28" spans="1:28" x14ac:dyDescent="0.25">
      <c r="A28" s="774" t="s">
        <v>380</v>
      </c>
      <c r="B28" s="775"/>
      <c r="C28" s="775"/>
      <c r="D28" s="775"/>
      <c r="E28" s="775"/>
      <c r="F28" s="775"/>
      <c r="G28" s="775"/>
      <c r="H28" s="775"/>
      <c r="I28" s="775"/>
      <c r="J28" s="775"/>
      <c r="K28" s="775"/>
      <c r="L28" s="775"/>
      <c r="M28" s="775"/>
      <c r="N28" s="775"/>
      <c r="O28" s="775"/>
      <c r="P28" s="775"/>
      <c r="Q28" s="775"/>
      <c r="R28" s="775"/>
      <c r="S28" s="776"/>
      <c r="T28" s="816" t="s">
        <v>381</v>
      </c>
      <c r="U28" s="816"/>
      <c r="V28" s="817"/>
      <c r="W28" s="818" t="s">
        <v>382</v>
      </c>
      <c r="X28" s="819"/>
      <c r="Y28" s="284">
        <f t="shared" ref="Y28:Y34" si="1">Z28+AA28+AB28</f>
        <v>100000</v>
      </c>
      <c r="Z28" s="274"/>
      <c r="AA28" s="288">
        <v>100000</v>
      </c>
      <c r="AB28" s="287"/>
    </row>
    <row r="29" spans="1:28" x14ac:dyDescent="0.25">
      <c r="A29" s="774" t="s">
        <v>383</v>
      </c>
      <c r="B29" s="775"/>
      <c r="C29" s="775"/>
      <c r="D29" s="775"/>
      <c r="E29" s="775"/>
      <c r="F29" s="775"/>
      <c r="G29" s="775"/>
      <c r="H29" s="775"/>
      <c r="I29" s="775"/>
      <c r="J29" s="775"/>
      <c r="K29" s="775"/>
      <c r="L29" s="775"/>
      <c r="M29" s="775"/>
      <c r="N29" s="775"/>
      <c r="O29" s="775"/>
      <c r="P29" s="775"/>
      <c r="Q29" s="775"/>
      <c r="R29" s="775"/>
      <c r="S29" s="776"/>
      <c r="T29" s="816" t="s">
        <v>384</v>
      </c>
      <c r="U29" s="816"/>
      <c r="V29" s="817"/>
      <c r="W29" s="818" t="s">
        <v>385</v>
      </c>
      <c r="X29" s="819"/>
      <c r="Y29" s="284">
        <f t="shared" si="1"/>
        <v>224000</v>
      </c>
      <c r="Z29" s="274">
        <v>0</v>
      </c>
      <c r="AA29" s="274">
        <v>224000</v>
      </c>
      <c r="AB29" s="287"/>
    </row>
    <row r="30" spans="1:28" x14ac:dyDescent="0.25">
      <c r="A30" s="774" t="s">
        <v>386</v>
      </c>
      <c r="B30" s="775"/>
      <c r="C30" s="775"/>
      <c r="D30" s="775"/>
      <c r="E30" s="775"/>
      <c r="F30" s="775"/>
      <c r="G30" s="775"/>
      <c r="H30" s="775"/>
      <c r="I30" s="775"/>
      <c r="J30" s="775"/>
      <c r="K30" s="775"/>
      <c r="L30" s="775"/>
      <c r="M30" s="775"/>
      <c r="N30" s="775"/>
      <c r="O30" s="775"/>
      <c r="P30" s="775"/>
      <c r="Q30" s="775"/>
      <c r="R30" s="775"/>
      <c r="S30" s="776"/>
      <c r="T30" s="816" t="s">
        <v>387</v>
      </c>
      <c r="U30" s="816"/>
      <c r="V30" s="817"/>
      <c r="W30" s="818" t="s">
        <v>388</v>
      </c>
      <c r="X30" s="819"/>
      <c r="Y30" s="284">
        <f t="shared" si="1"/>
        <v>0</v>
      </c>
      <c r="Z30" s="274">
        <v>0</v>
      </c>
      <c r="AA30" s="274"/>
      <c r="AB30" s="287"/>
    </row>
    <row r="31" spans="1:28" x14ac:dyDescent="0.25">
      <c r="A31" s="774" t="s">
        <v>389</v>
      </c>
      <c r="B31" s="775"/>
      <c r="C31" s="775"/>
      <c r="D31" s="775"/>
      <c r="E31" s="775"/>
      <c r="F31" s="775"/>
      <c r="G31" s="775"/>
      <c r="H31" s="775"/>
      <c r="I31" s="775"/>
      <c r="J31" s="775"/>
      <c r="K31" s="775"/>
      <c r="L31" s="775"/>
      <c r="M31" s="775"/>
      <c r="N31" s="775"/>
      <c r="O31" s="775"/>
      <c r="P31" s="775"/>
      <c r="Q31" s="775"/>
      <c r="R31" s="775"/>
      <c r="S31" s="457"/>
      <c r="T31" s="816" t="s">
        <v>390</v>
      </c>
      <c r="U31" s="816"/>
      <c r="V31" s="817"/>
      <c r="W31" s="818" t="s">
        <v>391</v>
      </c>
      <c r="X31" s="819"/>
      <c r="Y31" s="284">
        <f t="shared" si="1"/>
        <v>245570</v>
      </c>
      <c r="Z31" s="274">
        <v>50000</v>
      </c>
      <c r="AA31" s="274">
        <f>135570+40000</f>
        <v>175570</v>
      </c>
      <c r="AB31" s="287">
        <v>20000</v>
      </c>
    </row>
    <row r="32" spans="1:28" x14ac:dyDescent="0.25">
      <c r="A32" s="774" t="s">
        <v>392</v>
      </c>
      <c r="B32" s="775"/>
      <c r="C32" s="775"/>
      <c r="D32" s="775"/>
      <c r="E32" s="775"/>
      <c r="F32" s="775"/>
      <c r="G32" s="775"/>
      <c r="H32" s="775"/>
      <c r="I32" s="775"/>
      <c r="J32" s="775"/>
      <c r="K32" s="775"/>
      <c r="L32" s="775"/>
      <c r="M32" s="775"/>
      <c r="N32" s="775"/>
      <c r="O32" s="775"/>
      <c r="P32" s="775"/>
      <c r="Q32" s="775"/>
      <c r="R32" s="775"/>
      <c r="S32" s="776"/>
      <c r="T32" s="816" t="s">
        <v>393</v>
      </c>
      <c r="U32" s="816"/>
      <c r="V32" s="817"/>
      <c r="W32" s="818" t="s">
        <v>394</v>
      </c>
      <c r="X32" s="819"/>
      <c r="Y32" s="284">
        <f t="shared" si="1"/>
        <v>6158055</v>
      </c>
      <c r="Z32" s="274">
        <f>5618055+540000</f>
        <v>6158055</v>
      </c>
      <c r="AA32" s="274"/>
      <c r="AB32" s="287"/>
    </row>
    <row r="33" spans="1:28" x14ac:dyDescent="0.25">
      <c r="A33" s="774" t="s">
        <v>395</v>
      </c>
      <c r="B33" s="775"/>
      <c r="C33" s="775"/>
      <c r="D33" s="775"/>
      <c r="E33" s="775"/>
      <c r="F33" s="775"/>
      <c r="G33" s="775"/>
      <c r="H33" s="775"/>
      <c r="I33" s="775"/>
      <c r="J33" s="775"/>
      <c r="K33" s="775"/>
      <c r="L33" s="775"/>
      <c r="M33" s="775"/>
      <c r="N33" s="775"/>
      <c r="O33" s="775"/>
      <c r="P33" s="775"/>
      <c r="Q33" s="775"/>
      <c r="R33" s="775"/>
      <c r="S33" s="776"/>
      <c r="T33" s="816" t="s">
        <v>396</v>
      </c>
      <c r="U33" s="816"/>
      <c r="V33" s="817"/>
      <c r="W33" s="818" t="s">
        <v>397</v>
      </c>
      <c r="X33" s="819"/>
      <c r="Y33" s="284">
        <f t="shared" si="1"/>
        <v>0</v>
      </c>
      <c r="Z33" s="290"/>
      <c r="AA33" s="274"/>
      <c r="AB33" s="287"/>
    </row>
    <row r="34" spans="1:28" ht="13.8" thickBot="1" x14ac:dyDescent="0.3">
      <c r="A34" s="777" t="s">
        <v>398</v>
      </c>
      <c r="B34" s="778"/>
      <c r="C34" s="778"/>
      <c r="D34" s="778"/>
      <c r="E34" s="778"/>
      <c r="F34" s="778"/>
      <c r="G34" s="778"/>
      <c r="H34" s="778"/>
      <c r="I34" s="778"/>
      <c r="J34" s="778"/>
      <c r="K34" s="778"/>
      <c r="L34" s="778"/>
      <c r="M34" s="778"/>
      <c r="N34" s="778"/>
      <c r="O34" s="778"/>
      <c r="P34" s="778"/>
      <c r="Q34" s="778"/>
      <c r="R34" s="778"/>
      <c r="S34" s="779"/>
      <c r="T34" s="812" t="s">
        <v>399</v>
      </c>
      <c r="U34" s="812"/>
      <c r="V34" s="813"/>
      <c r="W34" s="832" t="s">
        <v>400</v>
      </c>
      <c r="X34" s="833"/>
      <c r="Y34" s="284">
        <f t="shared" si="1"/>
        <v>319291</v>
      </c>
      <c r="Z34" s="291">
        <f>19291+300000</f>
        <v>319291</v>
      </c>
      <c r="AA34" s="291"/>
      <c r="AB34" s="292"/>
    </row>
    <row r="35" spans="1:28" ht="16.2" thickBot="1" x14ac:dyDescent="0.35">
      <c r="A35" s="705" t="s">
        <v>401</v>
      </c>
      <c r="B35" s="706"/>
      <c r="C35" s="706"/>
      <c r="D35" s="706"/>
      <c r="E35" s="706"/>
      <c r="F35" s="706"/>
      <c r="G35" s="706"/>
      <c r="H35" s="706"/>
      <c r="I35" s="706"/>
      <c r="J35" s="706"/>
      <c r="K35" s="706"/>
      <c r="L35" s="706"/>
      <c r="M35" s="706"/>
      <c r="N35" s="706"/>
      <c r="O35" s="706"/>
      <c r="P35" s="706"/>
      <c r="Q35" s="706"/>
      <c r="R35" s="706"/>
      <c r="S35" s="783"/>
      <c r="T35" s="824" t="s">
        <v>402</v>
      </c>
      <c r="U35" s="824"/>
      <c r="V35" s="825"/>
      <c r="W35" s="826"/>
      <c r="X35" s="827"/>
      <c r="Y35" s="293">
        <f>Y27+Y28+Y29+Y30+Y31+Y32+Y33+Y34</f>
        <v>11747203</v>
      </c>
      <c r="Z35" s="294">
        <f>Z27+Z28+Z29+Z30+Z31+Z32+Z33+Z34</f>
        <v>6527346</v>
      </c>
      <c r="AA35" s="294">
        <f>AA27+AA28+AA29+AA30+AA31+AA32+AA33+AA34</f>
        <v>3243137</v>
      </c>
      <c r="AB35" s="295">
        <f>AB27+AB28+AB29+AB30+AB31+AB32+AB33+AB34</f>
        <v>1976720</v>
      </c>
    </row>
    <row r="36" spans="1:28" x14ac:dyDescent="0.25">
      <c r="A36" s="784" t="s">
        <v>403</v>
      </c>
      <c r="B36" s="785"/>
      <c r="C36" s="785"/>
      <c r="D36" s="785"/>
      <c r="E36" s="785"/>
      <c r="F36" s="785"/>
      <c r="G36" s="785"/>
      <c r="H36" s="785"/>
      <c r="I36" s="785"/>
      <c r="J36" s="785"/>
      <c r="K36" s="785"/>
      <c r="L36" s="785"/>
      <c r="M36" s="785"/>
      <c r="N36" s="785"/>
      <c r="O36" s="785"/>
      <c r="P36" s="785"/>
      <c r="Q36" s="785"/>
      <c r="R36" s="785"/>
      <c r="S36" s="786"/>
      <c r="T36" s="828" t="s">
        <v>404</v>
      </c>
      <c r="U36" s="828"/>
      <c r="V36" s="829"/>
      <c r="W36" s="830" t="s">
        <v>405</v>
      </c>
      <c r="X36" s="831"/>
      <c r="Y36" s="296">
        <f>Z36+AA36+AB36</f>
        <v>2247589</v>
      </c>
      <c r="Z36" s="288">
        <v>1232677</v>
      </c>
      <c r="AA36" s="288">
        <v>629452</v>
      </c>
      <c r="AB36" s="288">
        <v>385460</v>
      </c>
    </row>
    <row r="37" spans="1:28" ht="13.8" thickBot="1" x14ac:dyDescent="0.3">
      <c r="A37" s="777" t="s">
        <v>406</v>
      </c>
      <c r="B37" s="778"/>
      <c r="C37" s="778"/>
      <c r="D37" s="778"/>
      <c r="E37" s="778"/>
      <c r="F37" s="778"/>
      <c r="G37" s="778"/>
      <c r="H37" s="778"/>
      <c r="I37" s="778"/>
      <c r="J37" s="778"/>
      <c r="K37" s="778"/>
      <c r="L37" s="778"/>
      <c r="M37" s="778"/>
      <c r="N37" s="778"/>
      <c r="O37" s="778"/>
      <c r="P37" s="778"/>
      <c r="Q37" s="778"/>
      <c r="R37" s="778"/>
      <c r="S37" s="779"/>
      <c r="T37" s="812" t="s">
        <v>407</v>
      </c>
      <c r="U37" s="812"/>
      <c r="V37" s="813"/>
      <c r="W37" s="814" t="s">
        <v>405</v>
      </c>
      <c r="X37" s="815"/>
      <c r="Y37" s="284">
        <f>Z37+AA37+AB37</f>
        <v>104427</v>
      </c>
      <c r="Z37" s="291">
        <v>90027</v>
      </c>
      <c r="AA37" s="291">
        <v>14400</v>
      </c>
      <c r="AB37" s="292">
        <v>0</v>
      </c>
    </row>
    <row r="38" spans="1:28" ht="16.2" thickBot="1" x14ac:dyDescent="0.35">
      <c r="A38" s="780" t="s">
        <v>501</v>
      </c>
      <c r="B38" s="781"/>
      <c r="C38" s="781"/>
      <c r="D38" s="781"/>
      <c r="E38" s="781"/>
      <c r="F38" s="781"/>
      <c r="G38" s="781"/>
      <c r="H38" s="781"/>
      <c r="I38" s="781"/>
      <c r="J38" s="781"/>
      <c r="K38" s="781"/>
      <c r="L38" s="781"/>
      <c r="M38" s="781"/>
      <c r="N38" s="781"/>
      <c r="O38" s="781"/>
      <c r="P38" s="781"/>
      <c r="Q38" s="781"/>
      <c r="R38" s="781"/>
      <c r="S38" s="782"/>
      <c r="T38" s="820" t="s">
        <v>408</v>
      </c>
      <c r="U38" s="820"/>
      <c r="V38" s="821"/>
      <c r="W38" s="822"/>
      <c r="X38" s="823"/>
      <c r="Y38" s="297">
        <f>Y36+Y37</f>
        <v>2352016</v>
      </c>
      <c r="Z38" s="298">
        <f>Z36+Z37</f>
        <v>1322704</v>
      </c>
      <c r="AA38" s="299">
        <f>AA36+AA37</f>
        <v>643852</v>
      </c>
      <c r="AB38" s="300">
        <f>AB36+AB37</f>
        <v>385460</v>
      </c>
    </row>
    <row r="39" spans="1:28" ht="16.2" thickBot="1" x14ac:dyDescent="0.35">
      <c r="A39" s="768" t="s">
        <v>409</v>
      </c>
      <c r="B39" s="769"/>
      <c r="C39" s="769"/>
      <c r="D39" s="769"/>
      <c r="E39" s="769"/>
      <c r="F39" s="769"/>
      <c r="G39" s="769"/>
      <c r="H39" s="769"/>
      <c r="I39" s="769"/>
      <c r="J39" s="769"/>
      <c r="K39" s="769"/>
      <c r="L39" s="769"/>
      <c r="M39" s="769"/>
      <c r="N39" s="769"/>
      <c r="O39" s="769"/>
      <c r="P39" s="769"/>
      <c r="Q39" s="769"/>
      <c r="R39" s="769"/>
      <c r="S39" s="770"/>
      <c r="T39" s="808" t="s">
        <v>410</v>
      </c>
      <c r="U39" s="808"/>
      <c r="V39" s="809"/>
      <c r="W39" s="810"/>
      <c r="X39" s="811"/>
      <c r="Y39" s="301">
        <f>Y38+Y35</f>
        <v>14099219</v>
      </c>
      <c r="Z39" s="302">
        <f>Z35+Z38</f>
        <v>7850050</v>
      </c>
      <c r="AA39" s="302">
        <f>AA38+AA35</f>
        <v>3886989</v>
      </c>
      <c r="AB39" s="303">
        <f>AB38+AB35</f>
        <v>2362180</v>
      </c>
    </row>
  </sheetData>
  <mergeCells count="97">
    <mergeCell ref="A39:S39"/>
    <mergeCell ref="T39:V39"/>
    <mergeCell ref="W39:X39"/>
    <mergeCell ref="A37:S37"/>
    <mergeCell ref="T37:V37"/>
    <mergeCell ref="W37:X37"/>
    <mergeCell ref="A38:S38"/>
    <mergeCell ref="T38:V38"/>
    <mergeCell ref="W38:X38"/>
    <mergeCell ref="A35:S35"/>
    <mergeCell ref="T35:V35"/>
    <mergeCell ref="W35:X35"/>
    <mergeCell ref="A36:S36"/>
    <mergeCell ref="T36:V36"/>
    <mergeCell ref="W36:X36"/>
    <mergeCell ref="A33:S33"/>
    <mergeCell ref="T33:V33"/>
    <mergeCell ref="W33:X33"/>
    <mergeCell ref="A34:S34"/>
    <mergeCell ref="T34:V34"/>
    <mergeCell ref="W34:X34"/>
    <mergeCell ref="A31:R31"/>
    <mergeCell ref="T31:V31"/>
    <mergeCell ref="W31:X31"/>
    <mergeCell ref="A32:S32"/>
    <mergeCell ref="T32:V32"/>
    <mergeCell ref="W32:X32"/>
    <mergeCell ref="A29:S29"/>
    <mergeCell ref="T29:V29"/>
    <mergeCell ref="W29:X29"/>
    <mergeCell ref="A30:S30"/>
    <mergeCell ref="T30:V30"/>
    <mergeCell ref="W30:X30"/>
    <mergeCell ref="A27:S27"/>
    <mergeCell ref="T27:V27"/>
    <mergeCell ref="W27:X27"/>
    <mergeCell ref="A28:S28"/>
    <mergeCell ref="T28:V28"/>
    <mergeCell ref="W28:X28"/>
    <mergeCell ref="A24:X24"/>
    <mergeCell ref="Y24:AB24"/>
    <mergeCell ref="A25:S26"/>
    <mergeCell ref="T25:V26"/>
    <mergeCell ref="Y25:Y26"/>
    <mergeCell ref="AA25:AA26"/>
    <mergeCell ref="AB25:AB26"/>
    <mergeCell ref="W26:X26"/>
    <mergeCell ref="T13:V13"/>
    <mergeCell ref="W13:X13"/>
    <mergeCell ref="Y5:AB5"/>
    <mergeCell ref="A5:X5"/>
    <mergeCell ref="T11:V11"/>
    <mergeCell ref="W11:X11"/>
    <mergeCell ref="T10:V10"/>
    <mergeCell ref="W10:X10"/>
    <mergeCell ref="T8:V8"/>
    <mergeCell ref="W8:X8"/>
    <mergeCell ref="A9:S9"/>
    <mergeCell ref="T9:V9"/>
    <mergeCell ref="W9:X9"/>
    <mergeCell ref="T20:V20"/>
    <mergeCell ref="W20:X20"/>
    <mergeCell ref="T18:V18"/>
    <mergeCell ref="W18:X18"/>
    <mergeCell ref="T12:V12"/>
    <mergeCell ref="W12:X12"/>
    <mergeCell ref="T14:V14"/>
    <mergeCell ref="W14:X14"/>
    <mergeCell ref="T19:V19"/>
    <mergeCell ref="W19:X19"/>
    <mergeCell ref="T16:V16"/>
    <mergeCell ref="W16:X16"/>
    <mergeCell ref="T17:V17"/>
    <mergeCell ref="W17:X17"/>
    <mergeCell ref="T15:V15"/>
    <mergeCell ref="W15:X15"/>
    <mergeCell ref="A1:AA1"/>
    <mergeCell ref="A2:AB2"/>
    <mergeCell ref="A3:AB3"/>
    <mergeCell ref="A6:S7"/>
    <mergeCell ref="T6:V7"/>
    <mergeCell ref="Y6:Y7"/>
    <mergeCell ref="AA6:AA7"/>
    <mergeCell ref="AB6:AB7"/>
    <mergeCell ref="W7:X7"/>
    <mergeCell ref="A20:S20"/>
    <mergeCell ref="A8:S8"/>
    <mergeCell ref="A10:S10"/>
    <mergeCell ref="A12:R12"/>
    <mergeCell ref="A14:S14"/>
    <mergeCell ref="A11:S11"/>
    <mergeCell ref="A15:S15"/>
    <mergeCell ref="A19:S19"/>
    <mergeCell ref="A18:S18"/>
    <mergeCell ref="A16:S16"/>
    <mergeCell ref="A17:S17"/>
    <mergeCell ref="A13:S1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T65"/>
  <sheetViews>
    <sheetView tabSelected="1" topLeftCell="A28" workbookViewId="0">
      <selection activeCell="E49" sqref="E49"/>
    </sheetView>
  </sheetViews>
  <sheetFormatPr defaultRowHeight="13.2" x14ac:dyDescent="0.25"/>
  <cols>
    <col min="1" max="1" width="64.33203125" bestFit="1" customWidth="1"/>
    <col min="2" max="2" width="20.5546875" bestFit="1" customWidth="1"/>
    <col min="3" max="3" width="10.33203125" customWidth="1"/>
    <col min="4" max="4" width="11.5546875" bestFit="1" customWidth="1"/>
    <col min="5" max="5" width="21.5546875" style="252" bestFit="1" customWidth="1"/>
    <col min="6" max="6" width="13.6640625" bestFit="1" customWidth="1"/>
    <col min="7" max="7" width="11" bestFit="1" customWidth="1"/>
    <col min="8" max="8" width="16.109375" hidden="1" customWidth="1"/>
    <col min="9" max="9" width="20" hidden="1" customWidth="1"/>
    <col min="10" max="10" width="15.33203125" hidden="1" customWidth="1"/>
  </cols>
  <sheetData>
    <row r="1" spans="1:20" ht="17.399999999999999" x14ac:dyDescent="0.25">
      <c r="A1" s="721" t="s">
        <v>511</v>
      </c>
      <c r="B1" s="721"/>
      <c r="C1" s="721"/>
      <c r="D1" s="353"/>
      <c r="E1" s="463"/>
      <c r="F1" s="353"/>
      <c r="G1" s="353"/>
      <c r="H1" s="353"/>
      <c r="I1" s="353"/>
      <c r="J1" s="353"/>
      <c r="K1" s="353"/>
      <c r="L1" s="353"/>
      <c r="M1" s="353"/>
      <c r="N1" s="327"/>
      <c r="O1" s="327"/>
      <c r="P1" s="327"/>
      <c r="Q1" s="327"/>
      <c r="R1" s="327"/>
      <c r="S1" s="327"/>
      <c r="T1" s="327"/>
    </row>
    <row r="2" spans="1:20" ht="17.399999999999999" x14ac:dyDescent="0.25">
      <c r="A2" s="721" t="s">
        <v>512</v>
      </c>
      <c r="B2" s="721"/>
      <c r="C2" s="721"/>
      <c r="D2" s="721"/>
      <c r="E2" s="721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</row>
    <row r="3" spans="1:20" ht="15.6" x14ac:dyDescent="0.25">
      <c r="A3" s="732" t="s">
        <v>509</v>
      </c>
      <c r="B3" s="732"/>
      <c r="C3" s="732"/>
      <c r="D3" s="732"/>
      <c r="E3" s="732"/>
      <c r="F3" s="732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</row>
    <row r="4" spans="1:20" x14ac:dyDescent="0.25">
      <c r="E4" s="252" t="s">
        <v>510</v>
      </c>
    </row>
    <row r="9" spans="1:20" x14ac:dyDescent="0.25">
      <c r="A9" s="257" t="s">
        <v>164</v>
      </c>
      <c r="B9" s="478" t="s">
        <v>545</v>
      </c>
      <c r="E9" s="466" t="s">
        <v>601</v>
      </c>
    </row>
    <row r="10" spans="1:20" x14ac:dyDescent="0.25">
      <c r="A10" t="s">
        <v>319</v>
      </c>
      <c r="B10" s="257">
        <v>1437000</v>
      </c>
      <c r="C10" t="s">
        <v>320</v>
      </c>
      <c r="D10">
        <v>91101</v>
      </c>
      <c r="E10" s="252">
        <v>1437000</v>
      </c>
    </row>
    <row r="11" spans="1:20" x14ac:dyDescent="0.25">
      <c r="A11" t="s">
        <v>321</v>
      </c>
      <c r="B11" s="257">
        <v>5450000</v>
      </c>
      <c r="C11" t="s">
        <v>322</v>
      </c>
      <c r="D11">
        <v>91102</v>
      </c>
      <c r="E11" s="464">
        <v>5450000</v>
      </c>
    </row>
    <row r="12" spans="1:20" x14ac:dyDescent="0.25">
      <c r="A12" t="s">
        <v>323</v>
      </c>
      <c r="B12" s="257">
        <v>4500000</v>
      </c>
      <c r="C12" t="s">
        <v>324</v>
      </c>
      <c r="D12">
        <v>91103</v>
      </c>
      <c r="E12" s="464">
        <v>4500000</v>
      </c>
    </row>
    <row r="13" spans="1:20" x14ac:dyDescent="0.25">
      <c r="A13" t="s">
        <v>325</v>
      </c>
      <c r="B13" s="257">
        <v>50000</v>
      </c>
      <c r="C13" t="s">
        <v>326</v>
      </c>
      <c r="D13">
        <v>91104</v>
      </c>
      <c r="E13" s="464">
        <v>50000</v>
      </c>
    </row>
    <row r="14" spans="1:20" x14ac:dyDescent="0.25">
      <c r="A14" t="s">
        <v>327</v>
      </c>
      <c r="B14" s="257">
        <v>800000</v>
      </c>
      <c r="C14" t="s">
        <v>328</v>
      </c>
      <c r="D14">
        <v>91105</v>
      </c>
      <c r="E14" s="464">
        <v>849594</v>
      </c>
    </row>
    <row r="15" spans="1:20" x14ac:dyDescent="0.25">
      <c r="A15" t="s">
        <v>329</v>
      </c>
      <c r="B15" s="257">
        <v>100000</v>
      </c>
      <c r="C15" t="s">
        <v>330</v>
      </c>
      <c r="D15">
        <v>91106</v>
      </c>
      <c r="E15" s="464">
        <v>332194</v>
      </c>
    </row>
    <row r="16" spans="1:20" x14ac:dyDescent="0.25">
      <c r="A16" t="s">
        <v>331</v>
      </c>
      <c r="B16" s="257"/>
      <c r="C16" t="s">
        <v>330</v>
      </c>
      <c r="D16">
        <v>91106</v>
      </c>
      <c r="E16" s="464"/>
    </row>
    <row r="17" spans="1:10" x14ac:dyDescent="0.25">
      <c r="A17" t="s">
        <v>332</v>
      </c>
      <c r="B17" s="257">
        <v>0</v>
      </c>
      <c r="C17" t="s">
        <v>330</v>
      </c>
      <c r="D17">
        <v>91107</v>
      </c>
      <c r="E17" s="464"/>
    </row>
    <row r="18" spans="1:10" ht="15.6" x14ac:dyDescent="0.3">
      <c r="B18" s="258">
        <f>SUM(B10:B17)</f>
        <v>12337000</v>
      </c>
      <c r="E18" s="465">
        <f>SUM(E10:E17)</f>
        <v>12618788</v>
      </c>
      <c r="F18" s="259"/>
      <c r="G18" s="259"/>
    </row>
    <row r="20" spans="1:10" ht="15.6" x14ac:dyDescent="0.3">
      <c r="A20" s="260" t="s">
        <v>333</v>
      </c>
      <c r="B20" s="261">
        <v>996480</v>
      </c>
      <c r="C20" s="254" t="s">
        <v>334</v>
      </c>
      <c r="D20" s="254"/>
      <c r="E20" s="252">
        <v>1138020</v>
      </c>
      <c r="H20" s="262" t="s">
        <v>335</v>
      </c>
      <c r="I20" s="262" t="s">
        <v>336</v>
      </c>
      <c r="J20" s="262">
        <v>18</v>
      </c>
    </row>
    <row r="21" spans="1:10" x14ac:dyDescent="0.25">
      <c r="A21" t="s">
        <v>625</v>
      </c>
      <c r="C21" t="s">
        <v>626</v>
      </c>
      <c r="E21" s="252">
        <v>3120</v>
      </c>
      <c r="H21" s="262"/>
      <c r="I21" s="262" t="s">
        <v>337</v>
      </c>
      <c r="J21" s="262">
        <v>251</v>
      </c>
    </row>
    <row r="22" spans="1:10" x14ac:dyDescent="0.25">
      <c r="A22" t="s">
        <v>627</v>
      </c>
      <c r="B22" s="263"/>
      <c r="C22" s="254" t="s">
        <v>628</v>
      </c>
      <c r="D22" s="254"/>
      <c r="E22" s="252">
        <v>1050000</v>
      </c>
      <c r="H22" s="262"/>
      <c r="I22" s="262" t="s">
        <v>338</v>
      </c>
      <c r="J22" s="262">
        <v>402</v>
      </c>
    </row>
    <row r="23" spans="1:10" x14ac:dyDescent="0.25">
      <c r="A23" t="s">
        <v>633</v>
      </c>
      <c r="C23" t="s">
        <v>634</v>
      </c>
      <c r="E23" s="252">
        <v>30</v>
      </c>
      <c r="H23" s="262"/>
      <c r="I23" s="262" t="s">
        <v>339</v>
      </c>
      <c r="J23" s="264">
        <f>J20*J21*J22</f>
        <v>1816236</v>
      </c>
    </row>
    <row r="24" spans="1:10" ht="15" x14ac:dyDescent="0.25">
      <c r="A24" t="s">
        <v>340</v>
      </c>
      <c r="B24" s="267">
        <v>31928887</v>
      </c>
      <c r="C24" s="265" t="s">
        <v>341</v>
      </c>
      <c r="D24" s="257" t="s">
        <v>629</v>
      </c>
      <c r="E24" s="252">
        <v>32180421</v>
      </c>
      <c r="H24" s="262"/>
      <c r="I24" s="262" t="s">
        <v>244</v>
      </c>
      <c r="J24" s="266">
        <f>J23*0.27</f>
        <v>490383.72000000003</v>
      </c>
    </row>
    <row r="25" spans="1:10" ht="15" x14ac:dyDescent="0.25">
      <c r="B25" s="267"/>
      <c r="C25" s="265"/>
      <c r="D25" s="257"/>
      <c r="H25" s="262"/>
      <c r="I25" s="262"/>
      <c r="J25" s="266"/>
    </row>
    <row r="26" spans="1:10" ht="15" x14ac:dyDescent="0.25">
      <c r="A26" t="s">
        <v>541</v>
      </c>
      <c r="B26" s="267"/>
      <c r="C26" s="265" t="s">
        <v>630</v>
      </c>
      <c r="D26" s="257"/>
      <c r="E26" s="252">
        <v>141050</v>
      </c>
      <c r="H26" s="262"/>
      <c r="I26" s="262"/>
      <c r="J26" s="266"/>
    </row>
    <row r="27" spans="1:10" x14ac:dyDescent="0.25">
      <c r="H27" s="262"/>
    </row>
    <row r="28" spans="1:10" ht="15.6" x14ac:dyDescent="0.3">
      <c r="A28" t="s">
        <v>342</v>
      </c>
      <c r="B28" s="268">
        <v>17750375</v>
      </c>
      <c r="D28" t="s">
        <v>343</v>
      </c>
      <c r="E28" s="252">
        <v>17750375</v>
      </c>
    </row>
    <row r="29" spans="1:10" x14ac:dyDescent="0.25">
      <c r="A29" s="269" t="s">
        <v>344</v>
      </c>
      <c r="B29" s="257"/>
      <c r="D29" t="s">
        <v>345</v>
      </c>
    </row>
    <row r="30" spans="1:10" ht="26.4" x14ac:dyDescent="0.25">
      <c r="A30" s="269" t="s">
        <v>346</v>
      </c>
      <c r="B30" s="257">
        <v>7252360</v>
      </c>
      <c r="D30" t="s">
        <v>347</v>
      </c>
      <c r="E30" s="252">
        <v>8552360</v>
      </c>
    </row>
    <row r="31" spans="1:10" x14ac:dyDescent="0.25">
      <c r="A31" s="269" t="s">
        <v>348</v>
      </c>
      <c r="B31" s="257">
        <v>1800000</v>
      </c>
      <c r="D31" t="s">
        <v>349</v>
      </c>
      <c r="E31" s="252">
        <v>1800000</v>
      </c>
    </row>
    <row r="32" spans="1:10" x14ac:dyDescent="0.25">
      <c r="A32" s="269" t="s">
        <v>619</v>
      </c>
      <c r="B32" s="257"/>
      <c r="D32" t="s">
        <v>352</v>
      </c>
      <c r="E32" s="252">
        <v>1720210</v>
      </c>
    </row>
    <row r="33" spans="1:7" s="271" customFormat="1" ht="15.6" x14ac:dyDescent="0.3">
      <c r="A33" s="270" t="s">
        <v>350</v>
      </c>
      <c r="B33" s="258">
        <f>SUM(B28:B31)</f>
        <v>26802735</v>
      </c>
      <c r="E33" s="466">
        <f>E28+E29+E30+E31+E32</f>
        <v>29822945</v>
      </c>
    </row>
    <row r="34" spans="1:7" ht="15.6" x14ac:dyDescent="0.3">
      <c r="B34" s="268"/>
    </row>
    <row r="35" spans="1:7" x14ac:dyDescent="0.25">
      <c r="A35" s="271"/>
      <c r="B35" s="257"/>
    </row>
    <row r="36" spans="1:7" x14ac:dyDescent="0.25">
      <c r="A36" s="254" t="s">
        <v>351</v>
      </c>
      <c r="B36" s="257">
        <v>205908</v>
      </c>
      <c r="D36" t="s">
        <v>352</v>
      </c>
      <c r="E36" s="252">
        <v>205908</v>
      </c>
    </row>
    <row r="37" spans="1:7" x14ac:dyDescent="0.25">
      <c r="A37" t="s">
        <v>353</v>
      </c>
      <c r="B37" s="257">
        <v>78000</v>
      </c>
      <c r="D37" t="s">
        <v>354</v>
      </c>
      <c r="E37" s="252">
        <v>78000</v>
      </c>
    </row>
    <row r="38" spans="1:7" ht="15.6" x14ac:dyDescent="0.3">
      <c r="B38" s="258">
        <f>B36+B37</f>
        <v>283908</v>
      </c>
    </row>
    <row r="39" spans="1:7" ht="15.6" x14ac:dyDescent="0.3">
      <c r="B39" s="258"/>
      <c r="G39" s="468"/>
    </row>
    <row r="40" spans="1:7" x14ac:dyDescent="0.25">
      <c r="A40" t="s">
        <v>502</v>
      </c>
      <c r="B40" s="349">
        <v>1447355</v>
      </c>
      <c r="D40" s="350" t="s">
        <v>503</v>
      </c>
      <c r="E40" s="252">
        <v>1447355</v>
      </c>
    </row>
    <row r="41" spans="1:7" x14ac:dyDescent="0.25">
      <c r="A41" t="s">
        <v>620</v>
      </c>
      <c r="E41" s="252">
        <v>2000000</v>
      </c>
    </row>
    <row r="42" spans="1:7" ht="13.8" thickBot="1" x14ac:dyDescent="0.3">
      <c r="A42" t="s">
        <v>621</v>
      </c>
      <c r="E42" s="252">
        <v>97852</v>
      </c>
    </row>
    <row r="43" spans="1:7" ht="16.2" thickBot="1" x14ac:dyDescent="0.35">
      <c r="A43" s="351" t="s">
        <v>504</v>
      </c>
      <c r="B43" s="352">
        <f>B40+B38</f>
        <v>1731263</v>
      </c>
      <c r="E43" s="469">
        <f>E40+E41+E42+E36+E37</f>
        <v>3829115</v>
      </c>
    </row>
    <row r="45" spans="1:7" x14ac:dyDescent="0.25">
      <c r="A45" t="s">
        <v>355</v>
      </c>
      <c r="B45" s="257">
        <f>30000*12</f>
        <v>360000</v>
      </c>
      <c r="D45" t="s">
        <v>356</v>
      </c>
      <c r="E45" s="252">
        <v>360000</v>
      </c>
    </row>
    <row r="46" spans="1:7" x14ac:dyDescent="0.25">
      <c r="A46" t="s">
        <v>357</v>
      </c>
      <c r="B46" s="257">
        <v>140000</v>
      </c>
      <c r="D46" t="s">
        <v>356</v>
      </c>
      <c r="E46" s="252">
        <v>140000</v>
      </c>
    </row>
    <row r="47" spans="1:7" ht="15.6" x14ac:dyDescent="0.3">
      <c r="A47" t="s">
        <v>631</v>
      </c>
      <c r="B47" s="258"/>
      <c r="D47" t="s">
        <v>632</v>
      </c>
      <c r="E47" s="252">
        <v>20000</v>
      </c>
    </row>
    <row r="48" spans="1:7" ht="15.6" x14ac:dyDescent="0.3">
      <c r="B48" s="258"/>
    </row>
    <row r="49" spans="1:7" ht="15.6" x14ac:dyDescent="0.3">
      <c r="A49" t="s">
        <v>361</v>
      </c>
      <c r="B49" s="258">
        <v>2454297</v>
      </c>
      <c r="D49" s="471"/>
      <c r="E49" s="473">
        <v>2562621</v>
      </c>
    </row>
    <row r="50" spans="1:7" ht="15.6" x14ac:dyDescent="0.3">
      <c r="B50" s="258"/>
      <c r="D50" s="472"/>
      <c r="E50" s="475"/>
    </row>
    <row r="51" spans="1:7" ht="16.2" thickBot="1" x14ac:dyDescent="0.35">
      <c r="A51" t="s">
        <v>359</v>
      </c>
      <c r="B51" s="258">
        <v>3209734</v>
      </c>
      <c r="D51" s="470"/>
      <c r="E51" s="474">
        <v>3101410</v>
      </c>
    </row>
    <row r="52" spans="1:7" ht="15.6" x14ac:dyDescent="0.3">
      <c r="A52" t="s">
        <v>622</v>
      </c>
      <c r="B52" s="258"/>
      <c r="D52" s="472"/>
      <c r="E52" s="475">
        <v>1600967</v>
      </c>
      <c r="G52" s="271"/>
    </row>
    <row r="53" spans="1:7" ht="16.2" thickBot="1" x14ac:dyDescent="0.35">
      <c r="A53" t="s">
        <v>623</v>
      </c>
      <c r="B53" s="258"/>
      <c r="D53" s="472"/>
      <c r="E53" s="252">
        <v>10495487</v>
      </c>
    </row>
    <row r="54" spans="1:7" s="271" customFormat="1" ht="16.2" thickBot="1" x14ac:dyDescent="0.35">
      <c r="A54" s="272" t="s">
        <v>624</v>
      </c>
      <c r="B54" s="258"/>
      <c r="D54" s="476"/>
      <c r="E54" s="467">
        <f>E51+E52+E53</f>
        <v>15197864</v>
      </c>
    </row>
    <row r="55" spans="1:7" ht="18" thickBot="1" x14ac:dyDescent="0.35">
      <c r="A55" s="272" t="s">
        <v>358</v>
      </c>
      <c r="B55" s="273">
        <f>B10+B11+B12+B13+B14+B15+B20+B24+B28+B30+B31+B36+B37+B40+B45+B46+B49+B51</f>
        <v>79960396</v>
      </c>
      <c r="E55" s="477">
        <f>E10+E11+E12+E13+E14+E15+E20+E21+E22+E23+E24+E26+E28+E30+E31+E32+E36+E37+E40+E41+E42+E45+E46+E47+E49+E51+E52+E53</f>
        <v>99063974</v>
      </c>
    </row>
    <row r="61" spans="1:7" x14ac:dyDescent="0.25">
      <c r="B61" s="257"/>
    </row>
    <row r="62" spans="1:7" x14ac:dyDescent="0.25">
      <c r="B62" s="257"/>
    </row>
    <row r="64" spans="1:7" x14ac:dyDescent="0.25">
      <c r="B64" s="257"/>
    </row>
    <row r="65" spans="2:2" x14ac:dyDescent="0.25">
      <c r="B65" s="257"/>
    </row>
  </sheetData>
  <mergeCells count="3">
    <mergeCell ref="A1:C1"/>
    <mergeCell ref="A3:F3"/>
    <mergeCell ref="A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06"/>
  <sheetViews>
    <sheetView topLeftCell="D71" workbookViewId="0">
      <selection activeCell="H26" sqref="H26:I26"/>
    </sheetView>
  </sheetViews>
  <sheetFormatPr defaultColWidth="9.109375" defaultRowHeight="15.6" x14ac:dyDescent="0.25"/>
  <cols>
    <col min="1" max="1" width="6" style="2" customWidth="1"/>
    <col min="2" max="2" width="5.109375" style="1" customWidth="1"/>
    <col min="3" max="3" width="69.109375" style="1" customWidth="1"/>
    <col min="4" max="4" width="18.109375" style="2" customWidth="1"/>
    <col min="5" max="5" width="21.6640625" style="2" customWidth="1"/>
    <col min="6" max="6" width="18.6640625" style="2" customWidth="1"/>
    <col min="7" max="7" width="21.5546875" style="11" bestFit="1" customWidth="1"/>
    <col min="8" max="8" width="22" style="11" customWidth="1"/>
    <col min="9" max="9" width="18" style="11" customWidth="1"/>
    <col min="10" max="10" width="15.6640625" style="11" bestFit="1" customWidth="1"/>
    <col min="11" max="16384" width="9.109375" style="11"/>
  </cols>
  <sheetData>
    <row r="1" spans="1:9" ht="20.100000000000001" customHeight="1" x14ac:dyDescent="0.3">
      <c r="A1" s="498" t="s">
        <v>310</v>
      </c>
      <c r="B1" s="499"/>
      <c r="C1" s="499"/>
      <c r="D1" s="499"/>
      <c r="E1" s="499"/>
      <c r="F1" s="499"/>
    </row>
    <row r="2" spans="1:9" ht="20.100000000000001" customHeight="1" x14ac:dyDescent="0.25">
      <c r="A2" s="482"/>
      <c r="B2" s="482"/>
      <c r="C2" s="482"/>
      <c r="D2" s="482"/>
      <c r="E2" s="482"/>
      <c r="F2" s="482"/>
    </row>
    <row r="3" spans="1:9" ht="20.100000000000001" customHeight="1" x14ac:dyDescent="0.3">
      <c r="A3" s="500" t="s">
        <v>227</v>
      </c>
      <c r="B3" s="500"/>
      <c r="C3" s="500"/>
      <c r="D3" s="500"/>
      <c r="E3" s="500"/>
      <c r="F3" s="500"/>
    </row>
    <row r="4" spans="1:9" ht="20.100000000000001" customHeight="1" x14ac:dyDescent="0.25">
      <c r="A4" s="482" t="s">
        <v>187</v>
      </c>
      <c r="B4" s="482"/>
      <c r="C4" s="482"/>
      <c r="D4" s="482"/>
      <c r="E4" s="482"/>
      <c r="F4" s="482"/>
    </row>
    <row r="5" spans="1:9" ht="39" customHeight="1" thickBot="1" x14ac:dyDescent="0.35">
      <c r="A5" s="501" t="s">
        <v>221</v>
      </c>
      <c r="B5" s="501"/>
      <c r="C5" s="501"/>
      <c r="D5" s="501"/>
      <c r="E5" s="501"/>
      <c r="F5" s="501"/>
    </row>
    <row r="6" spans="1:9" ht="20.100000000000001" customHeight="1" x14ac:dyDescent="0.25">
      <c r="A6" s="492" t="s">
        <v>188</v>
      </c>
      <c r="B6" s="495" t="s">
        <v>175</v>
      </c>
      <c r="C6" s="495"/>
      <c r="D6" s="486" t="s">
        <v>239</v>
      </c>
      <c r="E6" s="488" t="s">
        <v>240</v>
      </c>
      <c r="F6" s="488" t="s">
        <v>241</v>
      </c>
      <c r="G6" s="486" t="s">
        <v>536</v>
      </c>
      <c r="H6" s="488" t="s">
        <v>537</v>
      </c>
      <c r="I6" s="488" t="s">
        <v>538</v>
      </c>
    </row>
    <row r="7" spans="1:9" ht="38.25" customHeight="1" x14ac:dyDescent="0.25">
      <c r="A7" s="493"/>
      <c r="B7" s="496"/>
      <c r="C7" s="496"/>
      <c r="D7" s="487"/>
      <c r="E7" s="489"/>
      <c r="F7" s="489"/>
      <c r="G7" s="487"/>
      <c r="H7" s="489"/>
      <c r="I7" s="489"/>
    </row>
    <row r="8" spans="1:9" ht="22.5" customHeight="1" thickBot="1" x14ac:dyDescent="0.3">
      <c r="A8" s="494"/>
      <c r="B8" s="497"/>
      <c r="C8" s="497"/>
      <c r="D8" s="490" t="s">
        <v>311</v>
      </c>
      <c r="E8" s="491"/>
      <c r="F8" s="491"/>
      <c r="G8" s="490" t="s">
        <v>539</v>
      </c>
      <c r="H8" s="491"/>
      <c r="I8" s="491"/>
    </row>
    <row r="9" spans="1:9" ht="15.9" customHeight="1" x14ac:dyDescent="0.25">
      <c r="A9" s="408"/>
      <c r="B9" s="495" t="s">
        <v>189</v>
      </c>
      <c r="C9" s="495"/>
      <c r="D9" s="201"/>
      <c r="E9" s="196"/>
      <c r="F9" s="194"/>
      <c r="G9" s="201"/>
      <c r="H9" s="196"/>
      <c r="I9" s="194"/>
    </row>
    <row r="10" spans="1:9" ht="15.9" customHeight="1" x14ac:dyDescent="0.3">
      <c r="A10" s="9">
        <v>1</v>
      </c>
      <c r="B10" s="504" t="s">
        <v>176</v>
      </c>
      <c r="C10" s="504"/>
      <c r="D10" s="197">
        <v>10711435</v>
      </c>
      <c r="E10" s="197">
        <v>10711435</v>
      </c>
      <c r="F10" s="129"/>
      <c r="G10" s="197">
        <v>11747203</v>
      </c>
      <c r="H10" s="197">
        <v>11747203</v>
      </c>
      <c r="I10" s="129">
        <v>0</v>
      </c>
    </row>
    <row r="11" spans="1:9" ht="15.9" customHeight="1" x14ac:dyDescent="0.3">
      <c r="A11" s="9">
        <v>2</v>
      </c>
      <c r="B11" s="504" t="s">
        <v>184</v>
      </c>
      <c r="C11" s="504"/>
      <c r="D11" s="197">
        <v>2193157</v>
      </c>
      <c r="E11" s="197">
        <v>2193157</v>
      </c>
      <c r="F11" s="129"/>
      <c r="G11" s="197">
        <v>2352016</v>
      </c>
      <c r="H11" s="197">
        <v>2352016</v>
      </c>
      <c r="I11" s="129">
        <v>0</v>
      </c>
    </row>
    <row r="12" spans="1:9" ht="15.9" customHeight="1" x14ac:dyDescent="0.3">
      <c r="A12" s="9">
        <v>3</v>
      </c>
      <c r="B12" s="504" t="s">
        <v>185</v>
      </c>
      <c r="C12" s="504"/>
      <c r="D12" s="197">
        <v>28709250</v>
      </c>
      <c r="E12" s="197">
        <v>28709250</v>
      </c>
      <c r="F12" s="129"/>
      <c r="G12" s="197">
        <v>42557437</v>
      </c>
      <c r="H12" s="197">
        <v>42557437</v>
      </c>
      <c r="I12" s="129">
        <v>0</v>
      </c>
    </row>
    <row r="13" spans="1:9" ht="15.9" customHeight="1" x14ac:dyDescent="0.3">
      <c r="A13" s="9" t="s">
        <v>40</v>
      </c>
      <c r="B13" s="504" t="s">
        <v>168</v>
      </c>
      <c r="C13" s="504"/>
      <c r="D13" s="207"/>
      <c r="E13" s="207"/>
      <c r="F13" s="205"/>
      <c r="G13" s="207"/>
      <c r="H13" s="207"/>
      <c r="I13" s="205"/>
    </row>
    <row r="14" spans="1:9" ht="15.9" customHeight="1" x14ac:dyDescent="0.25">
      <c r="A14" s="9" t="s">
        <v>41</v>
      </c>
      <c r="B14" s="505" t="s">
        <v>162</v>
      </c>
      <c r="C14" s="505"/>
      <c r="D14" s="207">
        <f>+D15+D16+D17+D18+D19</f>
        <v>5102799</v>
      </c>
      <c r="E14" s="13">
        <f>+E15+E16+E17+E18+E19</f>
        <v>3427299</v>
      </c>
      <c r="F14" s="197">
        <f>SUM(F15:F19)</f>
        <v>1675500</v>
      </c>
      <c r="G14" s="207">
        <f>+G15+G16+G17+G18+G19</f>
        <v>5131708</v>
      </c>
      <c r="H14" s="13">
        <f>+H15+H16+H17+H18+H19</f>
        <v>1582008</v>
      </c>
      <c r="I14" s="197">
        <f>SUM(I15:I19)</f>
        <v>3549700</v>
      </c>
    </row>
    <row r="15" spans="1:9" ht="15.9" customHeight="1" x14ac:dyDescent="0.3">
      <c r="A15" s="9" t="s">
        <v>153</v>
      </c>
      <c r="B15" s="506" t="s">
        <v>156</v>
      </c>
      <c r="C15" s="506"/>
      <c r="D15" s="197"/>
      <c r="E15" s="197"/>
      <c r="F15" s="205"/>
      <c r="G15" s="197"/>
      <c r="H15" s="197"/>
      <c r="I15" s="205"/>
    </row>
    <row r="16" spans="1:9" ht="15.9" customHeight="1" x14ac:dyDescent="0.3">
      <c r="A16" s="9" t="s">
        <v>154</v>
      </c>
      <c r="B16" s="506" t="s">
        <v>220</v>
      </c>
      <c r="C16" s="506"/>
      <c r="D16" s="197">
        <v>1853799</v>
      </c>
      <c r="E16" s="197">
        <v>718799</v>
      </c>
      <c r="F16" s="205">
        <v>1135000</v>
      </c>
      <c r="G16" s="197">
        <f>H16+I16</f>
        <v>2535108</v>
      </c>
      <c r="H16" s="197">
        <v>796008</v>
      </c>
      <c r="I16" s="205">
        <v>1739100</v>
      </c>
    </row>
    <row r="17" spans="1:10" ht="15.9" customHeight="1" x14ac:dyDescent="0.3">
      <c r="A17" s="9"/>
      <c r="B17" s="507" t="s">
        <v>238</v>
      </c>
      <c r="C17" s="507"/>
      <c r="D17" s="197">
        <f t="shared" ref="D17:E19" si="0">SUM(E17:F17)</f>
        <v>0</v>
      </c>
      <c r="E17" s="197">
        <f t="shared" si="0"/>
        <v>0</v>
      </c>
      <c r="F17" s="205"/>
      <c r="G17" s="197">
        <f>SUM(H17:I17)</f>
        <v>0</v>
      </c>
      <c r="H17" s="197">
        <f>SUM(I17:J17)</f>
        <v>0</v>
      </c>
      <c r="I17" s="205"/>
    </row>
    <row r="18" spans="1:10" ht="15.9" customHeight="1" x14ac:dyDescent="0.3">
      <c r="A18" s="9" t="s">
        <v>155</v>
      </c>
      <c r="B18" s="502" t="s">
        <v>158</v>
      </c>
      <c r="C18" s="502"/>
      <c r="D18" s="197">
        <v>3249000</v>
      </c>
      <c r="E18" s="197">
        <v>2708500</v>
      </c>
      <c r="F18" s="205">
        <v>540500</v>
      </c>
      <c r="G18" s="197">
        <v>2596600</v>
      </c>
      <c r="H18" s="197">
        <v>786000</v>
      </c>
      <c r="I18" s="205">
        <v>1810600</v>
      </c>
    </row>
    <row r="19" spans="1:10" ht="15.9" customHeight="1" x14ac:dyDescent="0.3">
      <c r="A19" s="9" t="s">
        <v>62</v>
      </c>
      <c r="B19" s="502" t="s">
        <v>63</v>
      </c>
      <c r="C19" s="503"/>
      <c r="D19" s="197">
        <f t="shared" si="0"/>
        <v>0</v>
      </c>
      <c r="E19" s="197">
        <f t="shared" si="0"/>
        <v>0</v>
      </c>
      <c r="F19" s="205"/>
      <c r="G19" s="197">
        <f>SUM(H19:I19)</f>
        <v>0</v>
      </c>
      <c r="H19" s="197">
        <f>SUM(I19:J19)</f>
        <v>0</v>
      </c>
      <c r="I19" s="205"/>
    </row>
    <row r="20" spans="1:10" ht="15.9" customHeight="1" x14ac:dyDescent="0.3">
      <c r="A20" s="9"/>
      <c r="B20" s="504" t="s">
        <v>270</v>
      </c>
      <c r="C20" s="504"/>
      <c r="D20" s="197">
        <v>13180812</v>
      </c>
      <c r="E20" s="197">
        <v>13180812</v>
      </c>
      <c r="F20" s="205"/>
      <c r="G20" s="197">
        <v>4789583</v>
      </c>
      <c r="H20" s="197">
        <v>4789583</v>
      </c>
      <c r="I20" s="205">
        <v>0</v>
      </c>
      <c r="J20" s="243"/>
    </row>
    <row r="21" spans="1:10" ht="15.9" customHeight="1" x14ac:dyDescent="0.3">
      <c r="A21" s="9"/>
      <c r="B21" s="504" t="s">
        <v>217</v>
      </c>
      <c r="C21" s="504"/>
      <c r="D21" s="197">
        <v>8975756</v>
      </c>
      <c r="E21" s="197">
        <v>8975756</v>
      </c>
      <c r="F21" s="205"/>
      <c r="G21" s="197"/>
      <c r="H21" s="197"/>
      <c r="I21" s="205"/>
    </row>
    <row r="22" spans="1:10" ht="15.9" customHeight="1" x14ac:dyDescent="0.25">
      <c r="A22" s="9" t="s">
        <v>181</v>
      </c>
      <c r="B22" s="405" t="s">
        <v>152</v>
      </c>
      <c r="C22" s="97"/>
      <c r="D22" s="207">
        <f>+D10+D11+D12+D13+D14+D21+D20</f>
        <v>68873209</v>
      </c>
      <c r="E22" s="13">
        <f>+E10+E11+E12+E13+E14+E21+E20</f>
        <v>67197709</v>
      </c>
      <c r="F22" s="197">
        <f>+F10+F11+F12+F13+F14+F21</f>
        <v>1675500</v>
      </c>
      <c r="G22" s="207">
        <f>+G10+G11+G12+G13+G14+G21+G20</f>
        <v>66577947</v>
      </c>
      <c r="H22" s="13">
        <f>+H10+H11+H12+H13+H14+H21+H20</f>
        <v>63028247</v>
      </c>
      <c r="I22" s="197">
        <f>+I10+I11+I12+I13+I14+I21</f>
        <v>3549700</v>
      </c>
    </row>
    <row r="23" spans="1:10" ht="15.9" customHeight="1" x14ac:dyDescent="0.3">
      <c r="A23" s="9" t="s">
        <v>42</v>
      </c>
      <c r="B23" s="504" t="s">
        <v>178</v>
      </c>
      <c r="C23" s="504"/>
      <c r="D23" s="208">
        <v>9817187</v>
      </c>
      <c r="E23" s="221">
        <v>9817187</v>
      </c>
      <c r="F23" s="205"/>
      <c r="G23" s="208">
        <v>7567958</v>
      </c>
      <c r="H23" s="208">
        <v>7567958</v>
      </c>
      <c r="I23" s="205">
        <v>0</v>
      </c>
    </row>
    <row r="24" spans="1:10" ht="15.9" customHeight="1" x14ac:dyDescent="0.3">
      <c r="A24" s="9" t="s">
        <v>43</v>
      </c>
      <c r="B24" s="504" t="s">
        <v>177</v>
      </c>
      <c r="C24" s="504"/>
      <c r="D24" s="208">
        <v>1270000</v>
      </c>
      <c r="E24" s="221">
        <v>1270000</v>
      </c>
      <c r="F24" s="205"/>
      <c r="G24" s="208">
        <v>23610690</v>
      </c>
      <c r="H24" s="208">
        <v>23610690</v>
      </c>
      <c r="I24" s="205">
        <v>0</v>
      </c>
    </row>
    <row r="25" spans="1:10" ht="15.9" customHeight="1" x14ac:dyDescent="0.3">
      <c r="A25" s="9" t="s">
        <v>44</v>
      </c>
      <c r="B25" s="504" t="s">
        <v>159</v>
      </c>
      <c r="C25" s="504"/>
      <c r="D25" s="208"/>
      <c r="E25" s="221"/>
      <c r="F25" s="205"/>
      <c r="G25" s="208">
        <v>40000</v>
      </c>
      <c r="H25" s="208">
        <v>0</v>
      </c>
      <c r="I25" s="205">
        <v>40000</v>
      </c>
    </row>
    <row r="26" spans="1:10" ht="15.9" customHeight="1" x14ac:dyDescent="0.3">
      <c r="A26" s="9" t="s">
        <v>182</v>
      </c>
      <c r="B26" s="504" t="s">
        <v>218</v>
      </c>
      <c r="C26" s="504"/>
      <c r="D26" s="208">
        <f>+D23+D24+D25</f>
        <v>11087187</v>
      </c>
      <c r="E26" s="221">
        <f>+E23+E24+E25</f>
        <v>11087187</v>
      </c>
      <c r="F26" s="205"/>
      <c r="G26" s="208">
        <f>+G23+G24+G25</f>
        <v>31218648</v>
      </c>
      <c r="H26" s="221">
        <f>+H23+H24+H25</f>
        <v>31178648</v>
      </c>
      <c r="I26" s="221">
        <f>+I23+I24+I25</f>
        <v>40000</v>
      </c>
    </row>
    <row r="27" spans="1:10" ht="15.9" customHeight="1" x14ac:dyDescent="0.3">
      <c r="A27" s="9" t="s">
        <v>183</v>
      </c>
      <c r="B27" s="504"/>
      <c r="C27" s="504"/>
      <c r="D27" s="208"/>
      <c r="E27" s="221"/>
      <c r="F27" s="205"/>
      <c r="G27" s="208"/>
      <c r="H27" s="221"/>
      <c r="I27" s="205"/>
    </row>
    <row r="28" spans="1:10" ht="15.9" customHeight="1" x14ac:dyDescent="0.3">
      <c r="A28" s="9" t="s">
        <v>169</v>
      </c>
      <c r="B28" s="509" t="s">
        <v>540</v>
      </c>
      <c r="C28" s="509"/>
      <c r="D28" s="209"/>
      <c r="E28" s="222"/>
      <c r="F28" s="205">
        <f>+D28+E28</f>
        <v>0</v>
      </c>
      <c r="G28" s="209">
        <v>54220</v>
      </c>
      <c r="H28" s="222">
        <v>54220</v>
      </c>
      <c r="I28" s="205">
        <v>0</v>
      </c>
    </row>
    <row r="29" spans="1:10" ht="15.9" customHeight="1" x14ac:dyDescent="0.3">
      <c r="A29" s="9" t="s">
        <v>170</v>
      </c>
      <c r="B29" s="509"/>
      <c r="C29" s="509"/>
      <c r="D29" s="209"/>
      <c r="E29" s="222"/>
      <c r="F29" s="205">
        <f>+D29+E29</f>
        <v>0</v>
      </c>
      <c r="G29" s="209"/>
      <c r="H29" s="222"/>
      <c r="I29" s="205">
        <f>+G29+H29</f>
        <v>0</v>
      </c>
    </row>
    <row r="30" spans="1:10" ht="15.9" customHeight="1" x14ac:dyDescent="0.3">
      <c r="A30" s="98" t="s">
        <v>160</v>
      </c>
      <c r="B30" s="510" t="s">
        <v>161</v>
      </c>
      <c r="C30" s="510"/>
      <c r="D30" s="210">
        <f t="shared" ref="D30:I30" si="1">+D22+D26+D27+D28+D29</f>
        <v>79960396</v>
      </c>
      <c r="E30" s="224">
        <f t="shared" si="1"/>
        <v>78284896</v>
      </c>
      <c r="F30" s="215">
        <f t="shared" si="1"/>
        <v>1675500</v>
      </c>
      <c r="G30" s="210">
        <f t="shared" si="1"/>
        <v>97850815</v>
      </c>
      <c r="H30" s="224">
        <f t="shared" si="1"/>
        <v>94261115</v>
      </c>
      <c r="I30" s="215">
        <f t="shared" si="1"/>
        <v>3589700</v>
      </c>
    </row>
    <row r="31" spans="1:10" ht="15.9" customHeight="1" x14ac:dyDescent="0.3">
      <c r="A31" s="18"/>
      <c r="B31" s="511"/>
      <c r="C31" s="511"/>
      <c r="D31" s="211"/>
      <c r="E31" s="19"/>
      <c r="F31" s="200"/>
      <c r="G31" s="211"/>
      <c r="H31" s="19"/>
      <c r="I31" s="200"/>
    </row>
    <row r="32" spans="1:10" ht="15.9" customHeight="1" x14ac:dyDescent="0.3">
      <c r="A32" s="9"/>
      <c r="B32" s="508" t="s">
        <v>190</v>
      </c>
      <c r="C32" s="508"/>
      <c r="D32" s="208"/>
      <c r="E32" s="221"/>
      <c r="F32" s="205"/>
      <c r="G32" s="208"/>
      <c r="H32" s="221"/>
      <c r="I32" s="205"/>
    </row>
    <row r="33" spans="1:9" ht="15.9" customHeight="1" x14ac:dyDescent="0.3">
      <c r="A33" s="9" t="s">
        <v>30</v>
      </c>
      <c r="B33" s="513" t="s">
        <v>216</v>
      </c>
      <c r="C33" s="513"/>
      <c r="D33" s="411">
        <v>1496480</v>
      </c>
      <c r="E33" s="13">
        <v>1496480</v>
      </c>
      <c r="F33" s="205"/>
      <c r="G33" s="411">
        <v>1661170</v>
      </c>
      <c r="H33" s="411">
        <v>1661170</v>
      </c>
      <c r="I33" s="205"/>
    </row>
    <row r="34" spans="1:9" ht="15.9" customHeight="1" x14ac:dyDescent="0.3">
      <c r="A34" s="9" t="s">
        <v>38</v>
      </c>
      <c r="B34" s="513" t="s">
        <v>186</v>
      </c>
      <c r="C34" s="513"/>
      <c r="D34" s="411">
        <v>12337000</v>
      </c>
      <c r="E34" s="13">
        <v>12337000</v>
      </c>
      <c r="F34" s="198">
        <f>SUM(F35:F37)</f>
        <v>0</v>
      </c>
      <c r="G34" s="411">
        <f>G35+G36+G37</f>
        <v>12618788</v>
      </c>
      <c r="H34" s="411">
        <f>H35+H36+H37</f>
        <v>12618788</v>
      </c>
      <c r="I34" s="198">
        <f>SUM(I35:I37)</f>
        <v>0</v>
      </c>
    </row>
    <row r="35" spans="1:9" ht="15.9" customHeight="1" x14ac:dyDescent="0.3">
      <c r="A35" s="9"/>
      <c r="B35" s="162" t="s">
        <v>64</v>
      </c>
      <c r="C35" s="83" t="s">
        <v>164</v>
      </c>
      <c r="D35" s="411">
        <v>12337000</v>
      </c>
      <c r="E35" s="13">
        <v>12337000</v>
      </c>
      <c r="F35" s="205"/>
      <c r="G35" s="411">
        <v>11502103</v>
      </c>
      <c r="H35" s="411">
        <v>11502103</v>
      </c>
      <c r="I35" s="205"/>
    </row>
    <row r="36" spans="1:9" ht="15.9" customHeight="1" x14ac:dyDescent="0.3">
      <c r="A36" s="9"/>
      <c r="B36" s="162" t="s">
        <v>65</v>
      </c>
      <c r="C36" s="83" t="s">
        <v>165</v>
      </c>
      <c r="D36" s="411"/>
      <c r="E36" s="13"/>
      <c r="F36" s="205"/>
      <c r="G36" s="411">
        <v>849594</v>
      </c>
      <c r="H36" s="411">
        <v>849594</v>
      </c>
      <c r="I36" s="205"/>
    </row>
    <row r="37" spans="1:9" ht="15.9" customHeight="1" x14ac:dyDescent="0.3">
      <c r="A37" s="9"/>
      <c r="B37" s="162" t="s">
        <v>66</v>
      </c>
      <c r="C37" s="83" t="s">
        <v>166</v>
      </c>
      <c r="D37" s="411"/>
      <c r="E37" s="13"/>
      <c r="F37" s="205"/>
      <c r="G37" s="411">
        <v>267091</v>
      </c>
      <c r="H37" s="411">
        <v>267091</v>
      </c>
      <c r="I37" s="205"/>
    </row>
    <row r="38" spans="1:9" ht="15.9" customHeight="1" x14ac:dyDescent="0.3">
      <c r="A38" s="9" t="s">
        <v>39</v>
      </c>
      <c r="B38" s="513" t="s">
        <v>131</v>
      </c>
      <c r="C38" s="513"/>
      <c r="D38" s="411">
        <f>D39+D40+D41</f>
        <v>27086643</v>
      </c>
      <c r="E38" s="13">
        <f>E39+E40+E41</f>
        <v>27086643</v>
      </c>
      <c r="F38" s="205">
        <f>SUM(F39:F41)</f>
        <v>0</v>
      </c>
      <c r="G38" s="411">
        <f>G39+G40+G41</f>
        <v>29822945</v>
      </c>
      <c r="H38" s="13">
        <f>H39+H40+H41</f>
        <v>29822945</v>
      </c>
      <c r="I38" s="205">
        <f>SUM(I39:I41)</f>
        <v>0</v>
      </c>
    </row>
    <row r="39" spans="1:9" ht="15.9" customHeight="1" x14ac:dyDescent="0.3">
      <c r="A39" s="9"/>
      <c r="B39" s="163" t="s">
        <v>67</v>
      </c>
      <c r="C39" s="407" t="s">
        <v>219</v>
      </c>
      <c r="D39" s="411">
        <v>26802735</v>
      </c>
      <c r="E39" s="13">
        <v>26802735</v>
      </c>
      <c r="F39" s="205"/>
      <c r="G39" s="411">
        <v>28102735</v>
      </c>
      <c r="H39" s="411">
        <v>28102735</v>
      </c>
      <c r="I39" s="205"/>
    </row>
    <row r="40" spans="1:9" ht="15.9" customHeight="1" x14ac:dyDescent="0.3">
      <c r="A40" s="9"/>
      <c r="B40" s="163" t="s">
        <v>68</v>
      </c>
      <c r="C40" s="407" t="s">
        <v>70</v>
      </c>
      <c r="D40" s="208"/>
      <c r="E40" s="221"/>
      <c r="F40" s="205">
        <f t="shared" ref="F40:F46" si="2">SUM(D40:D40)</f>
        <v>0</v>
      </c>
      <c r="G40" s="208"/>
      <c r="H40" s="221"/>
      <c r="I40" s="205">
        <f>SUM(G40:G40)</f>
        <v>0</v>
      </c>
    </row>
    <row r="41" spans="1:9" ht="15.9" customHeight="1" x14ac:dyDescent="0.3">
      <c r="A41" s="9"/>
      <c r="B41" s="163" t="s">
        <v>69</v>
      </c>
      <c r="C41" s="407" t="s">
        <v>245</v>
      </c>
      <c r="D41" s="411">
        <v>283908</v>
      </c>
      <c r="E41" s="13">
        <v>283908</v>
      </c>
      <c r="F41" s="205"/>
      <c r="G41" s="411">
        <v>1720210</v>
      </c>
      <c r="H41" s="411">
        <v>1720210</v>
      </c>
      <c r="I41" s="205"/>
    </row>
    <row r="42" spans="1:9" ht="15.9" customHeight="1" x14ac:dyDescent="0.3">
      <c r="A42" s="9" t="s">
        <v>40</v>
      </c>
      <c r="B42" s="513" t="s">
        <v>132</v>
      </c>
      <c r="C42" s="513"/>
      <c r="D42" s="208">
        <f t="shared" ref="D42:I42" si="3">SUM(D43:D46)</f>
        <v>1447355</v>
      </c>
      <c r="E42" s="221">
        <f t="shared" si="3"/>
        <v>1447355</v>
      </c>
      <c r="F42" s="198">
        <f t="shared" si="3"/>
        <v>0</v>
      </c>
      <c r="G42" s="208">
        <f t="shared" si="3"/>
        <v>3829115</v>
      </c>
      <c r="H42" s="221">
        <f t="shared" si="3"/>
        <v>3829115</v>
      </c>
      <c r="I42" s="198">
        <f t="shared" si="3"/>
        <v>0</v>
      </c>
    </row>
    <row r="43" spans="1:9" ht="15.9" customHeight="1" x14ac:dyDescent="0.3">
      <c r="A43" s="9"/>
      <c r="B43" s="163" t="s">
        <v>71</v>
      </c>
      <c r="C43" s="407" t="s">
        <v>75</v>
      </c>
      <c r="D43" s="208">
        <v>1447355</v>
      </c>
      <c r="E43" s="221">
        <v>1447355</v>
      </c>
      <c r="F43" s="205"/>
      <c r="G43" s="208">
        <v>3829115</v>
      </c>
      <c r="H43" s="208">
        <v>3829115</v>
      </c>
      <c r="I43" s="205"/>
    </row>
    <row r="44" spans="1:9" ht="15.9" customHeight="1" x14ac:dyDescent="0.3">
      <c r="A44" s="9"/>
      <c r="B44" s="163" t="s">
        <v>72</v>
      </c>
      <c r="C44" s="407" t="s">
        <v>76</v>
      </c>
      <c r="D44" s="208"/>
      <c r="E44" s="221"/>
      <c r="F44" s="205">
        <f t="shared" si="2"/>
        <v>0</v>
      </c>
      <c r="G44" s="208"/>
      <c r="H44" s="221"/>
      <c r="I44" s="205">
        <f>SUM(G44:G44)</f>
        <v>0</v>
      </c>
    </row>
    <row r="45" spans="1:9" ht="15.9" customHeight="1" x14ac:dyDescent="0.3">
      <c r="A45" s="9"/>
      <c r="B45" s="163" t="s">
        <v>73</v>
      </c>
      <c r="C45" s="407" t="s">
        <v>77</v>
      </c>
      <c r="D45" s="208"/>
      <c r="E45" s="221"/>
      <c r="F45" s="205">
        <f t="shared" si="2"/>
        <v>0</v>
      </c>
      <c r="G45" s="208"/>
      <c r="H45" s="221"/>
      <c r="I45" s="205">
        <f>SUM(G45:G45)</f>
        <v>0</v>
      </c>
    </row>
    <row r="46" spans="1:9" ht="15.9" customHeight="1" x14ac:dyDescent="0.3">
      <c r="A46" s="9"/>
      <c r="B46" s="163" t="s">
        <v>74</v>
      </c>
      <c r="C46" s="407" t="s">
        <v>78</v>
      </c>
      <c r="D46" s="208"/>
      <c r="E46" s="221"/>
      <c r="F46" s="205">
        <f t="shared" si="2"/>
        <v>0</v>
      </c>
      <c r="G46" s="208"/>
      <c r="H46" s="221"/>
      <c r="I46" s="205">
        <f>SUM(G46:G46)</f>
        <v>0</v>
      </c>
    </row>
    <row r="47" spans="1:9" s="165" customFormat="1" ht="15.9" customHeight="1" x14ac:dyDescent="0.3">
      <c r="A47" s="164" t="s">
        <v>181</v>
      </c>
      <c r="B47" s="514" t="s">
        <v>79</v>
      </c>
      <c r="C47" s="514"/>
      <c r="D47" s="208">
        <f t="shared" ref="D47:I47" si="4">+D33+D34+D38+D42</f>
        <v>42367478</v>
      </c>
      <c r="E47" s="221">
        <f t="shared" si="4"/>
        <v>42367478</v>
      </c>
      <c r="F47" s="216">
        <f t="shared" si="4"/>
        <v>0</v>
      </c>
      <c r="G47" s="208">
        <f t="shared" si="4"/>
        <v>47932018</v>
      </c>
      <c r="H47" s="221">
        <f t="shared" si="4"/>
        <v>47932018</v>
      </c>
      <c r="I47" s="216">
        <f t="shared" si="4"/>
        <v>0</v>
      </c>
    </row>
    <row r="48" spans="1:9" ht="15.9" customHeight="1" x14ac:dyDescent="0.3">
      <c r="A48" s="9" t="s">
        <v>41</v>
      </c>
      <c r="B48" s="513" t="s">
        <v>179</v>
      </c>
      <c r="C48" s="513"/>
      <c r="D48" s="208">
        <f>SUM(D49:D50)</f>
        <v>0</v>
      </c>
      <c r="E48" s="221">
        <f>SUM(E49:E50)</f>
        <v>0</v>
      </c>
      <c r="F48" s="198"/>
      <c r="G48" s="208">
        <f>SUM(G49:G50)</f>
        <v>1050000</v>
      </c>
      <c r="H48" s="208">
        <f>SUM(H49:H50)</f>
        <v>1050000</v>
      </c>
      <c r="I48" s="198"/>
    </row>
    <row r="49" spans="1:9" ht="15.9" customHeight="1" x14ac:dyDescent="0.3">
      <c r="A49" s="9"/>
      <c r="B49" s="163" t="s">
        <v>80</v>
      </c>
      <c r="C49" s="407" t="s">
        <v>82</v>
      </c>
      <c r="D49" s="208"/>
      <c r="E49" s="221"/>
      <c r="F49" s="205"/>
      <c r="G49" s="208">
        <v>1050000</v>
      </c>
      <c r="H49" s="208">
        <v>1050000</v>
      </c>
      <c r="I49" s="205"/>
    </row>
    <row r="50" spans="1:9" ht="15.9" customHeight="1" x14ac:dyDescent="0.3">
      <c r="A50" s="9"/>
      <c r="B50" s="163" t="s">
        <v>81</v>
      </c>
      <c r="C50" s="407" t="s">
        <v>0</v>
      </c>
      <c r="D50" s="208"/>
      <c r="E50" s="221"/>
      <c r="F50" s="205"/>
      <c r="G50" s="208"/>
      <c r="H50" s="221"/>
      <c r="I50" s="205"/>
    </row>
    <row r="51" spans="1:9" ht="15.9" customHeight="1" x14ac:dyDescent="0.3">
      <c r="A51" s="9" t="s">
        <v>42</v>
      </c>
      <c r="B51" s="513" t="s">
        <v>133</v>
      </c>
      <c r="C51" s="513"/>
      <c r="D51" s="208">
        <f>SUM(D52:D53)</f>
        <v>0</v>
      </c>
      <c r="E51" s="221">
        <f>SUM(E52:E53)</f>
        <v>0</v>
      </c>
      <c r="F51" s="205">
        <f t="shared" ref="F51:F57" si="5">SUM(D51:D51)</f>
        <v>0</v>
      </c>
      <c r="G51" s="208">
        <f>SUM(G52:G53)</f>
        <v>15197864</v>
      </c>
      <c r="H51" s="221">
        <f>SUM(H52:H53)</f>
        <v>15197864</v>
      </c>
      <c r="I51" s="205">
        <v>0</v>
      </c>
    </row>
    <row r="52" spans="1:9" ht="15.9" customHeight="1" x14ac:dyDescent="0.3">
      <c r="A52" s="9"/>
      <c r="B52" s="163" t="s">
        <v>83</v>
      </c>
      <c r="C52" s="407" t="s">
        <v>85</v>
      </c>
      <c r="D52" s="208"/>
      <c r="E52" s="221"/>
      <c r="F52" s="205">
        <f t="shared" si="5"/>
        <v>0</v>
      </c>
      <c r="G52" s="208"/>
      <c r="H52" s="221"/>
      <c r="I52" s="205">
        <f>SUM(G52:G52)</f>
        <v>0</v>
      </c>
    </row>
    <row r="53" spans="1:9" ht="15.9" customHeight="1" x14ac:dyDescent="0.3">
      <c r="A53" s="9"/>
      <c r="B53" s="163" t="s">
        <v>84</v>
      </c>
      <c r="C53" s="407" t="s">
        <v>86</v>
      </c>
      <c r="D53" s="208">
        <v>0</v>
      </c>
      <c r="E53" s="221">
        <v>0</v>
      </c>
      <c r="F53" s="205">
        <f t="shared" si="5"/>
        <v>0</v>
      </c>
      <c r="G53" s="208">
        <v>15197864</v>
      </c>
      <c r="H53" s="208">
        <v>15197864</v>
      </c>
      <c r="I53" s="205">
        <v>0</v>
      </c>
    </row>
    <row r="54" spans="1:9" ht="15.9" customHeight="1" x14ac:dyDescent="0.3">
      <c r="A54" s="9" t="s">
        <v>43</v>
      </c>
      <c r="B54" s="513" t="s">
        <v>134</v>
      </c>
      <c r="C54" s="513"/>
      <c r="D54" s="208">
        <f>SUM(D55:D57)</f>
        <v>5664031</v>
      </c>
      <c r="E54" s="221">
        <f>SUM(E55:E57)</f>
        <v>5664031</v>
      </c>
      <c r="F54" s="205">
        <v>0</v>
      </c>
      <c r="G54" s="208">
        <f>SUM(G55:G57)</f>
        <v>2562621</v>
      </c>
      <c r="H54" s="221">
        <f>SUM(H55:H57)</f>
        <v>2562621</v>
      </c>
      <c r="I54" s="205">
        <v>0</v>
      </c>
    </row>
    <row r="55" spans="1:9" ht="15.9" customHeight="1" x14ac:dyDescent="0.3">
      <c r="A55" s="9"/>
      <c r="B55" s="163" t="s">
        <v>87</v>
      </c>
      <c r="C55" s="407" t="s">
        <v>90</v>
      </c>
      <c r="D55" s="208"/>
      <c r="E55" s="221"/>
      <c r="F55" s="205"/>
      <c r="G55" s="208"/>
      <c r="H55" s="221"/>
      <c r="I55" s="205"/>
    </row>
    <row r="56" spans="1:9" ht="15.9" customHeight="1" x14ac:dyDescent="0.3">
      <c r="A56" s="9"/>
      <c r="B56" s="163" t="s">
        <v>88</v>
      </c>
      <c r="C56" s="407" t="s">
        <v>1</v>
      </c>
      <c r="D56" s="208">
        <v>5664031</v>
      </c>
      <c r="E56" s="221">
        <v>5664031</v>
      </c>
      <c r="F56" s="205">
        <v>0</v>
      </c>
      <c r="G56" s="208">
        <v>2562621</v>
      </c>
      <c r="H56" s="208">
        <v>2562621</v>
      </c>
      <c r="I56" s="205">
        <v>0</v>
      </c>
    </row>
    <row r="57" spans="1:9" ht="15.9" customHeight="1" x14ac:dyDescent="0.3">
      <c r="A57" s="9"/>
      <c r="B57" s="163" t="s">
        <v>89</v>
      </c>
      <c r="C57" s="407" t="s">
        <v>91</v>
      </c>
      <c r="D57" s="208"/>
      <c r="E57" s="221"/>
      <c r="F57" s="205">
        <f t="shared" si="5"/>
        <v>0</v>
      </c>
      <c r="G57" s="208"/>
      <c r="H57" s="221"/>
      <c r="I57" s="205">
        <f>SUM(G57:G57)</f>
        <v>0</v>
      </c>
    </row>
    <row r="58" spans="1:9" s="165" customFormat="1" ht="15.9" customHeight="1" x14ac:dyDescent="0.3">
      <c r="A58" s="164" t="s">
        <v>182</v>
      </c>
      <c r="B58" s="514" t="s">
        <v>202</v>
      </c>
      <c r="C58" s="514"/>
      <c r="D58" s="209">
        <f t="shared" ref="D58:I58" si="6">+D48+D51+D54</f>
        <v>5664031</v>
      </c>
      <c r="E58" s="222">
        <f t="shared" si="6"/>
        <v>5664031</v>
      </c>
      <c r="F58" s="217">
        <f t="shared" si="6"/>
        <v>0</v>
      </c>
      <c r="G58" s="209">
        <f t="shared" si="6"/>
        <v>18810485</v>
      </c>
      <c r="H58" s="222">
        <f t="shared" si="6"/>
        <v>18810485</v>
      </c>
      <c r="I58" s="217">
        <f t="shared" si="6"/>
        <v>0</v>
      </c>
    </row>
    <row r="59" spans="1:9" s="165" customFormat="1" ht="15.9" customHeight="1" x14ac:dyDescent="0.3">
      <c r="A59" s="164" t="s">
        <v>183</v>
      </c>
      <c r="B59" s="514" t="s">
        <v>135</v>
      </c>
      <c r="C59" s="514"/>
      <c r="D59" s="209"/>
      <c r="E59" s="222"/>
      <c r="F59" s="218"/>
      <c r="G59" s="209"/>
      <c r="H59" s="222"/>
      <c r="I59" s="218"/>
    </row>
    <row r="60" spans="1:9" s="165" customFormat="1" ht="15.9" customHeight="1" x14ac:dyDescent="0.3">
      <c r="A60" s="164" t="s">
        <v>169</v>
      </c>
      <c r="B60" s="514" t="s">
        <v>21</v>
      </c>
      <c r="C60" s="514"/>
      <c r="D60" s="209"/>
      <c r="E60" s="222"/>
      <c r="F60" s="218"/>
      <c r="G60" s="209"/>
      <c r="H60" s="222"/>
      <c r="I60" s="218"/>
    </row>
    <row r="61" spans="1:9" s="99" customFormat="1" ht="15.9" customHeight="1" x14ac:dyDescent="0.3">
      <c r="A61" s="98" t="s">
        <v>136</v>
      </c>
      <c r="B61" s="512" t="s">
        <v>137</v>
      </c>
      <c r="C61" s="512"/>
      <c r="D61" s="210">
        <f t="shared" ref="D61:I61" si="7">+D47+D58+D59+D60</f>
        <v>48031509</v>
      </c>
      <c r="E61" s="224">
        <f t="shared" si="7"/>
        <v>48031509</v>
      </c>
      <c r="F61" s="215">
        <f t="shared" si="7"/>
        <v>0</v>
      </c>
      <c r="G61" s="210">
        <f t="shared" si="7"/>
        <v>66742503</v>
      </c>
      <c r="H61" s="224">
        <f t="shared" si="7"/>
        <v>66742503</v>
      </c>
      <c r="I61" s="215">
        <f t="shared" si="7"/>
        <v>0</v>
      </c>
    </row>
    <row r="62" spans="1:9" s="99" customFormat="1" ht="15.9" customHeight="1" x14ac:dyDescent="0.3">
      <c r="A62" s="98"/>
      <c r="B62" s="512" t="s">
        <v>138</v>
      </c>
      <c r="C62" s="512"/>
      <c r="D62" s="210">
        <f>+D30-D61</f>
        <v>31928887</v>
      </c>
      <c r="E62" s="224">
        <f>+E30-E61</f>
        <v>30253387</v>
      </c>
      <c r="F62" s="215"/>
      <c r="G62" s="210">
        <f>+G30-G61</f>
        <v>31108312</v>
      </c>
      <c r="H62" s="210">
        <f>+H30-H61</f>
        <v>27518612</v>
      </c>
      <c r="I62" s="215"/>
    </row>
    <row r="63" spans="1:9" ht="15.9" customHeight="1" x14ac:dyDescent="0.3">
      <c r="A63" s="164" t="s">
        <v>170</v>
      </c>
      <c r="B63" s="514" t="s">
        <v>139</v>
      </c>
      <c r="C63" s="514"/>
      <c r="D63" s="209">
        <f>D64+D65</f>
        <v>31928887</v>
      </c>
      <c r="E63" s="222">
        <f>E64+E65</f>
        <v>31928887</v>
      </c>
      <c r="F63" s="198"/>
      <c r="G63" s="209">
        <f>G64+G65</f>
        <v>32180421</v>
      </c>
      <c r="H63" s="222">
        <f>H64+H65</f>
        <v>32180421</v>
      </c>
      <c r="I63" s="198"/>
    </row>
    <row r="64" spans="1:9" s="99" customFormat="1" ht="15.9" customHeight="1" x14ac:dyDescent="0.35">
      <c r="A64" s="98"/>
      <c r="B64" s="195" t="s">
        <v>30</v>
      </c>
      <c r="C64" s="407" t="s">
        <v>92</v>
      </c>
      <c r="D64" s="208">
        <v>18748075</v>
      </c>
      <c r="E64" s="221">
        <v>18748075</v>
      </c>
      <c r="F64" s="219"/>
      <c r="G64" s="208">
        <v>18999609</v>
      </c>
      <c r="H64" s="208">
        <v>18999609</v>
      </c>
      <c r="I64" s="219"/>
    </row>
    <row r="65" spans="1:9" s="99" customFormat="1" ht="15.9" customHeight="1" x14ac:dyDescent="0.3">
      <c r="A65" s="98"/>
      <c r="B65" s="195" t="s">
        <v>38</v>
      </c>
      <c r="C65" s="407" t="s">
        <v>93</v>
      </c>
      <c r="D65" s="208">
        <v>13180812</v>
      </c>
      <c r="E65" s="221">
        <v>13180812</v>
      </c>
      <c r="F65" s="205"/>
      <c r="G65" s="208">
        <v>13180812</v>
      </c>
      <c r="H65" s="208">
        <v>13180812</v>
      </c>
      <c r="I65" s="205"/>
    </row>
    <row r="66" spans="1:9" s="99" customFormat="1" ht="39.75" customHeight="1" x14ac:dyDescent="0.3">
      <c r="A66" s="98" t="s">
        <v>140</v>
      </c>
      <c r="B66" s="510" t="s">
        <v>144</v>
      </c>
      <c r="C66" s="510"/>
      <c r="D66" s="213">
        <f t="shared" ref="D66:I66" si="8">+D63</f>
        <v>31928887</v>
      </c>
      <c r="E66" s="224">
        <f t="shared" si="8"/>
        <v>31928887</v>
      </c>
      <c r="F66" s="215">
        <f t="shared" si="8"/>
        <v>0</v>
      </c>
      <c r="G66" s="213">
        <f t="shared" si="8"/>
        <v>32180421</v>
      </c>
      <c r="H66" s="224">
        <f t="shared" si="8"/>
        <v>32180421</v>
      </c>
      <c r="I66" s="215">
        <f t="shared" si="8"/>
        <v>0</v>
      </c>
    </row>
    <row r="67" spans="1:9" s="99" customFormat="1" ht="15.9" customHeight="1" x14ac:dyDescent="0.3">
      <c r="A67" s="9" t="s">
        <v>171</v>
      </c>
      <c r="B67" s="513" t="s">
        <v>141</v>
      </c>
      <c r="C67" s="513"/>
      <c r="D67" s="210"/>
      <c r="E67" s="224"/>
      <c r="F67" s="220">
        <f t="shared" ref="F67:F80" si="9">SUM(D67:E67)</f>
        <v>0</v>
      </c>
      <c r="G67" s="210"/>
      <c r="H67" s="224"/>
      <c r="I67" s="220">
        <f>SUM(G67:H67)</f>
        <v>0</v>
      </c>
    </row>
    <row r="68" spans="1:9" s="99" customFormat="1" ht="15.9" customHeight="1" x14ac:dyDescent="0.3">
      <c r="A68" s="9" t="s">
        <v>172</v>
      </c>
      <c r="B68" s="513" t="s">
        <v>142</v>
      </c>
      <c r="C68" s="513"/>
      <c r="D68" s="210">
        <f>SUM(D69:D72)</f>
        <v>0</v>
      </c>
      <c r="E68" s="224">
        <f>SUM(E69:E72)</f>
        <v>0</v>
      </c>
      <c r="F68" s="220">
        <f t="shared" si="9"/>
        <v>0</v>
      </c>
      <c r="G68" s="210">
        <f>SUM(G69:G72)</f>
        <v>0</v>
      </c>
      <c r="H68" s="224">
        <f>SUM(H69:H72)</f>
        <v>0</v>
      </c>
      <c r="I68" s="220">
        <f>SUM(G68:H68)</f>
        <v>0</v>
      </c>
    </row>
    <row r="69" spans="1:9" s="99" customFormat="1" ht="15.9" customHeight="1" x14ac:dyDescent="0.35">
      <c r="A69" s="9"/>
      <c r="B69" s="163" t="s">
        <v>30</v>
      </c>
      <c r="C69" s="407" t="s">
        <v>94</v>
      </c>
      <c r="D69" s="212"/>
      <c r="E69" s="225"/>
      <c r="F69" s="219">
        <f t="shared" si="9"/>
        <v>0</v>
      </c>
      <c r="G69" s="212"/>
      <c r="H69" s="225"/>
      <c r="I69" s="219">
        <f>SUM(G69:H69)</f>
        <v>0</v>
      </c>
    </row>
    <row r="70" spans="1:9" s="99" customFormat="1" ht="15.9" customHeight="1" x14ac:dyDescent="0.3">
      <c r="A70" s="9"/>
      <c r="B70" s="163" t="s">
        <v>38</v>
      </c>
      <c r="C70" s="407" t="s">
        <v>95</v>
      </c>
      <c r="D70" s="210"/>
      <c r="E70" s="224"/>
      <c r="F70" s="220">
        <f t="shared" si="9"/>
        <v>0</v>
      </c>
      <c r="G70" s="210"/>
      <c r="H70" s="224"/>
      <c r="I70" s="220">
        <f>SUM(G70:H70)</f>
        <v>0</v>
      </c>
    </row>
    <row r="71" spans="1:9" s="99" customFormat="1" ht="15.9" customHeight="1" x14ac:dyDescent="0.35">
      <c r="A71" s="9"/>
      <c r="B71" s="163" t="s">
        <v>39</v>
      </c>
      <c r="C71" s="407" t="s">
        <v>214</v>
      </c>
      <c r="D71" s="212"/>
      <c r="E71" s="225"/>
      <c r="F71" s="220"/>
      <c r="G71" s="212"/>
      <c r="H71" s="225"/>
      <c r="I71" s="220"/>
    </row>
    <row r="72" spans="1:9" s="99" customFormat="1" ht="15.9" customHeight="1" x14ac:dyDescent="0.35">
      <c r="A72" s="9"/>
      <c r="B72" s="163" t="s">
        <v>40</v>
      </c>
      <c r="C72" s="407" t="s">
        <v>215</v>
      </c>
      <c r="D72" s="212"/>
      <c r="E72" s="225"/>
      <c r="F72" s="220"/>
      <c r="G72" s="212"/>
      <c r="H72" s="225"/>
      <c r="I72" s="220"/>
    </row>
    <row r="73" spans="1:9" s="99" customFormat="1" ht="33" customHeight="1" x14ac:dyDescent="0.3">
      <c r="A73" s="98" t="s">
        <v>143</v>
      </c>
      <c r="B73" s="515" t="s">
        <v>145</v>
      </c>
      <c r="C73" s="515"/>
      <c r="D73" s="210">
        <f>+D67+D68</f>
        <v>0</v>
      </c>
      <c r="E73" s="224">
        <f>+E67+E68</f>
        <v>0</v>
      </c>
      <c r="F73" s="220">
        <f t="shared" si="9"/>
        <v>0</v>
      </c>
      <c r="G73" s="210">
        <f>+G67+G68</f>
        <v>0</v>
      </c>
      <c r="H73" s="224">
        <f>+H67+H68</f>
        <v>0</v>
      </c>
      <c r="I73" s="220">
        <f>SUM(G73:H73)</f>
        <v>0</v>
      </c>
    </row>
    <row r="74" spans="1:9" s="99" customFormat="1" ht="33" customHeight="1" x14ac:dyDescent="0.3">
      <c r="A74" s="98"/>
      <c r="B74" s="516" t="s">
        <v>541</v>
      </c>
      <c r="C74" s="517"/>
      <c r="D74" s="213"/>
      <c r="E74" s="224"/>
      <c r="F74" s="220"/>
      <c r="G74" s="213">
        <v>141050</v>
      </c>
      <c r="H74" s="213">
        <v>141050</v>
      </c>
      <c r="I74" s="220">
        <v>0</v>
      </c>
    </row>
    <row r="75" spans="1:9" s="99" customFormat="1" ht="15.9" customHeight="1" x14ac:dyDescent="0.3">
      <c r="A75" s="98" t="s">
        <v>146</v>
      </c>
      <c r="B75" s="512" t="s">
        <v>147</v>
      </c>
      <c r="C75" s="512"/>
      <c r="D75" s="213">
        <f>+D66+D73</f>
        <v>31928887</v>
      </c>
      <c r="E75" s="224">
        <f>+E66+E73</f>
        <v>31928887</v>
      </c>
      <c r="F75" s="199">
        <f>+F66+F73</f>
        <v>0</v>
      </c>
      <c r="G75" s="213">
        <f>+G66+G73+G74</f>
        <v>32321471</v>
      </c>
      <c r="H75" s="224">
        <f>+H66+H73</f>
        <v>32180421</v>
      </c>
      <c r="I75" s="199">
        <f>+I66+I73</f>
        <v>0</v>
      </c>
    </row>
    <row r="76" spans="1:9" s="99" customFormat="1" ht="15.9" customHeight="1" x14ac:dyDescent="0.3">
      <c r="A76" s="9" t="s">
        <v>173</v>
      </c>
      <c r="B76" s="513" t="s">
        <v>148</v>
      </c>
      <c r="C76" s="513"/>
      <c r="D76" s="210"/>
      <c r="E76" s="224"/>
      <c r="F76" s="220">
        <f t="shared" si="9"/>
        <v>0</v>
      </c>
      <c r="G76" s="210"/>
      <c r="H76" s="224"/>
      <c r="I76" s="220">
        <f>SUM(G76:H76)</f>
        <v>0</v>
      </c>
    </row>
    <row r="77" spans="1:9" s="99" customFormat="1" ht="15.9" customHeight="1" x14ac:dyDescent="0.35">
      <c r="A77" s="9" t="s">
        <v>174</v>
      </c>
      <c r="B77" s="513" t="s">
        <v>149</v>
      </c>
      <c r="C77" s="513"/>
      <c r="D77" s="212">
        <f>SUM(D78:D80)</f>
        <v>0</v>
      </c>
      <c r="E77" s="225">
        <f>SUM(E78:E80)</f>
        <v>0</v>
      </c>
      <c r="F77" s="219">
        <f t="shared" si="9"/>
        <v>0</v>
      </c>
      <c r="G77" s="212">
        <f>SUM(G78:G80)</f>
        <v>0</v>
      </c>
      <c r="H77" s="225">
        <f>SUM(H78:H80)</f>
        <v>0</v>
      </c>
      <c r="I77" s="219">
        <f>SUM(G77:H77)</f>
        <v>0</v>
      </c>
    </row>
    <row r="78" spans="1:9" s="99" customFormat="1" ht="15.9" customHeight="1" x14ac:dyDescent="0.35">
      <c r="A78" s="9"/>
      <c r="B78" s="163" t="s">
        <v>30</v>
      </c>
      <c r="C78" s="407" t="s">
        <v>212</v>
      </c>
      <c r="D78" s="212"/>
      <c r="E78" s="225"/>
      <c r="F78" s="219">
        <f t="shared" si="9"/>
        <v>0</v>
      </c>
      <c r="G78" s="212"/>
      <c r="H78" s="225"/>
      <c r="I78" s="219">
        <f>SUM(G78:H78)</f>
        <v>0</v>
      </c>
    </row>
    <row r="79" spans="1:9" s="99" customFormat="1" ht="15.9" customHeight="1" x14ac:dyDescent="0.35">
      <c r="A79" s="9"/>
      <c r="B79" s="163" t="s">
        <v>38</v>
      </c>
      <c r="C79" s="407" t="s">
        <v>211</v>
      </c>
      <c r="D79" s="212"/>
      <c r="E79" s="225"/>
      <c r="F79" s="219">
        <f t="shared" si="9"/>
        <v>0</v>
      </c>
      <c r="G79" s="212"/>
      <c r="H79" s="225"/>
      <c r="I79" s="219">
        <f>SUM(G79:H79)</f>
        <v>0</v>
      </c>
    </row>
    <row r="80" spans="1:9" s="99" customFormat="1" ht="15.9" customHeight="1" x14ac:dyDescent="0.35">
      <c r="A80" s="9"/>
      <c r="B80" s="163" t="s">
        <v>39</v>
      </c>
      <c r="C80" s="407" t="s">
        <v>96</v>
      </c>
      <c r="D80" s="212"/>
      <c r="E80" s="225"/>
      <c r="F80" s="219">
        <f t="shared" si="9"/>
        <v>0</v>
      </c>
      <c r="G80" s="212"/>
      <c r="H80" s="225"/>
      <c r="I80" s="219">
        <f>SUM(G80:H80)</f>
        <v>0</v>
      </c>
    </row>
    <row r="81" spans="1:9" s="99" customFormat="1" ht="15.9" customHeight="1" x14ac:dyDescent="0.35">
      <c r="A81" s="9" t="s">
        <v>242</v>
      </c>
      <c r="B81" s="513" t="s">
        <v>243</v>
      </c>
      <c r="C81" s="513"/>
      <c r="D81" s="212">
        <v>0</v>
      </c>
      <c r="E81" s="225">
        <v>0</v>
      </c>
      <c r="F81" s="219"/>
      <c r="G81" s="212">
        <v>1213159</v>
      </c>
      <c r="H81" s="212">
        <v>1213159</v>
      </c>
      <c r="I81" s="219">
        <v>0</v>
      </c>
    </row>
    <row r="82" spans="1:9" s="99" customFormat="1" ht="15.9" customHeight="1" x14ac:dyDescent="0.3">
      <c r="A82" s="98" t="s">
        <v>150</v>
      </c>
      <c r="B82" s="512" t="s">
        <v>151</v>
      </c>
      <c r="C82" s="512"/>
      <c r="D82" s="210">
        <f>+D76+D77+D81</f>
        <v>0</v>
      </c>
      <c r="E82" s="224">
        <f>+E76+E77+E81</f>
        <v>0</v>
      </c>
      <c r="F82" s="220"/>
      <c r="G82" s="210">
        <f>+G76+G77+G81</f>
        <v>1213159</v>
      </c>
      <c r="H82" s="224">
        <f>+H76+H77+H81</f>
        <v>1213159</v>
      </c>
      <c r="I82" s="224">
        <f>+I76+I77+I81</f>
        <v>0</v>
      </c>
    </row>
    <row r="83" spans="1:9" s="99" customFormat="1" ht="15.9" customHeight="1" x14ac:dyDescent="0.3">
      <c r="A83" s="98" t="s">
        <v>191</v>
      </c>
      <c r="B83" s="512" t="s">
        <v>193</v>
      </c>
      <c r="C83" s="512"/>
      <c r="D83" s="214">
        <f t="shared" ref="D83:I83" si="10">+D30+D82</f>
        <v>79960396</v>
      </c>
      <c r="E83" s="412">
        <f t="shared" si="10"/>
        <v>78284896</v>
      </c>
      <c r="F83" s="413">
        <f t="shared" si="10"/>
        <v>1675500</v>
      </c>
      <c r="G83" s="214">
        <f t="shared" si="10"/>
        <v>99063974</v>
      </c>
      <c r="H83" s="412">
        <f t="shared" si="10"/>
        <v>95474274</v>
      </c>
      <c r="I83" s="413">
        <f t="shared" si="10"/>
        <v>3589700</v>
      </c>
    </row>
    <row r="84" spans="1:9" s="99" customFormat="1" ht="15.9" customHeight="1" thickBot="1" x14ac:dyDescent="0.35">
      <c r="A84" s="116" t="s">
        <v>192</v>
      </c>
      <c r="B84" s="117" t="s">
        <v>194</v>
      </c>
      <c r="C84" s="117"/>
      <c r="D84" s="214">
        <f t="shared" ref="D84:I84" si="11">+D61+D75</f>
        <v>79960396</v>
      </c>
      <c r="E84" s="412">
        <f t="shared" si="11"/>
        <v>79960396</v>
      </c>
      <c r="F84" s="413">
        <f t="shared" si="11"/>
        <v>0</v>
      </c>
      <c r="G84" s="214">
        <f t="shared" si="11"/>
        <v>99063974</v>
      </c>
      <c r="H84" s="214">
        <f>+H61+H75+H74</f>
        <v>99063974</v>
      </c>
      <c r="I84" s="413">
        <f t="shared" si="11"/>
        <v>0</v>
      </c>
    </row>
    <row r="85" spans="1:9" ht="20.100000000000001" customHeight="1" x14ac:dyDescent="0.25">
      <c r="B85" s="15"/>
      <c r="C85" s="15"/>
      <c r="D85" s="16"/>
      <c r="E85" s="16"/>
      <c r="F85" s="16"/>
    </row>
    <row r="86" spans="1:9" ht="20.100000000000001" hidden="1" customHeight="1" x14ac:dyDescent="0.25">
      <c r="B86" s="15"/>
      <c r="C86" s="15"/>
      <c r="D86" s="120">
        <f>+D84-D83</f>
        <v>0</v>
      </c>
      <c r="E86" s="120">
        <f>+E84-E83</f>
        <v>1675500</v>
      </c>
      <c r="F86" s="120">
        <f>+F84-F83</f>
        <v>-1675500</v>
      </c>
    </row>
    <row r="87" spans="1:9" ht="20.100000000000001" customHeight="1" x14ac:dyDescent="0.25">
      <c r="B87" s="15"/>
      <c r="C87" s="15"/>
      <c r="D87" s="16"/>
      <c r="E87" s="16"/>
      <c r="F87" s="16"/>
    </row>
    <row r="88" spans="1:9" ht="20.100000000000001" customHeight="1" x14ac:dyDescent="0.25">
      <c r="B88" s="15"/>
      <c r="C88" s="15"/>
      <c r="D88" s="16"/>
      <c r="E88" s="16"/>
      <c r="F88" s="16"/>
    </row>
    <row r="89" spans="1:9" ht="20.100000000000001" customHeight="1" x14ac:dyDescent="0.25">
      <c r="B89" s="15"/>
      <c r="C89" s="15"/>
      <c r="D89" s="16"/>
      <c r="E89" s="16"/>
      <c r="F89" s="16"/>
    </row>
    <row r="90" spans="1:9" ht="20.100000000000001" customHeight="1" x14ac:dyDescent="0.25">
      <c r="B90" s="15"/>
      <c r="C90" s="15"/>
      <c r="D90" s="16"/>
      <c r="E90" s="16"/>
      <c r="F90" s="16"/>
    </row>
    <row r="91" spans="1:9" ht="20.100000000000001" customHeight="1" x14ac:dyDescent="0.25">
      <c r="B91" s="15"/>
      <c r="C91" s="15"/>
      <c r="D91" s="16"/>
      <c r="E91" s="16"/>
      <c r="F91" s="16"/>
    </row>
    <row r="92" spans="1:9" ht="20.100000000000001" customHeight="1" x14ac:dyDescent="0.25">
      <c r="B92" s="15"/>
      <c r="C92" s="15"/>
      <c r="D92" s="16"/>
      <c r="E92" s="16"/>
      <c r="F92" s="16"/>
    </row>
    <row r="93" spans="1:9" ht="20.100000000000001" customHeight="1" x14ac:dyDescent="0.25">
      <c r="B93" s="15"/>
      <c r="C93" s="15"/>
      <c r="D93" s="16"/>
      <c r="E93" s="16"/>
      <c r="F93" s="16"/>
    </row>
    <row r="94" spans="1:9" ht="20.100000000000001" customHeight="1" x14ac:dyDescent="0.25">
      <c r="B94" s="15"/>
      <c r="C94" s="15"/>
      <c r="D94" s="16"/>
      <c r="E94" s="16"/>
      <c r="F94" s="16"/>
    </row>
    <row r="95" spans="1:9" ht="20.100000000000001" customHeight="1" x14ac:dyDescent="0.25">
      <c r="B95" s="15"/>
      <c r="C95" s="15"/>
      <c r="D95" s="16"/>
      <c r="E95" s="16"/>
      <c r="F95" s="16"/>
    </row>
    <row r="96" spans="1:9" ht="20.100000000000001" customHeight="1" x14ac:dyDescent="0.25">
      <c r="B96" s="15"/>
      <c r="C96" s="15"/>
      <c r="D96" s="16"/>
      <c r="E96" s="16"/>
      <c r="F96" s="16"/>
    </row>
    <row r="97" spans="2:6" ht="20.100000000000001" customHeight="1" x14ac:dyDescent="0.25">
      <c r="B97" s="15"/>
      <c r="C97" s="15"/>
      <c r="D97" s="16"/>
      <c r="E97" s="16"/>
      <c r="F97" s="16"/>
    </row>
    <row r="98" spans="2:6" ht="20.100000000000001" customHeight="1" x14ac:dyDescent="0.25">
      <c r="B98" s="15"/>
      <c r="C98" s="15"/>
      <c r="D98" s="16"/>
      <c r="E98" s="16"/>
      <c r="F98" s="16"/>
    </row>
    <row r="99" spans="2:6" ht="20.100000000000001" customHeight="1" x14ac:dyDescent="0.25">
      <c r="B99" s="15"/>
      <c r="C99" s="15"/>
      <c r="D99" s="16"/>
      <c r="E99" s="16"/>
      <c r="F99" s="16"/>
    </row>
    <row r="100" spans="2:6" ht="20.100000000000001" customHeight="1" x14ac:dyDescent="0.25">
      <c r="B100" s="15"/>
      <c r="C100" s="15"/>
      <c r="D100" s="16"/>
      <c r="E100" s="16"/>
      <c r="F100" s="16"/>
    </row>
    <row r="101" spans="2:6" ht="20.100000000000001" customHeight="1" x14ac:dyDescent="0.25">
      <c r="B101" s="15"/>
      <c r="C101" s="15"/>
      <c r="D101" s="16"/>
      <c r="E101" s="16"/>
      <c r="F101" s="16"/>
    </row>
    <row r="102" spans="2:6" ht="20.100000000000001" customHeight="1" x14ac:dyDescent="0.25">
      <c r="B102" s="15"/>
      <c r="C102" s="15"/>
      <c r="D102" s="16"/>
      <c r="E102" s="16"/>
      <c r="F102" s="16"/>
    </row>
    <row r="103" spans="2:6" ht="20.100000000000001" customHeight="1" x14ac:dyDescent="0.25">
      <c r="B103" s="15"/>
      <c r="C103" s="15"/>
      <c r="D103" s="16"/>
      <c r="E103" s="16"/>
      <c r="F103" s="16"/>
    </row>
    <row r="104" spans="2:6" ht="20.100000000000001" customHeight="1" x14ac:dyDescent="0.25">
      <c r="B104" s="15"/>
      <c r="C104" s="15"/>
      <c r="D104" s="16"/>
      <c r="E104" s="16"/>
      <c r="F104" s="16"/>
    </row>
    <row r="105" spans="2:6" ht="20.100000000000001" customHeight="1" x14ac:dyDescent="0.25">
      <c r="B105" s="15"/>
      <c r="C105" s="15"/>
      <c r="D105" s="16"/>
      <c r="E105" s="16"/>
      <c r="F105" s="16"/>
    </row>
    <row r="106" spans="2:6" ht="20.100000000000001" customHeight="1" x14ac:dyDescent="0.25">
      <c r="B106" s="15"/>
      <c r="C106" s="15"/>
      <c r="D106" s="16"/>
      <c r="E106" s="16"/>
      <c r="F106" s="16"/>
    </row>
  </sheetData>
  <mergeCells count="63">
    <mergeCell ref="B83:C83"/>
    <mergeCell ref="B62:C62"/>
    <mergeCell ref="B63:C63"/>
    <mergeCell ref="B66:C66"/>
    <mergeCell ref="B67:C67"/>
    <mergeCell ref="B68:C68"/>
    <mergeCell ref="B73:C73"/>
    <mergeCell ref="B75:C75"/>
    <mergeCell ref="B76:C76"/>
    <mergeCell ref="B77:C77"/>
    <mergeCell ref="B81:C81"/>
    <mergeCell ref="B82:C82"/>
    <mergeCell ref="B74:C74"/>
    <mergeCell ref="B61:C61"/>
    <mergeCell ref="B33:C33"/>
    <mergeCell ref="B34:C34"/>
    <mergeCell ref="B38:C38"/>
    <mergeCell ref="B42:C42"/>
    <mergeCell ref="B47:C47"/>
    <mergeCell ref="B48:C48"/>
    <mergeCell ref="B51:C51"/>
    <mergeCell ref="B54:C54"/>
    <mergeCell ref="B58:C58"/>
    <mergeCell ref="B59:C59"/>
    <mergeCell ref="B60:C60"/>
    <mergeCell ref="B32:C32"/>
    <mergeCell ref="B20:C20"/>
    <mergeCell ref="B21:C21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19:C19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:F1"/>
    <mergeCell ref="A2:F2"/>
    <mergeCell ref="A3:F3"/>
    <mergeCell ref="A4:F4"/>
    <mergeCell ref="A5:F5"/>
    <mergeCell ref="G6:G7"/>
    <mergeCell ref="H6:H7"/>
    <mergeCell ref="I6:I7"/>
    <mergeCell ref="G8:I8"/>
    <mergeCell ref="A6:A8"/>
    <mergeCell ref="B6:C8"/>
    <mergeCell ref="D6:D7"/>
    <mergeCell ref="E6:E7"/>
    <mergeCell ref="F6:F7"/>
  </mergeCells>
  <pageMargins left="0.25" right="0.25" top="0.75" bottom="0.75" header="0.3" footer="0.3"/>
  <pageSetup paperSize="8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J50"/>
  <sheetViews>
    <sheetView view="pageBreakPreview" topLeftCell="B9" zoomScale="75" zoomScaleNormal="75" workbookViewId="0">
      <selection activeCell="J36" sqref="J36"/>
    </sheetView>
  </sheetViews>
  <sheetFormatPr defaultRowHeight="13.2" x14ac:dyDescent="0.25"/>
  <cols>
    <col min="1" max="1" width="3.44140625" customWidth="1"/>
    <col min="2" max="2" width="6.109375" customWidth="1"/>
    <col min="3" max="3" width="55.88671875" customWidth="1"/>
    <col min="4" max="4" width="16.88671875" customWidth="1"/>
    <col min="5" max="5" width="18.5546875" bestFit="1" customWidth="1"/>
    <col min="6" max="6" width="3.109375" customWidth="1"/>
    <col min="7" max="7" width="46.6640625" customWidth="1"/>
    <col min="8" max="8" width="24" customWidth="1"/>
    <col min="9" max="9" width="17.33203125" customWidth="1"/>
    <col min="10" max="10" width="20.109375" bestFit="1" customWidth="1"/>
  </cols>
  <sheetData>
    <row r="1" spans="1:10" ht="17.399999999999999" x14ac:dyDescent="0.3">
      <c r="B1" s="498" t="s">
        <v>310</v>
      </c>
      <c r="C1" s="498"/>
      <c r="D1" s="498"/>
      <c r="E1" s="498"/>
      <c r="F1" s="498"/>
      <c r="G1" s="498"/>
      <c r="H1" s="498"/>
      <c r="I1" s="498"/>
      <c r="J1" s="414"/>
    </row>
    <row r="2" spans="1:10" ht="15.6" x14ac:dyDescent="0.3">
      <c r="B2" s="500" t="s">
        <v>227</v>
      </c>
      <c r="C2" s="500"/>
      <c r="D2" s="500"/>
      <c r="E2" s="500"/>
      <c r="F2" s="500"/>
      <c r="G2" s="500"/>
      <c r="H2" s="500"/>
      <c r="I2" s="500"/>
      <c r="J2" s="416"/>
    </row>
    <row r="3" spans="1:10" ht="15.6" x14ac:dyDescent="0.3">
      <c r="B3" s="500" t="s">
        <v>208</v>
      </c>
      <c r="C3" s="500"/>
      <c r="D3" s="500"/>
      <c r="E3" s="500"/>
      <c r="F3" s="500"/>
      <c r="G3" s="500"/>
      <c r="H3" s="500"/>
      <c r="I3" s="500"/>
      <c r="J3" s="416"/>
    </row>
    <row r="4" spans="1:10" ht="15.6" x14ac:dyDescent="0.3">
      <c r="B4" s="501" t="s">
        <v>222</v>
      </c>
      <c r="C4" s="501"/>
      <c r="D4" s="501"/>
      <c r="E4" s="501"/>
      <c r="F4" s="501"/>
      <c r="G4" s="501"/>
      <c r="H4" s="501"/>
      <c r="I4" s="501"/>
      <c r="J4" s="417"/>
    </row>
    <row r="5" spans="1:10" ht="16.2" thickBot="1" x14ac:dyDescent="0.35">
      <c r="A5" s="113"/>
      <c r="B5" s="115"/>
      <c r="C5" s="115"/>
      <c r="D5" s="115"/>
      <c r="E5" s="417"/>
      <c r="F5" s="115"/>
      <c r="G5" s="115"/>
      <c r="H5" s="115"/>
      <c r="I5" s="115"/>
      <c r="J5" s="417"/>
    </row>
    <row r="6" spans="1:10" ht="27.6" x14ac:dyDescent="0.25">
      <c r="A6" s="114"/>
      <c r="B6" s="547" t="s">
        <v>188</v>
      </c>
      <c r="C6" s="549" t="s">
        <v>175</v>
      </c>
      <c r="D6" s="138" t="s">
        <v>36</v>
      </c>
      <c r="E6" s="418" t="s">
        <v>36</v>
      </c>
      <c r="F6" s="138"/>
      <c r="G6" s="495" t="s">
        <v>175</v>
      </c>
      <c r="H6" s="495"/>
      <c r="I6" s="545" t="s">
        <v>36</v>
      </c>
      <c r="J6" s="545" t="s">
        <v>36</v>
      </c>
    </row>
    <row r="7" spans="1:10" ht="13.8" x14ac:dyDescent="0.25">
      <c r="A7" s="108"/>
      <c r="B7" s="548"/>
      <c r="C7" s="550"/>
      <c r="D7" s="127" t="s">
        <v>542</v>
      </c>
      <c r="E7" s="419" t="s">
        <v>544</v>
      </c>
      <c r="F7" s="127"/>
      <c r="G7" s="496"/>
      <c r="H7" s="496"/>
      <c r="I7" s="546"/>
      <c r="J7" s="546"/>
    </row>
    <row r="8" spans="1:10" ht="12.75" customHeight="1" x14ac:dyDescent="0.25">
      <c r="A8" s="108"/>
      <c r="B8" s="548"/>
      <c r="C8" s="551"/>
      <c r="D8" s="127" t="s">
        <v>543</v>
      </c>
      <c r="E8" s="419" t="s">
        <v>543</v>
      </c>
      <c r="F8" s="127"/>
      <c r="G8" s="496"/>
      <c r="H8" s="496"/>
      <c r="I8" s="119" t="s">
        <v>545</v>
      </c>
      <c r="J8" s="420" t="s">
        <v>546</v>
      </c>
    </row>
    <row r="9" spans="1:10" ht="15.6" x14ac:dyDescent="0.3">
      <c r="A9" s="108"/>
      <c r="B9" s="508" t="s">
        <v>190</v>
      </c>
      <c r="C9" s="508"/>
      <c r="D9" s="129"/>
      <c r="E9" s="129"/>
      <c r="F9" s="127"/>
      <c r="G9" s="496" t="s">
        <v>189</v>
      </c>
      <c r="H9" s="496"/>
      <c r="I9" s="135"/>
      <c r="J9" s="135"/>
    </row>
    <row r="10" spans="1:10" ht="15.6" x14ac:dyDescent="0.3">
      <c r="A10" s="108" t="s">
        <v>30</v>
      </c>
      <c r="B10" s="513" t="s">
        <v>216</v>
      </c>
      <c r="C10" s="513"/>
      <c r="D10" s="129">
        <v>1496480</v>
      </c>
      <c r="E10" s="129">
        <v>1661170</v>
      </c>
      <c r="F10" s="130" t="s">
        <v>30</v>
      </c>
      <c r="G10" s="504" t="s">
        <v>176</v>
      </c>
      <c r="H10" s="504"/>
      <c r="I10" s="14">
        <v>10711435</v>
      </c>
      <c r="J10" s="14">
        <v>11747203</v>
      </c>
    </row>
    <row r="11" spans="1:10" ht="15.6" x14ac:dyDescent="0.3">
      <c r="A11" s="108" t="s">
        <v>38</v>
      </c>
      <c r="B11" s="513" t="s">
        <v>186</v>
      </c>
      <c r="C11" s="513"/>
      <c r="D11" s="129">
        <v>12337000</v>
      </c>
      <c r="E11" s="129">
        <v>12618788</v>
      </c>
      <c r="F11" s="130" t="s">
        <v>38</v>
      </c>
      <c r="G11" s="504" t="s">
        <v>184</v>
      </c>
      <c r="H11" s="504"/>
      <c r="I11" s="14">
        <v>2193157</v>
      </c>
      <c r="J11" s="14">
        <v>2352016</v>
      </c>
    </row>
    <row r="12" spans="1:10" ht="15.6" x14ac:dyDescent="0.3">
      <c r="A12" s="108" t="s">
        <v>39</v>
      </c>
      <c r="B12" s="513" t="s">
        <v>131</v>
      </c>
      <c r="C12" s="513"/>
      <c r="D12" s="129">
        <v>27086643</v>
      </c>
      <c r="E12" s="129">
        <v>29822945</v>
      </c>
      <c r="F12" s="130" t="s">
        <v>39</v>
      </c>
      <c r="G12" s="504" t="s">
        <v>185</v>
      </c>
      <c r="H12" s="504"/>
      <c r="I12" s="14">
        <v>28709250</v>
      </c>
      <c r="J12" s="14">
        <v>42557437</v>
      </c>
    </row>
    <row r="13" spans="1:10" ht="15.6" x14ac:dyDescent="0.3">
      <c r="A13" s="108" t="s">
        <v>40</v>
      </c>
      <c r="B13" s="513" t="s">
        <v>132</v>
      </c>
      <c r="C13" s="513"/>
      <c r="D13" s="129">
        <v>1447355</v>
      </c>
      <c r="E13" s="129">
        <v>3829115</v>
      </c>
      <c r="F13" s="130" t="s">
        <v>40</v>
      </c>
      <c r="G13" s="505" t="s">
        <v>162</v>
      </c>
      <c r="H13" s="544"/>
      <c r="I13" s="14">
        <f>SUM(I14:I17)</f>
        <v>5102799</v>
      </c>
      <c r="J13" s="14">
        <v>5131708</v>
      </c>
    </row>
    <row r="14" spans="1:10" ht="15.6" x14ac:dyDescent="0.3">
      <c r="A14" s="139"/>
      <c r="B14" s="519"/>
      <c r="C14" s="519"/>
      <c r="D14" s="19"/>
      <c r="E14" s="19"/>
      <c r="F14" s="130" t="s">
        <v>153</v>
      </c>
      <c r="G14" s="506" t="s">
        <v>156</v>
      </c>
      <c r="H14" s="536"/>
      <c r="I14" s="14"/>
      <c r="J14" s="14"/>
    </row>
    <row r="15" spans="1:10" ht="15.6" x14ac:dyDescent="0.3">
      <c r="A15" s="139"/>
      <c r="B15" s="519"/>
      <c r="C15" s="519"/>
      <c r="D15" s="19"/>
      <c r="E15" s="19"/>
      <c r="F15" s="130" t="s">
        <v>154</v>
      </c>
      <c r="G15" s="506" t="s">
        <v>157</v>
      </c>
      <c r="H15" s="536"/>
      <c r="I15" s="14">
        <v>1853799</v>
      </c>
      <c r="J15" s="14">
        <v>2535108</v>
      </c>
    </row>
    <row r="16" spans="1:10" ht="15.6" x14ac:dyDescent="0.3">
      <c r="A16" s="139"/>
      <c r="B16" s="519"/>
      <c r="C16" s="519"/>
      <c r="D16" s="19"/>
      <c r="E16" s="19"/>
      <c r="F16" s="130" t="s">
        <v>155</v>
      </c>
      <c r="G16" s="502" t="s">
        <v>158</v>
      </c>
      <c r="H16" s="502"/>
      <c r="I16" s="14">
        <v>3249000</v>
      </c>
      <c r="J16" s="14">
        <v>2596600</v>
      </c>
    </row>
    <row r="17" spans="1:10" ht="16.2" x14ac:dyDescent="0.3">
      <c r="A17" s="141"/>
      <c r="B17" s="531"/>
      <c r="C17" s="531"/>
      <c r="D17" s="142"/>
      <c r="E17" s="142"/>
      <c r="F17" s="143" t="s">
        <v>62</v>
      </c>
      <c r="G17" s="537" t="s">
        <v>163</v>
      </c>
      <c r="H17" s="538"/>
      <c r="I17" s="144"/>
      <c r="J17" s="144"/>
    </row>
    <row r="18" spans="1:10" ht="15.6" x14ac:dyDescent="0.3">
      <c r="A18" s="157"/>
      <c r="B18" s="158"/>
      <c r="C18" s="158"/>
      <c r="D18" s="159"/>
      <c r="E18" s="159"/>
      <c r="F18" s="160" t="s">
        <v>41</v>
      </c>
      <c r="G18" s="502"/>
      <c r="H18" s="502"/>
      <c r="I18" s="144"/>
      <c r="J18" s="144"/>
    </row>
    <row r="19" spans="1:10" ht="16.5" customHeight="1" thickBot="1" x14ac:dyDescent="0.35">
      <c r="A19" s="157"/>
      <c r="B19" s="158"/>
      <c r="C19" s="158"/>
      <c r="D19" s="159"/>
      <c r="E19" s="159"/>
      <c r="F19" s="202"/>
      <c r="G19" s="534" t="s">
        <v>547</v>
      </c>
      <c r="H19" s="535"/>
      <c r="I19" s="203">
        <v>22156568</v>
      </c>
      <c r="J19" s="203">
        <v>4789583</v>
      </c>
    </row>
    <row r="20" spans="1:10" s="126" customFormat="1" ht="14.4" thickBot="1" x14ac:dyDescent="0.3">
      <c r="A20" s="148" t="s">
        <v>160</v>
      </c>
      <c r="B20" s="532" t="s">
        <v>201</v>
      </c>
      <c r="C20" s="532"/>
      <c r="D20" s="149">
        <f>SUM(D10:D18)</f>
        <v>42367478</v>
      </c>
      <c r="E20" s="149">
        <f>SUM(E10:E18)</f>
        <v>47932018</v>
      </c>
      <c r="F20" s="150" t="s">
        <v>160</v>
      </c>
      <c r="G20" s="151" t="s">
        <v>152</v>
      </c>
      <c r="H20" s="152"/>
      <c r="I20" s="153">
        <f>+I10+I11+I12+I13+I19</f>
        <v>68873209</v>
      </c>
      <c r="J20" s="153">
        <f>+J10+J11+J12+J13+J19</f>
        <v>66577947</v>
      </c>
    </row>
    <row r="21" spans="1:10" s="126" customFormat="1" ht="13.8" x14ac:dyDescent="0.25">
      <c r="A21" s="171" t="s">
        <v>181</v>
      </c>
      <c r="B21" s="521" t="s">
        <v>97</v>
      </c>
      <c r="C21" s="522"/>
      <c r="D21" s="166">
        <f>+I20-D20</f>
        <v>26505731</v>
      </c>
      <c r="E21" s="166">
        <f>+J20-E20</f>
        <v>18645929</v>
      </c>
      <c r="F21" s="167"/>
      <c r="G21" s="168"/>
      <c r="H21" s="169"/>
      <c r="I21" s="170"/>
      <c r="J21" s="170"/>
    </row>
    <row r="22" spans="1:10" ht="15.6" x14ac:dyDescent="0.3">
      <c r="A22" s="106" t="s">
        <v>41</v>
      </c>
      <c r="B22" s="525" t="s">
        <v>179</v>
      </c>
      <c r="C22" s="525"/>
      <c r="D22" s="145"/>
      <c r="E22" s="145">
        <v>1050000</v>
      </c>
      <c r="F22" s="146" t="s">
        <v>42</v>
      </c>
      <c r="G22" s="542" t="s">
        <v>200</v>
      </c>
      <c r="H22" s="542"/>
      <c r="I22" s="147">
        <v>9817187</v>
      </c>
      <c r="J22" s="147">
        <v>7567958</v>
      </c>
    </row>
    <row r="23" spans="1:10" ht="15.6" x14ac:dyDescent="0.3">
      <c r="A23" s="108" t="s">
        <v>42</v>
      </c>
      <c r="B23" s="513" t="s">
        <v>133</v>
      </c>
      <c r="C23" s="513"/>
      <c r="D23" s="129"/>
      <c r="E23" s="129">
        <v>15197864</v>
      </c>
      <c r="F23" s="130" t="s">
        <v>43</v>
      </c>
      <c r="G23" s="504" t="s">
        <v>177</v>
      </c>
      <c r="H23" s="504"/>
      <c r="I23" s="14">
        <v>1270000</v>
      </c>
      <c r="J23" s="14">
        <v>23610690</v>
      </c>
    </row>
    <row r="24" spans="1:10" ht="16.2" thickBot="1" x14ac:dyDescent="0.35">
      <c r="A24" s="107" t="s">
        <v>43</v>
      </c>
      <c r="B24" s="523" t="s">
        <v>134</v>
      </c>
      <c r="C24" s="523"/>
      <c r="D24" s="154">
        <v>5664031</v>
      </c>
      <c r="E24" s="154">
        <v>2562621</v>
      </c>
      <c r="F24" s="143" t="s">
        <v>44</v>
      </c>
      <c r="G24" s="543" t="s">
        <v>159</v>
      </c>
      <c r="H24" s="543"/>
      <c r="I24" s="144"/>
      <c r="J24" s="144">
        <v>40000</v>
      </c>
    </row>
    <row r="25" spans="1:10" s="126" customFormat="1" ht="14.4" thickBot="1" x14ac:dyDescent="0.3">
      <c r="A25" s="148" t="s">
        <v>136</v>
      </c>
      <c r="B25" s="532" t="s">
        <v>202</v>
      </c>
      <c r="C25" s="532"/>
      <c r="D25" s="149">
        <f>SUM(D22:D24)</f>
        <v>5664031</v>
      </c>
      <c r="E25" s="149">
        <f>SUM(E22:E24)</f>
        <v>18810485</v>
      </c>
      <c r="F25" s="150" t="s">
        <v>136</v>
      </c>
      <c r="G25" s="526" t="s">
        <v>205</v>
      </c>
      <c r="H25" s="526"/>
      <c r="I25" s="155">
        <f>SUM(I22:I24)</f>
        <v>11087187</v>
      </c>
      <c r="J25" s="155">
        <f>SUM(J22:J24)</f>
        <v>31218648</v>
      </c>
    </row>
    <row r="26" spans="1:10" s="126" customFormat="1" ht="13.8" x14ac:dyDescent="0.25">
      <c r="A26" s="171" t="s">
        <v>182</v>
      </c>
      <c r="B26" s="521" t="s">
        <v>207</v>
      </c>
      <c r="C26" s="522"/>
      <c r="D26" s="166">
        <f>+I25-D25</f>
        <v>5423156</v>
      </c>
      <c r="E26" s="166">
        <f>+J25-E25</f>
        <v>12408163</v>
      </c>
      <c r="F26" s="167"/>
      <c r="G26" s="172" t="s">
        <v>540</v>
      </c>
      <c r="H26" s="172"/>
      <c r="I26" s="173">
        <v>0</v>
      </c>
      <c r="J26" s="173">
        <v>54220</v>
      </c>
    </row>
    <row r="27" spans="1:10" ht="15.6" x14ac:dyDescent="0.3">
      <c r="A27" s="106" t="s">
        <v>44</v>
      </c>
      <c r="B27" s="525" t="s">
        <v>135</v>
      </c>
      <c r="C27" s="525"/>
      <c r="D27" s="145"/>
      <c r="E27" s="145"/>
      <c r="F27" s="156"/>
      <c r="G27" s="172" t="s">
        <v>541</v>
      </c>
      <c r="H27" s="172"/>
      <c r="I27" s="173">
        <v>0</v>
      </c>
      <c r="J27" s="173">
        <v>1213159</v>
      </c>
    </row>
    <row r="28" spans="1:10" ht="15.6" x14ac:dyDescent="0.3">
      <c r="A28" s="108" t="s">
        <v>45</v>
      </c>
      <c r="B28" s="513" t="s">
        <v>139</v>
      </c>
      <c r="C28" s="513"/>
      <c r="D28" s="129">
        <v>31928887</v>
      </c>
      <c r="E28" s="129">
        <v>32180421</v>
      </c>
      <c r="F28" s="134"/>
      <c r="G28" s="524"/>
      <c r="H28" s="524"/>
      <c r="I28" s="140"/>
      <c r="J28" s="140"/>
    </row>
    <row r="29" spans="1:10" ht="15.6" x14ac:dyDescent="0.3">
      <c r="A29" s="108" t="s">
        <v>31</v>
      </c>
      <c r="B29" s="513" t="s">
        <v>141</v>
      </c>
      <c r="C29" s="513"/>
      <c r="D29" s="129"/>
      <c r="E29" s="129"/>
      <c r="F29" s="156"/>
      <c r="G29" s="539"/>
      <c r="H29" s="539"/>
      <c r="I29" s="140"/>
      <c r="J29" s="140"/>
    </row>
    <row r="30" spans="1:10" ht="15.6" x14ac:dyDescent="0.3">
      <c r="A30" s="108" t="s">
        <v>46</v>
      </c>
      <c r="B30" s="513" t="s">
        <v>142</v>
      </c>
      <c r="C30" s="513"/>
      <c r="D30" s="129"/>
      <c r="E30" s="129"/>
      <c r="F30" s="156"/>
      <c r="G30" s="528"/>
      <c r="H30" s="529"/>
      <c r="I30" s="140"/>
      <c r="J30" s="140"/>
    </row>
    <row r="31" spans="1:10" ht="15.6" x14ac:dyDescent="0.3">
      <c r="A31" s="136" t="s">
        <v>140</v>
      </c>
      <c r="B31" s="518" t="s">
        <v>203</v>
      </c>
      <c r="C31" s="518"/>
      <c r="D31" s="131">
        <f>D27+D28+D29+D30</f>
        <v>31928887</v>
      </c>
      <c r="E31" s="131">
        <f>E27+E28+E29+E30</f>
        <v>32180421</v>
      </c>
      <c r="F31" s="128" t="s">
        <v>143</v>
      </c>
      <c r="G31" s="540" t="s">
        <v>28</v>
      </c>
      <c r="H31" s="541"/>
      <c r="I31" s="17">
        <v>0</v>
      </c>
      <c r="J31" s="17">
        <f>J26+J27</f>
        <v>1267379</v>
      </c>
    </row>
    <row r="32" spans="1:10" ht="17.399999999999999" x14ac:dyDescent="0.3">
      <c r="A32" s="108"/>
      <c r="B32" s="513" t="s">
        <v>541</v>
      </c>
      <c r="C32" s="513"/>
      <c r="D32" s="133"/>
      <c r="E32" s="133">
        <v>141050</v>
      </c>
      <c r="F32" s="134"/>
      <c r="G32" s="511"/>
      <c r="H32" s="511"/>
      <c r="I32" s="20"/>
      <c r="J32" s="20"/>
    </row>
    <row r="33" spans="1:10" ht="17.399999999999999" x14ac:dyDescent="0.3">
      <c r="A33" s="136" t="s">
        <v>143</v>
      </c>
      <c r="B33" s="512" t="s">
        <v>204</v>
      </c>
      <c r="C33" s="512"/>
      <c r="D33" s="133">
        <f>+D20+D25+D31</f>
        <v>79960396</v>
      </c>
      <c r="E33" s="133">
        <f>+E20+E25+E31+E32</f>
        <v>99063974</v>
      </c>
      <c r="F33" s="132" t="s">
        <v>146</v>
      </c>
      <c r="G33" s="510" t="s">
        <v>206</v>
      </c>
      <c r="H33" s="510"/>
      <c r="I33" s="12">
        <f>+I20+I25+I29+I31+I27</f>
        <v>79960396</v>
      </c>
      <c r="J33" s="12">
        <f>J20+J25+J31</f>
        <v>99063974</v>
      </c>
    </row>
    <row r="34" spans="1:10" ht="18" thickBot="1" x14ac:dyDescent="0.35">
      <c r="A34" s="109"/>
      <c r="B34" s="527" t="s">
        <v>130</v>
      </c>
      <c r="C34" s="527"/>
      <c r="D34" s="35">
        <f>+D33-I33</f>
        <v>0</v>
      </c>
      <c r="E34" s="35">
        <f>+E33-J33</f>
        <v>0</v>
      </c>
      <c r="F34" s="118"/>
      <c r="G34" s="533"/>
      <c r="H34" s="533"/>
      <c r="I34" s="137"/>
      <c r="J34" s="137"/>
    </row>
    <row r="35" spans="1:10" ht="15.6" x14ac:dyDescent="0.3">
      <c r="B35" s="121"/>
      <c r="C35" s="121"/>
      <c r="D35" s="121"/>
      <c r="E35" s="121"/>
      <c r="F35" s="121"/>
      <c r="G35" s="530"/>
      <c r="H35" s="530"/>
      <c r="I35" s="122"/>
      <c r="J35" s="122"/>
    </row>
    <row r="36" spans="1:10" ht="15.6" x14ac:dyDescent="0.3">
      <c r="B36" s="121"/>
      <c r="C36" s="121"/>
      <c r="D36" s="161"/>
      <c r="E36" s="161"/>
      <c r="F36" s="121"/>
      <c r="G36" s="530"/>
      <c r="H36" s="530"/>
      <c r="I36" s="122"/>
      <c r="J36" s="122"/>
    </row>
    <row r="37" spans="1:10" ht="15.6" x14ac:dyDescent="0.3">
      <c r="B37" s="121"/>
      <c r="C37" s="121"/>
      <c r="D37" s="121"/>
      <c r="E37" s="121"/>
      <c r="F37" s="121"/>
      <c r="G37" s="530"/>
      <c r="H37" s="530"/>
      <c r="I37" s="122"/>
      <c r="J37" s="122"/>
    </row>
    <row r="38" spans="1:10" ht="15.6" x14ac:dyDescent="0.3">
      <c r="B38" s="121"/>
      <c r="C38" s="121"/>
      <c r="D38" s="121"/>
      <c r="E38" s="121"/>
      <c r="F38" s="121"/>
      <c r="G38" s="530"/>
      <c r="H38" s="530"/>
      <c r="I38" s="122"/>
      <c r="J38" s="122"/>
    </row>
    <row r="39" spans="1:10" ht="15.6" x14ac:dyDescent="0.3">
      <c r="B39" s="121"/>
      <c r="C39" s="121"/>
      <c r="D39" s="121"/>
      <c r="E39" s="121"/>
      <c r="F39" s="121"/>
      <c r="G39" s="530"/>
      <c r="H39" s="530"/>
      <c r="I39" s="122"/>
      <c r="J39" s="122"/>
    </row>
    <row r="40" spans="1:10" ht="15.6" x14ac:dyDescent="0.3">
      <c r="B40" s="121"/>
      <c r="C40" s="121"/>
      <c r="D40" s="121"/>
      <c r="E40" s="121"/>
      <c r="F40" s="121"/>
      <c r="G40" s="530"/>
      <c r="H40" s="530"/>
      <c r="I40" s="122"/>
      <c r="J40" s="122"/>
    </row>
    <row r="41" spans="1:10" ht="15.6" x14ac:dyDescent="0.3">
      <c r="B41" s="121"/>
      <c r="C41" s="121"/>
      <c r="D41" s="121"/>
      <c r="E41" s="121"/>
      <c r="F41" s="121"/>
      <c r="G41" s="530"/>
      <c r="H41" s="530"/>
      <c r="I41" s="122"/>
      <c r="J41" s="122"/>
    </row>
    <row r="42" spans="1:10" ht="15.6" x14ac:dyDescent="0.3">
      <c r="B42" s="121"/>
      <c r="C42" s="121"/>
      <c r="D42" s="121"/>
      <c r="E42" s="121"/>
      <c r="F42" s="121"/>
      <c r="G42" s="530"/>
      <c r="H42" s="530"/>
      <c r="I42" s="122"/>
      <c r="J42" s="122"/>
    </row>
    <row r="43" spans="1:10" ht="15.6" x14ac:dyDescent="0.3">
      <c r="B43" s="121"/>
      <c r="C43" s="121"/>
      <c r="D43" s="121"/>
      <c r="E43" s="121"/>
      <c r="F43" s="121"/>
      <c r="G43" s="530"/>
      <c r="H43" s="530"/>
      <c r="I43" s="122"/>
      <c r="J43" s="122"/>
    </row>
    <row r="44" spans="1:10" ht="15.6" x14ac:dyDescent="0.3">
      <c r="B44" s="121"/>
      <c r="C44" s="121"/>
      <c r="D44" s="121"/>
      <c r="E44" s="121"/>
      <c r="F44" s="121"/>
      <c r="G44" s="530"/>
      <c r="H44" s="530"/>
      <c r="I44" s="122"/>
      <c r="J44" s="122"/>
    </row>
    <row r="45" spans="1:10" ht="15.6" x14ac:dyDescent="0.3">
      <c r="B45" s="121"/>
      <c r="C45" s="121"/>
      <c r="D45" s="121"/>
      <c r="E45" s="121"/>
      <c r="F45" s="121"/>
      <c r="G45" s="530"/>
      <c r="H45" s="530"/>
      <c r="I45" s="122"/>
      <c r="J45" s="122"/>
    </row>
    <row r="46" spans="1:10" ht="15.6" x14ac:dyDescent="0.3">
      <c r="B46" s="121"/>
      <c r="C46" s="121"/>
      <c r="D46" s="121"/>
      <c r="E46" s="121"/>
      <c r="F46" s="121"/>
      <c r="G46" s="530"/>
      <c r="H46" s="530"/>
      <c r="I46" s="122"/>
      <c r="J46" s="122"/>
    </row>
    <row r="47" spans="1:10" ht="15.6" x14ac:dyDescent="0.3">
      <c r="B47" s="121"/>
      <c r="C47" s="121"/>
      <c r="D47" s="121"/>
      <c r="E47" s="121"/>
      <c r="F47" s="121"/>
      <c r="G47" s="530"/>
      <c r="H47" s="530"/>
      <c r="I47" s="122"/>
      <c r="J47" s="122"/>
    </row>
    <row r="48" spans="1:10" ht="17.399999999999999" x14ac:dyDescent="0.3">
      <c r="B48" s="121"/>
      <c r="C48" s="121"/>
      <c r="D48" s="121"/>
      <c r="E48" s="121"/>
      <c r="F48" s="121"/>
      <c r="G48" s="530"/>
      <c r="H48" s="530"/>
      <c r="I48" s="123"/>
      <c r="J48" s="123"/>
    </row>
    <row r="49" spans="2:10" ht="17.399999999999999" x14ac:dyDescent="0.3">
      <c r="B49" s="124"/>
      <c r="C49" s="124"/>
      <c r="D49" s="124"/>
      <c r="E49" s="124"/>
      <c r="F49" s="124"/>
      <c r="G49" s="520"/>
      <c r="H49" s="520"/>
      <c r="I49" s="123"/>
      <c r="J49" s="123"/>
    </row>
    <row r="50" spans="2:10" ht="17.399999999999999" x14ac:dyDescent="0.3">
      <c r="B50" s="121"/>
      <c r="C50" s="121"/>
      <c r="D50" s="121"/>
      <c r="E50" s="121"/>
      <c r="F50" s="121"/>
      <c r="G50" s="520"/>
      <c r="H50" s="520"/>
      <c r="I50" s="125"/>
      <c r="J50" s="125"/>
    </row>
  </sheetData>
  <mergeCells count="71">
    <mergeCell ref="J6:J7"/>
    <mergeCell ref="B1:I1"/>
    <mergeCell ref="B2:I2"/>
    <mergeCell ref="B3:I3"/>
    <mergeCell ref="B4:I4"/>
    <mergeCell ref="B6:B8"/>
    <mergeCell ref="G6:H8"/>
    <mergeCell ref="I6:I7"/>
    <mergeCell ref="C6:C8"/>
    <mergeCell ref="G9:H9"/>
    <mergeCell ref="G10:H10"/>
    <mergeCell ref="G11:H11"/>
    <mergeCell ref="G12:H12"/>
    <mergeCell ref="G13:H13"/>
    <mergeCell ref="G14:H14"/>
    <mergeCell ref="G36:H36"/>
    <mergeCell ref="G37:H37"/>
    <mergeCell ref="G15:H15"/>
    <mergeCell ref="G16:H16"/>
    <mergeCell ref="G17:H17"/>
    <mergeCell ref="G29:H29"/>
    <mergeCell ref="G31:H31"/>
    <mergeCell ref="G22:H22"/>
    <mergeCell ref="G23:H23"/>
    <mergeCell ref="G24:H24"/>
    <mergeCell ref="G48:H48"/>
    <mergeCell ref="G49:H49"/>
    <mergeCell ref="G38:H38"/>
    <mergeCell ref="G39:H39"/>
    <mergeCell ref="G40:H40"/>
    <mergeCell ref="G41:H41"/>
    <mergeCell ref="G42:H42"/>
    <mergeCell ref="G43:H43"/>
    <mergeCell ref="G45:H45"/>
    <mergeCell ref="B14:C14"/>
    <mergeCell ref="B15:C15"/>
    <mergeCell ref="B17:C17"/>
    <mergeCell ref="B20:C20"/>
    <mergeCell ref="G44:H44"/>
    <mergeCell ref="G32:H32"/>
    <mergeCell ref="G33:H33"/>
    <mergeCell ref="G34:H34"/>
    <mergeCell ref="G35:H35"/>
    <mergeCell ref="B21:C21"/>
    <mergeCell ref="B25:C25"/>
    <mergeCell ref="B27:C27"/>
    <mergeCell ref="G19:H19"/>
    <mergeCell ref="G18:H18"/>
    <mergeCell ref="B29:C29"/>
    <mergeCell ref="B30:C30"/>
    <mergeCell ref="B9:C9"/>
    <mergeCell ref="B10:C10"/>
    <mergeCell ref="B11:C11"/>
    <mergeCell ref="B12:C12"/>
    <mergeCell ref="B13:C13"/>
    <mergeCell ref="B31:C31"/>
    <mergeCell ref="B32:C32"/>
    <mergeCell ref="B16:C16"/>
    <mergeCell ref="B28:C28"/>
    <mergeCell ref="G50:H50"/>
    <mergeCell ref="B26:C26"/>
    <mergeCell ref="B24:C24"/>
    <mergeCell ref="G28:H28"/>
    <mergeCell ref="B33:C33"/>
    <mergeCell ref="B22:C22"/>
    <mergeCell ref="B23:C23"/>
    <mergeCell ref="G25:H25"/>
    <mergeCell ref="B34:C34"/>
    <mergeCell ref="G30:H30"/>
    <mergeCell ref="G46:H46"/>
    <mergeCell ref="G47:H47"/>
  </mergeCells>
  <phoneticPr fontId="19" type="noConversion"/>
  <pageMargins left="0.25" right="0.25" top="0.75" bottom="0.75" header="0.3" footer="0.3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61"/>
  <sheetViews>
    <sheetView topLeftCell="A7" workbookViewId="0">
      <selection activeCell="B12" sqref="B12"/>
    </sheetView>
  </sheetViews>
  <sheetFormatPr defaultRowHeight="13.2" x14ac:dyDescent="0.25"/>
  <cols>
    <col min="1" max="1" width="52" style="50" customWidth="1"/>
    <col min="2" max="2" width="13.44140625" style="51" customWidth="1"/>
    <col min="3" max="3" width="14" style="50" customWidth="1"/>
    <col min="4" max="4" width="12.5546875" style="51" customWidth="1"/>
    <col min="5" max="5" width="14.33203125" style="51" customWidth="1"/>
    <col min="6" max="6" width="12.5546875" style="51" customWidth="1"/>
    <col min="7" max="7" width="16.109375" style="51" customWidth="1"/>
    <col min="8" max="8" width="16.109375" style="50" customWidth="1"/>
    <col min="9" max="9" width="12" style="51" customWidth="1"/>
    <col min="10" max="10" width="13.88671875" customWidth="1"/>
  </cols>
  <sheetData>
    <row r="1" spans="1:11" ht="18" x14ac:dyDescent="0.25">
      <c r="A1" s="552" t="s">
        <v>313</v>
      </c>
      <c r="B1" s="552"/>
      <c r="C1" s="552"/>
      <c r="D1" s="552"/>
      <c r="E1" s="552"/>
    </row>
    <row r="2" spans="1:11" ht="15.6" x14ac:dyDescent="0.3">
      <c r="A2" s="500" t="s">
        <v>227</v>
      </c>
      <c r="B2" s="500"/>
      <c r="C2" s="500"/>
      <c r="D2" s="500"/>
      <c r="E2" s="500"/>
      <c r="F2" s="500"/>
      <c r="G2" s="416"/>
      <c r="H2" s="416"/>
      <c r="I2" s="416"/>
    </row>
    <row r="4" spans="1:11" ht="18" x14ac:dyDescent="0.25">
      <c r="A4" s="552" t="s">
        <v>209</v>
      </c>
      <c r="B4" s="553"/>
      <c r="C4" s="553"/>
      <c r="D4" s="553"/>
      <c r="E4" s="553"/>
      <c r="F4" s="245" t="s">
        <v>223</v>
      </c>
      <c r="G4" s="245"/>
      <c r="H4" s="450"/>
      <c r="I4" s="245"/>
    </row>
    <row r="5" spans="1:11" ht="18" x14ac:dyDescent="0.25">
      <c r="A5" s="421"/>
      <c r="B5" s="422"/>
      <c r="C5" s="421"/>
      <c r="D5" s="422"/>
      <c r="E5" s="422"/>
      <c r="F5" s="245"/>
      <c r="G5" s="245"/>
      <c r="H5" s="450"/>
      <c r="I5" s="245"/>
    </row>
    <row r="6" spans="1:11" ht="19.5" customHeight="1" thickBot="1" x14ac:dyDescent="0.4">
      <c r="A6" s="409"/>
      <c r="B6" s="554" t="s">
        <v>580</v>
      </c>
      <c r="C6" s="555"/>
      <c r="D6" s="555"/>
      <c r="E6" s="555"/>
      <c r="F6" s="556"/>
      <c r="G6" s="557" t="s">
        <v>581</v>
      </c>
      <c r="H6" s="558"/>
      <c r="I6" s="558"/>
      <c r="J6" s="558"/>
      <c r="K6" s="559"/>
    </row>
    <row r="7" spans="1:11" ht="57.6" thickBot="1" x14ac:dyDescent="0.3">
      <c r="A7" s="86" t="s">
        <v>125</v>
      </c>
      <c r="B7" s="442" t="s">
        <v>126</v>
      </c>
      <c r="C7" s="442" t="s">
        <v>127</v>
      </c>
      <c r="D7" s="442" t="s">
        <v>412</v>
      </c>
      <c r="E7" s="442" t="s">
        <v>548</v>
      </c>
      <c r="F7" s="443" t="s">
        <v>411</v>
      </c>
      <c r="G7" s="442" t="s">
        <v>126</v>
      </c>
      <c r="H7" s="442" t="s">
        <v>127</v>
      </c>
      <c r="I7" s="442" t="s">
        <v>412</v>
      </c>
      <c r="J7" s="442" t="s">
        <v>549</v>
      </c>
      <c r="K7" s="443" t="s">
        <v>411</v>
      </c>
    </row>
    <row r="8" spans="1:11" ht="13.8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9">
        <v>6</v>
      </c>
      <c r="G8" s="88">
        <v>2</v>
      </c>
      <c r="H8" s="88">
        <v>3</v>
      </c>
      <c r="I8" s="88">
        <v>4</v>
      </c>
      <c r="J8" s="88">
        <v>5</v>
      </c>
      <c r="K8" s="89">
        <v>6</v>
      </c>
    </row>
    <row r="9" spans="1:11" ht="20.25" customHeight="1" x14ac:dyDescent="0.25">
      <c r="A9" s="90" t="s">
        <v>128</v>
      </c>
      <c r="B9" s="91">
        <f>B10</f>
        <v>1270000</v>
      </c>
      <c r="C9" s="444"/>
      <c r="D9" s="91"/>
      <c r="E9" s="91">
        <f>SUM(E10:E12)</f>
        <v>1270000</v>
      </c>
      <c r="F9" s="92"/>
      <c r="G9" s="91">
        <f>SUM(G10:G13)</f>
        <v>23610690</v>
      </c>
      <c r="H9" s="91">
        <f>SUM(H10:H13)</f>
        <v>0</v>
      </c>
      <c r="I9" s="91">
        <f>SUM(I10:I13)</f>
        <v>0</v>
      </c>
      <c r="J9" s="91">
        <f>SUM(J10:J13)</f>
        <v>23610690</v>
      </c>
      <c r="K9" s="92"/>
    </row>
    <row r="10" spans="1:11" ht="20.25" customHeight="1" thickBot="1" x14ac:dyDescent="0.3">
      <c r="A10" s="425" t="s">
        <v>271</v>
      </c>
      <c r="B10" s="91">
        <v>1270000</v>
      </c>
      <c r="C10" s="444" t="s">
        <v>520</v>
      </c>
      <c r="D10" s="91"/>
      <c r="E10" s="91">
        <v>1270000</v>
      </c>
      <c r="F10" s="92"/>
      <c r="G10" s="430">
        <v>1905000</v>
      </c>
      <c r="H10" s="444" t="s">
        <v>520</v>
      </c>
      <c r="I10" s="91"/>
      <c r="J10" s="430">
        <v>1905000</v>
      </c>
      <c r="K10" s="92"/>
    </row>
    <row r="11" spans="1:11" ht="36" customHeight="1" thickBot="1" x14ac:dyDescent="0.3">
      <c r="A11" s="426" t="s">
        <v>639</v>
      </c>
      <c r="B11" s="424"/>
      <c r="C11" s="444"/>
      <c r="D11" s="91"/>
      <c r="E11" s="91"/>
      <c r="F11" s="92"/>
      <c r="G11" s="429">
        <v>2244116</v>
      </c>
      <c r="H11" s="444" t="s">
        <v>520</v>
      </c>
      <c r="I11" s="91"/>
      <c r="J11" s="429">
        <v>2244116</v>
      </c>
      <c r="K11" s="92"/>
    </row>
    <row r="12" spans="1:11" ht="36" customHeight="1" thickBot="1" x14ac:dyDescent="0.3">
      <c r="A12" s="460" t="s">
        <v>550</v>
      </c>
      <c r="B12" s="91"/>
      <c r="C12" s="444"/>
      <c r="D12" s="91"/>
      <c r="E12" s="91"/>
      <c r="F12" s="92"/>
      <c r="G12" s="429">
        <v>8966087</v>
      </c>
      <c r="H12" s="444" t="s">
        <v>520</v>
      </c>
      <c r="I12" s="91"/>
      <c r="J12" s="429">
        <v>8966087</v>
      </c>
      <c r="K12" s="92"/>
    </row>
    <row r="13" spans="1:11" ht="13.8" thickBot="1" x14ac:dyDescent="0.3">
      <c r="A13" s="462" t="s">
        <v>616</v>
      </c>
      <c r="B13" s="424"/>
      <c r="C13" s="444"/>
      <c r="D13" s="91"/>
      <c r="E13" s="91"/>
      <c r="F13" s="92"/>
      <c r="G13" s="429">
        <v>10495487</v>
      </c>
      <c r="H13" s="444" t="s">
        <v>520</v>
      </c>
      <c r="I13" s="91"/>
      <c r="J13" s="429">
        <v>10495487</v>
      </c>
      <c r="K13" s="92"/>
    </row>
    <row r="14" spans="1:11" s="271" customFormat="1" ht="36" customHeight="1" thickBot="1" x14ac:dyDescent="0.3">
      <c r="A14" s="461" t="s">
        <v>552</v>
      </c>
      <c r="B14" s="431">
        <f>B15</f>
        <v>9817187</v>
      </c>
      <c r="C14" s="445"/>
      <c r="D14" s="432"/>
      <c r="E14" s="432">
        <f>E15</f>
        <v>9817187</v>
      </c>
      <c r="F14" s="433"/>
      <c r="G14" s="434">
        <f>SUM(G15:G43)</f>
        <v>7567958</v>
      </c>
      <c r="H14" s="445"/>
      <c r="I14" s="432"/>
      <c r="J14" s="434">
        <f>SUM(J15:J43)</f>
        <v>7567958</v>
      </c>
      <c r="K14" s="433"/>
    </row>
    <row r="15" spans="1:11" ht="20.25" customHeight="1" x14ac:dyDescent="0.25">
      <c r="A15" s="427" t="s">
        <v>360</v>
      </c>
      <c r="B15" s="91">
        <v>9817187</v>
      </c>
      <c r="C15" s="444" t="s">
        <v>520</v>
      </c>
      <c r="D15" s="91"/>
      <c r="E15" s="91">
        <v>9817187</v>
      </c>
      <c r="F15" s="92"/>
      <c r="G15" s="428">
        <v>851100</v>
      </c>
      <c r="H15" s="444" t="s">
        <v>520</v>
      </c>
      <c r="I15" s="91"/>
      <c r="J15" s="428">
        <v>851100</v>
      </c>
      <c r="K15" s="92"/>
    </row>
    <row r="16" spans="1:11" ht="20.25" customHeight="1" x14ac:dyDescent="0.25">
      <c r="A16" s="93" t="s">
        <v>551</v>
      </c>
      <c r="B16" s="91"/>
      <c r="C16" s="444"/>
      <c r="D16" s="91"/>
      <c r="E16" s="91"/>
      <c r="F16" s="92">
        <f>+B16-E16-D16</f>
        <v>0</v>
      </c>
      <c r="G16" s="91">
        <v>1307900</v>
      </c>
      <c r="H16" s="444" t="s">
        <v>520</v>
      </c>
      <c r="I16" s="91"/>
      <c r="J16" s="91">
        <v>1307900</v>
      </c>
      <c r="K16" s="92">
        <f>+G16-J16-I16</f>
        <v>0</v>
      </c>
    </row>
    <row r="17" spans="1:11" ht="29.25" customHeight="1" x14ac:dyDescent="0.25">
      <c r="A17" s="93" t="s">
        <v>553</v>
      </c>
      <c r="B17" s="91"/>
      <c r="C17" s="444"/>
      <c r="D17" s="91"/>
      <c r="E17" s="91"/>
      <c r="F17" s="92"/>
      <c r="G17" s="91">
        <v>2470190</v>
      </c>
      <c r="H17" s="444" t="s">
        <v>520</v>
      </c>
      <c r="I17" s="91"/>
      <c r="J17" s="91">
        <v>2470190</v>
      </c>
      <c r="K17" s="92"/>
    </row>
    <row r="18" spans="1:11" ht="20.25" customHeight="1" x14ac:dyDescent="0.25">
      <c r="A18" s="93" t="s">
        <v>554</v>
      </c>
      <c r="B18" s="91"/>
      <c r="C18" s="444"/>
      <c r="D18" s="91"/>
      <c r="E18" s="91"/>
      <c r="F18" s="92"/>
      <c r="G18" s="91">
        <v>13700</v>
      </c>
      <c r="H18" s="444" t="s">
        <v>520</v>
      </c>
      <c r="I18" s="91"/>
      <c r="J18" s="91">
        <v>13700</v>
      </c>
      <c r="K18" s="92"/>
    </row>
    <row r="19" spans="1:11" ht="20.25" customHeight="1" x14ac:dyDescent="0.25">
      <c r="A19" s="93" t="s">
        <v>555</v>
      </c>
      <c r="B19" s="91"/>
      <c r="C19" s="444"/>
      <c r="D19" s="91"/>
      <c r="E19" s="91"/>
      <c r="F19" s="92"/>
      <c r="G19" s="91">
        <v>105398</v>
      </c>
      <c r="H19" s="444" t="s">
        <v>520</v>
      </c>
      <c r="I19" s="91"/>
      <c r="J19" s="91">
        <v>105398</v>
      </c>
      <c r="K19" s="92"/>
    </row>
    <row r="20" spans="1:11" ht="35.25" customHeight="1" x14ac:dyDescent="0.25">
      <c r="A20" s="93" t="s">
        <v>556</v>
      </c>
      <c r="B20" s="91"/>
      <c r="C20" s="444"/>
      <c r="D20" s="91"/>
      <c r="E20" s="91"/>
      <c r="F20" s="92"/>
      <c r="G20" s="91">
        <v>72000</v>
      </c>
      <c r="H20" s="444" t="s">
        <v>520</v>
      </c>
      <c r="I20" s="91"/>
      <c r="J20" s="91">
        <v>72000</v>
      </c>
      <c r="K20" s="92"/>
    </row>
    <row r="21" spans="1:11" ht="36" customHeight="1" x14ac:dyDescent="0.25">
      <c r="A21" s="93" t="s">
        <v>557</v>
      </c>
      <c r="B21" s="91"/>
      <c r="C21" s="444"/>
      <c r="D21" s="91"/>
      <c r="E21" s="91"/>
      <c r="F21" s="92"/>
      <c r="G21" s="91">
        <v>12000</v>
      </c>
      <c r="H21" s="444" t="s">
        <v>520</v>
      </c>
      <c r="I21" s="91"/>
      <c r="J21" s="91">
        <v>12000</v>
      </c>
      <c r="K21" s="92"/>
    </row>
    <row r="22" spans="1:11" ht="32.25" customHeight="1" x14ac:dyDescent="0.25">
      <c r="A22" s="93" t="s">
        <v>558</v>
      </c>
      <c r="B22" s="91"/>
      <c r="C22" s="444"/>
      <c r="D22" s="91"/>
      <c r="E22" s="91"/>
      <c r="F22" s="92"/>
      <c r="G22" s="91">
        <v>42000</v>
      </c>
      <c r="H22" s="444" t="s">
        <v>520</v>
      </c>
      <c r="I22" s="91"/>
      <c r="J22" s="91">
        <v>42000</v>
      </c>
      <c r="K22" s="92"/>
    </row>
    <row r="23" spans="1:11" ht="32.25" customHeight="1" x14ac:dyDescent="0.25">
      <c r="A23" s="93" t="s">
        <v>559</v>
      </c>
      <c r="B23" s="91"/>
      <c r="C23" s="444"/>
      <c r="D23" s="91"/>
      <c r="E23" s="91"/>
      <c r="F23" s="92"/>
      <c r="G23" s="91">
        <v>363999</v>
      </c>
      <c r="H23" s="444" t="s">
        <v>520</v>
      </c>
      <c r="I23" s="91"/>
      <c r="J23" s="91">
        <v>363999</v>
      </c>
      <c r="K23" s="92"/>
    </row>
    <row r="24" spans="1:11" ht="34.5" customHeight="1" x14ac:dyDescent="0.25">
      <c r="A24" s="93" t="s">
        <v>560</v>
      </c>
      <c r="B24" s="91"/>
      <c r="C24" s="444"/>
      <c r="D24" s="91"/>
      <c r="E24" s="91"/>
      <c r="F24" s="92"/>
      <c r="G24" s="91">
        <v>248005</v>
      </c>
      <c r="H24" s="444" t="s">
        <v>520</v>
      </c>
      <c r="I24" s="91"/>
      <c r="J24" s="91">
        <v>248005</v>
      </c>
      <c r="K24" s="92"/>
    </row>
    <row r="25" spans="1:11" ht="34.5" customHeight="1" x14ac:dyDescent="0.25">
      <c r="A25" s="93" t="s">
        <v>561</v>
      </c>
      <c r="B25" s="91"/>
      <c r="C25" s="444"/>
      <c r="D25" s="91"/>
      <c r="E25" s="91"/>
      <c r="F25" s="92"/>
      <c r="G25" s="91">
        <v>62999</v>
      </c>
      <c r="H25" s="444" t="s">
        <v>520</v>
      </c>
      <c r="I25" s="91"/>
      <c r="J25" s="91">
        <v>62999</v>
      </c>
      <c r="K25" s="92"/>
    </row>
    <row r="26" spans="1:11" ht="30" customHeight="1" x14ac:dyDescent="0.25">
      <c r="A26" s="93" t="s">
        <v>562</v>
      </c>
      <c r="B26" s="91"/>
      <c r="C26" s="444"/>
      <c r="D26" s="91"/>
      <c r="E26" s="91"/>
      <c r="F26" s="92"/>
      <c r="G26" s="91">
        <v>44999</v>
      </c>
      <c r="H26" s="444" t="s">
        <v>520</v>
      </c>
      <c r="I26" s="91"/>
      <c r="J26" s="91">
        <v>44999</v>
      </c>
      <c r="K26" s="92"/>
    </row>
    <row r="27" spans="1:11" ht="39.75" customHeight="1" x14ac:dyDescent="0.25">
      <c r="A27" s="93" t="s">
        <v>563</v>
      </c>
      <c r="B27" s="91"/>
      <c r="C27" s="444"/>
      <c r="D27" s="91"/>
      <c r="E27" s="91"/>
      <c r="F27" s="92"/>
      <c r="G27" s="91">
        <v>39000</v>
      </c>
      <c r="H27" s="444" t="s">
        <v>520</v>
      </c>
      <c r="I27" s="91"/>
      <c r="J27" s="91">
        <v>39000</v>
      </c>
      <c r="K27" s="92"/>
    </row>
    <row r="28" spans="1:11" ht="36" customHeight="1" x14ac:dyDescent="0.25">
      <c r="A28" s="93" t="s">
        <v>564</v>
      </c>
      <c r="B28" s="91"/>
      <c r="C28" s="444"/>
      <c r="D28" s="91"/>
      <c r="E28" s="91"/>
      <c r="F28" s="92"/>
      <c r="G28" s="91">
        <v>64000</v>
      </c>
      <c r="H28" s="444" t="s">
        <v>520</v>
      </c>
      <c r="I28" s="91"/>
      <c r="J28" s="91">
        <v>64000</v>
      </c>
      <c r="K28" s="92"/>
    </row>
    <row r="29" spans="1:11" ht="22.5" customHeight="1" x14ac:dyDescent="0.25">
      <c r="A29" s="93" t="s">
        <v>565</v>
      </c>
      <c r="B29" s="91"/>
      <c r="C29" s="444"/>
      <c r="D29" s="91"/>
      <c r="E29" s="91"/>
      <c r="F29" s="92"/>
      <c r="G29" s="91">
        <v>599</v>
      </c>
      <c r="H29" s="444" t="s">
        <v>520</v>
      </c>
      <c r="I29" s="91"/>
      <c r="J29" s="91">
        <v>599</v>
      </c>
      <c r="K29" s="92"/>
    </row>
    <row r="30" spans="1:11" ht="35.25" customHeight="1" x14ac:dyDescent="0.25">
      <c r="A30" s="93" t="s">
        <v>566</v>
      </c>
      <c r="B30" s="91"/>
      <c r="C30" s="444"/>
      <c r="D30" s="91"/>
      <c r="E30" s="91"/>
      <c r="F30" s="92"/>
      <c r="G30" s="91">
        <v>17999</v>
      </c>
      <c r="H30" s="444" t="s">
        <v>520</v>
      </c>
      <c r="I30" s="91"/>
      <c r="J30" s="91">
        <v>17999</v>
      </c>
      <c r="K30" s="92"/>
    </row>
    <row r="31" spans="1:11" ht="20.25" customHeight="1" x14ac:dyDescent="0.25">
      <c r="A31" s="93" t="s">
        <v>567</v>
      </c>
      <c r="B31" s="91"/>
      <c r="C31" s="444"/>
      <c r="D31" s="91"/>
      <c r="E31" s="91"/>
      <c r="F31" s="92"/>
      <c r="G31" s="91">
        <v>30800</v>
      </c>
      <c r="H31" s="444" t="s">
        <v>520</v>
      </c>
      <c r="I31" s="91"/>
      <c r="J31" s="91">
        <v>30800</v>
      </c>
      <c r="K31" s="92"/>
    </row>
    <row r="32" spans="1:11" ht="20.25" customHeight="1" x14ac:dyDescent="0.25">
      <c r="A32" s="93" t="s">
        <v>568</v>
      </c>
      <c r="B32" s="91"/>
      <c r="C32" s="444"/>
      <c r="D32" s="91"/>
      <c r="E32" s="91"/>
      <c r="F32" s="92"/>
      <c r="G32" s="91">
        <v>27999</v>
      </c>
      <c r="H32" s="444" t="s">
        <v>520</v>
      </c>
      <c r="I32" s="91"/>
      <c r="J32" s="91">
        <v>27999</v>
      </c>
      <c r="K32" s="92"/>
    </row>
    <row r="33" spans="1:11" ht="30.75" customHeight="1" x14ac:dyDescent="0.25">
      <c r="A33" s="93" t="s">
        <v>569</v>
      </c>
      <c r="B33" s="91"/>
      <c r="C33" s="444"/>
      <c r="D33" s="91"/>
      <c r="E33" s="91"/>
      <c r="F33" s="92"/>
      <c r="G33" s="91">
        <v>408400</v>
      </c>
      <c r="H33" s="444" t="s">
        <v>520</v>
      </c>
      <c r="I33" s="91"/>
      <c r="J33" s="91">
        <v>408400</v>
      </c>
      <c r="K33" s="92"/>
    </row>
    <row r="34" spans="1:11" ht="20.25" customHeight="1" x14ac:dyDescent="0.25">
      <c r="A34" s="93" t="s">
        <v>570</v>
      </c>
      <c r="B34" s="91"/>
      <c r="C34" s="444"/>
      <c r="D34" s="91"/>
      <c r="E34" s="91"/>
      <c r="F34" s="92"/>
      <c r="G34" s="91">
        <v>2400</v>
      </c>
      <c r="H34" s="444" t="s">
        <v>520</v>
      </c>
      <c r="I34" s="91"/>
      <c r="J34" s="91">
        <v>2400</v>
      </c>
      <c r="K34" s="92"/>
    </row>
    <row r="35" spans="1:11" ht="33" customHeight="1" x14ac:dyDescent="0.25">
      <c r="A35" s="93" t="s">
        <v>571</v>
      </c>
      <c r="B35" s="91"/>
      <c r="C35" s="444"/>
      <c r="D35" s="91"/>
      <c r="E35" s="91"/>
      <c r="F35" s="92"/>
      <c r="G35" s="91">
        <v>22999</v>
      </c>
      <c r="H35" s="444" t="s">
        <v>520</v>
      </c>
      <c r="I35" s="91"/>
      <c r="J35" s="91">
        <v>22999</v>
      </c>
      <c r="K35" s="92"/>
    </row>
    <row r="36" spans="1:11" ht="30" customHeight="1" x14ac:dyDescent="0.25">
      <c r="A36" s="93" t="s">
        <v>572</v>
      </c>
      <c r="B36" s="91"/>
      <c r="C36" s="444"/>
      <c r="D36" s="91"/>
      <c r="E36" s="91"/>
      <c r="F36" s="92"/>
      <c r="G36" s="91">
        <v>9099</v>
      </c>
      <c r="H36" s="444" t="s">
        <v>520</v>
      </c>
      <c r="I36" s="91"/>
      <c r="J36" s="91">
        <v>9099</v>
      </c>
      <c r="K36" s="92"/>
    </row>
    <row r="37" spans="1:11" ht="29.25" customHeight="1" x14ac:dyDescent="0.25">
      <c r="A37" s="93" t="s">
        <v>573</v>
      </c>
      <c r="B37" s="91"/>
      <c r="C37" s="444"/>
      <c r="D37" s="91"/>
      <c r="E37" s="91"/>
      <c r="F37" s="92"/>
      <c r="G37" s="91">
        <v>7874</v>
      </c>
      <c r="H37" s="444" t="s">
        <v>520</v>
      </c>
      <c r="I37" s="91"/>
      <c r="J37" s="91">
        <v>7874</v>
      </c>
      <c r="K37" s="92"/>
    </row>
    <row r="38" spans="1:11" ht="28.5" customHeight="1" x14ac:dyDescent="0.25">
      <c r="A38" s="93" t="s">
        <v>574</v>
      </c>
      <c r="B38" s="91"/>
      <c r="C38" s="444"/>
      <c r="D38" s="91"/>
      <c r="E38" s="91"/>
      <c r="F38" s="92"/>
      <c r="G38" s="91">
        <v>3900</v>
      </c>
      <c r="H38" s="444" t="s">
        <v>520</v>
      </c>
      <c r="I38" s="91"/>
      <c r="J38" s="91">
        <v>3900</v>
      </c>
      <c r="K38" s="92"/>
    </row>
    <row r="39" spans="1:11" ht="33.75" customHeight="1" x14ac:dyDescent="0.25">
      <c r="A39" s="93" t="s">
        <v>575</v>
      </c>
      <c r="B39" s="91"/>
      <c r="C39" s="444"/>
      <c r="D39" s="91"/>
      <c r="E39" s="91"/>
      <c r="F39" s="92"/>
      <c r="G39" s="91">
        <v>8900</v>
      </c>
      <c r="H39" s="444" t="s">
        <v>520</v>
      </c>
      <c r="I39" s="91"/>
      <c r="J39" s="91">
        <v>8900</v>
      </c>
      <c r="K39" s="92"/>
    </row>
    <row r="40" spans="1:11" ht="13.8" x14ac:dyDescent="0.25">
      <c r="A40" s="438" t="s">
        <v>576</v>
      </c>
      <c r="B40" s="430"/>
      <c r="C40" s="446"/>
      <c r="D40" s="430"/>
      <c r="E40" s="430">
        <f>+B40-D40</f>
        <v>0</v>
      </c>
      <c r="F40" s="439">
        <v>0</v>
      </c>
      <c r="G40" s="430">
        <v>5598</v>
      </c>
      <c r="H40" s="444" t="s">
        <v>520</v>
      </c>
      <c r="I40" s="430"/>
      <c r="J40" s="430">
        <v>5598</v>
      </c>
      <c r="K40" s="439">
        <v>0</v>
      </c>
    </row>
    <row r="41" spans="1:11" x14ac:dyDescent="0.25">
      <c r="A41" s="440" t="s">
        <v>577</v>
      </c>
      <c r="B41" s="91"/>
      <c r="C41" s="444"/>
      <c r="D41" s="91"/>
      <c r="E41" s="91"/>
      <c r="F41" s="92"/>
      <c r="G41" s="441">
        <v>145500</v>
      </c>
      <c r="H41" s="444" t="s">
        <v>520</v>
      </c>
      <c r="I41" s="91"/>
      <c r="J41" s="441">
        <v>145500</v>
      </c>
      <c r="K41" s="92"/>
    </row>
    <row r="42" spans="1:11" x14ac:dyDescent="0.25">
      <c r="A42" s="440" t="s">
        <v>578</v>
      </c>
      <c r="B42" s="91"/>
      <c r="C42" s="444"/>
      <c r="D42" s="91"/>
      <c r="E42" s="91"/>
      <c r="F42" s="92"/>
      <c r="G42" s="441">
        <v>104500</v>
      </c>
      <c r="H42" s="444" t="s">
        <v>520</v>
      </c>
      <c r="I42" s="91"/>
      <c r="J42" s="441">
        <v>104500</v>
      </c>
      <c r="K42" s="92"/>
    </row>
    <row r="43" spans="1:11" ht="13.8" thickBot="1" x14ac:dyDescent="0.3">
      <c r="A43" s="437" t="s">
        <v>579</v>
      </c>
      <c r="B43" s="435"/>
      <c r="C43" s="447"/>
      <c r="D43" s="435"/>
      <c r="E43" s="435"/>
      <c r="F43" s="436"/>
      <c r="G43" s="435">
        <v>1074101</v>
      </c>
      <c r="H43" s="444" t="s">
        <v>520</v>
      </c>
      <c r="I43" s="435"/>
      <c r="J43" s="435">
        <v>1074101</v>
      </c>
      <c r="K43" s="436"/>
    </row>
    <row r="44" spans="1:11" ht="20.25" customHeight="1" thickBot="1" x14ac:dyDescent="0.3">
      <c r="A44" s="94" t="s">
        <v>129</v>
      </c>
      <c r="B44" s="95">
        <f ca="1">SUM(B10:B44)</f>
        <v>0</v>
      </c>
      <c r="C44" s="448"/>
      <c r="D44" s="95"/>
      <c r="E44" s="95">
        <f>E9+E15</f>
        <v>11087187</v>
      </c>
      <c r="F44" s="96">
        <f>SUM(F9:F40)</f>
        <v>0</v>
      </c>
      <c r="G44" s="95">
        <f>G9+G14</f>
        <v>31178648</v>
      </c>
      <c r="H44" s="448"/>
      <c r="I44" s="95"/>
      <c r="J44" s="95">
        <f>J9+J14</f>
        <v>31178648</v>
      </c>
      <c r="K44" s="96">
        <f>SUM(K9:K40)</f>
        <v>0</v>
      </c>
    </row>
    <row r="48" spans="1:11" x14ac:dyDescent="0.25">
      <c r="A48" s="51"/>
      <c r="F48"/>
      <c r="G48"/>
      <c r="H48" s="415"/>
      <c r="I48"/>
    </row>
    <row r="49" spans="1:9" x14ac:dyDescent="0.25">
      <c r="A49" s="51"/>
      <c r="F49"/>
      <c r="G49"/>
      <c r="H49" s="415"/>
      <c r="I49"/>
    </row>
    <row r="50" spans="1:9" x14ac:dyDescent="0.25">
      <c r="A50" s="51"/>
      <c r="F50"/>
      <c r="G50"/>
      <c r="H50" s="415"/>
      <c r="I50"/>
    </row>
    <row r="51" spans="1:9" x14ac:dyDescent="0.25">
      <c r="A51" s="51"/>
      <c r="F51"/>
      <c r="G51"/>
      <c r="H51" s="415"/>
      <c r="I51"/>
    </row>
    <row r="52" spans="1:9" x14ac:dyDescent="0.25">
      <c r="A52" s="51"/>
      <c r="F52"/>
      <c r="G52"/>
      <c r="H52" s="415"/>
      <c r="I52"/>
    </row>
    <row r="53" spans="1:9" x14ac:dyDescent="0.25">
      <c r="A53" s="175"/>
      <c r="B53" s="175"/>
      <c r="C53" s="449"/>
      <c r="F53"/>
      <c r="G53"/>
      <c r="H53" s="415"/>
      <c r="I53"/>
    </row>
    <row r="54" spans="1:9" x14ac:dyDescent="0.25">
      <c r="A54" s="188"/>
      <c r="B54" s="192"/>
      <c r="C54" s="193"/>
      <c r="F54"/>
      <c r="G54"/>
      <c r="H54" s="415"/>
      <c r="I54"/>
    </row>
    <row r="55" spans="1:9" x14ac:dyDescent="0.25">
      <c r="A55" s="189"/>
      <c r="B55" s="190"/>
      <c r="C55" s="193"/>
      <c r="F55"/>
      <c r="G55"/>
      <c r="H55" s="415"/>
      <c r="I55"/>
    </row>
    <row r="56" spans="1:9" x14ac:dyDescent="0.25">
      <c r="A56" s="189"/>
      <c r="B56" s="190"/>
      <c r="C56" s="193"/>
      <c r="F56"/>
      <c r="G56"/>
      <c r="H56" s="415"/>
      <c r="I56"/>
    </row>
    <row r="57" spans="1:9" x14ac:dyDescent="0.25">
      <c r="A57" s="189"/>
      <c r="B57" s="190"/>
      <c r="F57"/>
      <c r="G57"/>
      <c r="H57" s="415"/>
      <c r="I57"/>
    </row>
    <row r="58" spans="1:9" x14ac:dyDescent="0.25">
      <c r="A58" s="189"/>
      <c r="B58" s="191"/>
      <c r="F58"/>
      <c r="G58"/>
      <c r="H58" s="415"/>
      <c r="I58"/>
    </row>
    <row r="59" spans="1:9" ht="15.6" x14ac:dyDescent="0.3">
      <c r="A59" s="406"/>
      <c r="B59" s="189"/>
      <c r="C59" s="190"/>
      <c r="D59" s="193"/>
    </row>
    <row r="60" spans="1:9" ht="15.6" x14ac:dyDescent="0.3">
      <c r="A60" s="406"/>
      <c r="C60" s="193"/>
      <c r="D60" s="193"/>
    </row>
    <row r="61" spans="1:9" x14ac:dyDescent="0.25">
      <c r="C61" s="193"/>
      <c r="D61" s="193"/>
    </row>
  </sheetData>
  <mergeCells count="5">
    <mergeCell ref="A1:E1"/>
    <mergeCell ref="A2:F2"/>
    <mergeCell ref="A4:E4"/>
    <mergeCell ref="B6:F6"/>
    <mergeCell ref="G6:K6"/>
  </mergeCells>
  <pageMargins left="0.25" right="0.25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J167"/>
  <sheetViews>
    <sheetView showGridLines="0" topLeftCell="A12" zoomScaleNormal="100" zoomScaleSheetLayoutView="100" workbookViewId="0">
      <selection sqref="A1:AE26"/>
    </sheetView>
  </sheetViews>
  <sheetFormatPr defaultColWidth="9.109375" defaultRowHeight="13.2" x14ac:dyDescent="0.25"/>
  <cols>
    <col min="1" max="6" width="3.33203125" style="21" customWidth="1"/>
    <col min="7" max="7" width="5.109375" style="21" customWidth="1"/>
    <col min="8" max="8" width="3.33203125" style="21" customWidth="1"/>
    <col min="9" max="9" width="13.6640625" style="21" bestFit="1" customWidth="1"/>
    <col min="10" max="11" width="3.33203125" style="21" customWidth="1"/>
    <col min="12" max="12" width="4.33203125" style="21" customWidth="1"/>
    <col min="13" max="14" width="3.33203125" style="21" customWidth="1"/>
    <col min="15" max="15" width="4.44140625" style="21" customWidth="1"/>
    <col min="16" max="19" width="3.33203125" style="21" customWidth="1"/>
    <col min="20" max="20" width="2.44140625" style="21" customWidth="1"/>
    <col min="21" max="21" width="8.109375" style="21" customWidth="1"/>
    <col min="22" max="25" width="3.33203125" style="21" customWidth="1"/>
    <col min="26" max="26" width="2.6640625" style="21" customWidth="1"/>
    <col min="27" max="27" width="3.44140625" style="21" customWidth="1"/>
    <col min="28" max="28" width="3.5546875" style="21" customWidth="1"/>
    <col min="29" max="29" width="3" style="21" customWidth="1"/>
    <col min="30" max="30" width="2.88671875" style="21" customWidth="1"/>
    <col min="31" max="31" width="8.44140625" style="21" customWidth="1"/>
    <col min="32" max="32" width="20.33203125" style="21" customWidth="1"/>
    <col min="33" max="36" width="9.109375" style="21" hidden="1" customWidth="1"/>
    <col min="37" max="16384" width="9.109375" style="21"/>
  </cols>
  <sheetData>
    <row r="1" spans="1:31" s="27" customFormat="1" ht="22.5" customHeight="1" x14ac:dyDescent="0.3">
      <c r="A1" s="579" t="s">
        <v>312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</row>
    <row r="2" spans="1:31" s="27" customFormat="1" ht="15.6" x14ac:dyDescent="0.3">
      <c r="A2" s="579" t="s">
        <v>227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</row>
    <row r="3" spans="1:31" s="27" customFormat="1" ht="15.6" x14ac:dyDescent="0.3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</row>
    <row r="4" spans="1:31" ht="15.6" x14ac:dyDescent="0.25">
      <c r="A4" s="580" t="s">
        <v>195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0"/>
      <c r="AD4" s="580"/>
      <c r="AE4" s="580"/>
    </row>
    <row r="5" spans="1:31" ht="15.6" x14ac:dyDescent="0.25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</row>
    <row r="6" spans="1:31" x14ac:dyDescent="0.25">
      <c r="W6" s="21" t="s">
        <v>231</v>
      </c>
    </row>
    <row r="7" spans="1:31" ht="31.5" customHeight="1" thickBot="1" x14ac:dyDescent="0.3"/>
    <row r="8" spans="1:31" ht="15.75" customHeight="1" x14ac:dyDescent="0.25">
      <c r="A8" s="617" t="s">
        <v>583</v>
      </c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8"/>
      <c r="S8" s="619"/>
      <c r="T8" s="586" t="s">
        <v>188</v>
      </c>
      <c r="U8" s="587"/>
      <c r="V8" s="590" t="s">
        <v>196</v>
      </c>
      <c r="W8" s="591"/>
      <c r="X8" s="591"/>
      <c r="Y8" s="591"/>
      <c r="Z8" s="592"/>
      <c r="AA8" s="596" t="s">
        <v>535</v>
      </c>
      <c r="AB8" s="597"/>
      <c r="AC8" s="597"/>
      <c r="AD8" s="597"/>
      <c r="AE8" s="598"/>
    </row>
    <row r="9" spans="1:31" ht="19.5" customHeight="1" x14ac:dyDescent="0.25">
      <c r="A9" s="620"/>
      <c r="B9" s="621"/>
      <c r="C9" s="621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2"/>
      <c r="T9" s="588"/>
      <c r="U9" s="589"/>
      <c r="V9" s="593"/>
      <c r="W9" s="594"/>
      <c r="X9" s="594"/>
      <c r="Y9" s="594"/>
      <c r="Z9" s="595"/>
      <c r="AA9" s="599"/>
      <c r="AB9" s="600"/>
      <c r="AC9" s="600"/>
      <c r="AD9" s="600"/>
      <c r="AE9" s="601"/>
    </row>
    <row r="10" spans="1:31" ht="19.5" customHeight="1" x14ac:dyDescent="0.25">
      <c r="A10" s="581" t="s">
        <v>262</v>
      </c>
      <c r="B10" s="582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3"/>
      <c r="T10" s="575">
        <v>1</v>
      </c>
      <c r="U10" s="576"/>
      <c r="V10" s="584">
        <v>700000</v>
      </c>
      <c r="W10" s="561"/>
      <c r="X10" s="561"/>
      <c r="Y10" s="561"/>
      <c r="Z10" s="585"/>
      <c r="AA10" s="560">
        <v>428000</v>
      </c>
      <c r="AB10" s="561"/>
      <c r="AC10" s="561"/>
      <c r="AD10" s="561"/>
      <c r="AE10" s="562"/>
    </row>
    <row r="11" spans="1:31" ht="19.5" customHeight="1" x14ac:dyDescent="0.25">
      <c r="A11" s="581" t="s">
        <v>263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3"/>
      <c r="T11" s="575">
        <v>2</v>
      </c>
      <c r="U11" s="576"/>
      <c r="V11" s="584">
        <v>144000</v>
      </c>
      <c r="W11" s="561"/>
      <c r="X11" s="561"/>
      <c r="Y11" s="561"/>
      <c r="Z11" s="585"/>
      <c r="AA11" s="560">
        <v>108000</v>
      </c>
      <c r="AB11" s="561"/>
      <c r="AC11" s="561"/>
      <c r="AD11" s="561"/>
      <c r="AE11" s="562"/>
    </row>
    <row r="12" spans="1:31" ht="19.5" customHeight="1" x14ac:dyDescent="0.25">
      <c r="A12" s="581" t="s">
        <v>264</v>
      </c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3"/>
      <c r="T12" s="575">
        <v>3</v>
      </c>
      <c r="U12" s="576"/>
      <c r="V12" s="584">
        <v>370000</v>
      </c>
      <c r="W12" s="561"/>
      <c r="X12" s="561"/>
      <c r="Y12" s="561"/>
      <c r="Z12" s="585"/>
      <c r="AA12" s="560">
        <v>250000</v>
      </c>
      <c r="AB12" s="561"/>
      <c r="AC12" s="561"/>
      <c r="AD12" s="561"/>
      <c r="AE12" s="562"/>
    </row>
    <row r="13" spans="1:31" ht="25.5" customHeight="1" x14ac:dyDescent="0.25">
      <c r="A13" s="604"/>
      <c r="B13" s="605"/>
      <c r="C13" s="605"/>
      <c r="D13" s="605"/>
      <c r="E13" s="605"/>
      <c r="F13" s="605"/>
      <c r="G13" s="605"/>
      <c r="H13" s="605"/>
      <c r="I13" s="605"/>
      <c r="J13" s="605"/>
      <c r="K13" s="605"/>
      <c r="L13" s="605"/>
      <c r="M13" s="605"/>
      <c r="N13" s="605"/>
      <c r="O13" s="605"/>
      <c r="P13" s="605"/>
      <c r="Q13" s="605"/>
      <c r="R13" s="605"/>
      <c r="S13" s="606"/>
      <c r="T13" s="575">
        <v>4</v>
      </c>
      <c r="U13" s="576"/>
      <c r="V13" s="584"/>
      <c r="W13" s="561"/>
      <c r="X13" s="561"/>
      <c r="Y13" s="561"/>
      <c r="Z13" s="585"/>
      <c r="AA13" s="560"/>
      <c r="AB13" s="561"/>
      <c r="AC13" s="561"/>
      <c r="AD13" s="561"/>
      <c r="AE13" s="562"/>
    </row>
    <row r="14" spans="1:31" ht="19.5" customHeight="1" x14ac:dyDescent="0.25">
      <c r="A14" s="607" t="s">
        <v>584</v>
      </c>
      <c r="B14" s="608"/>
      <c r="C14" s="608"/>
      <c r="D14" s="608"/>
      <c r="E14" s="608"/>
      <c r="F14" s="608"/>
      <c r="G14" s="608"/>
      <c r="H14" s="608"/>
      <c r="I14" s="608"/>
      <c r="J14" s="608"/>
      <c r="K14" s="608"/>
      <c r="L14" s="608"/>
      <c r="M14" s="608"/>
      <c r="N14" s="608"/>
      <c r="O14" s="608"/>
      <c r="P14" s="608"/>
      <c r="Q14" s="608"/>
      <c r="R14" s="608"/>
      <c r="S14" s="609"/>
      <c r="T14" s="575">
        <v>5</v>
      </c>
      <c r="U14" s="576"/>
      <c r="V14" s="577">
        <f>SUM(V10:Z13)</f>
        <v>1214000</v>
      </c>
      <c r="W14" s="570"/>
      <c r="X14" s="570"/>
      <c r="Y14" s="570"/>
      <c r="Z14" s="578"/>
      <c r="AA14" s="569">
        <f>SUM(AA10:AE13)</f>
        <v>786000</v>
      </c>
      <c r="AB14" s="570"/>
      <c r="AC14" s="570"/>
      <c r="AD14" s="570"/>
      <c r="AE14" s="571"/>
    </row>
    <row r="15" spans="1:31" ht="19.5" customHeight="1" x14ac:dyDescent="0.25">
      <c r="A15" s="581" t="s">
        <v>267</v>
      </c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L15" s="582"/>
      <c r="M15" s="582"/>
      <c r="N15" s="582"/>
      <c r="O15" s="582"/>
      <c r="P15" s="582"/>
      <c r="Q15" s="582"/>
      <c r="R15" s="582"/>
      <c r="S15" s="583"/>
      <c r="T15" s="575">
        <v>6</v>
      </c>
      <c r="U15" s="576"/>
      <c r="V15" s="584">
        <v>540500</v>
      </c>
      <c r="W15" s="561"/>
      <c r="X15" s="561"/>
      <c r="Y15" s="561"/>
      <c r="Z15" s="585"/>
      <c r="AA15" s="560">
        <v>211145</v>
      </c>
      <c r="AB15" s="561"/>
      <c r="AC15" s="561"/>
      <c r="AD15" s="561"/>
      <c r="AE15" s="562"/>
    </row>
    <row r="16" spans="1:31" ht="26.25" customHeight="1" x14ac:dyDescent="0.25">
      <c r="A16" s="581" t="s">
        <v>585</v>
      </c>
      <c r="B16" s="582"/>
      <c r="C16" s="582"/>
      <c r="D16" s="582"/>
      <c r="E16" s="582"/>
      <c r="F16" s="582"/>
      <c r="G16" s="582"/>
      <c r="H16" s="582"/>
      <c r="I16" s="582"/>
      <c r="J16" s="582"/>
      <c r="K16" s="582"/>
      <c r="L16" s="582"/>
      <c r="M16" s="582"/>
      <c r="N16" s="582"/>
      <c r="O16" s="582"/>
      <c r="P16" s="582"/>
      <c r="Q16" s="582"/>
      <c r="R16" s="582"/>
      <c r="S16" s="583"/>
      <c r="T16" s="575">
        <v>7</v>
      </c>
      <c r="U16" s="576"/>
      <c r="V16" s="602">
        <v>390000</v>
      </c>
      <c r="W16" s="567"/>
      <c r="X16" s="567"/>
      <c r="Y16" s="567"/>
      <c r="Z16" s="603"/>
      <c r="AA16" s="566">
        <f>10000*78</f>
        <v>780000</v>
      </c>
      <c r="AB16" s="567"/>
      <c r="AC16" s="567"/>
      <c r="AD16" s="567"/>
      <c r="AE16" s="568"/>
    </row>
    <row r="17" spans="1:31" ht="27" customHeight="1" x14ac:dyDescent="0.25">
      <c r="A17" s="581" t="s">
        <v>586</v>
      </c>
      <c r="B17" s="582"/>
      <c r="C17" s="582"/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582"/>
      <c r="O17" s="582"/>
      <c r="P17" s="582"/>
      <c r="Q17" s="582"/>
      <c r="R17" s="582"/>
      <c r="S17" s="583"/>
      <c r="T17" s="575">
        <v>8</v>
      </c>
      <c r="U17" s="576"/>
      <c r="V17" s="602">
        <v>330000</v>
      </c>
      <c r="W17" s="567"/>
      <c r="X17" s="567"/>
      <c r="Y17" s="567"/>
      <c r="Z17" s="603"/>
      <c r="AA17" s="566">
        <v>585000</v>
      </c>
      <c r="AB17" s="567"/>
      <c r="AC17" s="567"/>
      <c r="AD17" s="567"/>
      <c r="AE17" s="568"/>
    </row>
    <row r="18" spans="1:31" ht="20.25" customHeight="1" x14ac:dyDescent="0.25">
      <c r="A18" s="581" t="s">
        <v>617</v>
      </c>
      <c r="B18" s="582"/>
      <c r="C18" s="582"/>
      <c r="D18" s="582"/>
      <c r="E18" s="582"/>
      <c r="F18" s="582"/>
      <c r="G18" s="582"/>
      <c r="H18" s="582"/>
      <c r="I18" s="582"/>
      <c r="J18" s="582"/>
      <c r="K18" s="582"/>
      <c r="L18" s="582"/>
      <c r="M18" s="582"/>
      <c r="N18" s="582"/>
      <c r="O18" s="582"/>
      <c r="P18" s="582"/>
      <c r="Q18" s="582"/>
      <c r="R18" s="582"/>
      <c r="S18" s="583"/>
      <c r="T18" s="575">
        <v>9</v>
      </c>
      <c r="U18" s="576"/>
      <c r="V18" s="602">
        <v>51000</v>
      </c>
      <c r="W18" s="567"/>
      <c r="X18" s="567"/>
      <c r="Y18" s="567"/>
      <c r="Z18" s="603"/>
      <c r="AA18" s="566">
        <v>60000</v>
      </c>
      <c r="AB18" s="567"/>
      <c r="AC18" s="567"/>
      <c r="AD18" s="567"/>
      <c r="AE18" s="568"/>
    </row>
    <row r="19" spans="1:31" ht="21.9" customHeight="1" x14ac:dyDescent="0.25">
      <c r="A19" s="572" t="s">
        <v>265</v>
      </c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4"/>
      <c r="T19" s="575">
        <v>10</v>
      </c>
      <c r="U19" s="576"/>
      <c r="V19" s="577">
        <f>SUM(V15:Z18)</f>
        <v>1311500</v>
      </c>
      <c r="W19" s="570"/>
      <c r="X19" s="570"/>
      <c r="Y19" s="570"/>
      <c r="Z19" s="578"/>
      <c r="AA19" s="569">
        <f>SUM(AA15:AE18)</f>
        <v>1636145</v>
      </c>
      <c r="AB19" s="570"/>
      <c r="AC19" s="570"/>
      <c r="AD19" s="570"/>
      <c r="AE19" s="571"/>
    </row>
    <row r="20" spans="1:31" ht="21.9" customHeight="1" x14ac:dyDescent="0.25">
      <c r="A20" s="572" t="s">
        <v>268</v>
      </c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4"/>
      <c r="T20" s="575">
        <v>11</v>
      </c>
      <c r="U20" s="576"/>
      <c r="V20" s="577">
        <f>V19+V14</f>
        <v>2525500</v>
      </c>
      <c r="W20" s="570"/>
      <c r="X20" s="570"/>
      <c r="Y20" s="570"/>
      <c r="Z20" s="578"/>
      <c r="AA20" s="569">
        <f>AA19+AA14</f>
        <v>2422145</v>
      </c>
      <c r="AB20" s="570"/>
      <c r="AC20" s="570"/>
      <c r="AD20" s="570"/>
      <c r="AE20" s="571"/>
    </row>
    <row r="21" spans="1:31" ht="21.9" customHeight="1" x14ac:dyDescent="0.25">
      <c r="A21" s="572" t="s">
        <v>269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4"/>
      <c r="T21" s="575">
        <v>12</v>
      </c>
      <c r="U21" s="576"/>
      <c r="V21" s="577">
        <v>78000</v>
      </c>
      <c r="W21" s="570"/>
      <c r="X21" s="570"/>
      <c r="Y21" s="570"/>
      <c r="Z21" s="578"/>
      <c r="AA21" s="569">
        <v>0</v>
      </c>
      <c r="AB21" s="570"/>
      <c r="AC21" s="570"/>
      <c r="AD21" s="570"/>
      <c r="AE21" s="571"/>
    </row>
    <row r="22" spans="1:31" ht="21.9" customHeight="1" x14ac:dyDescent="0.25">
      <c r="A22" s="572" t="s">
        <v>266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4"/>
      <c r="T22" s="575">
        <v>13</v>
      </c>
      <c r="U22" s="576"/>
      <c r="V22" s="577">
        <v>645500</v>
      </c>
      <c r="W22" s="570"/>
      <c r="X22" s="570"/>
      <c r="Y22" s="570"/>
      <c r="Z22" s="578"/>
      <c r="AA22" s="569">
        <v>0</v>
      </c>
      <c r="AB22" s="570"/>
      <c r="AC22" s="570"/>
      <c r="AD22" s="570"/>
      <c r="AE22" s="571"/>
    </row>
    <row r="23" spans="1:31" ht="21.9" customHeight="1" x14ac:dyDescent="0.25">
      <c r="A23" s="572" t="s">
        <v>582</v>
      </c>
      <c r="B23" s="573"/>
      <c r="C23" s="573"/>
      <c r="D23" s="573"/>
      <c r="E23" s="573"/>
      <c r="F23" s="573"/>
      <c r="G23" s="573"/>
      <c r="H23" s="573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2"/>
      <c r="T23" s="575">
        <v>14</v>
      </c>
      <c r="U23" s="576"/>
      <c r="V23" s="577">
        <v>0</v>
      </c>
      <c r="W23" s="570"/>
      <c r="X23" s="453"/>
      <c r="Y23" s="453"/>
      <c r="Z23" s="454"/>
      <c r="AA23" s="569">
        <v>174455</v>
      </c>
      <c r="AB23" s="570"/>
      <c r="AC23" s="570"/>
      <c r="AD23" s="570"/>
      <c r="AE23" s="571"/>
    </row>
    <row r="24" spans="1:31" ht="21.9" customHeight="1" thickBot="1" x14ac:dyDescent="0.3">
      <c r="A24" s="563" t="s">
        <v>272</v>
      </c>
      <c r="B24" s="564"/>
      <c r="C24" s="564"/>
      <c r="D24" s="564"/>
      <c r="E24" s="564"/>
      <c r="F24" s="564"/>
      <c r="G24" s="564"/>
      <c r="H24" s="564"/>
      <c r="I24" s="564"/>
      <c r="J24" s="564"/>
      <c r="K24" s="564"/>
      <c r="L24" s="564"/>
      <c r="M24" s="564"/>
      <c r="N24" s="564"/>
      <c r="O24" s="564"/>
      <c r="P24" s="564"/>
      <c r="Q24" s="564"/>
      <c r="R24" s="564"/>
      <c r="S24" s="565"/>
      <c r="T24" s="610">
        <v>15</v>
      </c>
      <c r="U24" s="611"/>
      <c r="V24" s="612">
        <f>V20+V21+V22</f>
        <v>3249000</v>
      </c>
      <c r="W24" s="613"/>
      <c r="X24" s="613"/>
      <c r="Y24" s="613"/>
      <c r="Z24" s="614"/>
      <c r="AA24" s="615">
        <f>AA20+AA21+AA22+AA23</f>
        <v>2596600</v>
      </c>
      <c r="AB24" s="613"/>
      <c r="AC24" s="613"/>
      <c r="AD24" s="613"/>
      <c r="AE24" s="616"/>
    </row>
    <row r="25" spans="1:31" ht="21.9" customHeight="1" x14ac:dyDescent="0.25"/>
    <row r="26" spans="1:31" ht="21.9" customHeight="1" x14ac:dyDescent="0.25"/>
    <row r="27" spans="1:31" ht="21.9" customHeight="1" x14ac:dyDescent="0.25"/>
    <row r="28" spans="1:31" ht="21.9" customHeight="1" x14ac:dyDescent="0.25"/>
    <row r="29" spans="1:31" ht="21.9" customHeight="1" x14ac:dyDescent="0.25"/>
    <row r="30" spans="1:31" ht="21.9" customHeight="1" x14ac:dyDescent="0.25"/>
    <row r="31" spans="1:31" ht="21.9" customHeight="1" x14ac:dyDescent="0.25"/>
    <row r="32" spans="1:31" ht="21.9" customHeight="1" x14ac:dyDescent="0.25"/>
    <row r="119" spans="1:4" x14ac:dyDescent="0.25">
      <c r="A119" s="26"/>
      <c r="B119" s="26"/>
      <c r="C119" s="26"/>
      <c r="D119" s="26"/>
    </row>
    <row r="120" spans="1:4" x14ac:dyDescent="0.25">
      <c r="A120" s="26"/>
      <c r="B120" s="26"/>
      <c r="C120" s="26"/>
      <c r="D120" s="26"/>
    </row>
    <row r="121" spans="1:4" x14ac:dyDescent="0.25">
      <c r="A121" s="26"/>
      <c r="B121" s="26"/>
      <c r="C121" s="26"/>
      <c r="D121" s="26"/>
    </row>
    <row r="122" spans="1:4" x14ac:dyDescent="0.25">
      <c r="A122" s="26"/>
      <c r="B122" s="26"/>
      <c r="C122" s="26"/>
      <c r="D122" s="26"/>
    </row>
    <row r="123" spans="1:4" x14ac:dyDescent="0.25">
      <c r="A123" s="26"/>
      <c r="B123" s="26"/>
      <c r="C123" s="26"/>
      <c r="D123" s="26"/>
    </row>
    <row r="124" spans="1:4" x14ac:dyDescent="0.25">
      <c r="A124" s="26"/>
      <c r="B124" s="26"/>
      <c r="C124" s="26"/>
      <c r="D124" s="26"/>
    </row>
    <row r="125" spans="1:4" x14ac:dyDescent="0.25">
      <c r="A125" s="26"/>
      <c r="B125" s="26"/>
      <c r="C125" s="26"/>
      <c r="D125" s="26"/>
    </row>
    <row r="126" spans="1:4" x14ac:dyDescent="0.25">
      <c r="A126" s="26"/>
      <c r="B126" s="26"/>
      <c r="C126" s="26"/>
      <c r="D126" s="26"/>
    </row>
    <row r="127" spans="1:4" x14ac:dyDescent="0.25">
      <c r="A127" s="26"/>
      <c r="B127" s="26"/>
      <c r="C127" s="26"/>
      <c r="D127" s="26"/>
    </row>
    <row r="128" spans="1:4" x14ac:dyDescent="0.25">
      <c r="A128" s="26"/>
      <c r="B128" s="26"/>
      <c r="C128" s="26"/>
      <c r="D128" s="26"/>
    </row>
    <row r="129" spans="1:4" x14ac:dyDescent="0.25">
      <c r="A129" s="26"/>
      <c r="B129" s="26"/>
      <c r="C129" s="26"/>
      <c r="D129" s="26"/>
    </row>
    <row r="130" spans="1:4" x14ac:dyDescent="0.25">
      <c r="A130" s="26"/>
      <c r="B130" s="26"/>
      <c r="C130" s="26"/>
      <c r="D130" s="26"/>
    </row>
    <row r="131" spans="1:4" x14ac:dyDescent="0.25">
      <c r="A131" s="26"/>
      <c r="B131" s="26"/>
      <c r="C131" s="26"/>
      <c r="D131" s="26"/>
    </row>
    <row r="132" spans="1:4" x14ac:dyDescent="0.25">
      <c r="A132" s="26"/>
      <c r="B132" s="26"/>
      <c r="C132" s="26"/>
      <c r="D132" s="26"/>
    </row>
    <row r="133" spans="1:4" x14ac:dyDescent="0.25">
      <c r="A133" s="26"/>
      <c r="B133" s="26"/>
      <c r="C133" s="26"/>
      <c r="D133" s="26"/>
    </row>
    <row r="134" spans="1:4" x14ac:dyDescent="0.25">
      <c r="A134" s="26"/>
      <c r="B134" s="26"/>
      <c r="C134" s="26"/>
      <c r="D134" s="26"/>
    </row>
    <row r="135" spans="1:4" x14ac:dyDescent="0.25">
      <c r="A135" s="26"/>
      <c r="B135" s="26"/>
      <c r="C135" s="26"/>
      <c r="D135" s="26"/>
    </row>
    <row r="136" spans="1:4" x14ac:dyDescent="0.25">
      <c r="A136" s="26"/>
      <c r="B136" s="26"/>
      <c r="C136" s="26"/>
      <c r="D136" s="26"/>
    </row>
    <row r="137" spans="1:4" x14ac:dyDescent="0.25">
      <c r="A137" s="26"/>
      <c r="B137" s="26"/>
      <c r="C137" s="26"/>
      <c r="D137" s="26"/>
    </row>
    <row r="138" spans="1:4" x14ac:dyDescent="0.25">
      <c r="A138" s="26"/>
      <c r="B138" s="26"/>
      <c r="C138" s="26"/>
      <c r="D138" s="26"/>
    </row>
    <row r="139" spans="1:4" x14ac:dyDescent="0.25">
      <c r="A139" s="26"/>
      <c r="B139" s="26"/>
      <c r="C139" s="26"/>
      <c r="D139" s="26"/>
    </row>
    <row r="140" spans="1:4" x14ac:dyDescent="0.25">
      <c r="A140" s="26"/>
      <c r="B140" s="26"/>
      <c r="C140" s="26"/>
      <c r="D140" s="26"/>
    </row>
    <row r="141" spans="1:4" x14ac:dyDescent="0.25">
      <c r="A141" s="26"/>
      <c r="B141" s="26"/>
      <c r="C141" s="26"/>
      <c r="D141" s="26"/>
    </row>
    <row r="142" spans="1:4" x14ac:dyDescent="0.25">
      <c r="A142" s="26"/>
      <c r="B142" s="26"/>
      <c r="C142" s="26"/>
      <c r="D142" s="26"/>
    </row>
    <row r="143" spans="1:4" x14ac:dyDescent="0.25">
      <c r="A143" s="26"/>
      <c r="B143" s="26"/>
      <c r="C143" s="26"/>
      <c r="D143" s="26"/>
    </row>
    <row r="144" spans="1:4" x14ac:dyDescent="0.25">
      <c r="A144" s="26"/>
      <c r="B144" s="26"/>
      <c r="C144" s="26"/>
      <c r="D144" s="26"/>
    </row>
    <row r="145" spans="1:4" x14ac:dyDescent="0.25">
      <c r="A145" s="26"/>
      <c r="B145" s="26"/>
      <c r="C145" s="26"/>
      <c r="D145" s="26"/>
    </row>
    <row r="146" spans="1:4" x14ac:dyDescent="0.25">
      <c r="A146" s="26"/>
      <c r="B146" s="26"/>
      <c r="C146" s="26"/>
      <c r="D146" s="26"/>
    </row>
    <row r="147" spans="1:4" x14ac:dyDescent="0.25">
      <c r="A147" s="26"/>
      <c r="B147" s="26"/>
      <c r="C147" s="26"/>
      <c r="D147" s="26"/>
    </row>
    <row r="148" spans="1:4" x14ac:dyDescent="0.25">
      <c r="A148" s="26"/>
      <c r="B148" s="26"/>
      <c r="C148" s="26"/>
      <c r="D148" s="26"/>
    </row>
    <row r="149" spans="1:4" x14ac:dyDescent="0.25">
      <c r="A149" s="26"/>
      <c r="B149" s="26"/>
      <c r="C149" s="26"/>
      <c r="D149" s="26"/>
    </row>
    <row r="150" spans="1:4" x14ac:dyDescent="0.25">
      <c r="A150" s="26"/>
      <c r="B150" s="26"/>
      <c r="C150" s="26"/>
      <c r="D150" s="26"/>
    </row>
    <row r="151" spans="1:4" x14ac:dyDescent="0.25">
      <c r="A151" s="26"/>
      <c r="B151" s="26"/>
      <c r="C151" s="26"/>
      <c r="D151" s="26"/>
    </row>
    <row r="152" spans="1:4" x14ac:dyDescent="0.25">
      <c r="A152" s="26"/>
      <c r="B152" s="26"/>
      <c r="C152" s="26"/>
      <c r="D152" s="26"/>
    </row>
    <row r="153" spans="1:4" x14ac:dyDescent="0.25">
      <c r="A153" s="26"/>
      <c r="B153" s="26"/>
      <c r="C153" s="26"/>
      <c r="D153" s="26"/>
    </row>
    <row r="154" spans="1:4" x14ac:dyDescent="0.25">
      <c r="A154" s="26"/>
      <c r="B154" s="26"/>
      <c r="C154" s="26"/>
      <c r="D154" s="26"/>
    </row>
    <row r="155" spans="1:4" x14ac:dyDescent="0.25">
      <c r="A155" s="26"/>
      <c r="B155" s="26"/>
      <c r="C155" s="26"/>
      <c r="D155" s="26"/>
    </row>
    <row r="156" spans="1:4" x14ac:dyDescent="0.25">
      <c r="A156" s="26"/>
      <c r="B156" s="26"/>
      <c r="C156" s="26"/>
      <c r="D156" s="26"/>
    </row>
    <row r="157" spans="1:4" x14ac:dyDescent="0.25">
      <c r="A157" s="26"/>
      <c r="B157" s="26"/>
      <c r="C157" s="26"/>
      <c r="D157" s="26"/>
    </row>
    <row r="158" spans="1:4" x14ac:dyDescent="0.25">
      <c r="A158" s="26"/>
      <c r="B158" s="26"/>
      <c r="C158" s="26"/>
      <c r="D158" s="26"/>
    </row>
    <row r="159" spans="1:4" x14ac:dyDescent="0.25">
      <c r="A159" s="26"/>
      <c r="B159" s="26"/>
      <c r="C159" s="26"/>
      <c r="D159" s="26"/>
    </row>
    <row r="160" spans="1:4" x14ac:dyDescent="0.25">
      <c r="A160" s="26"/>
      <c r="B160" s="26"/>
      <c r="C160" s="26"/>
      <c r="D160" s="26"/>
    </row>
    <row r="161" spans="1:4" x14ac:dyDescent="0.25">
      <c r="A161" s="26"/>
      <c r="B161" s="26"/>
      <c r="C161" s="26"/>
      <c r="D161" s="26"/>
    </row>
    <row r="162" spans="1:4" x14ac:dyDescent="0.25">
      <c r="A162" s="26"/>
      <c r="B162" s="26"/>
      <c r="C162" s="26"/>
      <c r="D162" s="26"/>
    </row>
    <row r="163" spans="1:4" x14ac:dyDescent="0.25">
      <c r="A163" s="26"/>
      <c r="B163" s="26"/>
      <c r="C163" s="26"/>
      <c r="D163" s="26"/>
    </row>
    <row r="164" spans="1:4" x14ac:dyDescent="0.25">
      <c r="A164" s="26"/>
      <c r="B164" s="26"/>
      <c r="C164" s="26"/>
      <c r="D164" s="26"/>
    </row>
    <row r="165" spans="1:4" x14ac:dyDescent="0.25">
      <c r="A165" s="26"/>
      <c r="B165" s="26"/>
      <c r="C165" s="26"/>
      <c r="D165" s="26"/>
    </row>
    <row r="166" spans="1:4" x14ac:dyDescent="0.25">
      <c r="A166" s="26"/>
      <c r="B166" s="26"/>
      <c r="C166" s="26"/>
      <c r="D166" s="26"/>
    </row>
    <row r="167" spans="1:4" x14ac:dyDescent="0.25">
      <c r="A167" s="26"/>
      <c r="B167" s="26"/>
      <c r="C167" s="26"/>
      <c r="D167" s="26"/>
    </row>
  </sheetData>
  <mergeCells count="67">
    <mergeCell ref="T24:U24"/>
    <mergeCell ref="V24:Z24"/>
    <mergeCell ref="AA24:AE24"/>
    <mergeCell ref="A8:S9"/>
    <mergeCell ref="AA23:AE23"/>
    <mergeCell ref="A18:S18"/>
    <mergeCell ref="T18:U18"/>
    <mergeCell ref="V18:Z18"/>
    <mergeCell ref="A23:H23"/>
    <mergeCell ref="T23:U23"/>
    <mergeCell ref="V23:W23"/>
    <mergeCell ref="A15:S15"/>
    <mergeCell ref="T15:U15"/>
    <mergeCell ref="V15:Z15"/>
    <mergeCell ref="A16:S16"/>
    <mergeCell ref="T16:U16"/>
    <mergeCell ref="V16:Z16"/>
    <mergeCell ref="A17:S17"/>
    <mergeCell ref="T17:U17"/>
    <mergeCell ref="V17:Z17"/>
    <mergeCell ref="A12:S12"/>
    <mergeCell ref="T12:U12"/>
    <mergeCell ref="V12:Z12"/>
    <mergeCell ref="A13:S13"/>
    <mergeCell ref="T13:U13"/>
    <mergeCell ref="V13:Z13"/>
    <mergeCell ref="A14:S14"/>
    <mergeCell ref="T14:U14"/>
    <mergeCell ref="V14:Z14"/>
    <mergeCell ref="V21:Z21"/>
    <mergeCell ref="A19:S19"/>
    <mergeCell ref="T19:U19"/>
    <mergeCell ref="V19:Z19"/>
    <mergeCell ref="A20:S20"/>
    <mergeCell ref="T20:U20"/>
    <mergeCell ref="V20:Z20"/>
    <mergeCell ref="T21:U21"/>
    <mergeCell ref="A1:AE1"/>
    <mergeCell ref="A4:AE4"/>
    <mergeCell ref="A2:AE2"/>
    <mergeCell ref="AA10:AE10"/>
    <mergeCell ref="AA11:AE11"/>
    <mergeCell ref="A11:S11"/>
    <mergeCell ref="T11:U11"/>
    <mergeCell ref="V11:Z11"/>
    <mergeCell ref="T8:U9"/>
    <mergeCell ref="V8:Z9"/>
    <mergeCell ref="AA8:AE9"/>
    <mergeCell ref="A10:S10"/>
    <mergeCell ref="T10:U10"/>
    <mergeCell ref="V10:Z10"/>
    <mergeCell ref="AA12:AE12"/>
    <mergeCell ref="A24:S24"/>
    <mergeCell ref="AA18:AE18"/>
    <mergeCell ref="AA19:AE19"/>
    <mergeCell ref="AA20:AE20"/>
    <mergeCell ref="AA21:AE21"/>
    <mergeCell ref="AA22:AE22"/>
    <mergeCell ref="AA13:AE13"/>
    <mergeCell ref="AA14:AE14"/>
    <mergeCell ref="AA15:AE15"/>
    <mergeCell ref="AA16:AE16"/>
    <mergeCell ref="AA17:AE17"/>
    <mergeCell ref="A22:S22"/>
    <mergeCell ref="T22:U22"/>
    <mergeCell ref="V22:Z22"/>
    <mergeCell ref="A21:S21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S163"/>
  <sheetViews>
    <sheetView showGridLines="0" topLeftCell="A23" zoomScaleNormal="100" zoomScaleSheetLayoutView="100" workbookViewId="0">
      <selection sqref="A1:I34"/>
    </sheetView>
  </sheetViews>
  <sheetFormatPr defaultColWidth="9.109375" defaultRowHeight="13.2" x14ac:dyDescent="0.25"/>
  <cols>
    <col min="1" max="1" width="14.44140625" style="21" customWidth="1"/>
    <col min="2" max="2" width="14.109375" style="21" customWidth="1"/>
    <col min="3" max="3" width="10.44140625" style="21" customWidth="1"/>
    <col min="4" max="4" width="12.33203125" style="21" customWidth="1"/>
    <col min="5" max="6" width="3.33203125" style="21" customWidth="1"/>
    <col min="7" max="7" width="17.88671875" style="105" bestFit="1" customWidth="1"/>
    <col min="8" max="8" width="9.109375" style="21" customWidth="1"/>
    <col min="9" max="9" width="17.88671875" style="21" bestFit="1" customWidth="1"/>
    <col min="10" max="10" width="9.109375" style="21" customWidth="1"/>
    <col min="11" max="16384" width="9.109375" style="21"/>
  </cols>
  <sheetData>
    <row r="1" spans="1:19" x14ac:dyDescent="0.25">
      <c r="A1" s="579"/>
      <c r="B1" s="579"/>
      <c r="C1" s="579"/>
      <c r="D1" s="579"/>
      <c r="E1" s="579"/>
      <c r="F1" s="579"/>
    </row>
    <row r="2" spans="1:19" x14ac:dyDescent="0.25">
      <c r="A2" s="579"/>
      <c r="B2" s="579"/>
      <c r="C2" s="579"/>
      <c r="D2" s="579"/>
      <c r="E2" s="579"/>
      <c r="F2" s="579"/>
    </row>
    <row r="3" spans="1:19" s="27" customFormat="1" ht="26.25" customHeight="1" x14ac:dyDescent="0.3">
      <c r="A3" s="579" t="s">
        <v>312</v>
      </c>
      <c r="B3" s="579"/>
      <c r="C3" s="579"/>
      <c r="D3" s="579"/>
      <c r="E3" s="579"/>
      <c r="F3" s="579"/>
      <c r="G3" s="234"/>
    </row>
    <row r="4" spans="1:19" s="27" customFormat="1" ht="19.5" customHeight="1" x14ac:dyDescent="0.3">
      <c r="A4" s="579"/>
      <c r="B4" s="579"/>
      <c r="C4" s="579"/>
      <c r="D4" s="579"/>
      <c r="E4" s="579"/>
      <c r="F4" s="579"/>
      <c r="G4" s="234"/>
    </row>
    <row r="5" spans="1:19" s="27" customFormat="1" ht="15.6" x14ac:dyDescent="0.3">
      <c r="A5" s="579" t="s">
        <v>227</v>
      </c>
      <c r="B5" s="499"/>
      <c r="C5" s="499"/>
      <c r="D5" s="499"/>
      <c r="E5" s="499"/>
      <c r="F5" s="499"/>
      <c r="G5" s="234"/>
    </row>
    <row r="6" spans="1:19" ht="15.6" x14ac:dyDescent="0.25">
      <c r="A6" s="580" t="s">
        <v>197</v>
      </c>
      <c r="B6" s="580"/>
      <c r="C6" s="580"/>
      <c r="D6" s="580"/>
      <c r="E6" s="580"/>
      <c r="F6" s="580"/>
    </row>
    <row r="7" spans="1:19" ht="15.6" x14ac:dyDescent="0.25">
      <c r="A7" s="24"/>
      <c r="B7" s="24"/>
      <c r="C7" s="24"/>
      <c r="D7" s="24"/>
      <c r="E7" s="24"/>
      <c r="F7" s="24"/>
    </row>
    <row r="8" spans="1:19" x14ac:dyDescent="0.25">
      <c r="G8" s="105" t="s">
        <v>249</v>
      </c>
    </row>
    <row r="9" spans="1:19" ht="31.5" customHeight="1" x14ac:dyDescent="0.25">
      <c r="A9" s="628" t="s">
        <v>175</v>
      </c>
      <c r="B9" s="629"/>
      <c r="C9" s="629"/>
      <c r="D9" s="629"/>
      <c r="E9" s="629"/>
      <c r="F9" s="629"/>
      <c r="G9" s="630" t="s">
        <v>196</v>
      </c>
      <c r="H9" s="632"/>
      <c r="I9" s="630" t="s">
        <v>535</v>
      </c>
      <c r="J9" s="232"/>
      <c r="K9" s="232"/>
      <c r="L9" s="232"/>
      <c r="M9" s="232"/>
      <c r="N9" s="232"/>
      <c r="O9" s="232"/>
      <c r="P9" s="232"/>
      <c r="Q9" s="232"/>
      <c r="R9" s="232"/>
    </row>
    <row r="10" spans="1:19" x14ac:dyDescent="0.25">
      <c r="A10" s="25"/>
      <c r="B10" s="23"/>
      <c r="C10" s="23"/>
      <c r="D10" s="23"/>
      <c r="E10" s="22"/>
      <c r="F10" s="22"/>
      <c r="G10" s="631"/>
      <c r="H10" s="633"/>
      <c r="I10" s="631"/>
      <c r="J10" s="232"/>
      <c r="K10" s="232"/>
      <c r="L10" s="232"/>
      <c r="M10" s="232"/>
      <c r="N10" s="232"/>
      <c r="O10" s="232"/>
      <c r="P10" s="232"/>
      <c r="Q10" s="232"/>
      <c r="R10" s="232"/>
    </row>
    <row r="11" spans="1:19" ht="24.75" customHeight="1" x14ac:dyDescent="0.25">
      <c r="A11" s="226" t="s">
        <v>23</v>
      </c>
      <c r="B11" s="227"/>
      <c r="C11" s="227"/>
      <c r="D11" s="227"/>
      <c r="E11" s="227"/>
      <c r="F11" s="228"/>
      <c r="G11" s="235"/>
      <c r="H11" s="233"/>
      <c r="I11" s="235"/>
      <c r="J11" s="232"/>
      <c r="K11" s="232"/>
      <c r="L11" s="232"/>
      <c r="M11" s="232"/>
      <c r="N11" s="232"/>
      <c r="O11" s="232"/>
      <c r="P11" s="232"/>
      <c r="Q11" s="232"/>
      <c r="R11" s="232"/>
      <c r="S11" s="232"/>
    </row>
    <row r="12" spans="1:19" s="277" customFormat="1" ht="24.75" customHeight="1" x14ac:dyDescent="0.25">
      <c r="A12" s="627" t="s">
        <v>273</v>
      </c>
      <c r="B12" s="626"/>
      <c r="C12" s="626"/>
      <c r="D12" s="626"/>
      <c r="E12" s="626"/>
      <c r="F12" s="626"/>
      <c r="G12" s="274">
        <v>8350</v>
      </c>
      <c r="H12" s="275" t="s">
        <v>259</v>
      </c>
      <c r="I12" s="274">
        <v>8350</v>
      </c>
      <c r="J12" s="276"/>
      <c r="K12" s="276"/>
      <c r="L12" s="276"/>
      <c r="M12" s="276"/>
      <c r="N12" s="276"/>
      <c r="O12" s="276"/>
      <c r="P12" s="276"/>
      <c r="Q12" s="276"/>
      <c r="R12" s="276"/>
      <c r="S12" s="276"/>
    </row>
    <row r="13" spans="1:19" s="277" customFormat="1" ht="24.75" customHeight="1" x14ac:dyDescent="0.25">
      <c r="A13" s="253" t="s">
        <v>274</v>
      </c>
      <c r="B13" s="278"/>
      <c r="C13" s="278"/>
      <c r="D13" s="278"/>
      <c r="E13" s="278"/>
      <c r="F13" s="278"/>
      <c r="G13" s="274">
        <v>16450</v>
      </c>
      <c r="H13" s="275"/>
      <c r="I13" s="274">
        <f>16450+150</f>
        <v>16600</v>
      </c>
      <c r="J13" s="276"/>
      <c r="K13" s="276"/>
      <c r="L13" s="276"/>
      <c r="M13" s="276"/>
      <c r="N13" s="276"/>
      <c r="O13" s="276"/>
      <c r="P13" s="276"/>
      <c r="Q13" s="276"/>
      <c r="R13" s="276"/>
      <c r="S13" s="276"/>
    </row>
    <row r="14" spans="1:19" s="277" customFormat="1" ht="23.25" customHeight="1" x14ac:dyDescent="0.25">
      <c r="A14" s="625" t="s">
        <v>198</v>
      </c>
      <c r="B14" s="626"/>
      <c r="C14" s="626"/>
      <c r="D14" s="626"/>
      <c r="E14" s="626"/>
      <c r="F14" s="626"/>
      <c r="G14" s="274">
        <v>120000</v>
      </c>
      <c r="H14" s="275" t="s">
        <v>260</v>
      </c>
      <c r="I14" s="274">
        <v>120000</v>
      </c>
      <c r="J14" s="276"/>
      <c r="K14" s="276"/>
      <c r="L14" s="276"/>
      <c r="M14" s="276"/>
      <c r="N14" s="276"/>
      <c r="O14" s="276"/>
      <c r="P14" s="276"/>
      <c r="Q14" s="276"/>
      <c r="R14" s="276"/>
      <c r="S14" s="276"/>
    </row>
    <row r="15" spans="1:19" s="277" customFormat="1" ht="23.25" customHeight="1" x14ac:dyDescent="0.25">
      <c r="A15" s="627" t="s">
        <v>246</v>
      </c>
      <c r="B15" s="582"/>
      <c r="C15" s="582"/>
      <c r="D15" s="582"/>
      <c r="E15" s="582"/>
      <c r="F15" s="582"/>
      <c r="G15" s="274">
        <v>349127</v>
      </c>
      <c r="H15" s="275" t="s">
        <v>261</v>
      </c>
      <c r="I15" s="274">
        <f>349127+10259</f>
        <v>359386</v>
      </c>
      <c r="J15" s="276"/>
      <c r="K15" s="276"/>
      <c r="L15" s="276"/>
      <c r="M15" s="276"/>
      <c r="N15" s="276"/>
      <c r="O15" s="276"/>
      <c r="P15" s="276"/>
      <c r="Q15" s="276"/>
      <c r="R15" s="276"/>
      <c r="S15" s="276"/>
    </row>
    <row r="16" spans="1:19" s="277" customFormat="1" ht="23.25" customHeight="1" x14ac:dyDescent="0.25">
      <c r="A16" s="627" t="s">
        <v>533</v>
      </c>
      <c r="B16" s="582"/>
      <c r="C16" s="582"/>
      <c r="D16" s="582"/>
      <c r="E16" s="582"/>
      <c r="F16" s="582"/>
      <c r="G16" s="274">
        <v>28567</v>
      </c>
      <c r="H16" s="275" t="s">
        <v>261</v>
      </c>
      <c r="I16" s="274">
        <v>28567</v>
      </c>
      <c r="J16" s="276"/>
      <c r="K16" s="276"/>
      <c r="L16" s="276"/>
      <c r="M16" s="276"/>
      <c r="N16" s="276"/>
      <c r="O16" s="276"/>
      <c r="P16" s="276"/>
      <c r="Q16" s="276"/>
      <c r="R16" s="276"/>
      <c r="S16" s="276"/>
    </row>
    <row r="17" spans="1:19" s="277" customFormat="1" ht="23.25" customHeight="1" x14ac:dyDescent="0.25">
      <c r="A17" s="627" t="s">
        <v>534</v>
      </c>
      <c r="B17" s="582"/>
      <c r="C17" s="582"/>
      <c r="D17" s="582"/>
      <c r="E17" s="582"/>
      <c r="F17" s="582"/>
      <c r="G17" s="274">
        <v>84004</v>
      </c>
      <c r="H17" s="275" t="s">
        <v>261</v>
      </c>
      <c r="I17" s="274">
        <v>84004</v>
      </c>
      <c r="J17" s="276"/>
      <c r="K17" s="276"/>
      <c r="L17" s="276"/>
      <c r="M17" s="276"/>
      <c r="N17" s="276"/>
      <c r="O17" s="276"/>
      <c r="P17" s="276"/>
      <c r="Q17" s="276"/>
      <c r="R17" s="276"/>
      <c r="S17" s="276"/>
    </row>
    <row r="18" spans="1:19" s="277" customFormat="1" ht="23.25" customHeight="1" x14ac:dyDescent="0.25">
      <c r="A18" s="627" t="s">
        <v>247</v>
      </c>
      <c r="B18" s="582"/>
      <c r="C18" s="582"/>
      <c r="D18" s="582"/>
      <c r="E18" s="582"/>
      <c r="F18" s="582"/>
      <c r="G18" s="274">
        <v>112301</v>
      </c>
      <c r="H18" s="275" t="s">
        <v>261</v>
      </c>
      <c r="I18" s="274">
        <v>112301</v>
      </c>
      <c r="J18" s="276"/>
      <c r="K18" s="276"/>
      <c r="L18" s="276"/>
      <c r="M18" s="276"/>
      <c r="N18" s="276"/>
      <c r="O18" s="276"/>
      <c r="P18" s="276"/>
      <c r="Q18" s="276"/>
      <c r="R18" s="276"/>
      <c r="S18" s="276"/>
    </row>
    <row r="19" spans="1:19" s="277" customFormat="1" ht="23.25" customHeight="1" x14ac:dyDescent="0.25">
      <c r="A19" s="627" t="s">
        <v>587</v>
      </c>
      <c r="B19" s="582"/>
      <c r="C19" s="582"/>
      <c r="D19" s="582"/>
      <c r="E19" s="582"/>
      <c r="F19" s="582"/>
      <c r="G19" s="274"/>
      <c r="H19" s="275"/>
      <c r="I19" s="274">
        <v>66800</v>
      </c>
      <c r="J19" s="276"/>
      <c r="K19" s="276"/>
      <c r="L19" s="276"/>
      <c r="M19" s="276"/>
      <c r="N19" s="276"/>
      <c r="O19" s="276"/>
      <c r="P19" s="276"/>
      <c r="Q19" s="276"/>
      <c r="R19" s="276"/>
      <c r="S19" s="276"/>
    </row>
    <row r="20" spans="1:19" ht="19.5" customHeight="1" x14ac:dyDescent="0.25">
      <c r="A20" s="623" t="s">
        <v>24</v>
      </c>
      <c r="B20" s="624"/>
      <c r="C20" s="624"/>
      <c r="D20" s="624"/>
      <c r="E20" s="624"/>
      <c r="F20" s="624"/>
      <c r="G20" s="410">
        <f>SUM(G12:G18)</f>
        <v>718799</v>
      </c>
      <c r="H20" s="49"/>
      <c r="I20" s="410">
        <f>SUM(I12:I19)</f>
        <v>796008</v>
      </c>
      <c r="J20" s="232"/>
      <c r="K20" s="232"/>
      <c r="L20" s="232"/>
      <c r="M20" s="232"/>
      <c r="N20" s="232"/>
      <c r="O20" s="232"/>
      <c r="P20" s="232"/>
      <c r="Q20" s="232"/>
      <c r="R20" s="232"/>
      <c r="S20" s="232"/>
    </row>
    <row r="21" spans="1:19" ht="19.5" customHeight="1" x14ac:dyDescent="0.25">
      <c r="A21" s="647"/>
      <c r="B21" s="648"/>
      <c r="C21" s="648"/>
      <c r="D21" s="648"/>
      <c r="E21" s="648"/>
      <c r="F21" s="648"/>
      <c r="G21" s="237"/>
      <c r="H21" s="238"/>
      <c r="I21" s="237"/>
      <c r="J21" s="232"/>
      <c r="K21" s="232"/>
      <c r="L21" s="232"/>
      <c r="M21" s="232"/>
      <c r="N21" s="232"/>
      <c r="O21" s="232"/>
      <c r="P21" s="232"/>
      <c r="Q21" s="232"/>
      <c r="R21" s="232"/>
      <c r="S21" s="232"/>
    </row>
    <row r="22" spans="1:19" ht="19.5" customHeight="1" x14ac:dyDescent="0.25">
      <c r="A22" s="636" t="s">
        <v>25</v>
      </c>
      <c r="B22" s="637"/>
      <c r="C22" s="637"/>
      <c r="D22" s="637"/>
      <c r="E22" s="637"/>
      <c r="F22" s="637"/>
      <c r="G22" s="236"/>
      <c r="H22" s="49"/>
      <c r="I22" s="236"/>
      <c r="J22" s="232"/>
      <c r="K22" s="232"/>
      <c r="L22" s="232"/>
      <c r="M22" s="232"/>
      <c r="N22" s="232"/>
      <c r="O22" s="232"/>
      <c r="P22" s="232"/>
      <c r="Q22" s="232"/>
      <c r="R22" s="232"/>
      <c r="S22" s="232"/>
    </row>
    <row r="23" spans="1:19" ht="19.5" customHeight="1" x14ac:dyDescent="0.25">
      <c r="A23" s="640" t="s">
        <v>237</v>
      </c>
      <c r="B23" s="641"/>
      <c r="C23" s="641"/>
      <c r="D23" s="641"/>
      <c r="E23" s="641"/>
      <c r="F23" s="641"/>
      <c r="G23" s="236">
        <v>120000</v>
      </c>
      <c r="H23" s="49" t="s">
        <v>256</v>
      </c>
      <c r="I23" s="236">
        <v>120000</v>
      </c>
      <c r="J23" s="232"/>
      <c r="K23" s="232"/>
      <c r="L23" s="232"/>
      <c r="M23" s="232"/>
      <c r="N23" s="232"/>
      <c r="O23" s="232"/>
      <c r="P23" s="232"/>
      <c r="Q23" s="232"/>
      <c r="R23" s="232"/>
      <c r="S23" s="232"/>
    </row>
    <row r="24" spans="1:19" ht="19.5" customHeight="1" x14ac:dyDescent="0.25">
      <c r="A24" s="640" t="s">
        <v>364</v>
      </c>
      <c r="B24" s="641"/>
      <c r="C24" s="641"/>
      <c r="D24" s="641"/>
      <c r="E24" s="641"/>
      <c r="F24" s="642"/>
      <c r="G24" s="236">
        <v>500000</v>
      </c>
      <c r="H24" s="49"/>
      <c r="I24" s="236">
        <v>0</v>
      </c>
      <c r="J24" s="232"/>
      <c r="K24" s="232"/>
      <c r="L24" s="232"/>
      <c r="M24" s="232"/>
      <c r="N24" s="232"/>
      <c r="O24" s="232"/>
      <c r="P24" s="232"/>
      <c r="Q24" s="232"/>
      <c r="R24" s="232"/>
      <c r="S24" s="232"/>
    </row>
    <row r="25" spans="1:19" ht="19.5" customHeight="1" x14ac:dyDescent="0.25">
      <c r="A25" s="638" t="s">
        <v>228</v>
      </c>
      <c r="B25" s="639"/>
      <c r="C25" s="639"/>
      <c r="D25" s="639"/>
      <c r="E25" s="639"/>
      <c r="F25" s="639"/>
      <c r="G25" s="236">
        <v>500000</v>
      </c>
      <c r="H25" s="49" t="s">
        <v>257</v>
      </c>
      <c r="I25" s="236">
        <v>500000</v>
      </c>
      <c r="J25" s="232"/>
      <c r="K25" s="232"/>
      <c r="L25" s="232"/>
      <c r="M25" s="232"/>
      <c r="N25" s="232"/>
      <c r="O25" s="232"/>
      <c r="P25" s="232"/>
      <c r="Q25" s="232"/>
      <c r="R25" s="232"/>
      <c r="S25" s="232"/>
    </row>
    <row r="26" spans="1:19" ht="19.5" customHeight="1" x14ac:dyDescent="0.25">
      <c r="A26" s="638" t="s">
        <v>248</v>
      </c>
      <c r="B26" s="639"/>
      <c r="C26" s="639"/>
      <c r="D26" s="639"/>
      <c r="E26" s="639"/>
      <c r="F26" s="639"/>
      <c r="G26" s="236">
        <v>15000</v>
      </c>
      <c r="H26" s="49" t="s">
        <v>258</v>
      </c>
      <c r="I26" s="236">
        <v>15000</v>
      </c>
      <c r="J26" s="232"/>
      <c r="K26" s="232"/>
      <c r="L26" s="232"/>
      <c r="M26" s="232"/>
      <c r="N26" s="232"/>
      <c r="O26" s="232"/>
      <c r="P26" s="232"/>
      <c r="Q26" s="232"/>
      <c r="R26" s="232"/>
      <c r="S26" s="232"/>
    </row>
    <row r="27" spans="1:19" ht="19.5" customHeight="1" x14ac:dyDescent="0.25">
      <c r="A27" s="634" t="s">
        <v>589</v>
      </c>
      <c r="B27" s="635"/>
      <c r="C27" s="635"/>
      <c r="D27" s="635"/>
      <c r="E27" s="635"/>
      <c r="F27" s="635"/>
      <c r="G27" s="236"/>
      <c r="H27" s="49" t="s">
        <v>258</v>
      </c>
      <c r="I27" s="236">
        <v>20000</v>
      </c>
      <c r="J27" s="232"/>
      <c r="K27" s="232"/>
      <c r="L27" s="232"/>
      <c r="M27" s="232"/>
      <c r="N27" s="232"/>
      <c r="O27" s="232"/>
      <c r="P27" s="232"/>
      <c r="Q27" s="232"/>
      <c r="R27" s="232"/>
      <c r="S27" s="232"/>
    </row>
    <row r="28" spans="1:19" ht="31.5" customHeight="1" x14ac:dyDescent="0.25">
      <c r="A28" s="634" t="s">
        <v>588</v>
      </c>
      <c r="B28" s="635"/>
      <c r="C28" s="635"/>
      <c r="D28" s="635"/>
      <c r="E28" s="635"/>
      <c r="F28" s="643"/>
      <c r="G28" s="236"/>
      <c r="H28" s="49"/>
      <c r="I28" s="236">
        <v>10000</v>
      </c>
      <c r="J28" s="232"/>
      <c r="K28" s="232"/>
      <c r="L28" s="232"/>
      <c r="M28" s="232"/>
      <c r="N28" s="232"/>
      <c r="O28" s="232"/>
      <c r="P28" s="232"/>
      <c r="Q28" s="232"/>
      <c r="R28" s="232"/>
      <c r="S28" s="232"/>
    </row>
    <row r="29" spans="1:19" ht="29.25" customHeight="1" x14ac:dyDescent="0.25">
      <c r="A29" s="644" t="s">
        <v>590</v>
      </c>
      <c r="B29" s="645"/>
      <c r="C29" s="645"/>
      <c r="D29" s="645"/>
      <c r="E29" s="645"/>
      <c r="F29" s="646"/>
      <c r="G29" s="236"/>
      <c r="H29" s="49"/>
      <c r="I29" s="236">
        <v>1094100</v>
      </c>
      <c r="J29" s="232"/>
      <c r="K29" s="232"/>
      <c r="L29" s="232"/>
      <c r="M29" s="232"/>
      <c r="N29" s="232"/>
      <c r="O29" s="232"/>
      <c r="P29" s="232"/>
      <c r="Q29" s="232"/>
      <c r="R29" s="232"/>
      <c r="S29" s="232"/>
    </row>
    <row r="30" spans="1:19" ht="19.5" customHeight="1" x14ac:dyDescent="0.25">
      <c r="A30" s="623" t="s">
        <v>26</v>
      </c>
      <c r="B30" s="624"/>
      <c r="C30" s="624"/>
      <c r="D30" s="624"/>
      <c r="E30" s="624"/>
      <c r="F30" s="624"/>
      <c r="G30" s="410">
        <f>SUM(G23:G27)</f>
        <v>1135000</v>
      </c>
      <c r="H30" s="49"/>
      <c r="I30" s="410">
        <f>SUM(I23:I29)</f>
        <v>1759100</v>
      </c>
      <c r="J30" s="232"/>
      <c r="K30" s="232"/>
      <c r="L30" s="232"/>
      <c r="M30" s="232"/>
      <c r="N30" s="232"/>
      <c r="O30" s="232"/>
      <c r="P30" s="232"/>
      <c r="Q30" s="232"/>
      <c r="R30" s="232"/>
      <c r="S30" s="232"/>
    </row>
    <row r="31" spans="1:19" ht="19.5" customHeight="1" x14ac:dyDescent="0.25">
      <c r="A31" s="623" t="s">
        <v>27</v>
      </c>
      <c r="B31" s="624"/>
      <c r="C31" s="624"/>
      <c r="D31" s="624"/>
      <c r="E31" s="624"/>
      <c r="F31" s="624"/>
      <c r="G31" s="410">
        <f>G30+G20</f>
        <v>1853799</v>
      </c>
      <c r="H31" s="49"/>
      <c r="I31" s="410">
        <f>I30+I20</f>
        <v>2555108</v>
      </c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  <row r="32" spans="1:19" ht="21.9" customHeight="1" x14ac:dyDescent="0.25"/>
    <row r="33" ht="21.9" customHeight="1" x14ac:dyDescent="0.25"/>
    <row r="34" ht="21.9" customHeight="1" x14ac:dyDescent="0.25"/>
    <row r="35" ht="21.9" customHeight="1" x14ac:dyDescent="0.25"/>
    <row r="36" ht="21.9" customHeight="1" x14ac:dyDescent="0.25"/>
    <row r="37" ht="21.9" customHeight="1" x14ac:dyDescent="0.25"/>
    <row r="38" ht="21.9" customHeight="1" x14ac:dyDescent="0.25"/>
    <row r="39" ht="21.9" customHeight="1" x14ac:dyDescent="0.25"/>
    <row r="40" ht="21.9" customHeight="1" x14ac:dyDescent="0.25"/>
    <row r="41" ht="21.9" customHeight="1" x14ac:dyDescent="0.25"/>
    <row r="42" ht="21.9" customHeight="1" x14ac:dyDescent="0.25"/>
    <row r="43" ht="21.9" customHeight="1" x14ac:dyDescent="0.25"/>
    <row r="44" ht="21.9" customHeight="1" x14ac:dyDescent="0.25"/>
    <row r="45" ht="21.9" customHeight="1" x14ac:dyDescent="0.25"/>
    <row r="46" ht="21.9" customHeight="1" x14ac:dyDescent="0.25"/>
    <row r="47" ht="21.9" customHeight="1" x14ac:dyDescent="0.25"/>
    <row r="48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ht="21.9" customHeight="1" x14ac:dyDescent="0.25"/>
    <row r="66" ht="21.9" customHeight="1" x14ac:dyDescent="0.25"/>
    <row r="67" ht="21.9" customHeight="1" x14ac:dyDescent="0.25"/>
    <row r="68" ht="21.9" customHeight="1" x14ac:dyDescent="0.25"/>
    <row r="69" ht="21.9" customHeight="1" x14ac:dyDescent="0.25"/>
    <row r="70" ht="21.9" customHeight="1" x14ac:dyDescent="0.25"/>
    <row r="71" ht="21.9" customHeight="1" x14ac:dyDescent="0.25"/>
    <row r="72" ht="21.9" customHeight="1" x14ac:dyDescent="0.25"/>
    <row r="73" ht="21.9" customHeight="1" x14ac:dyDescent="0.25"/>
    <row r="74" ht="21.9" customHeight="1" x14ac:dyDescent="0.25"/>
    <row r="75" ht="21.9" customHeight="1" x14ac:dyDescent="0.25"/>
    <row r="76" ht="21.9" customHeight="1" x14ac:dyDescent="0.25"/>
    <row r="77" ht="21.9" customHeight="1" x14ac:dyDescent="0.25"/>
    <row r="78" ht="21.9" customHeight="1" x14ac:dyDescent="0.25"/>
    <row r="79" ht="21.9" customHeight="1" x14ac:dyDescent="0.25"/>
    <row r="80" ht="21.9" customHeight="1" x14ac:dyDescent="0.25"/>
    <row r="81" spans="1:4" ht="21.9" customHeight="1" x14ac:dyDescent="0.25">
      <c r="A81" s="26"/>
      <c r="B81" s="26"/>
      <c r="C81" s="26"/>
      <c r="D81" s="26"/>
    </row>
    <row r="82" spans="1:4" ht="21.9" customHeight="1" x14ac:dyDescent="0.25">
      <c r="A82" s="26"/>
      <c r="B82" s="26"/>
      <c r="C82" s="26"/>
      <c r="D82" s="26"/>
    </row>
    <row r="83" spans="1:4" ht="21.9" customHeight="1" x14ac:dyDescent="0.25">
      <c r="A83" s="26"/>
      <c r="B83" s="26"/>
      <c r="C83" s="26"/>
      <c r="D83" s="26"/>
    </row>
    <row r="84" spans="1:4" ht="21.9" customHeight="1" x14ac:dyDescent="0.25">
      <c r="A84" s="26"/>
      <c r="B84" s="26"/>
      <c r="C84" s="26"/>
      <c r="D84" s="26"/>
    </row>
    <row r="85" spans="1:4" ht="21.9" customHeight="1" x14ac:dyDescent="0.25">
      <c r="A85" s="26"/>
      <c r="B85" s="26"/>
      <c r="C85" s="26"/>
      <c r="D85" s="26"/>
    </row>
    <row r="86" spans="1:4" ht="21.9" customHeight="1" x14ac:dyDescent="0.25">
      <c r="A86" s="26"/>
      <c r="B86" s="26"/>
      <c r="C86" s="26"/>
      <c r="D86" s="26"/>
    </row>
    <row r="87" spans="1:4" ht="21.9" customHeight="1" x14ac:dyDescent="0.25">
      <c r="A87" s="26"/>
      <c r="B87" s="26"/>
      <c r="C87" s="26"/>
      <c r="D87" s="26"/>
    </row>
    <row r="88" spans="1:4" ht="21.9" customHeight="1" x14ac:dyDescent="0.25">
      <c r="A88" s="26"/>
      <c r="B88" s="26"/>
      <c r="C88" s="26"/>
      <c r="D88" s="26"/>
    </row>
    <row r="89" spans="1:4" ht="21.9" customHeight="1" x14ac:dyDescent="0.25">
      <c r="A89" s="26"/>
      <c r="B89" s="26"/>
      <c r="C89" s="26"/>
      <c r="D89" s="26"/>
    </row>
    <row r="90" spans="1:4" ht="21.9" customHeight="1" x14ac:dyDescent="0.25">
      <c r="A90" s="26"/>
      <c r="B90" s="26"/>
      <c r="C90" s="26"/>
      <c r="D90" s="26"/>
    </row>
    <row r="91" spans="1:4" ht="21.9" customHeight="1" x14ac:dyDescent="0.25">
      <c r="A91" s="26"/>
      <c r="B91" s="26"/>
      <c r="C91" s="26"/>
      <c r="D91" s="26"/>
    </row>
    <row r="92" spans="1:4" ht="21.9" customHeight="1" x14ac:dyDescent="0.25">
      <c r="A92" s="26"/>
      <c r="B92" s="26"/>
      <c r="C92" s="26"/>
      <c r="D92" s="26"/>
    </row>
    <row r="93" spans="1:4" ht="21.9" customHeight="1" x14ac:dyDescent="0.25">
      <c r="A93" s="26"/>
      <c r="B93" s="26"/>
      <c r="C93" s="26"/>
      <c r="D93" s="26"/>
    </row>
    <row r="94" spans="1:4" ht="21.9" customHeight="1" x14ac:dyDescent="0.25">
      <c r="A94" s="26"/>
      <c r="B94" s="26"/>
      <c r="C94" s="26"/>
      <c r="D94" s="26"/>
    </row>
    <row r="95" spans="1:4" ht="21.9" customHeight="1" x14ac:dyDescent="0.25">
      <c r="A95" s="26"/>
      <c r="B95" s="26"/>
      <c r="C95" s="26"/>
      <c r="D95" s="26"/>
    </row>
    <row r="96" spans="1:4" ht="21.9" customHeight="1" x14ac:dyDescent="0.25">
      <c r="A96" s="26"/>
      <c r="B96" s="26"/>
      <c r="C96" s="26"/>
      <c r="D96" s="26"/>
    </row>
    <row r="97" spans="1:4" ht="21.9" customHeight="1" x14ac:dyDescent="0.25">
      <c r="A97" s="26"/>
      <c r="B97" s="26"/>
      <c r="C97" s="26"/>
      <c r="D97" s="26"/>
    </row>
    <row r="98" spans="1:4" ht="21.9" customHeight="1" x14ac:dyDescent="0.25">
      <c r="A98" s="26"/>
      <c r="B98" s="26"/>
      <c r="C98" s="26"/>
      <c r="D98" s="26"/>
    </row>
    <row r="99" spans="1:4" ht="21.9" customHeight="1" x14ac:dyDescent="0.25">
      <c r="A99" s="26"/>
      <c r="B99" s="26"/>
      <c r="C99" s="26"/>
      <c r="D99" s="26"/>
    </row>
    <row r="100" spans="1:4" ht="21.9" customHeight="1" x14ac:dyDescent="0.25">
      <c r="A100" s="26"/>
      <c r="B100" s="26"/>
      <c r="C100" s="26"/>
      <c r="D100" s="26"/>
    </row>
    <row r="101" spans="1:4" ht="21.9" customHeight="1" x14ac:dyDescent="0.25">
      <c r="A101" s="26"/>
      <c r="B101" s="26"/>
      <c r="C101" s="26"/>
      <c r="D101" s="26"/>
    </row>
    <row r="102" spans="1:4" ht="21.9" customHeight="1" x14ac:dyDescent="0.25">
      <c r="A102" s="26"/>
      <c r="B102" s="26"/>
      <c r="C102" s="26"/>
      <c r="D102" s="26"/>
    </row>
    <row r="103" spans="1:4" ht="21.9" customHeight="1" x14ac:dyDescent="0.25">
      <c r="A103" s="26"/>
      <c r="B103" s="26"/>
      <c r="C103" s="26"/>
      <c r="D103" s="26"/>
    </row>
    <row r="104" spans="1:4" ht="21.9" customHeight="1" x14ac:dyDescent="0.25">
      <c r="A104" s="26"/>
      <c r="B104" s="26"/>
      <c r="C104" s="26"/>
      <c r="D104" s="26"/>
    </row>
    <row r="105" spans="1:4" ht="21.9" customHeight="1" x14ac:dyDescent="0.25">
      <c r="A105" s="26"/>
      <c r="B105" s="26"/>
      <c r="C105" s="26"/>
      <c r="D105" s="26"/>
    </row>
    <row r="106" spans="1:4" ht="21.9" customHeight="1" x14ac:dyDescent="0.25">
      <c r="A106" s="26"/>
      <c r="B106" s="26"/>
      <c r="C106" s="26"/>
      <c r="D106" s="26"/>
    </row>
    <row r="107" spans="1:4" ht="21.9" customHeight="1" x14ac:dyDescent="0.25">
      <c r="A107" s="26"/>
      <c r="B107" s="26"/>
      <c r="C107" s="26"/>
      <c r="D107" s="26"/>
    </row>
    <row r="108" spans="1:4" ht="21.9" customHeight="1" x14ac:dyDescent="0.25">
      <c r="A108" s="26"/>
      <c r="B108" s="26"/>
      <c r="C108" s="26"/>
      <c r="D108" s="26"/>
    </row>
    <row r="109" spans="1:4" ht="21.9" customHeight="1" x14ac:dyDescent="0.25">
      <c r="A109" s="26"/>
      <c r="B109" s="26"/>
      <c r="C109" s="26"/>
      <c r="D109" s="26"/>
    </row>
    <row r="110" spans="1:4" ht="21.9" customHeight="1" x14ac:dyDescent="0.25">
      <c r="A110" s="26"/>
      <c r="B110" s="26"/>
      <c r="C110" s="26"/>
      <c r="D110" s="26"/>
    </row>
    <row r="111" spans="1:4" ht="21.9" customHeight="1" x14ac:dyDescent="0.25">
      <c r="A111" s="26"/>
      <c r="B111" s="26"/>
      <c r="C111" s="26"/>
      <c r="D111" s="26"/>
    </row>
    <row r="112" spans="1:4" ht="21.9" customHeight="1" x14ac:dyDescent="0.25">
      <c r="A112" s="26"/>
      <c r="B112" s="26"/>
      <c r="C112" s="26"/>
      <c r="D112" s="26"/>
    </row>
    <row r="113" spans="1:4" ht="21.9" customHeight="1" x14ac:dyDescent="0.25">
      <c r="A113" s="26"/>
      <c r="B113" s="26"/>
      <c r="C113" s="26"/>
      <c r="D113" s="26"/>
    </row>
    <row r="114" spans="1:4" ht="21.9" customHeight="1" x14ac:dyDescent="0.25">
      <c r="A114" s="26"/>
      <c r="B114" s="26"/>
      <c r="C114" s="26"/>
      <c r="D114" s="26"/>
    </row>
    <row r="115" spans="1:4" ht="21.9" customHeight="1" x14ac:dyDescent="0.25">
      <c r="A115" s="26"/>
      <c r="B115" s="26"/>
      <c r="C115" s="26"/>
      <c r="D115" s="26"/>
    </row>
    <row r="116" spans="1:4" ht="21.9" customHeight="1" x14ac:dyDescent="0.25">
      <c r="A116" s="26"/>
      <c r="B116" s="26"/>
      <c r="C116" s="26"/>
      <c r="D116" s="26"/>
    </row>
    <row r="117" spans="1:4" ht="21.9" customHeight="1" x14ac:dyDescent="0.25">
      <c r="A117" s="26"/>
      <c r="B117" s="26"/>
      <c r="C117" s="26"/>
      <c r="D117" s="26"/>
    </row>
    <row r="118" spans="1:4" ht="21.9" customHeight="1" x14ac:dyDescent="0.25">
      <c r="A118" s="26"/>
      <c r="B118" s="26"/>
      <c r="C118" s="26"/>
      <c r="D118" s="26"/>
    </row>
    <row r="119" spans="1:4" ht="21.9" customHeight="1" x14ac:dyDescent="0.25">
      <c r="A119" s="26"/>
      <c r="B119" s="26"/>
      <c r="C119" s="26"/>
      <c r="D119" s="26"/>
    </row>
    <row r="120" spans="1:4" ht="21.9" customHeight="1" x14ac:dyDescent="0.25">
      <c r="A120" s="26"/>
      <c r="B120" s="26"/>
      <c r="C120" s="26"/>
      <c r="D120" s="26"/>
    </row>
    <row r="121" spans="1:4" ht="21.9" customHeight="1" x14ac:dyDescent="0.25">
      <c r="A121" s="26"/>
      <c r="B121" s="26"/>
      <c r="C121" s="26"/>
      <c r="D121" s="26"/>
    </row>
    <row r="122" spans="1:4" ht="21.9" customHeight="1" x14ac:dyDescent="0.25">
      <c r="A122" s="26"/>
      <c r="B122" s="26"/>
      <c r="C122" s="26"/>
      <c r="D122" s="26"/>
    </row>
    <row r="123" spans="1:4" ht="21.9" customHeight="1" x14ac:dyDescent="0.25">
      <c r="A123" s="26"/>
      <c r="B123" s="26"/>
      <c r="C123" s="26"/>
      <c r="D123" s="26"/>
    </row>
    <row r="124" spans="1:4" ht="21.9" customHeight="1" x14ac:dyDescent="0.25">
      <c r="A124" s="26"/>
      <c r="B124" s="26"/>
      <c r="C124" s="26"/>
      <c r="D124" s="26"/>
    </row>
    <row r="125" spans="1:4" ht="21.9" customHeight="1" x14ac:dyDescent="0.25">
      <c r="A125" s="26"/>
      <c r="B125" s="26"/>
      <c r="C125" s="26"/>
      <c r="D125" s="26"/>
    </row>
    <row r="126" spans="1:4" ht="21.9" customHeight="1" x14ac:dyDescent="0.25">
      <c r="A126" s="26"/>
      <c r="B126" s="26"/>
      <c r="C126" s="26"/>
      <c r="D126" s="26"/>
    </row>
    <row r="127" spans="1:4" ht="21.9" customHeight="1" x14ac:dyDescent="0.25">
      <c r="A127" s="26"/>
      <c r="B127" s="26"/>
      <c r="C127" s="26"/>
      <c r="D127" s="26"/>
    </row>
    <row r="128" spans="1:4" ht="21.9" customHeight="1" x14ac:dyDescent="0.25">
      <c r="A128" s="26"/>
      <c r="B128" s="26"/>
      <c r="C128" s="26"/>
      <c r="D128" s="26"/>
    </row>
    <row r="129" spans="1:4" ht="21.9" customHeight="1" x14ac:dyDescent="0.25">
      <c r="A129" s="26"/>
      <c r="B129" s="26"/>
      <c r="C129" s="26"/>
      <c r="D129" s="26"/>
    </row>
    <row r="130" spans="1:4" ht="21.9" customHeight="1" x14ac:dyDescent="0.25">
      <c r="A130" s="26"/>
      <c r="B130" s="26"/>
      <c r="C130" s="26"/>
      <c r="D130" s="26"/>
    </row>
    <row r="131" spans="1:4" ht="21.9" customHeight="1" x14ac:dyDescent="0.25">
      <c r="A131" s="26"/>
      <c r="B131" s="26"/>
      <c r="C131" s="26"/>
      <c r="D131" s="26"/>
    </row>
    <row r="132" spans="1:4" ht="21.9" customHeight="1" x14ac:dyDescent="0.25">
      <c r="A132" s="26"/>
      <c r="B132" s="26"/>
      <c r="C132" s="26"/>
      <c r="D132" s="26"/>
    </row>
    <row r="133" spans="1:4" ht="21.9" customHeight="1" x14ac:dyDescent="0.25">
      <c r="A133" s="26"/>
      <c r="B133" s="26"/>
      <c r="C133" s="26"/>
      <c r="D133" s="26"/>
    </row>
    <row r="134" spans="1:4" ht="21.9" customHeight="1" x14ac:dyDescent="0.25">
      <c r="A134" s="26"/>
      <c r="B134" s="26"/>
      <c r="C134" s="26"/>
      <c r="D134" s="26"/>
    </row>
    <row r="135" spans="1:4" ht="21.9" customHeight="1" x14ac:dyDescent="0.25">
      <c r="A135" s="26"/>
      <c r="B135" s="26"/>
      <c r="C135" s="26"/>
      <c r="D135" s="26"/>
    </row>
    <row r="136" spans="1:4" ht="21.9" customHeight="1" x14ac:dyDescent="0.25">
      <c r="A136" s="26"/>
      <c r="B136" s="26"/>
      <c r="C136" s="26"/>
      <c r="D136" s="26"/>
    </row>
    <row r="137" spans="1:4" ht="21.9" customHeight="1" x14ac:dyDescent="0.25">
      <c r="A137" s="26"/>
      <c r="B137" s="26"/>
      <c r="C137" s="26"/>
      <c r="D137" s="26"/>
    </row>
    <row r="138" spans="1:4" ht="21.9" customHeight="1" x14ac:dyDescent="0.25">
      <c r="A138" s="26"/>
      <c r="B138" s="26"/>
      <c r="C138" s="26"/>
      <c r="D138" s="26"/>
    </row>
    <row r="139" spans="1:4" ht="21.9" customHeight="1" x14ac:dyDescent="0.25">
      <c r="A139" s="26"/>
      <c r="B139" s="26"/>
      <c r="C139" s="26"/>
      <c r="D139" s="26"/>
    </row>
    <row r="140" spans="1:4" ht="21.9" customHeight="1" x14ac:dyDescent="0.25">
      <c r="A140" s="26"/>
      <c r="B140" s="26"/>
      <c r="C140" s="26"/>
      <c r="D140" s="26"/>
    </row>
    <row r="141" spans="1:4" ht="21.9" customHeight="1" x14ac:dyDescent="0.25">
      <c r="A141" s="26"/>
      <c r="B141" s="26"/>
      <c r="C141" s="26"/>
      <c r="D141" s="26"/>
    </row>
    <row r="142" spans="1:4" ht="21.9" customHeight="1" x14ac:dyDescent="0.25">
      <c r="A142" s="26"/>
      <c r="B142" s="26"/>
      <c r="C142" s="26"/>
      <c r="D142" s="26"/>
    </row>
    <row r="143" spans="1:4" ht="21.9" customHeight="1" x14ac:dyDescent="0.25">
      <c r="A143" s="26"/>
      <c r="B143" s="26"/>
      <c r="C143" s="26"/>
      <c r="D143" s="26"/>
    </row>
    <row r="144" spans="1:4" ht="21.9" customHeight="1" x14ac:dyDescent="0.25">
      <c r="A144" s="26"/>
      <c r="B144" s="26"/>
      <c r="C144" s="26"/>
      <c r="D144" s="26"/>
    </row>
    <row r="145" spans="1:4" ht="21.9" customHeight="1" x14ac:dyDescent="0.25">
      <c r="A145" s="26"/>
      <c r="B145" s="26"/>
      <c r="C145" s="26"/>
      <c r="D145" s="26"/>
    </row>
    <row r="146" spans="1:4" ht="21.9" customHeight="1" x14ac:dyDescent="0.25">
      <c r="A146" s="26"/>
      <c r="B146" s="26"/>
      <c r="C146" s="26"/>
      <c r="D146" s="26"/>
    </row>
    <row r="147" spans="1:4" ht="21.9" customHeight="1" x14ac:dyDescent="0.25">
      <c r="A147" s="26"/>
      <c r="B147" s="26"/>
      <c r="C147" s="26"/>
      <c r="D147" s="26"/>
    </row>
    <row r="148" spans="1:4" ht="21.9" customHeight="1" x14ac:dyDescent="0.25">
      <c r="A148" s="26"/>
      <c r="B148" s="26"/>
      <c r="C148" s="26"/>
      <c r="D148" s="26"/>
    </row>
    <row r="149" spans="1:4" ht="21.9" customHeight="1" x14ac:dyDescent="0.25">
      <c r="A149" s="26"/>
      <c r="B149" s="26"/>
      <c r="C149" s="26"/>
      <c r="D149" s="26"/>
    </row>
    <row r="150" spans="1:4" ht="21.9" customHeight="1" x14ac:dyDescent="0.25">
      <c r="A150" s="26"/>
      <c r="B150" s="26"/>
      <c r="C150" s="26"/>
      <c r="D150" s="26"/>
    </row>
    <row r="151" spans="1:4" ht="21.9" customHeight="1" x14ac:dyDescent="0.25">
      <c r="A151" s="26"/>
      <c r="B151" s="26"/>
      <c r="C151" s="26"/>
      <c r="D151" s="26"/>
    </row>
    <row r="152" spans="1:4" ht="21.9" customHeight="1" x14ac:dyDescent="0.25">
      <c r="A152" s="26"/>
      <c r="B152" s="26"/>
      <c r="C152" s="26"/>
      <c r="D152" s="26"/>
    </row>
    <row r="153" spans="1:4" ht="21.9" customHeight="1" x14ac:dyDescent="0.25">
      <c r="A153" s="26"/>
      <c r="B153" s="26"/>
      <c r="C153" s="26"/>
      <c r="D153" s="26"/>
    </row>
    <row r="154" spans="1:4" ht="21.9" customHeight="1" x14ac:dyDescent="0.25">
      <c r="A154" s="26"/>
      <c r="B154" s="26"/>
      <c r="C154" s="26"/>
      <c r="D154" s="26"/>
    </row>
    <row r="155" spans="1:4" ht="21.9" customHeight="1" x14ac:dyDescent="0.25">
      <c r="A155" s="26"/>
      <c r="B155" s="26"/>
      <c r="C155" s="26"/>
      <c r="D155" s="26"/>
    </row>
    <row r="156" spans="1:4" ht="21.9" customHeight="1" x14ac:dyDescent="0.25">
      <c r="A156" s="26"/>
      <c r="B156" s="26"/>
      <c r="C156" s="26"/>
      <c r="D156" s="26"/>
    </row>
    <row r="157" spans="1:4" x14ac:dyDescent="0.25">
      <c r="A157" s="26"/>
      <c r="B157" s="26"/>
      <c r="C157" s="26"/>
      <c r="D157" s="26"/>
    </row>
    <row r="158" spans="1:4" x14ac:dyDescent="0.25">
      <c r="A158" s="26"/>
      <c r="B158" s="26"/>
      <c r="C158" s="26"/>
      <c r="D158" s="26"/>
    </row>
    <row r="159" spans="1:4" x14ac:dyDescent="0.25">
      <c r="A159" s="26"/>
      <c r="B159" s="26"/>
      <c r="C159" s="26"/>
      <c r="D159" s="26"/>
    </row>
    <row r="160" spans="1:4" x14ac:dyDescent="0.25">
      <c r="A160" s="26"/>
      <c r="B160" s="26"/>
      <c r="C160" s="26"/>
      <c r="D160" s="26"/>
    </row>
    <row r="161" spans="1:4" x14ac:dyDescent="0.25">
      <c r="A161" s="26"/>
      <c r="B161" s="26"/>
      <c r="C161" s="26"/>
      <c r="D161" s="26"/>
    </row>
    <row r="162" spans="1:4" x14ac:dyDescent="0.25">
      <c r="A162" s="26"/>
      <c r="B162" s="26"/>
      <c r="C162" s="26"/>
      <c r="D162" s="26"/>
    </row>
    <row r="163" spans="1:4" x14ac:dyDescent="0.25">
      <c r="A163" s="26"/>
      <c r="B163" s="26"/>
      <c r="C163" s="26"/>
      <c r="D163" s="26"/>
    </row>
  </sheetData>
  <mergeCells count="28">
    <mergeCell ref="G9:G10"/>
    <mergeCell ref="H9:H10"/>
    <mergeCell ref="I9:I10"/>
    <mergeCell ref="A19:F19"/>
    <mergeCell ref="A31:F31"/>
    <mergeCell ref="A27:F27"/>
    <mergeCell ref="A22:F22"/>
    <mergeCell ref="A30:F30"/>
    <mergeCell ref="A25:F25"/>
    <mergeCell ref="A26:F26"/>
    <mergeCell ref="A23:F23"/>
    <mergeCell ref="A24:F24"/>
    <mergeCell ref="A28:F28"/>
    <mergeCell ref="A29:F29"/>
    <mergeCell ref="A18:F18"/>
    <mergeCell ref="A21:F21"/>
    <mergeCell ref="A1:F2"/>
    <mergeCell ref="A6:F6"/>
    <mergeCell ref="A3:F3"/>
    <mergeCell ref="A4:F4"/>
    <mergeCell ref="A12:F12"/>
    <mergeCell ref="A5:F5"/>
    <mergeCell ref="A9:F9"/>
    <mergeCell ref="A20:F20"/>
    <mergeCell ref="A14:F14"/>
    <mergeCell ref="A15:F15"/>
    <mergeCell ref="A16:F16"/>
    <mergeCell ref="A17:F1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5"/>
  <sheetViews>
    <sheetView topLeftCell="A19" zoomScaleNormal="100" zoomScaleSheetLayoutView="100" workbookViewId="0">
      <selection activeCell="C59" sqref="C59"/>
    </sheetView>
  </sheetViews>
  <sheetFormatPr defaultRowHeight="13.2" x14ac:dyDescent="0.25"/>
  <cols>
    <col min="1" max="1" width="38.109375" style="43" customWidth="1"/>
    <col min="2" max="2" width="15.6640625" style="176" bestFit="1" customWidth="1"/>
    <col min="3" max="3" width="18" style="176" bestFit="1" customWidth="1"/>
    <col min="4" max="4" width="13.6640625" style="176" bestFit="1" customWidth="1"/>
    <col min="5" max="5" width="18" style="176" bestFit="1" customWidth="1"/>
    <col min="6" max="7" width="9.109375" style="43" customWidth="1"/>
  </cols>
  <sheetData>
    <row r="1" spans="1:5" ht="17.399999999999999" x14ac:dyDescent="0.3">
      <c r="A1" s="652" t="s">
        <v>313</v>
      </c>
      <c r="B1" s="653"/>
      <c r="C1" s="653"/>
      <c r="D1" s="653"/>
      <c r="E1" s="653"/>
    </row>
    <row r="2" spans="1:5" ht="17.399999999999999" x14ac:dyDescent="0.3">
      <c r="A2" s="654" t="s">
        <v>227</v>
      </c>
      <c r="B2" s="654"/>
      <c r="C2" s="654"/>
      <c r="D2" s="654"/>
      <c r="E2" s="654"/>
    </row>
    <row r="4" spans="1:5" ht="45" customHeight="1" x14ac:dyDescent="0.25">
      <c r="A4" s="651" t="s">
        <v>113</v>
      </c>
      <c r="B4" s="651"/>
      <c r="C4" s="651"/>
      <c r="D4" s="651"/>
      <c r="E4" s="651"/>
    </row>
    <row r="5" spans="1:5" ht="29.25" customHeight="1" x14ac:dyDescent="0.25"/>
    <row r="6" spans="1:5" ht="18" customHeight="1" x14ac:dyDescent="0.25"/>
    <row r="7" spans="1:5" ht="15.6" x14ac:dyDescent="0.25">
      <c r="B7" s="649"/>
      <c r="C7" s="649"/>
      <c r="D7" s="649"/>
      <c r="E7" s="649"/>
    </row>
    <row r="8" spans="1:5" ht="15.6" x14ac:dyDescent="0.3">
      <c r="A8" s="79" t="s">
        <v>114</v>
      </c>
      <c r="B8" s="650" t="s">
        <v>635</v>
      </c>
      <c r="C8" s="650"/>
      <c r="D8" s="650"/>
      <c r="E8" s="650"/>
    </row>
    <row r="9" spans="1:5" ht="13.8" thickBot="1" x14ac:dyDescent="0.3">
      <c r="E9" s="176" t="s">
        <v>232</v>
      </c>
    </row>
    <row r="10" spans="1:5" ht="16.2" thickBot="1" x14ac:dyDescent="0.35">
      <c r="A10" s="80" t="s">
        <v>115</v>
      </c>
      <c r="B10" s="177">
        <v>2019</v>
      </c>
      <c r="C10" s="177">
        <v>2020</v>
      </c>
      <c r="D10" s="177">
        <v>2021</v>
      </c>
      <c r="E10" s="178" t="s">
        <v>37</v>
      </c>
    </row>
    <row r="11" spans="1:5" ht="15.6" x14ac:dyDescent="0.3">
      <c r="A11" s="81" t="s">
        <v>116</v>
      </c>
      <c r="B11" s="179"/>
      <c r="C11" s="179"/>
      <c r="D11" s="179"/>
      <c r="E11" s="180">
        <f t="shared" ref="E11:E17" si="0">SUM(B11:D11)</f>
        <v>0</v>
      </c>
    </row>
    <row r="12" spans="1:5" ht="15.6" x14ac:dyDescent="0.3">
      <c r="A12" s="82" t="s">
        <v>117</v>
      </c>
      <c r="B12" s="181"/>
      <c r="C12" s="181"/>
      <c r="D12" s="181"/>
      <c r="E12" s="180">
        <f t="shared" si="0"/>
        <v>0</v>
      </c>
    </row>
    <row r="13" spans="1:5" ht="15.6" x14ac:dyDescent="0.3">
      <c r="A13" s="84" t="s">
        <v>118</v>
      </c>
      <c r="B13" s="181">
        <v>3101410</v>
      </c>
      <c r="C13" s="181"/>
      <c r="D13" s="181"/>
      <c r="E13" s="180">
        <f t="shared" si="0"/>
        <v>3101410</v>
      </c>
    </row>
    <row r="14" spans="1:5" ht="15.6" x14ac:dyDescent="0.3">
      <c r="A14" s="84" t="s">
        <v>119</v>
      </c>
      <c r="B14" s="181"/>
      <c r="C14" s="181"/>
      <c r="D14" s="181"/>
      <c r="E14" s="180">
        <f t="shared" si="0"/>
        <v>0</v>
      </c>
    </row>
    <row r="15" spans="1:5" ht="15.6" x14ac:dyDescent="0.3">
      <c r="A15" s="84" t="s">
        <v>120</v>
      </c>
      <c r="B15" s="181"/>
      <c r="C15" s="181"/>
      <c r="D15" s="181"/>
      <c r="E15" s="180">
        <f t="shared" si="0"/>
        <v>0</v>
      </c>
    </row>
    <row r="16" spans="1:5" ht="16.2" thickBot="1" x14ac:dyDescent="0.35">
      <c r="A16" s="85" t="s">
        <v>363</v>
      </c>
      <c r="B16" s="182"/>
      <c r="C16" s="182"/>
      <c r="D16" s="182"/>
      <c r="E16" s="183">
        <f t="shared" si="0"/>
        <v>0</v>
      </c>
    </row>
    <row r="17" spans="1:5" ht="16.2" thickBot="1" x14ac:dyDescent="0.35">
      <c r="A17" s="80" t="s">
        <v>121</v>
      </c>
      <c r="B17" s="184">
        <f>SUM(B11:B16)</f>
        <v>3101410</v>
      </c>
      <c r="C17" s="184">
        <f>SUM(C11:C16)</f>
        <v>0</v>
      </c>
      <c r="D17" s="184">
        <f>SUM(D11:D16)</f>
        <v>0</v>
      </c>
      <c r="E17" s="185">
        <f t="shared" si="0"/>
        <v>3101410</v>
      </c>
    </row>
    <row r="18" spans="1:5" ht="16.2" thickBot="1" x14ac:dyDescent="0.35">
      <c r="A18" s="44"/>
      <c r="B18" s="186"/>
      <c r="C18" s="186"/>
      <c r="D18" s="186"/>
      <c r="E18" s="186"/>
    </row>
    <row r="19" spans="1:5" ht="16.2" thickBot="1" x14ac:dyDescent="0.35">
      <c r="A19" s="80" t="s">
        <v>122</v>
      </c>
      <c r="B19" s="177">
        <v>2019</v>
      </c>
      <c r="C19" s="177">
        <v>2020</v>
      </c>
      <c r="D19" s="177">
        <v>2021</v>
      </c>
      <c r="E19" s="178" t="s">
        <v>37</v>
      </c>
    </row>
    <row r="20" spans="1:5" ht="15.6" x14ac:dyDescent="0.3">
      <c r="A20" s="81" t="s">
        <v>123</v>
      </c>
      <c r="B20" s="179"/>
      <c r="C20" s="179"/>
      <c r="D20" s="179"/>
      <c r="E20" s="180">
        <f>SUM(B20:D20)</f>
        <v>0</v>
      </c>
    </row>
    <row r="21" spans="1:5" ht="34.5" customHeight="1" x14ac:dyDescent="0.3">
      <c r="A21" s="244" t="s">
        <v>362</v>
      </c>
      <c r="B21" s="181">
        <v>851100</v>
      </c>
      <c r="C21" s="181"/>
      <c r="D21" s="181"/>
      <c r="E21" s="180">
        <f>SUM(B21:D21)</f>
        <v>851100</v>
      </c>
    </row>
    <row r="22" spans="1:5" ht="15.6" x14ac:dyDescent="0.3">
      <c r="A22" s="84" t="s">
        <v>124</v>
      </c>
      <c r="B22" s="181"/>
      <c r="C22" s="181"/>
      <c r="D22" s="181"/>
      <c r="E22" s="180">
        <f>SUM(B22:D22)</f>
        <v>0</v>
      </c>
    </row>
    <row r="23" spans="1:5" ht="16.2" thickBot="1" x14ac:dyDescent="0.35">
      <c r="A23" s="85" t="s">
        <v>213</v>
      </c>
      <c r="B23" s="182">
        <v>2250310</v>
      </c>
      <c r="C23" s="182"/>
      <c r="D23" s="182"/>
      <c r="E23" s="183">
        <f>SUM(B23:D23)</f>
        <v>2250310</v>
      </c>
    </row>
    <row r="24" spans="1:5" ht="16.2" thickBot="1" x14ac:dyDescent="0.35">
      <c r="A24" s="80" t="s">
        <v>37</v>
      </c>
      <c r="B24" s="184">
        <f>SUM(B20:B23)</f>
        <v>3101410</v>
      </c>
      <c r="C24" s="184">
        <f>SUM(C20:C23)</f>
        <v>0</v>
      </c>
      <c r="D24" s="184">
        <f>SUM(D20:D23)</f>
        <v>0</v>
      </c>
      <c r="E24" s="185">
        <f>SUM(B24:D24)</f>
        <v>3101410</v>
      </c>
    </row>
    <row r="27" spans="1:5" ht="18" customHeight="1" x14ac:dyDescent="0.25"/>
    <row r="28" spans="1:5" ht="15.6" x14ac:dyDescent="0.25">
      <c r="B28" s="649"/>
      <c r="C28" s="649"/>
      <c r="D28" s="649"/>
      <c r="E28" s="649"/>
    </row>
    <row r="29" spans="1:5" ht="15.6" x14ac:dyDescent="0.3">
      <c r="A29" s="79" t="s">
        <v>114</v>
      </c>
      <c r="B29" s="650" t="s">
        <v>636</v>
      </c>
      <c r="C29" s="650"/>
      <c r="D29" s="650"/>
      <c r="E29" s="650"/>
    </row>
    <row r="30" spans="1:5" ht="13.8" thickBot="1" x14ac:dyDescent="0.3">
      <c r="E30" s="176" t="s">
        <v>232</v>
      </c>
    </row>
    <row r="31" spans="1:5" ht="16.2" thickBot="1" x14ac:dyDescent="0.35">
      <c r="A31" s="80" t="s">
        <v>115</v>
      </c>
      <c r="B31" s="177">
        <v>2019</v>
      </c>
      <c r="C31" s="177">
        <v>2020</v>
      </c>
      <c r="D31" s="177">
        <v>2021</v>
      </c>
      <c r="E31" s="178" t="s">
        <v>37</v>
      </c>
    </row>
    <row r="32" spans="1:5" ht="15.6" x14ac:dyDescent="0.3">
      <c r="A32" s="81" t="s">
        <v>116</v>
      </c>
      <c r="B32" s="179"/>
      <c r="C32" s="179"/>
      <c r="D32" s="179"/>
      <c r="E32" s="180">
        <f t="shared" ref="E32:E38" si="1">SUM(B32:D32)</f>
        <v>0</v>
      </c>
    </row>
    <row r="33" spans="1:5" ht="15.6" x14ac:dyDescent="0.3">
      <c r="A33" s="82" t="s">
        <v>117</v>
      </c>
      <c r="B33" s="181"/>
      <c r="C33" s="181"/>
      <c r="D33" s="181"/>
      <c r="E33" s="180">
        <f t="shared" si="1"/>
        <v>0</v>
      </c>
    </row>
    <row r="34" spans="1:5" ht="15.6" x14ac:dyDescent="0.3">
      <c r="A34" s="84" t="s">
        <v>118</v>
      </c>
      <c r="B34" s="181">
        <v>2097852</v>
      </c>
      <c r="C34" s="181"/>
      <c r="D34" s="181"/>
      <c r="E34" s="180">
        <f t="shared" si="1"/>
        <v>2097852</v>
      </c>
    </row>
    <row r="35" spans="1:5" ht="15.6" x14ac:dyDescent="0.3">
      <c r="A35" s="84" t="s">
        <v>119</v>
      </c>
      <c r="B35" s="181"/>
      <c r="C35" s="181"/>
      <c r="D35" s="181"/>
      <c r="E35" s="180">
        <f t="shared" si="1"/>
        <v>0</v>
      </c>
    </row>
    <row r="36" spans="1:5" ht="15.6" x14ac:dyDescent="0.3">
      <c r="A36" s="84" t="s">
        <v>120</v>
      </c>
      <c r="B36" s="181"/>
      <c r="C36" s="181"/>
      <c r="D36" s="181"/>
      <c r="E36" s="180">
        <f t="shared" si="1"/>
        <v>0</v>
      </c>
    </row>
    <row r="37" spans="1:5" ht="16.2" thickBot="1" x14ac:dyDescent="0.35">
      <c r="A37" s="85" t="s">
        <v>363</v>
      </c>
      <c r="B37" s="182">
        <v>372338</v>
      </c>
      <c r="C37" s="182"/>
      <c r="D37" s="182"/>
      <c r="E37" s="183">
        <f t="shared" si="1"/>
        <v>372338</v>
      </c>
    </row>
    <row r="38" spans="1:5" ht="16.2" thickBot="1" x14ac:dyDescent="0.35">
      <c r="A38" s="80" t="s">
        <v>121</v>
      </c>
      <c r="B38" s="184">
        <f>SUM(B32:B37)</f>
        <v>2470190</v>
      </c>
      <c r="C38" s="184">
        <f>SUM(C32:C37)</f>
        <v>0</v>
      </c>
      <c r="D38" s="184">
        <f>SUM(D32:D37)</f>
        <v>0</v>
      </c>
      <c r="E38" s="185">
        <f t="shared" si="1"/>
        <v>2470190</v>
      </c>
    </row>
    <row r="39" spans="1:5" ht="16.2" thickBot="1" x14ac:dyDescent="0.35">
      <c r="A39" s="44"/>
      <c r="B39" s="186"/>
      <c r="C39" s="186"/>
      <c r="D39" s="186"/>
      <c r="E39" s="186"/>
    </row>
    <row r="40" spans="1:5" ht="16.2" thickBot="1" x14ac:dyDescent="0.35">
      <c r="A40" s="80" t="s">
        <v>122</v>
      </c>
      <c r="B40" s="177">
        <v>2019</v>
      </c>
      <c r="C40" s="177">
        <v>2020</v>
      </c>
      <c r="D40" s="177">
        <v>2021</v>
      </c>
      <c r="E40" s="178" t="s">
        <v>37</v>
      </c>
    </row>
    <row r="41" spans="1:5" ht="15.6" x14ac:dyDescent="0.3">
      <c r="A41" s="81" t="s">
        <v>123</v>
      </c>
      <c r="B41" s="179"/>
      <c r="C41" s="179"/>
      <c r="D41" s="179"/>
      <c r="E41" s="180">
        <f>SUM(B41:D41)</f>
        <v>0</v>
      </c>
    </row>
    <row r="42" spans="1:5" ht="34.5" customHeight="1" x14ac:dyDescent="0.3">
      <c r="A42" s="244" t="s">
        <v>362</v>
      </c>
      <c r="B42" s="181">
        <v>2470190</v>
      </c>
      <c r="C42" s="181"/>
      <c r="D42" s="181"/>
      <c r="E42" s="180">
        <f>SUM(B42:D42)</f>
        <v>2470190</v>
      </c>
    </row>
    <row r="43" spans="1:5" ht="15.6" x14ac:dyDescent="0.3">
      <c r="A43" s="84" t="s">
        <v>124</v>
      </c>
      <c r="B43" s="181"/>
      <c r="C43" s="181"/>
      <c r="D43" s="181"/>
      <c r="E43" s="180">
        <f>SUM(B43:D43)</f>
        <v>0</v>
      </c>
    </row>
    <row r="44" spans="1:5" ht="16.2" thickBot="1" x14ac:dyDescent="0.35">
      <c r="A44" s="85" t="s">
        <v>213</v>
      </c>
      <c r="B44" s="182"/>
      <c r="C44" s="182"/>
      <c r="D44" s="182"/>
      <c r="E44" s="183">
        <f>SUM(B44:D44)</f>
        <v>0</v>
      </c>
    </row>
    <row r="45" spans="1:5" ht="16.2" thickBot="1" x14ac:dyDescent="0.35">
      <c r="A45" s="80" t="s">
        <v>37</v>
      </c>
      <c r="B45" s="184">
        <f>SUM(B41:B44)</f>
        <v>2470190</v>
      </c>
      <c r="C45" s="184">
        <f>SUM(C41:C44)</f>
        <v>0</v>
      </c>
      <c r="D45" s="184">
        <f>SUM(D41:D44)</f>
        <v>0</v>
      </c>
      <c r="E45" s="185">
        <f>SUM(B45:D45)</f>
        <v>2470190</v>
      </c>
    </row>
  </sheetData>
  <mergeCells count="7">
    <mergeCell ref="B28:E28"/>
    <mergeCell ref="B29:E29"/>
    <mergeCell ref="A4:E4"/>
    <mergeCell ref="A1:E1"/>
    <mergeCell ref="A2:E2"/>
    <mergeCell ref="B8:E8"/>
    <mergeCell ref="B7:E7"/>
  </mergeCells>
  <phoneticPr fontId="19" type="noConversion"/>
  <pageMargins left="0.25" right="0.25" top="0.75" bottom="0.75" header="0.3" footer="0.3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D27"/>
  <sheetViews>
    <sheetView view="pageBreakPreview" topLeftCell="A4" zoomScaleNormal="100" workbookViewId="0">
      <selection activeCell="C21" sqref="C21"/>
    </sheetView>
  </sheetViews>
  <sheetFormatPr defaultColWidth="8" defaultRowHeight="13.2" x14ac:dyDescent="0.25"/>
  <cols>
    <col min="1" max="1" width="5" style="78" customWidth="1"/>
    <col min="2" max="2" width="47" style="65" customWidth="1"/>
    <col min="3" max="4" width="15.109375" style="65" customWidth="1"/>
    <col min="5" max="16384" width="8" style="65"/>
  </cols>
  <sheetData>
    <row r="1" spans="1:4" ht="17.399999999999999" x14ac:dyDescent="0.25">
      <c r="B1" s="656" t="s">
        <v>314</v>
      </c>
      <c r="C1" s="657"/>
    </row>
    <row r="3" spans="1:4" ht="37.5" customHeight="1" x14ac:dyDescent="0.25">
      <c r="B3" s="656" t="s">
        <v>227</v>
      </c>
      <c r="C3" s="657"/>
    </row>
    <row r="4" spans="1:4" ht="36.75" customHeight="1" x14ac:dyDescent="0.25">
      <c r="B4" s="656" t="s">
        <v>210</v>
      </c>
      <c r="C4" s="657"/>
    </row>
    <row r="5" spans="1:4" s="53" customFormat="1" ht="14.4" thickBot="1" x14ac:dyDescent="0.3">
      <c r="A5" s="52"/>
      <c r="D5" s="174" t="s">
        <v>224</v>
      </c>
    </row>
    <row r="6" spans="1:4" s="57" customFormat="1" ht="48" customHeight="1" thickBot="1" x14ac:dyDescent="0.3">
      <c r="A6" s="54" t="s">
        <v>188</v>
      </c>
      <c r="B6" s="55" t="s">
        <v>49</v>
      </c>
      <c r="C6" s="55" t="s">
        <v>50</v>
      </c>
      <c r="D6" s="56" t="s">
        <v>51</v>
      </c>
    </row>
    <row r="7" spans="1:4" s="57" customFormat="1" ht="14.1" customHeight="1" thickBot="1" x14ac:dyDescent="0.3">
      <c r="A7" s="58">
        <v>1</v>
      </c>
      <c r="B7" s="59">
        <v>2</v>
      </c>
      <c r="C7" s="59">
        <v>3</v>
      </c>
      <c r="D7" s="60">
        <v>4</v>
      </c>
    </row>
    <row r="8" spans="1:4" ht="18" customHeight="1" x14ac:dyDescent="0.25">
      <c r="A8" s="61" t="s">
        <v>30</v>
      </c>
      <c r="B8" s="62" t="s">
        <v>52</v>
      </c>
      <c r="C8" s="63"/>
      <c r="D8" s="64"/>
    </row>
    <row r="9" spans="1:4" ht="18" customHeight="1" x14ac:dyDescent="0.25">
      <c r="A9" s="66" t="s">
        <v>38</v>
      </c>
      <c r="B9" s="67" t="s">
        <v>53</v>
      </c>
      <c r="C9" s="68"/>
      <c r="D9" s="69"/>
    </row>
    <row r="10" spans="1:4" ht="18" customHeight="1" x14ac:dyDescent="0.25">
      <c r="A10" s="66" t="s">
        <v>39</v>
      </c>
      <c r="B10" s="67" t="s">
        <v>54</v>
      </c>
      <c r="C10" s="68"/>
      <c r="D10" s="69"/>
    </row>
    <row r="11" spans="1:4" ht="18" customHeight="1" x14ac:dyDescent="0.25">
      <c r="A11" s="66" t="s">
        <v>40</v>
      </c>
      <c r="B11" s="67" t="s">
        <v>55</v>
      </c>
      <c r="C11" s="68"/>
      <c r="D11" s="69"/>
    </row>
    <row r="12" spans="1:4" ht="18" customHeight="1" x14ac:dyDescent="0.25">
      <c r="A12" s="66" t="s">
        <v>41</v>
      </c>
      <c r="B12" s="67" t="s">
        <v>56</v>
      </c>
      <c r="C12" s="68"/>
      <c r="D12" s="69"/>
    </row>
    <row r="13" spans="1:4" ht="18" customHeight="1" x14ac:dyDescent="0.25">
      <c r="A13" s="66" t="s">
        <v>42</v>
      </c>
      <c r="B13" s="67" t="s">
        <v>57</v>
      </c>
      <c r="C13" s="68"/>
      <c r="D13" s="69"/>
    </row>
    <row r="14" spans="1:4" ht="18" customHeight="1" x14ac:dyDescent="0.25">
      <c r="A14" s="66" t="s">
        <v>43</v>
      </c>
      <c r="B14" s="70" t="s">
        <v>58</v>
      </c>
      <c r="C14" s="68"/>
      <c r="D14" s="69"/>
    </row>
    <row r="15" spans="1:4" ht="18" customHeight="1" x14ac:dyDescent="0.25">
      <c r="A15" s="66" t="s">
        <v>44</v>
      </c>
      <c r="B15" s="70" t="s">
        <v>59</v>
      </c>
      <c r="C15" s="68"/>
      <c r="D15" s="69"/>
    </row>
    <row r="16" spans="1:4" ht="18" customHeight="1" x14ac:dyDescent="0.25">
      <c r="A16" s="66" t="s">
        <v>45</v>
      </c>
      <c r="B16" s="70" t="s">
        <v>60</v>
      </c>
      <c r="C16" s="68">
        <v>5522800</v>
      </c>
      <c r="D16" s="69">
        <v>72000</v>
      </c>
    </row>
    <row r="17" spans="1:4" ht="18" customHeight="1" x14ac:dyDescent="0.25">
      <c r="A17" s="66" t="s">
        <v>31</v>
      </c>
      <c r="B17" s="70" t="s">
        <v>61</v>
      </c>
      <c r="C17" s="68"/>
      <c r="D17" s="69"/>
    </row>
    <row r="18" spans="1:4" ht="18" customHeight="1" x14ac:dyDescent="0.25">
      <c r="A18" s="66" t="s">
        <v>46</v>
      </c>
      <c r="B18" s="70" t="s">
        <v>99</v>
      </c>
      <c r="C18" s="68"/>
      <c r="D18" s="69"/>
    </row>
    <row r="19" spans="1:4" ht="22.5" customHeight="1" x14ac:dyDescent="0.25">
      <c r="A19" s="66" t="s">
        <v>47</v>
      </c>
      <c r="B19" s="70" t="s">
        <v>100</v>
      </c>
      <c r="C19" s="68"/>
      <c r="D19" s="69"/>
    </row>
    <row r="20" spans="1:4" ht="18" customHeight="1" x14ac:dyDescent="0.25">
      <c r="A20" s="66" t="s">
        <v>101</v>
      </c>
      <c r="B20" s="67" t="s">
        <v>102</v>
      </c>
      <c r="C20" s="68">
        <v>800000</v>
      </c>
      <c r="D20" s="69">
        <v>26458</v>
      </c>
    </row>
    <row r="21" spans="1:4" ht="18" customHeight="1" x14ac:dyDescent="0.25">
      <c r="A21" s="66" t="s">
        <v>103</v>
      </c>
      <c r="B21" s="67" t="s">
        <v>104</v>
      </c>
      <c r="C21" s="68"/>
      <c r="D21" s="69"/>
    </row>
    <row r="22" spans="1:4" ht="18" customHeight="1" x14ac:dyDescent="0.25">
      <c r="A22" s="66" t="s">
        <v>105</v>
      </c>
      <c r="B22" s="67" t="s">
        <v>106</v>
      </c>
      <c r="C22" s="68"/>
      <c r="D22" s="69"/>
    </row>
    <row r="23" spans="1:4" ht="18" customHeight="1" x14ac:dyDescent="0.25">
      <c r="A23" s="66" t="s">
        <v>107</v>
      </c>
      <c r="B23" s="67" t="s">
        <v>108</v>
      </c>
      <c r="C23" s="68"/>
      <c r="D23" s="69"/>
    </row>
    <row r="24" spans="1:4" ht="18" customHeight="1" x14ac:dyDescent="0.25">
      <c r="A24" s="66" t="s">
        <v>109</v>
      </c>
      <c r="B24" s="67" t="s">
        <v>110</v>
      </c>
      <c r="C24" s="68"/>
      <c r="D24" s="69"/>
    </row>
    <row r="25" spans="1:4" ht="18" customHeight="1" thickBot="1" x14ac:dyDescent="0.3">
      <c r="A25" s="66" t="s">
        <v>111</v>
      </c>
      <c r="B25" s="71"/>
      <c r="C25" s="72"/>
      <c r="D25" s="69"/>
    </row>
    <row r="26" spans="1:4" ht="18" customHeight="1" thickBot="1" x14ac:dyDescent="0.3">
      <c r="A26" s="73" t="s">
        <v>112</v>
      </c>
      <c r="B26" s="74" t="s">
        <v>48</v>
      </c>
      <c r="C26" s="75">
        <f>SUM(C8:C25)</f>
        <v>6322800</v>
      </c>
      <c r="D26" s="76">
        <f>SUM(D8:D25)</f>
        <v>98458</v>
      </c>
    </row>
    <row r="27" spans="1:4" ht="8.25" customHeight="1" x14ac:dyDescent="0.25">
      <c r="A27" s="77"/>
      <c r="B27" s="655"/>
      <c r="C27" s="655"/>
      <c r="D27" s="655"/>
    </row>
  </sheetData>
  <mergeCells count="4">
    <mergeCell ref="B27:D27"/>
    <mergeCell ref="B1:C1"/>
    <mergeCell ref="B3:C3"/>
    <mergeCell ref="B4:C4"/>
  </mergeCells>
  <phoneticPr fontId="30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I32"/>
  <sheetViews>
    <sheetView workbookViewId="0">
      <selection activeCell="I19" sqref="I19"/>
    </sheetView>
  </sheetViews>
  <sheetFormatPr defaultColWidth="8" defaultRowHeight="13.2" x14ac:dyDescent="0.25"/>
  <cols>
    <col min="1" max="1" width="5.88671875" style="50" customWidth="1"/>
    <col min="2" max="2" width="42.5546875" style="51" customWidth="1"/>
    <col min="3" max="3" width="12.109375" style="51" bestFit="1" customWidth="1"/>
    <col min="4" max="8" width="11" style="51" customWidth="1"/>
    <col min="9" max="9" width="11.88671875" style="51" customWidth="1"/>
    <col min="10" max="16384" width="8" style="51"/>
  </cols>
  <sheetData>
    <row r="1" spans="1:9" ht="17.399999999999999" x14ac:dyDescent="0.25">
      <c r="B1" s="552" t="s">
        <v>529</v>
      </c>
      <c r="C1" s="662"/>
      <c r="D1" s="662"/>
      <c r="E1" s="662"/>
      <c r="F1" s="662"/>
      <c r="G1" s="662"/>
      <c r="H1" s="662"/>
    </row>
    <row r="2" spans="1:9" ht="18" x14ac:dyDescent="0.25">
      <c r="B2" s="552" t="s">
        <v>227</v>
      </c>
      <c r="C2" s="552"/>
      <c r="D2" s="552"/>
      <c r="E2" s="552"/>
      <c r="F2" s="552"/>
      <c r="G2" s="552"/>
      <c r="H2" s="552"/>
      <c r="I2" s="175" t="s">
        <v>513</v>
      </c>
    </row>
    <row r="3" spans="1:9" ht="17.399999999999999" x14ac:dyDescent="0.25">
      <c r="B3" s="552" t="s">
        <v>514</v>
      </c>
      <c r="C3" s="662"/>
      <c r="D3" s="662"/>
      <c r="E3" s="662"/>
      <c r="F3" s="662"/>
      <c r="G3" s="662"/>
      <c r="H3" s="662"/>
    </row>
    <row r="5" spans="1:9" ht="14.4" thickBot="1" x14ac:dyDescent="0.35">
      <c r="I5" s="356" t="s">
        <v>515</v>
      </c>
    </row>
    <row r="6" spans="1:9" x14ac:dyDescent="0.25">
      <c r="A6" s="663" t="s">
        <v>516</v>
      </c>
      <c r="B6" s="658" t="s">
        <v>517</v>
      </c>
      <c r="C6" s="663" t="s">
        <v>518</v>
      </c>
      <c r="D6" s="663" t="s">
        <v>530</v>
      </c>
      <c r="E6" s="665" t="s">
        <v>519</v>
      </c>
      <c r="F6" s="666"/>
      <c r="G6" s="666"/>
      <c r="H6" s="667"/>
      <c r="I6" s="658" t="s">
        <v>37</v>
      </c>
    </row>
    <row r="7" spans="1:9" ht="23.4" thickBot="1" x14ac:dyDescent="0.3">
      <c r="A7" s="664"/>
      <c r="B7" s="659"/>
      <c r="C7" s="659"/>
      <c r="D7" s="664"/>
      <c r="E7" s="357" t="s">
        <v>520</v>
      </c>
      <c r="F7" s="357" t="s">
        <v>521</v>
      </c>
      <c r="G7" s="357" t="s">
        <v>531</v>
      </c>
      <c r="H7" s="358" t="s">
        <v>532</v>
      </c>
      <c r="I7" s="659"/>
    </row>
    <row r="8" spans="1:9" ht="13.8" thickBot="1" x14ac:dyDescent="0.3">
      <c r="A8" s="359">
        <v>1</v>
      </c>
      <c r="B8" s="360">
        <v>2</v>
      </c>
      <c r="C8" s="361">
        <v>3</v>
      </c>
      <c r="D8" s="360">
        <v>4</v>
      </c>
      <c r="E8" s="359">
        <v>5</v>
      </c>
      <c r="F8" s="361">
        <v>6</v>
      </c>
      <c r="G8" s="361">
        <v>7</v>
      </c>
      <c r="H8" s="362">
        <v>8</v>
      </c>
      <c r="I8" s="363" t="s">
        <v>522</v>
      </c>
    </row>
    <row r="9" spans="1:9" ht="13.8" thickBot="1" x14ac:dyDescent="0.3">
      <c r="A9" s="364" t="s">
        <v>30</v>
      </c>
      <c r="B9" s="365" t="s">
        <v>523</v>
      </c>
      <c r="C9" s="366"/>
      <c r="D9" s="367">
        <f>SUM(D10:D11)</f>
        <v>0</v>
      </c>
      <c r="E9" s="368"/>
      <c r="F9" s="369"/>
      <c r="G9" s="369"/>
      <c r="H9" s="370"/>
      <c r="I9" s="371"/>
    </row>
    <row r="10" spans="1:9" x14ac:dyDescent="0.25">
      <c r="A10" s="372" t="s">
        <v>38</v>
      </c>
      <c r="B10" s="373"/>
      <c r="C10" s="374"/>
      <c r="D10" s="375"/>
      <c r="E10" s="376"/>
      <c r="F10" s="377"/>
      <c r="G10" s="377"/>
      <c r="H10" s="378"/>
      <c r="I10" s="379">
        <f t="shared" ref="I10:I22" si="0">SUM(D10:H10)</f>
        <v>0</v>
      </c>
    </row>
    <row r="11" spans="1:9" ht="13.8" thickBot="1" x14ac:dyDescent="0.3">
      <c r="A11" s="372" t="s">
        <v>39</v>
      </c>
      <c r="B11" s="373"/>
      <c r="C11" s="374"/>
      <c r="D11" s="375"/>
      <c r="E11" s="376"/>
      <c r="F11" s="377"/>
      <c r="G11" s="377"/>
      <c r="H11" s="378"/>
      <c r="I11" s="379">
        <f t="shared" si="0"/>
        <v>0</v>
      </c>
    </row>
    <row r="12" spans="1:9" ht="13.8" thickBot="1" x14ac:dyDescent="0.3">
      <c r="A12" s="364" t="s">
        <v>40</v>
      </c>
      <c r="B12" s="380" t="s">
        <v>524</v>
      </c>
      <c r="C12" s="381"/>
      <c r="D12" s="367">
        <f>SUM(D13:D14)</f>
        <v>0</v>
      </c>
      <c r="E12" s="368">
        <f>SUM(E13:E14)</f>
        <v>0</v>
      </c>
      <c r="F12" s="369">
        <f>SUM(F13:F14)</f>
        <v>0</v>
      </c>
      <c r="G12" s="369">
        <f>SUM(G13:G14)</f>
        <v>0</v>
      </c>
      <c r="H12" s="370">
        <f>SUM(H13:H14)</f>
        <v>0</v>
      </c>
      <c r="I12" s="371">
        <f t="shared" si="0"/>
        <v>0</v>
      </c>
    </row>
    <row r="13" spans="1:9" x14ac:dyDescent="0.25">
      <c r="A13" s="372" t="s">
        <v>41</v>
      </c>
      <c r="B13" s="373"/>
      <c r="C13" s="382"/>
      <c r="D13" s="375"/>
      <c r="E13" s="376"/>
      <c r="F13" s="377"/>
      <c r="G13" s="377"/>
      <c r="H13" s="378"/>
      <c r="I13" s="379">
        <f t="shared" si="0"/>
        <v>0</v>
      </c>
    </row>
    <row r="14" spans="1:9" ht="13.8" thickBot="1" x14ac:dyDescent="0.3">
      <c r="A14" s="372" t="s">
        <v>42</v>
      </c>
      <c r="B14" s="373"/>
      <c r="C14" s="374"/>
      <c r="D14" s="375"/>
      <c r="E14" s="376"/>
      <c r="F14" s="377"/>
      <c r="G14" s="377"/>
      <c r="H14" s="378"/>
      <c r="I14" s="379">
        <f t="shared" si="0"/>
        <v>0</v>
      </c>
    </row>
    <row r="15" spans="1:9" ht="13.8" thickBot="1" x14ac:dyDescent="0.3">
      <c r="A15" s="364" t="s">
        <v>43</v>
      </c>
      <c r="B15" s="380" t="s">
        <v>525</v>
      </c>
      <c r="C15" s="381"/>
      <c r="D15" s="367">
        <f>SUM(D17:D17)</f>
        <v>0</v>
      </c>
      <c r="E15" s="368">
        <f>E17</f>
        <v>0</v>
      </c>
      <c r="F15" s="369"/>
      <c r="G15" s="369"/>
      <c r="H15" s="370">
        <f>SUM(H17:H17)</f>
        <v>0</v>
      </c>
      <c r="I15" s="371">
        <f t="shared" si="0"/>
        <v>0</v>
      </c>
    </row>
    <row r="16" spans="1:9" ht="15.6" x14ac:dyDescent="0.25">
      <c r="A16" s="383"/>
      <c r="B16" s="93"/>
      <c r="C16" s="384"/>
      <c r="D16" s="385"/>
      <c r="E16" s="386"/>
      <c r="F16" s="387"/>
      <c r="G16" s="387"/>
      <c r="H16" s="388"/>
      <c r="I16" s="389"/>
    </row>
    <row r="17" spans="1:9" ht="16.2" thickBot="1" x14ac:dyDescent="0.3">
      <c r="A17" s="372" t="s">
        <v>44</v>
      </c>
      <c r="B17" s="93"/>
      <c r="C17" s="374"/>
      <c r="D17" s="375"/>
      <c r="E17" s="91"/>
      <c r="F17" s="376"/>
      <c r="G17" s="376"/>
      <c r="H17" s="378"/>
      <c r="I17" s="379">
        <f t="shared" si="0"/>
        <v>0</v>
      </c>
    </row>
    <row r="18" spans="1:9" ht="13.8" thickBot="1" x14ac:dyDescent="0.3">
      <c r="A18" s="364" t="s">
        <v>45</v>
      </c>
      <c r="B18" s="380" t="s">
        <v>526</v>
      </c>
      <c r="C18" s="381"/>
      <c r="D18" s="367"/>
      <c r="E18" s="368">
        <f>E19+E20</f>
        <v>0</v>
      </c>
      <c r="F18" s="369">
        <f>F20</f>
        <v>0</v>
      </c>
      <c r="G18" s="369">
        <f>SUM(G19:G19)</f>
        <v>0</v>
      </c>
      <c r="H18" s="370">
        <f>SUM(H19:H19)</f>
        <v>0</v>
      </c>
      <c r="I18" s="371">
        <f t="shared" si="0"/>
        <v>0</v>
      </c>
    </row>
    <row r="19" spans="1:9" ht="16.2" thickBot="1" x14ac:dyDescent="0.3">
      <c r="A19" s="390" t="s">
        <v>31</v>
      </c>
      <c r="B19" s="93"/>
      <c r="C19" s="374"/>
      <c r="D19" s="375"/>
      <c r="E19" s="376"/>
      <c r="F19" s="376"/>
      <c r="G19" s="376"/>
      <c r="H19" s="378"/>
      <c r="I19" s="391">
        <f t="shared" si="0"/>
        <v>0</v>
      </c>
    </row>
    <row r="20" spans="1:9" ht="13.8" thickBot="1" x14ac:dyDescent="0.3">
      <c r="A20" s="364" t="s">
        <v>46</v>
      </c>
      <c r="B20" s="392"/>
      <c r="C20" s="381"/>
      <c r="D20" s="393">
        <f>SUM(D21:D21)</f>
        <v>0</v>
      </c>
      <c r="E20" s="394"/>
      <c r="F20" s="395"/>
      <c r="G20" s="395">
        <f>SUM(G21:G21)</f>
        <v>0</v>
      </c>
      <c r="H20" s="396"/>
      <c r="I20" s="371">
        <f t="shared" si="0"/>
        <v>0</v>
      </c>
    </row>
    <row r="21" spans="1:9" ht="13.8" thickBot="1" x14ac:dyDescent="0.3">
      <c r="A21" s="383" t="s">
        <v>47</v>
      </c>
      <c r="B21" s="397" t="s">
        <v>527</v>
      </c>
      <c r="C21" s="398"/>
      <c r="D21" s="399"/>
      <c r="E21" s="400"/>
      <c r="F21" s="401"/>
      <c r="G21" s="401"/>
      <c r="H21" s="402"/>
      <c r="I21" s="389">
        <f t="shared" si="0"/>
        <v>0</v>
      </c>
    </row>
    <row r="22" spans="1:9" ht="13.8" thickBot="1" x14ac:dyDescent="0.3">
      <c r="A22" s="660" t="s">
        <v>528</v>
      </c>
      <c r="B22" s="661"/>
      <c r="C22" s="403"/>
      <c r="D22" s="367">
        <f>D9+D12+D15+D18+D20</f>
        <v>0</v>
      </c>
      <c r="E22" s="368">
        <f>E18+E15</f>
        <v>0</v>
      </c>
      <c r="F22" s="369">
        <f>F18</f>
        <v>0</v>
      </c>
      <c r="G22" s="369">
        <f>G9+G12+G15+G18+G20</f>
        <v>0</v>
      </c>
      <c r="H22" s="370">
        <f>H9+H12+H15+H18+H20</f>
        <v>0</v>
      </c>
      <c r="I22" s="371">
        <f t="shared" si="0"/>
        <v>0</v>
      </c>
    </row>
    <row r="32" spans="1:9" x14ac:dyDescent="0.25">
      <c r="B32" s="404"/>
    </row>
  </sheetData>
  <mergeCells count="10">
    <mergeCell ref="I6:I7"/>
    <mergeCell ref="A22:B22"/>
    <mergeCell ref="B1:H1"/>
    <mergeCell ref="B2:H2"/>
    <mergeCell ref="B3:H3"/>
    <mergeCell ref="A6:A7"/>
    <mergeCell ref="B6:B7"/>
    <mergeCell ref="C6:C7"/>
    <mergeCell ref="D6:D7"/>
    <mergeCell ref="E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_13a_Dologi_kiadások</vt:lpstr>
      <vt:lpstr>13b_dologi_részletező</vt:lpstr>
      <vt:lpstr>14_bér+jár</vt:lpstr>
      <vt:lpstr>15_bevételek</vt:lpstr>
      <vt:lpstr>'5'!Nyomtatási_cím</vt:lpstr>
      <vt:lpstr>'11'!Nyomtatási_terület</vt:lpstr>
      <vt:lpstr>'5'!Nyomtatási_terület</vt:lpstr>
      <vt:lpstr>'6'!Nyomtatási_terület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2019-11-27T13:56:13Z</cp:lastPrinted>
  <dcterms:created xsi:type="dcterms:W3CDTF">1997-01-17T14:02:09Z</dcterms:created>
  <dcterms:modified xsi:type="dcterms:W3CDTF">2019-12-05T10:41:21Z</dcterms:modified>
</cp:coreProperties>
</file>