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727" firstSheet="12" activeTab="24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1.sz.2.2.sz." sheetId="5" r:id="rId5"/>
    <sheet name="3.sz.mell." sheetId="6" r:id="rId6"/>
    <sheet name="4.sz.mell." sheetId="7" r:id="rId7"/>
    <sheet name="5. sz. mell. " sheetId="8" r:id="rId8"/>
    <sheet name="6.1. sz. mell" sheetId="9" r:id="rId9"/>
    <sheet name="6.2. sz. mell" sheetId="10" r:id="rId10"/>
    <sheet name="6.3. sz. mell" sheetId="11" r:id="rId11"/>
    <sheet name="6.4. sz. mell" sheetId="12" r:id="rId12"/>
    <sheet name="9. sz. mell" sheetId="13" r:id="rId13"/>
    <sheet name="1.tájékoztató" sheetId="14" r:id="rId14"/>
    <sheet name="2. tájékoztató tábla" sheetId="15" state="hidden" r:id="rId15"/>
    <sheet name="3. tájékoztató tábla" sheetId="16" state="hidden" r:id="rId16"/>
    <sheet name="4. tájékoztató tábla" sheetId="17" r:id="rId17"/>
    <sheet name="5. tájékoztató tábla" sheetId="18" state="hidden" r:id="rId18"/>
    <sheet name="6. tájékoztató tábla" sheetId="19" r:id="rId19"/>
    <sheet name="7.1. tájékoztató tábla" sheetId="20" r:id="rId20"/>
    <sheet name="7.2. tájékoztató tábla" sheetId="21" r:id="rId21"/>
    <sheet name="7.3. tájékoztató tábla" sheetId="22" state="hidden" r:id="rId22"/>
    <sheet name="7.4. tájékoztató tábla" sheetId="23" state="hidden" r:id="rId23"/>
    <sheet name="8. tájékoztató tábla" sheetId="24" state="hidden" r:id="rId24"/>
    <sheet name="9. tájékoztató tábla" sheetId="25" r:id="rId25"/>
    <sheet name="Munka1" sheetId="26" r:id="rId26"/>
    <sheet name="Munka2" sheetId="27" r:id="rId27"/>
  </sheets>
  <definedNames>
    <definedName name="_ftn1" localSheetId="21">'7.3. tájékoztató tábla'!$A$27</definedName>
    <definedName name="_ftnref1" localSheetId="21">'7.3. tájékoztató tábla'!$A$18</definedName>
    <definedName name="_xlnm.Print_Titles" localSheetId="8">'6.1. sz. mell'!$1:$6</definedName>
    <definedName name="_xlnm.Print_Titles" localSheetId="9">'6.2. sz. mell'!$1:$6</definedName>
    <definedName name="_xlnm.Print_Titles" localSheetId="10">'6.3. sz. mell'!$1:$6</definedName>
    <definedName name="_xlnm.Print_Titles" localSheetId="11">'6.4. sz. mell'!$1:$6</definedName>
    <definedName name="_xlnm.Print_Titles" localSheetId="19">'7.1. tájékoztató tábla'!$2:$6</definedName>
    <definedName name="_xlnm.Print_Area" localSheetId="1">'1.1.sz.mell.'!$A$1:$E$146</definedName>
    <definedName name="_xlnm.Print_Area" localSheetId="13">'1.tájékoztató'!$A$1:$E$145</definedName>
    <definedName name="_xlnm.Print_Area" localSheetId="2">'2.1.sz.mell  '!$A$1:$J$32</definedName>
  </definedNames>
  <calcPr fullCalcOnLoad="1"/>
</workbook>
</file>

<file path=xl/sharedStrings.xml><?xml version="1.0" encoding="utf-8"?>
<sst xmlns="http://schemas.openxmlformats.org/spreadsheetml/2006/main" count="2844" uniqueCount="815">
  <si>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</si>
  <si>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</si>
  <si>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</si>
  <si>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</si>
  <si>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</si>
  <si>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</si>
  <si>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</si>
  <si>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</si>
  <si>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</si>
  <si>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</si>
  <si>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</si>
  <si>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</si>
  <si>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</si>
  <si>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</si>
  <si>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</si>
  <si>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</si>
  <si>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</si>
  <si>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</si>
  <si>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</si>
  <si>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</si>
  <si>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</si>
  <si>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</si>
  <si>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</si>
  <si>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</si>
  <si>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</si>
  <si>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</si>
  <si>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</si>
  <si>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</si>
  <si>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</si>
  <si>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</si>
  <si>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</si>
  <si>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</si>
  <si>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</si>
  <si>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</si>
  <si>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</si>
  <si>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</si>
  <si>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</si>
  <si>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</si>
  <si>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</si>
  <si>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</si>
  <si>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</si>
  <si>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</si>
  <si>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</si>
  <si>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Általános tartalék</t>
  </si>
  <si>
    <t>Céltartalék</t>
  </si>
  <si>
    <t>02</t>
  </si>
  <si>
    <t>03</t>
  </si>
  <si>
    <t>04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</si>
  <si>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</si>
  <si>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</si>
  <si>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</si>
  <si>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</si>
  <si>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</si>
  <si>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</si>
  <si>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</si>
  <si>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</si>
  <si>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</si>
  <si>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</si>
  <si>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</si>
  <si>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</si>
  <si>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</si>
  <si>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</si>
  <si>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</si>
  <si>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</si>
  <si>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</si>
  <si>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</si>
  <si>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</si>
  <si>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</si>
  <si>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</si>
  <si>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</si>
  <si>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</si>
  <si>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</si>
  <si>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</si>
  <si>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</si>
  <si>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</si>
  <si>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</si>
  <si>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</si>
  <si>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</si>
  <si>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</si>
  <si>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</si>
  <si>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</si>
  <si>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</si>
  <si>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</si>
  <si>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</si>
  <si>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</si>
  <si>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</si>
  <si>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</si>
  <si>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</si>
  <si>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</si>
  <si>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</si>
  <si>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</si>
  <si>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</si>
  <si>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</si>
  <si>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</si>
  <si>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</si>
  <si>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</si>
  <si>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</si>
  <si>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</si>
  <si>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</si>
  <si>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</si>
  <si>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</si>
  <si>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</si>
  <si>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</si>
  <si>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</si>
  <si>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</si>
  <si>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</si>
  <si>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</si>
  <si>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</si>
  <si>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</si>
  <si>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</si>
  <si>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</si>
  <si>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</si>
  <si>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</si>
  <si>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</si>
  <si>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</si>
  <si>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</si>
  <si>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</si>
  <si>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</si>
  <si>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</si>
  <si>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</si>
  <si>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</si>
  <si>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</si>
  <si>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</si>
  <si>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</si>
  <si>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</si>
  <si>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</si>
  <si>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</si>
  <si>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</si>
  <si>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</si>
  <si>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</si>
  <si>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</si>
  <si>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</si>
  <si>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</si>
  <si>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</si>
  <si>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</si>
  <si>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</si>
  <si>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</si>
  <si>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</si>
  <si>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</si>
  <si>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</si>
  <si>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</si>
  <si>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</si>
  <si>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</si>
  <si>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</si>
  <si>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</si>
  <si>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</si>
  <si>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</si>
  <si>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</si>
  <si>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</si>
  <si>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</si>
  <si>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</si>
  <si>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</si>
  <si>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</si>
  <si>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</si>
  <si>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</si>
  <si>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</si>
  <si>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</si>
  <si>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</si>
  <si>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</si>
  <si>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</si>
  <si>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</si>
  <si>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</si>
  <si>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</si>
  <si>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</si>
  <si>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</si>
  <si>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</si>
  <si>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</si>
  <si>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</si>
  <si>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</si>
  <si>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</si>
  <si>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</si>
  <si>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</si>
  <si>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</si>
  <si>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</si>
  <si>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</si>
  <si>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</si>
  <si>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</si>
  <si>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</si>
  <si>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</si>
  <si>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</si>
  <si>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</si>
  <si>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</si>
  <si>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</si>
  <si>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</si>
  <si>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</si>
  <si>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</si>
  <si>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</si>
  <si>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</si>
  <si>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</si>
  <si>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</si>
  <si>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</si>
  <si>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</si>
  <si>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</si>
  <si>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</si>
  <si>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</si>
  <si>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</si>
  <si>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</si>
  <si>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</si>
  <si>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</si>
  <si>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</si>
  <si>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</si>
  <si>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</si>
  <si>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</si>
  <si>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</si>
  <si>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</si>
  <si>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</si>
  <si>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</si>
  <si>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</si>
  <si>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</si>
  <si>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</si>
  <si>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</si>
  <si>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</si>
  <si>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</si>
  <si>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</si>
  <si>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</si>
  <si>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</si>
  <si>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</si>
  <si>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</si>
  <si>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</si>
  <si>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</si>
  <si>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</si>
  <si>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</si>
  <si>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</si>
  <si>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</si>
  <si>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</si>
  <si>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</si>
  <si>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</si>
  <si>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</si>
  <si>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</si>
  <si>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</si>
  <si>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</si>
  <si>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</si>
  <si>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</si>
  <si>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</si>
  <si>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</si>
  <si>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</si>
  <si>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</si>
  <si>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</si>
  <si>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</si>
  <si>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</si>
  <si>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</si>
  <si>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</si>
  <si>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</si>
  <si>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</si>
  <si>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</si>
  <si>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</si>
  <si>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</si>
  <si>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</si>
  <si>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</si>
  <si>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</si>
  <si>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</si>
  <si>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</si>
  <si>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</si>
  <si>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</si>
  <si>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</si>
  <si>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</si>
  <si>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</si>
  <si>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</si>
  <si>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</si>
  <si>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</si>
  <si>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</si>
  <si>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</si>
  <si>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</si>
  <si>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</si>
  <si>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</si>
  <si>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</si>
  <si>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</si>
  <si>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</si>
  <si>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</si>
  <si>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</si>
  <si>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</si>
  <si>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</si>
  <si>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</si>
  <si>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</si>
  <si>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</si>
  <si>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</si>
  <si>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</si>
  <si>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</si>
  <si>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</si>
  <si>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</si>
  <si>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</si>
  <si>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</si>
  <si>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</si>
  <si>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</si>
  <si>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</si>
  <si>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</si>
  <si>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</si>
  <si>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</si>
  <si>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</si>
  <si>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</si>
  <si>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</si>
  <si>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</si>
  <si>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</si>
  <si>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</si>
  <si>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</si>
  <si>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</si>
  <si>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</si>
  <si>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</si>
  <si>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</si>
  <si>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</si>
  <si>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</si>
  <si>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</si>
  <si>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</si>
  <si>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</si>
  <si>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</si>
  <si>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</si>
  <si>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</si>
  <si>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</si>
  <si>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</si>
  <si>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</si>
  <si>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</si>
  <si>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</si>
  <si>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</si>
  <si>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</si>
  <si>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</si>
  <si>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</si>
  <si>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</si>
  <si>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</si>
  <si>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</si>
  <si>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</si>
  <si>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</si>
  <si>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</si>
  <si>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</si>
  <si>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</si>
  <si>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</si>
  <si>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</si>
  <si>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</si>
  <si>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</si>
  <si>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</si>
  <si>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</si>
  <si>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</si>
  <si>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</si>
  <si>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</si>
  <si>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</si>
  <si>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</si>
  <si>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</si>
  <si>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</si>
  <si>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</si>
  <si>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</si>
  <si>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</si>
  <si>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</si>
  <si>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</si>
  <si>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</si>
  <si>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</si>
  <si>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</si>
  <si>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</si>
  <si>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</si>
  <si>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</si>
  <si>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</si>
  <si>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</si>
  <si>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</si>
  <si>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</si>
  <si>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</si>
  <si>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</si>
  <si>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</si>
  <si>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</si>
  <si>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</si>
  <si>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</si>
  <si>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</si>
  <si>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</si>
  <si>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</si>
  <si>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</si>
  <si>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</si>
  <si>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</si>
  <si>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</si>
  <si>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</si>
  <si>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</si>
  <si>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</si>
  <si>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</si>
  <si>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</si>
  <si>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</si>
  <si>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</si>
  <si>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</si>
  <si>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11.3.</t>
  </si>
  <si>
    <t>Befektetési célú belföldi értékpapírok beváltása,  értékesítése</t>
  </si>
  <si>
    <t>11.4.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</si>
  <si>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</si>
  <si>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</si>
  <si>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</si>
  <si>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</si>
  <si>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</si>
  <si>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</si>
  <si>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</si>
  <si>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</si>
  <si>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</si>
  <si>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</si>
  <si>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</si>
  <si>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</si>
  <si>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</si>
  <si>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</si>
  <si>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</si>
  <si>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</si>
  <si>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</si>
  <si>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</si>
  <si>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</si>
  <si>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</si>
  <si>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</si>
  <si>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</si>
  <si>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</si>
  <si>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</si>
  <si>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</si>
  <si>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</si>
  <si>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</si>
  <si>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</si>
  <si>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</si>
  <si>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</si>
  <si>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</si>
  <si>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</si>
  <si>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</si>
  <si>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</si>
  <si>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</si>
  <si>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</si>
  <si>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</si>
  <si>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</si>
  <si>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</si>
  <si>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</si>
  <si>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</si>
  <si>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</si>
  <si>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</si>
  <si>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</si>
  <si>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</si>
  <si>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</si>
  <si>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</si>
  <si>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</si>
  <si>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</si>
  <si>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</si>
  <si>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</si>
  <si>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</si>
  <si>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</si>
  <si>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</si>
  <si>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</si>
  <si>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</si>
  <si>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</si>
  <si>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</si>
  <si>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</si>
  <si>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</si>
  <si>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</si>
  <si>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</si>
  <si>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</si>
  <si>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</si>
  <si>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</si>
  <si>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</si>
  <si>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</si>
  <si>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</si>
  <si>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</si>
  <si>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</si>
  <si>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</si>
  <si>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</si>
  <si>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</si>
  <si>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</si>
  <si>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</si>
  <si>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</si>
  <si>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</si>
  <si>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</si>
  <si>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</si>
  <si>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</si>
  <si>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</si>
  <si>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</si>
  <si>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</si>
  <si>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</si>
  <si>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</si>
  <si>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</si>
  <si>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</si>
  <si>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</si>
  <si>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</si>
  <si>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</si>
  <si>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</si>
  <si>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</si>
  <si>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</si>
  <si>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</si>
  <si>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</si>
  <si>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</si>
  <si>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</si>
  <si>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</si>
  <si>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</si>
  <si>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</si>
  <si>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</si>
  <si>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</si>
  <si>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</si>
  <si>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</si>
  <si>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</si>
  <si>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</si>
  <si>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</si>
  <si>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</si>
  <si>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</si>
  <si>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</si>
  <si>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</si>
  <si>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</si>
  <si>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</si>
  <si>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</si>
  <si>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</si>
  <si>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</si>
  <si>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</si>
  <si>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</si>
  <si>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</si>
  <si>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</si>
  <si>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</si>
  <si>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</si>
  <si>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</si>
  <si>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</si>
  <si>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</si>
  <si>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</si>
  <si>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</si>
  <si>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</si>
  <si>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</si>
  <si>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</si>
  <si>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</si>
  <si>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</si>
  <si>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</si>
  <si>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</si>
  <si>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</si>
  <si>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</si>
  <si>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</si>
  <si>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</si>
  <si>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</si>
  <si>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</si>
  <si>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</si>
  <si>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</si>
  <si>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</si>
  <si>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</si>
  <si>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</si>
  <si>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</si>
  <si>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</si>
  <si>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</si>
  <si>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</si>
  <si>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</si>
  <si>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</si>
  <si>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</si>
  <si>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</si>
  <si>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</si>
  <si>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</si>
  <si>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</si>
  <si>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</si>
  <si>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</si>
  <si>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</si>
  <si>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</si>
  <si>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</si>
  <si>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</si>
  <si>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</si>
  <si>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</si>
  <si>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</si>
  <si>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</si>
  <si>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</si>
  <si>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</si>
  <si>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</si>
  <si>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</si>
  <si>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</si>
  <si>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</si>
  <si>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</si>
  <si>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</si>
  <si>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</si>
  <si>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</si>
  <si>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</si>
  <si>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</si>
  <si>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</si>
  <si>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</si>
  <si>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</si>
  <si>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</si>
  <si>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</si>
  <si>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</si>
  <si>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</si>
  <si>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</si>
  <si>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</si>
  <si>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</si>
  <si>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</si>
  <si>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</si>
  <si>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</si>
  <si>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</si>
  <si>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</si>
  <si>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</si>
  <si>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</si>
  <si>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</si>
  <si>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</si>
  <si>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</si>
  <si>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</si>
  <si>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</si>
  <si>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</si>
  <si>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</si>
  <si>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</si>
  <si>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</si>
  <si>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</si>
  <si>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</si>
  <si>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</si>
  <si>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</si>
  <si>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</si>
  <si>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</si>
  <si>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</si>
  <si>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</si>
  <si>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</si>
  <si>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</si>
  <si>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</si>
  <si>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</si>
  <si>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</si>
  <si>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</si>
  <si>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</si>
  <si>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</si>
  <si>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</si>
  <si>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</si>
  <si>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</si>
  <si>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</si>
  <si>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</si>
  <si>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</si>
  <si>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</si>
  <si>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</si>
  <si>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</si>
  <si>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</si>
  <si>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</si>
  <si>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</si>
  <si>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</si>
  <si>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</si>
  <si>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</si>
  <si>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</si>
  <si>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</si>
  <si>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</si>
  <si>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</si>
  <si>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</si>
  <si>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</si>
  <si>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</si>
  <si>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</si>
  <si>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</si>
  <si>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</si>
  <si>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</si>
  <si>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</si>
  <si>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</si>
  <si>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</si>
  <si>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</si>
  <si>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</si>
  <si>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</si>
  <si>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</si>
  <si>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</si>
  <si>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</si>
  <si>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</si>
  <si>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</si>
  <si>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</si>
  <si>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</si>
  <si>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</si>
  <si>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</si>
  <si>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</si>
  <si>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</si>
  <si>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</si>
  <si>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</si>
  <si>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</si>
  <si>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</si>
  <si>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</si>
  <si>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</si>
  <si>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</si>
  <si>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</si>
  <si>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</si>
  <si>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</si>
  <si>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</si>
  <si>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</si>
  <si>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</si>
  <si>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</si>
  <si>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</si>
  <si>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</si>
  <si>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</si>
  <si>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</si>
  <si>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</si>
  <si>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</si>
  <si>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</si>
  <si>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</si>
  <si>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</si>
  <si>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</si>
  <si>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</si>
  <si>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</si>
  <si>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</si>
  <si>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</si>
  <si>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</si>
  <si>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</si>
  <si>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</si>
  <si>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</si>
  <si>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</si>
  <si>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</si>
  <si>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</si>
  <si>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</si>
  <si>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</si>
  <si>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</si>
  <si>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</si>
  <si>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</si>
  <si>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</si>
  <si>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</si>
  <si>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</si>
  <si>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</si>
  <si>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</si>
  <si>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</si>
  <si>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</si>
  <si>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</si>
  <si>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</si>
  <si>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</si>
  <si>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</si>
  <si>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</si>
  <si>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</si>
  <si>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</si>
  <si>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</si>
  <si>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</si>
  <si>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</si>
  <si>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</si>
  <si>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</si>
  <si>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</si>
  <si>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Forintban!</t>
  </si>
  <si>
    <t>Értéke
(Ft)</t>
  </si>
  <si>
    <t>Összeg  (Ft )</t>
  </si>
  <si>
    <t>Bruttó  hiány:</t>
  </si>
  <si>
    <t>Bruttó  többlet:</t>
  </si>
  <si>
    <t>2017.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</si>
  <si>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</si>
  <si>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</si>
  <si>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</si>
  <si>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t>Vagyon típusú adók</t>
  </si>
  <si>
    <t>Gépjármű adó</t>
  </si>
  <si>
    <t>Vagyon típúsú adó</t>
  </si>
  <si>
    <t>Vagyon típusú adó</t>
  </si>
  <si>
    <t xml:space="preserve">Gépjármű adó </t>
  </si>
  <si>
    <t>12 969 263</t>
  </si>
  <si>
    <t>12 687 682</t>
  </si>
  <si>
    <t>2 295 971</t>
  </si>
  <si>
    <t>2 561 616</t>
  </si>
  <si>
    <t>11 362 431</t>
  </si>
  <si>
    <t>18 124 350</t>
  </si>
  <si>
    <t>14 761 692</t>
  </si>
  <si>
    <t>1 010 000</t>
  </si>
  <si>
    <t>818 000</t>
  </si>
  <si>
    <t>100 000</t>
  </si>
  <si>
    <t>237 000</t>
  </si>
  <si>
    <t>232 000</t>
  </si>
  <si>
    <t>4 758 000</t>
  </si>
  <si>
    <t>60 000</t>
  </si>
  <si>
    <t>42 750</t>
  </si>
  <si>
    <t>50 112</t>
  </si>
  <si>
    <t>303 150</t>
  </si>
  <si>
    <t>1 778 279</t>
  </si>
  <si>
    <t>14 993</t>
  </si>
  <si>
    <t>1 000 000</t>
  </si>
  <si>
    <t>2 675 000</t>
  </si>
  <si>
    <t>741 164</t>
  </si>
  <si>
    <t>10 497 103</t>
  </si>
  <si>
    <t>11 534 060</t>
  </si>
  <si>
    <t>6 832 010</t>
  </si>
  <si>
    <t>7 246 505</t>
  </si>
  <si>
    <t>1 200 000</t>
  </si>
  <si>
    <t>464 727</t>
  </si>
  <si>
    <t>1 761 158</t>
  </si>
  <si>
    <t>18 993 840</t>
  </si>
  <si>
    <t>2 215 486</t>
  </si>
  <si>
    <t>3 436 031</t>
  </si>
  <si>
    <t>96 522 981</t>
  </si>
  <si>
    <t>1 201 149</t>
  </si>
  <si>
    <t>996 753</t>
  </si>
  <si>
    <t>1 389 347</t>
  </si>
  <si>
    <t>1 068 973</t>
  </si>
  <si>
    <t>229 832</t>
  </si>
  <si>
    <t>7 625</t>
  </si>
  <si>
    <t>1 762 480</t>
  </si>
  <si>
    <t>2 938 963</t>
  </si>
  <si>
    <t>2 173 756</t>
  </si>
  <si>
    <t>1 317 360</t>
  </si>
  <si>
    <t>1 603 080</t>
  </si>
  <si>
    <t>6 606</t>
  </si>
  <si>
    <t>10 277</t>
  </si>
  <si>
    <t>2 459</t>
  </si>
  <si>
    <t>98 212</t>
  </si>
  <si>
    <t>191 930</t>
  </si>
  <si>
    <t>1 302 818</t>
  </si>
  <si>
    <t>1. sz. táblázat  Závod Önkormányzat</t>
  </si>
  <si>
    <t>Település Arculati Kézikönyv</t>
  </si>
  <si>
    <t>TOP 3.2.1-15 Egészségügyi Intézet (orvosi rendelő)korszerűsítése</t>
  </si>
  <si>
    <t>TOP 3.2.1-15 Intézmények energetikai felújítása (óvoda,hivatal,orvosi rendelő)</t>
  </si>
  <si>
    <t>2017-2018</t>
  </si>
  <si>
    <t xml:space="preserve">Orvosi rendelő eszközök </t>
  </si>
  <si>
    <t>Závod Község Önkormányzata</t>
  </si>
  <si>
    <t>32</t>
  </si>
  <si>
    <t>199</t>
  </si>
  <si>
    <t>205</t>
  </si>
  <si>
    <t>21</t>
  </si>
  <si>
    <t>22</t>
  </si>
  <si>
    <t>25</t>
  </si>
  <si>
    <t>26</t>
  </si>
  <si>
    <t>28</t>
  </si>
  <si>
    <t>29</t>
  </si>
  <si>
    <t>30</t>
  </si>
  <si>
    <t>33</t>
  </si>
  <si>
    <t>34</t>
  </si>
  <si>
    <t>35</t>
  </si>
  <si>
    <t>36</t>
  </si>
  <si>
    <t>37</t>
  </si>
  <si>
    <t>40</t>
  </si>
  <si>
    <t>44</t>
  </si>
  <si>
    <t>45</t>
  </si>
  <si>
    <t>46</t>
  </si>
  <si>
    <t>50</t>
  </si>
  <si>
    <t>52</t>
  </si>
  <si>
    <t>59</t>
  </si>
  <si>
    <t>60</t>
  </si>
  <si>
    <t>61</t>
  </si>
  <si>
    <t>98</t>
  </si>
  <si>
    <t>101</t>
  </si>
  <si>
    <t>120</t>
  </si>
  <si>
    <t>121</t>
  </si>
  <si>
    <t>124</t>
  </si>
  <si>
    <t>126</t>
  </si>
  <si>
    <t>127</t>
  </si>
  <si>
    <t>151</t>
  </si>
  <si>
    <t>158</t>
  </si>
  <si>
    <t>179</t>
  </si>
  <si>
    <t>182</t>
  </si>
  <si>
    <t>190</t>
  </si>
  <si>
    <t>191</t>
  </si>
  <si>
    <t>196</t>
  </si>
  <si>
    <t>200</t>
  </si>
  <si>
    <t>201</t>
  </si>
  <si>
    <t>204</t>
  </si>
  <si>
    <t>268</t>
  </si>
  <si>
    <t>Váradi Nagy Antal Alapítvány</t>
  </si>
  <si>
    <t>működési tevékenység hozzájáruéás</t>
  </si>
  <si>
    <t>reklám tevékenység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</si>
</sst>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8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6"/>
      <name val="Times New Roman CE"/>
      <family val="0"/>
    </font>
    <font>
      <i/>
      <sz val="6"/>
      <name val="Times New Roman CE"/>
      <family val="0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4" borderId="0" applyNumberFormat="0" applyBorder="0" applyAlignment="0" applyProtection="0"/>
    <xf numFmtId="0" fontId="73" fillId="7" borderId="0" applyNumberFormat="0" applyBorder="0" applyAlignment="0" applyProtection="0"/>
    <xf numFmtId="0" fontId="73" fillId="6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2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2" borderId="0" applyNumberFormat="0" applyBorder="0" applyAlignment="0" applyProtection="0"/>
    <xf numFmtId="0" fontId="72" fillId="16" borderId="0" applyNumberFormat="0" applyBorder="0" applyAlignment="0" applyProtection="0"/>
    <xf numFmtId="0" fontId="72" fillId="12" borderId="0" applyNumberFormat="0" applyBorder="0" applyAlignment="0" applyProtection="0"/>
    <xf numFmtId="0" fontId="72" fillId="10" borderId="0" applyNumberFormat="0" applyBorder="0" applyAlignment="0" applyProtection="0"/>
    <xf numFmtId="0" fontId="72" fillId="17" borderId="0" applyNumberFormat="0" applyBorder="0" applyAlignment="0" applyProtection="0"/>
    <xf numFmtId="0" fontId="72" fillId="5" borderId="0" applyNumberFormat="0" applyBorder="0" applyAlignment="0" applyProtection="0"/>
    <xf numFmtId="0" fontId="74" fillId="12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75" fillId="1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19" borderId="7" applyNumberFormat="0" applyFont="0" applyAlignment="0" applyProtection="0"/>
    <xf numFmtId="0" fontId="79" fillId="20" borderId="0" applyNumberFormat="0" applyBorder="0" applyAlignment="0" applyProtection="0"/>
    <xf numFmtId="0" fontId="80" fillId="21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8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22" borderId="0" applyNumberFormat="0" applyBorder="0" applyAlignment="0" applyProtection="0"/>
    <xf numFmtId="0" fontId="85" fillId="23" borderId="0" applyNumberFormat="0" applyBorder="0" applyAlignment="0" applyProtection="0"/>
    <xf numFmtId="0" fontId="86" fillId="21" borderId="1" applyNumberFormat="0" applyAlignment="0" applyProtection="0"/>
    <xf numFmtId="9" fontId="0" fillId="0" borderId="0" applyFont="0" applyFill="0" applyBorder="0" applyAlignment="0" applyProtection="0"/>
  </cellStyleXfs>
  <cellXfs count="82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8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12" fillId="0" borderId="16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20" xfId="60" applyNumberFormat="1" applyFont="1" applyFill="1" applyBorder="1" applyAlignment="1" applyProtection="1">
      <alignment vertical="center"/>
      <protection/>
    </xf>
    <xf numFmtId="164" fontId="21" fillId="0" borderId="20" xfId="60" applyNumberFormat="1" applyFont="1" applyFill="1" applyBorder="1" applyAlignment="1" applyProtection="1">
      <alignment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left" vertical="center"/>
    </xf>
    <xf numFmtId="49" fontId="19" fillId="0" borderId="30" xfId="0" applyNumberFormat="1" applyFont="1" applyFill="1" applyBorder="1" applyAlignment="1" quotePrefix="1">
      <alignment horizontal="left" vertical="center" indent="1"/>
    </xf>
    <xf numFmtId="49" fontId="13" fillId="0" borderId="30" xfId="0" applyNumberFormat="1" applyFont="1" applyFill="1" applyBorder="1" applyAlignment="1">
      <alignment horizontal="left" vertical="center"/>
    </xf>
    <xf numFmtId="49" fontId="13" fillId="0" borderId="31" xfId="0" applyNumberFormat="1" applyFont="1" applyFill="1" applyBorder="1" applyAlignment="1" applyProtection="1">
      <alignment horizontal="left" vertical="center"/>
      <protection locked="0"/>
    </xf>
    <xf numFmtId="49" fontId="12" fillId="0" borderId="3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3" xfId="0" applyNumberFormat="1" applyFont="1" applyFill="1" applyBorder="1" applyAlignment="1" applyProtection="1">
      <alignment vertical="center"/>
      <protection locked="0"/>
    </xf>
    <xf numFmtId="49" fontId="12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0" xfId="0" applyNumberFormat="1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4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171" fontId="12" fillId="0" borderId="26" xfId="0" applyNumberFormat="1" applyFont="1" applyFill="1" applyBorder="1" applyAlignment="1">
      <alignment horizontal="left" vertical="center" wrapText="1" indent="1"/>
    </xf>
    <xf numFmtId="171" fontId="27" fillId="0" borderId="0" xfId="0" applyNumberFormat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1" xfId="0" applyNumberFormat="1" applyFont="1" applyFill="1" applyBorder="1" applyAlignment="1" applyProtection="1">
      <alignment horizontal="centerContinuous" vertical="center"/>
      <protection/>
    </xf>
    <xf numFmtId="164" fontId="6" fillId="0" borderId="42" xfId="0" applyNumberFormat="1" applyFont="1" applyFill="1" applyBorder="1" applyAlignment="1" applyProtection="1">
      <alignment horizontal="centerContinuous" vertical="center"/>
      <protection/>
    </xf>
    <xf numFmtId="164" fontId="6" fillId="0" borderId="43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3" xfId="0" applyNumberFormat="1" applyFont="1" applyFill="1" applyBorder="1" applyAlignment="1" applyProtection="1">
      <alignment horizontal="center" vertical="center"/>
      <protection/>
    </xf>
    <xf numFmtId="164" fontId="6" fillId="0" borderId="44" xfId="0" applyNumberFormat="1" applyFont="1" applyFill="1" applyBorder="1" applyAlignment="1" applyProtection="1">
      <alignment horizontal="center" vertical="center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6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7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12" fillId="0" borderId="48" xfId="0" applyNumberFormat="1" applyFont="1" applyFill="1" applyBorder="1" applyAlignment="1" applyProtection="1">
      <alignment vertical="center" wrapText="1"/>
      <protection/>
    </xf>
    <xf numFmtId="1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48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49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49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44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 wrapText="1"/>
    </xf>
    <xf numFmtId="164" fontId="6" fillId="0" borderId="49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2" fillId="0" borderId="26" xfId="0" applyNumberFormat="1" applyFont="1" applyFill="1" applyBorder="1" applyAlignment="1">
      <alignment horizontal="left" vertical="center" wrapText="1" indent="1"/>
    </xf>
    <xf numFmtId="164" fontId="0" fillId="24" borderId="26" xfId="0" applyNumberFormat="1" applyFont="1" applyFill="1" applyBorder="1" applyAlignment="1">
      <alignment horizontal="left" vertical="center" wrapText="1" indent="2"/>
    </xf>
    <xf numFmtId="164" fontId="0" fillId="24" borderId="39" xfId="0" applyNumberFormat="1" applyFont="1" applyFill="1" applyBorder="1" applyAlignment="1">
      <alignment horizontal="left" vertical="center" wrapText="1" indent="2"/>
    </xf>
    <xf numFmtId="164" fontId="12" fillId="0" borderId="17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7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0" fillId="24" borderId="26" xfId="0" applyNumberFormat="1" applyFont="1" applyFill="1" applyBorder="1" applyAlignment="1">
      <alignment horizontal="right" vertical="center" wrapText="1" indent="2"/>
    </xf>
    <xf numFmtId="164" fontId="0" fillId="24" borderId="39" xfId="0" applyNumberFormat="1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164" fontId="12" fillId="0" borderId="24" xfId="0" applyNumberFormat="1" applyFont="1" applyFill="1" applyBorder="1" applyAlignment="1" applyProtection="1">
      <alignment vertical="center"/>
      <protection/>
    </xf>
    <xf numFmtId="164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5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/>
      <protection locked="0"/>
    </xf>
    <xf numFmtId="164" fontId="13" fillId="0" borderId="44" xfId="0" applyNumberFormat="1" applyFont="1" applyFill="1" applyBorder="1" applyAlignment="1" applyProtection="1">
      <alignment vertical="center"/>
      <protection locked="0"/>
    </xf>
    <xf numFmtId="164" fontId="12" fillId="0" borderId="49" xfId="0" applyNumberFormat="1" applyFont="1" applyFill="1" applyBorder="1" applyAlignment="1" applyProtection="1">
      <alignment vertical="center"/>
      <protection/>
    </xf>
    <xf numFmtId="164" fontId="12" fillId="0" borderId="22" xfId="0" applyNumberFormat="1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 applyProtection="1">
      <alignment horizontal="right" vertical="center" wrapText="1" indent="1"/>
      <protection/>
    </xf>
    <xf numFmtId="0" fontId="17" fillId="0" borderId="51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2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2" xfId="0" applyFont="1" applyFill="1" applyBorder="1" applyAlignment="1" applyProtection="1">
      <alignment horizontal="left" vertical="center" wrapText="1" indent="8"/>
      <protection locked="0"/>
    </xf>
    <xf numFmtId="0" fontId="13" fillId="0" borderId="50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right" vertical="center" indent="1"/>
    </xf>
    <xf numFmtId="0" fontId="13" fillId="0" borderId="36" xfId="0" applyFont="1" applyFill="1" applyBorder="1" applyAlignment="1" applyProtection="1">
      <alignment horizontal="left" vertical="center" indent="1"/>
      <protection locked="0"/>
    </xf>
    <xf numFmtId="3" fontId="13" fillId="0" borderId="41" xfId="0" applyNumberFormat="1" applyFont="1" applyFill="1" applyBorder="1" applyAlignment="1" applyProtection="1">
      <alignment horizontal="right" vertical="center"/>
      <protection locked="0"/>
    </xf>
    <xf numFmtId="3" fontId="13" fillId="0" borderId="56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57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0" fontId="28" fillId="0" borderId="0" xfId="62" applyFill="1">
      <alignment/>
      <protection/>
    </xf>
    <xf numFmtId="0" fontId="17" fillId="0" borderId="0" xfId="62" applyFont="1" applyFill="1">
      <alignment/>
      <protection/>
    </xf>
    <xf numFmtId="0" fontId="28" fillId="0" borderId="0" xfId="62" applyFont="1" applyFill="1">
      <alignment/>
      <protection/>
    </xf>
    <xf numFmtId="3" fontId="28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0" xfId="61" applyNumberFormat="1" applyFont="1" applyFill="1" applyBorder="1" applyAlignment="1" applyProtection="1">
      <alignment horizontal="center" vertical="center" wrapText="1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12" fillId="0" borderId="22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37" xfId="61" applyNumberFormat="1" applyFont="1" applyFill="1" applyBorder="1" applyAlignment="1" applyProtection="1">
      <alignment horizontal="center" vertical="center"/>
      <protection/>
    </xf>
    <xf numFmtId="174" fontId="13" fillId="0" borderId="58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8" xfId="61" applyNumberFormat="1" applyFont="1" applyFill="1" applyBorder="1" applyAlignment="1" applyProtection="1">
      <alignment vertical="center"/>
      <protection locked="0"/>
    </xf>
    <xf numFmtId="174" fontId="12" fillId="0" borderId="18" xfId="61" applyNumberFormat="1" applyFont="1" applyFill="1" applyBorder="1" applyAlignment="1" applyProtection="1">
      <alignment vertical="center"/>
      <protection/>
    </xf>
    <xf numFmtId="0" fontId="12" fillId="0" borderId="50" xfId="61" applyFont="1" applyFill="1" applyBorder="1" applyAlignment="1" applyProtection="1">
      <alignment horizontal="left" vertical="center" wrapText="1"/>
      <protection/>
    </xf>
    <xf numFmtId="173" fontId="13" fillId="0" borderId="21" xfId="61" applyNumberFormat="1" applyFont="1" applyFill="1" applyBorder="1" applyAlignment="1" applyProtection="1">
      <alignment horizontal="center" vertical="center"/>
      <protection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28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7" xfId="62" applyFont="1" applyFill="1" applyBorder="1" applyAlignment="1">
      <alignment horizontal="center" vertical="center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6" fillId="0" borderId="16" xfId="62" applyFont="1" applyFill="1" applyBorder="1" applyAlignment="1">
      <alignment horizontal="center" vertical="center" wrapText="1"/>
      <protection/>
    </xf>
    <xf numFmtId="0" fontId="17" fillId="0" borderId="34" xfId="62" applyFont="1" applyFill="1" applyBorder="1" applyAlignment="1" applyProtection="1">
      <alignment horizontal="left" indent="1"/>
      <protection locked="0"/>
    </xf>
    <xf numFmtId="0" fontId="17" fillId="0" borderId="37" xfId="62" applyFont="1" applyFill="1" applyBorder="1" applyAlignment="1">
      <alignment horizontal="right" indent="1"/>
      <protection/>
    </xf>
    <xf numFmtId="3" fontId="17" fillId="0" borderId="37" xfId="62" applyNumberFormat="1" applyFont="1" applyFill="1" applyBorder="1" applyProtection="1">
      <alignment/>
      <protection locked="0"/>
    </xf>
    <xf numFmtId="3" fontId="17" fillId="0" borderId="58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8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4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57" xfId="62" applyNumberFormat="1" applyFont="1" applyFill="1" applyBorder="1" applyProtection="1">
      <alignment/>
      <protection locked="0"/>
    </xf>
    <xf numFmtId="3" fontId="17" fillId="0" borderId="59" xfId="62" applyNumberFormat="1" applyFont="1" applyFill="1" applyBorder="1">
      <alignment/>
      <protection/>
    </xf>
    <xf numFmtId="0" fontId="33" fillId="0" borderId="0" xfId="62" applyFont="1" applyFill="1">
      <alignment/>
      <protection/>
    </xf>
    <xf numFmtId="0" fontId="34" fillId="0" borderId="17" xfId="62" applyFont="1" applyFill="1" applyBorder="1" applyAlignment="1">
      <alignment horizontal="center" vertical="center"/>
      <protection/>
    </xf>
    <xf numFmtId="0" fontId="34" fillId="0" borderId="15" xfId="62" applyFont="1" applyFill="1" applyBorder="1" applyAlignment="1">
      <alignment horizontal="center" vertical="center" wrapText="1"/>
      <protection/>
    </xf>
    <xf numFmtId="0" fontId="34" fillId="0" borderId="16" xfId="62" applyFont="1" applyFill="1" applyBorder="1" applyAlignment="1">
      <alignment horizontal="center" vertical="center" wrapText="1"/>
      <protection/>
    </xf>
    <xf numFmtId="0" fontId="17" fillId="0" borderId="50" xfId="62" applyFont="1" applyFill="1" applyBorder="1" applyAlignment="1" applyProtection="1">
      <alignment horizontal="left" indent="1"/>
      <protection locked="0"/>
    </xf>
    <xf numFmtId="0" fontId="17" fillId="0" borderId="21" xfId="62" applyFont="1" applyFill="1" applyBorder="1" applyAlignment="1">
      <alignment horizontal="right" indent="1"/>
      <protection/>
    </xf>
    <xf numFmtId="3" fontId="17" fillId="0" borderId="21" xfId="62" applyNumberFormat="1" applyFont="1" applyFill="1" applyBorder="1" applyProtection="1">
      <alignment/>
      <protection locked="0"/>
    </xf>
    <xf numFmtId="3" fontId="17" fillId="0" borderId="22" xfId="62" applyNumberFormat="1" applyFont="1" applyFill="1" applyBorder="1" applyProtection="1">
      <alignment/>
      <protection locked="0"/>
    </xf>
    <xf numFmtId="0" fontId="33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left" vertical="center" wrapText="1" indent="1"/>
      <protection locked="0"/>
    </xf>
    <xf numFmtId="175" fontId="6" fillId="0" borderId="58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indent="5"/>
    </xf>
    <xf numFmtId="175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57" xfId="0" applyNumberFormat="1" applyFont="1" applyFill="1" applyBorder="1" applyAlignment="1" applyProtection="1">
      <alignment horizontal="right" vertical="center"/>
      <protection locked="0"/>
    </xf>
    <xf numFmtId="0" fontId="0" fillId="0" borderId="45" xfId="0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50" xfId="0" applyFill="1" applyBorder="1" applyAlignment="1">
      <alignment horizontal="center" vertical="center"/>
    </xf>
    <xf numFmtId="0" fontId="36" fillId="0" borderId="21" xfId="0" applyFont="1" applyFill="1" applyBorder="1" applyAlignment="1">
      <alignment horizontal="left" vertical="center" indent="5"/>
    </xf>
    <xf numFmtId="175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38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 horizontal="center"/>
      <protection/>
    </xf>
    <xf numFmtId="0" fontId="40" fillId="0" borderId="17" xfId="0" applyFont="1" applyBorder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horizontal="center" vertical="center" wrapText="1"/>
      <protection/>
    </xf>
    <xf numFmtId="0" fontId="39" fillId="0" borderId="16" xfId="0" applyFont="1" applyBorder="1" applyAlignment="1" applyProtection="1">
      <alignment horizontal="center" vertical="center" wrapText="1"/>
      <protection/>
    </xf>
    <xf numFmtId="0" fontId="39" fillId="0" borderId="34" xfId="0" applyFont="1" applyBorder="1" applyAlignment="1" applyProtection="1">
      <alignment horizontal="center" vertical="top" wrapText="1"/>
      <protection/>
    </xf>
    <xf numFmtId="0" fontId="39" fillId="0" borderId="12" xfId="0" applyFont="1" applyBorder="1" applyAlignment="1" applyProtection="1">
      <alignment horizontal="center" vertical="top" wrapText="1"/>
      <protection/>
    </xf>
    <xf numFmtId="0" fontId="39" fillId="0" borderId="14" xfId="0" applyFont="1" applyBorder="1" applyAlignment="1" applyProtection="1">
      <alignment horizontal="center" vertical="top" wrapText="1"/>
      <protection/>
    </xf>
    <xf numFmtId="0" fontId="39" fillId="25" borderId="15" xfId="0" applyFont="1" applyFill="1" applyBorder="1" applyAlignment="1" applyProtection="1">
      <alignment horizontal="center" vertical="top" wrapText="1"/>
      <protection/>
    </xf>
    <xf numFmtId="0" fontId="41" fillId="0" borderId="37" xfId="0" applyFont="1" applyBorder="1" applyAlignment="1" applyProtection="1">
      <alignment horizontal="left" vertical="top" wrapText="1"/>
      <protection locked="0"/>
    </xf>
    <xf numFmtId="0" fontId="41" fillId="0" borderId="10" xfId="0" applyFont="1" applyBorder="1" applyAlignment="1" applyProtection="1">
      <alignment horizontal="left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9" fontId="41" fillId="0" borderId="37" xfId="69" applyFont="1" applyBorder="1" applyAlignment="1" applyProtection="1">
      <alignment horizontal="center" vertical="center" wrapText="1"/>
      <protection locked="0"/>
    </xf>
    <xf numFmtId="9" fontId="41" fillId="0" borderId="10" xfId="69" applyFont="1" applyBorder="1" applyAlignment="1" applyProtection="1">
      <alignment horizontal="center" vertical="center" wrapText="1"/>
      <protection locked="0"/>
    </xf>
    <xf numFmtId="9" fontId="41" fillId="0" borderId="11" xfId="69" applyFont="1" applyBorder="1" applyAlignment="1" applyProtection="1">
      <alignment horizontal="center" vertical="center" wrapText="1"/>
      <protection locked="0"/>
    </xf>
    <xf numFmtId="166" fontId="41" fillId="0" borderId="37" xfId="46" applyNumberFormat="1" applyFont="1" applyBorder="1" applyAlignment="1" applyProtection="1">
      <alignment horizontal="center" vertical="center" wrapText="1"/>
      <protection locked="0"/>
    </xf>
    <xf numFmtId="166" fontId="41" fillId="0" borderId="10" xfId="46" applyNumberFormat="1" applyFont="1" applyBorder="1" applyAlignment="1" applyProtection="1">
      <alignment horizontal="center" vertical="center" wrapText="1"/>
      <protection locked="0"/>
    </xf>
    <xf numFmtId="166" fontId="41" fillId="0" borderId="11" xfId="46" applyNumberFormat="1" applyFont="1" applyBorder="1" applyAlignment="1" applyProtection="1">
      <alignment horizontal="center" vertical="center" wrapText="1"/>
      <protection locked="0"/>
    </xf>
    <xf numFmtId="166" fontId="41" fillId="0" borderId="15" xfId="46" applyNumberFormat="1" applyFont="1" applyBorder="1" applyAlignment="1" applyProtection="1">
      <alignment horizontal="center" vertical="center" wrapText="1"/>
      <protection/>
    </xf>
    <xf numFmtId="166" fontId="41" fillId="0" borderId="58" xfId="46" applyNumberFormat="1" applyFont="1" applyBorder="1" applyAlignment="1" applyProtection="1">
      <alignment horizontal="center" vertical="top" wrapText="1"/>
      <protection locked="0"/>
    </xf>
    <xf numFmtId="166" fontId="41" fillId="0" borderId="18" xfId="46" applyNumberFormat="1" applyFont="1" applyBorder="1" applyAlignment="1" applyProtection="1">
      <alignment horizontal="center" vertical="top" wrapText="1"/>
      <protection locked="0"/>
    </xf>
    <xf numFmtId="166" fontId="41" fillId="0" borderId="57" xfId="46" applyNumberFormat="1" applyFont="1" applyBorder="1" applyAlignment="1" applyProtection="1">
      <alignment horizontal="center" vertical="top" wrapText="1"/>
      <protection locked="0"/>
    </xf>
    <xf numFmtId="166" fontId="41" fillId="0" borderId="16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4" xfId="0" applyFont="1" applyFill="1" applyBorder="1" applyAlignment="1" applyProtection="1">
      <alignment horizontal="right" vertical="center" wrapText="1" indent="1"/>
      <protection/>
    </xf>
    <xf numFmtId="0" fontId="13" fillId="0" borderId="37" xfId="0" applyFont="1" applyFill="1" applyBorder="1" applyAlignment="1" applyProtection="1">
      <alignment horizontal="left"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/>
    </xf>
    <xf numFmtId="164" fontId="13" fillId="0" borderId="58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21" fillId="0" borderId="54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1" xfId="0" applyFont="1" applyBorder="1" applyAlignment="1" applyProtection="1">
      <alignment vertical="center"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38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38" xfId="0" applyNumberFormat="1" applyFont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2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9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3" fillId="0" borderId="36" xfId="60" applyFont="1" applyFill="1" applyBorder="1" applyAlignment="1" applyProtection="1">
      <alignment horizontal="left" vertical="center" wrapText="1" indent="1"/>
      <protection/>
    </xf>
    <xf numFmtId="0" fontId="13" fillId="0" borderId="5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5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0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12" fillId="0" borderId="53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vertical="center" wrapText="1"/>
      <protection/>
    </xf>
    <xf numFmtId="0" fontId="12" fillId="0" borderId="54" xfId="60" applyFont="1" applyFill="1" applyBorder="1" applyAlignment="1" applyProtection="1">
      <alignment vertical="center" wrapText="1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right"/>
      <protection/>
    </xf>
    <xf numFmtId="164" fontId="21" fillId="0" borderId="20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1" xfId="60" applyFont="1" applyFill="1" applyBorder="1" applyAlignment="1" applyProtection="1">
      <alignment horizontal="left" vertical="center" wrapText="1" indent="6"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5" xfId="0" applyFont="1" applyBorder="1" applyAlignment="1" applyProtection="1">
      <alignment horizontal="left" vertical="center" wrapText="1" indent="1"/>
      <protection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6" fillId="0" borderId="61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37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37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4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38" xfId="60" applyFont="1" applyFill="1" applyBorder="1" applyAlignment="1" applyProtection="1">
      <alignment horizontal="center" vertical="center" wrapText="1"/>
      <protection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6" xfId="0" applyNumberForma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61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8" xfId="0" applyNumberForma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0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4" fontId="12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Border="1" applyAlignment="1" applyProtection="1">
      <alignment horizontal="right" vertical="center" wrapText="1" indent="1"/>
      <protection/>
    </xf>
    <xf numFmtId="0" fontId="6" fillId="0" borderId="56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2" fillId="0" borderId="53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61" xfId="0" applyFont="1" applyBorder="1" applyAlignment="1" applyProtection="1">
      <alignment wrapText="1"/>
      <protection/>
    </xf>
    <xf numFmtId="164" fontId="16" fillId="0" borderId="16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4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4" xfId="6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7" fillId="0" borderId="34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center" wrapText="1"/>
      <protection/>
    </xf>
    <xf numFmtId="0" fontId="18" fillId="0" borderId="65" xfId="0" applyFont="1" applyBorder="1" applyAlignment="1" applyProtection="1">
      <alignment horizontal="center" wrapText="1"/>
      <protection/>
    </xf>
    <xf numFmtId="49" fontId="13" fillId="0" borderId="45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49" fontId="13" fillId="0" borderId="50" xfId="60" applyNumberFormat="1" applyFont="1" applyFill="1" applyBorder="1" applyAlignment="1" applyProtection="1">
      <alignment horizontal="center" vertical="center" wrapText="1"/>
      <protection/>
    </xf>
    <xf numFmtId="0" fontId="18" fillId="0" borderId="65" xfId="0" applyFont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49" xfId="0" applyNumberFormat="1" applyFont="1" applyFill="1" applyBorder="1" applyAlignment="1" applyProtection="1">
      <alignment horizontal="center" vertical="center" wrapText="1"/>
      <protection/>
    </xf>
    <xf numFmtId="164" fontId="12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6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6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0" fontId="17" fillId="0" borderId="37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36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2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1" xfId="60" applyFont="1" applyFill="1" applyBorder="1" applyAlignment="1" applyProtection="1">
      <alignment horizontal="left" vertical="center" wrapText="1"/>
      <protection/>
    </xf>
    <xf numFmtId="0" fontId="13" fillId="0" borderId="37" xfId="60" applyFont="1" applyFill="1" applyBorder="1" applyAlignment="1" applyProtection="1">
      <alignment horizontal="left" vertical="center" wrapText="1"/>
      <protection/>
    </xf>
    <xf numFmtId="0" fontId="13" fillId="0" borderId="19" xfId="60" applyFont="1" applyFill="1" applyBorder="1" applyAlignment="1" applyProtection="1">
      <alignment horizontal="left" vertical="center" wrapText="1"/>
      <protection/>
    </xf>
    <xf numFmtId="0" fontId="16" fillId="0" borderId="61" xfId="0" applyFont="1" applyBorder="1" applyAlignment="1" applyProtection="1">
      <alignment horizontal="left" vertical="center" wrapText="1"/>
      <protection/>
    </xf>
    <xf numFmtId="0" fontId="28" fillId="0" borderId="0" xfId="62" applyFill="1" applyProtection="1">
      <alignment/>
      <protection/>
    </xf>
    <xf numFmtId="0" fontId="43" fillId="0" borderId="0" xfId="62" applyFont="1" applyFill="1" applyProtection="1">
      <alignment/>
      <protection/>
    </xf>
    <xf numFmtId="0" fontId="27" fillId="0" borderId="50" xfId="62" applyFont="1" applyFill="1" applyBorder="1" applyAlignment="1" applyProtection="1">
      <alignment horizontal="center" vertical="center" wrapText="1"/>
      <protection/>
    </xf>
    <xf numFmtId="0" fontId="27" fillId="0" borderId="21" xfId="62" applyFont="1" applyFill="1" applyBorder="1" applyAlignment="1" applyProtection="1">
      <alignment horizontal="center" vertical="center" wrapText="1"/>
      <protection/>
    </xf>
    <xf numFmtId="0" fontId="27" fillId="0" borderId="22" xfId="62" applyFont="1" applyFill="1" applyBorder="1" applyAlignment="1" applyProtection="1">
      <alignment horizontal="center" vertical="center" wrapText="1"/>
      <protection/>
    </xf>
    <xf numFmtId="0" fontId="28" fillId="0" borderId="0" xfId="62" applyFill="1" applyAlignment="1" applyProtection="1">
      <alignment horizontal="center" vertical="center"/>
      <protection/>
    </xf>
    <xf numFmtId="0" fontId="18" fillId="0" borderId="45" xfId="62" applyFont="1" applyFill="1" applyBorder="1" applyAlignment="1" applyProtection="1">
      <alignment vertical="center" wrapText="1"/>
      <protection/>
    </xf>
    <xf numFmtId="173" fontId="13" fillId="0" borderId="36" xfId="61" applyNumberFormat="1" applyFont="1" applyFill="1" applyBorder="1" applyAlignment="1" applyProtection="1">
      <alignment horizontal="center" vertical="center"/>
      <protection/>
    </xf>
    <xf numFmtId="0" fontId="28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0" fontId="26" fillId="0" borderId="12" xfId="62" applyFont="1" applyFill="1" applyBorder="1" applyAlignment="1" applyProtection="1">
      <alignment horizontal="left" vertical="center" wrapText="1" indent="1"/>
      <protection/>
    </xf>
    <xf numFmtId="0" fontId="18" fillId="0" borderId="50" xfId="62" applyFont="1" applyFill="1" applyBorder="1" applyAlignment="1" applyProtection="1">
      <alignment vertical="center" wrapText="1"/>
      <protection/>
    </xf>
    <xf numFmtId="0" fontId="17" fillId="0" borderId="0" xfId="62" applyFont="1" applyFill="1" applyProtection="1">
      <alignment/>
      <protection/>
    </xf>
    <xf numFmtId="3" fontId="28" fillId="0" borderId="0" xfId="62" applyNumberFormat="1" applyFont="1" applyFill="1" applyProtection="1">
      <alignment/>
      <protection/>
    </xf>
    <xf numFmtId="3" fontId="28" fillId="0" borderId="0" xfId="62" applyNumberFormat="1" applyFont="1" applyFill="1" applyAlignment="1" applyProtection="1">
      <alignment horizontal="center"/>
      <protection/>
    </xf>
    <xf numFmtId="0" fontId="28" fillId="0" borderId="0" xfId="62" applyFont="1" applyFill="1" applyProtection="1">
      <alignment/>
      <protection/>
    </xf>
    <xf numFmtId="0" fontId="28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8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8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4" fillId="0" borderId="0" xfId="0" applyFont="1" applyAlignment="1" applyProtection="1">
      <alignment horizontal="right" vertical="top"/>
      <protection locked="0"/>
    </xf>
    <xf numFmtId="0" fontId="16" fillId="0" borderId="53" xfId="62" applyFont="1" applyFill="1" applyBorder="1" applyAlignment="1">
      <alignment horizontal="center" vertical="center"/>
      <protection/>
    </xf>
    <xf numFmtId="0" fontId="16" fillId="0" borderId="54" xfId="62" applyFont="1" applyFill="1" applyBorder="1" applyAlignment="1">
      <alignment horizontal="center" vertical="center" wrapText="1"/>
      <protection/>
    </xf>
    <xf numFmtId="0" fontId="16" fillId="0" borderId="55" xfId="62" applyFont="1" applyFill="1" applyBorder="1" applyAlignment="1">
      <alignment horizontal="center" vertical="center" wrapText="1"/>
      <protection/>
    </xf>
    <xf numFmtId="0" fontId="17" fillId="0" borderId="34" xfId="62" applyFont="1" applyFill="1" applyBorder="1" applyProtection="1">
      <alignment/>
      <protection locked="0"/>
    </xf>
    <xf numFmtId="0" fontId="18" fillId="0" borderId="17" xfId="62" applyFont="1" applyFill="1" applyBorder="1" applyProtection="1">
      <alignment/>
      <protection locked="0"/>
    </xf>
    <xf numFmtId="0" fontId="17" fillId="0" borderId="15" xfId="62" applyFont="1" applyFill="1" applyBorder="1" applyAlignment="1">
      <alignment horizontal="right" indent="1"/>
      <protection/>
    </xf>
    <xf numFmtId="3" fontId="17" fillId="0" borderId="15" xfId="62" applyNumberFormat="1" applyFont="1" applyFill="1" applyBorder="1" applyProtection="1">
      <alignment/>
      <protection locked="0"/>
    </xf>
    <xf numFmtId="174" fontId="12" fillId="0" borderId="16" xfId="61" applyNumberFormat="1" applyFont="1" applyFill="1" applyBorder="1" applyAlignment="1" applyProtection="1">
      <alignment vertical="center"/>
      <protection/>
    </xf>
    <xf numFmtId="0" fontId="44" fillId="0" borderId="0" xfId="62" applyFont="1" applyFill="1">
      <alignment/>
      <protection/>
    </xf>
    <xf numFmtId="0" fontId="34" fillId="0" borderId="53" xfId="62" applyFont="1" applyFill="1" applyBorder="1" applyAlignment="1">
      <alignment horizontal="center" vertical="center"/>
      <protection/>
    </xf>
    <xf numFmtId="0" fontId="34" fillId="0" borderId="54" xfId="62" applyFont="1" applyFill="1" applyBorder="1" applyAlignment="1">
      <alignment horizontal="center" vertical="center" wrapText="1"/>
      <protection/>
    </xf>
    <xf numFmtId="0" fontId="34" fillId="0" borderId="55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 applyProtection="1">
      <alignment horizontal="left" indent="1"/>
      <protection locked="0"/>
    </xf>
    <xf numFmtId="0" fontId="18" fillId="0" borderId="49" xfId="62" applyNumberFormat="1" applyFont="1" applyFill="1" applyBorder="1">
      <alignment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/>
    </xf>
    <xf numFmtId="0" fontId="3" fillId="0" borderId="39" xfId="0" applyFont="1" applyBorder="1" applyAlignment="1">
      <alignment vertical="center" wrapText="1"/>
    </xf>
    <xf numFmtId="0" fontId="3" fillId="0" borderId="65" xfId="0" applyFont="1" applyBorder="1" applyAlignment="1">
      <alignment horizontal="left" vertical="center"/>
    </xf>
    <xf numFmtId="0" fontId="3" fillId="0" borderId="72" xfId="0" applyFont="1" applyBorder="1" applyAlignment="1">
      <alignment vertical="center" wrapText="1"/>
    </xf>
    <xf numFmtId="164" fontId="4" fillId="0" borderId="20" xfId="0" applyNumberFormat="1" applyFont="1" applyFill="1" applyBorder="1" applyAlignment="1" applyProtection="1">
      <alignment horizontal="right" wrapText="1"/>
      <protection/>
    </xf>
    <xf numFmtId="164" fontId="4" fillId="0" borderId="20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 applyProtection="1">
      <alignment wrapText="1"/>
      <protection/>
    </xf>
    <xf numFmtId="164" fontId="4" fillId="0" borderId="20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/>
    </xf>
    <xf numFmtId="3" fontId="45" fillId="0" borderId="73" xfId="0" applyNumberFormat="1" applyFont="1" applyFill="1" applyBorder="1" applyAlignment="1" applyProtection="1">
      <alignment horizontal="right" vertical="center"/>
      <protection locked="0"/>
    </xf>
    <xf numFmtId="3" fontId="45" fillId="0" borderId="73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46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46" xfId="0" applyNumberFormat="1" applyFont="1" applyFill="1" applyBorder="1" applyAlignment="1">
      <alignment horizontal="right" vertical="center" wrapText="1"/>
    </xf>
    <xf numFmtId="4" fontId="29" fillId="0" borderId="46" xfId="0" applyNumberFormat="1" applyFont="1" applyFill="1" applyBorder="1" applyAlignment="1">
      <alignment horizontal="right" vertical="center" wrapText="1"/>
    </xf>
    <xf numFmtId="3" fontId="46" fillId="0" borderId="47" xfId="0" applyNumberFormat="1" applyFont="1" applyFill="1" applyBorder="1" applyAlignment="1" applyProtection="1">
      <alignment horizontal="right" vertical="center"/>
      <protection locked="0"/>
    </xf>
    <xf numFmtId="3" fontId="46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47" xfId="0" applyNumberFormat="1" applyFont="1" applyFill="1" applyBorder="1" applyAlignment="1">
      <alignment horizontal="right" vertical="center" wrapText="1"/>
    </xf>
    <xf numFmtId="4" fontId="29" fillId="0" borderId="47" xfId="0" applyNumberFormat="1" applyFont="1" applyFill="1" applyBorder="1" applyAlignment="1">
      <alignment horizontal="right" vertical="center" wrapText="1"/>
    </xf>
    <xf numFmtId="3" fontId="45" fillId="0" borderId="47" xfId="0" applyNumberFormat="1" applyFont="1" applyFill="1" applyBorder="1" applyAlignment="1" applyProtection="1">
      <alignment horizontal="right" vertical="center"/>
      <protection locked="0"/>
    </xf>
    <xf numFmtId="3" fontId="45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74" xfId="0" applyNumberFormat="1" applyFont="1" applyFill="1" applyBorder="1" applyAlignment="1" applyProtection="1">
      <alignment horizontal="right" vertical="center"/>
      <protection locked="0"/>
    </xf>
    <xf numFmtId="3" fontId="45" fillId="0" borderId="74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75" xfId="0" applyNumberFormat="1" applyFont="1" applyFill="1" applyBorder="1" applyAlignment="1">
      <alignment horizontal="right" vertical="center" wrapText="1"/>
    </xf>
    <xf numFmtId="164" fontId="29" fillId="0" borderId="26" xfId="0" applyNumberFormat="1" applyFont="1" applyFill="1" applyBorder="1" applyAlignment="1">
      <alignment vertical="center"/>
    </xf>
    <xf numFmtId="4" fontId="45" fillId="0" borderId="26" xfId="0" applyNumberFormat="1" applyFont="1" applyFill="1" applyBorder="1" applyAlignment="1" applyProtection="1">
      <alignment vertical="center" wrapText="1"/>
      <protection locked="0"/>
    </xf>
    <xf numFmtId="164" fontId="29" fillId="0" borderId="73" xfId="0" applyNumberFormat="1" applyFont="1" applyFill="1" applyBorder="1" applyAlignment="1" applyProtection="1">
      <alignment horizontal="right" vertical="center" wrapText="1"/>
      <protection/>
    </xf>
    <xf numFmtId="164" fontId="29" fillId="0" borderId="47" xfId="0" applyNumberFormat="1" applyFont="1" applyFill="1" applyBorder="1" applyAlignment="1" applyProtection="1">
      <alignment horizontal="right" vertical="center" wrapText="1"/>
      <protection/>
    </xf>
    <xf numFmtId="3" fontId="45" fillId="0" borderId="66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75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26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5" xfId="0" applyNumberFormat="1" applyFont="1" applyFill="1" applyBorder="1" applyAlignment="1">
      <alignment horizontal="right" vertical="center" wrapText="1" indent="1"/>
    </xf>
    <xf numFmtId="3" fontId="12" fillId="0" borderId="16" xfId="0" applyNumberFormat="1" applyFont="1" applyFill="1" applyBorder="1" applyAlignment="1">
      <alignment horizontal="right" vertical="center" wrapText="1" indent="1"/>
    </xf>
    <xf numFmtId="172" fontId="47" fillId="0" borderId="36" xfId="62" applyNumberFormat="1" applyFont="1" applyFill="1" applyBorder="1" applyAlignment="1" applyProtection="1">
      <alignment horizontal="right" vertical="center" wrapText="1"/>
      <protection locked="0"/>
    </xf>
    <xf numFmtId="172" fontId="47" fillId="0" borderId="56" xfId="62" applyNumberFormat="1" applyFont="1" applyFill="1" applyBorder="1" applyAlignment="1" applyProtection="1">
      <alignment horizontal="right" vertical="center" wrapText="1"/>
      <protection locked="0"/>
    </xf>
    <xf numFmtId="172" fontId="47" fillId="0" borderId="10" xfId="62" applyNumberFormat="1" applyFont="1" applyFill="1" applyBorder="1" applyAlignment="1" applyProtection="1">
      <alignment horizontal="right" vertical="center" wrapText="1"/>
      <protection/>
    </xf>
    <xf numFmtId="172" fontId="47" fillId="0" borderId="18" xfId="62" applyNumberFormat="1" applyFont="1" applyFill="1" applyBorder="1" applyAlignment="1" applyProtection="1">
      <alignment horizontal="right" vertical="center" wrapText="1"/>
      <protection/>
    </xf>
    <xf numFmtId="172" fontId="48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48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49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49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49" fillId="0" borderId="10" xfId="62" applyNumberFormat="1" applyFont="1" applyFill="1" applyBorder="1" applyAlignment="1" applyProtection="1">
      <alignment horizontal="right" vertical="center" wrapText="1"/>
      <protection/>
    </xf>
    <xf numFmtId="172" fontId="49" fillId="0" borderId="18" xfId="62" applyNumberFormat="1" applyFont="1" applyFill="1" applyBorder="1" applyAlignment="1" applyProtection="1">
      <alignment horizontal="right" vertical="center" wrapText="1"/>
      <protection/>
    </xf>
    <xf numFmtId="172" fontId="47" fillId="0" borderId="21" xfId="62" applyNumberFormat="1" applyFont="1" applyFill="1" applyBorder="1" applyAlignment="1" applyProtection="1">
      <alignment horizontal="right" vertical="center" wrapText="1"/>
      <protection/>
    </xf>
    <xf numFmtId="172" fontId="47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37" xfId="0" applyFont="1" applyBorder="1" applyAlignment="1">
      <alignment horizontal="left" wrapText="1" indent="1"/>
    </xf>
    <xf numFmtId="0" fontId="17" fillId="0" borderId="19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wrapText="1"/>
    </xf>
    <xf numFmtId="0" fontId="17" fillId="0" borderId="19" xfId="0" applyFont="1" applyBorder="1" applyAlignment="1">
      <alignment horizontal="left" vertical="center" wrapText="1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0" fontId="35" fillId="0" borderId="0" xfId="0" applyFont="1" applyFill="1" applyAlignment="1" applyProtection="1">
      <alignment horizontal="right"/>
      <protection locked="0"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ill="1" applyBorder="1" applyAlignment="1" applyProtection="1">
      <alignment vertical="center" wrapText="1"/>
      <protection/>
    </xf>
    <xf numFmtId="164" fontId="13" fillId="0" borderId="0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6" xfId="0" applyFont="1" applyBorder="1" applyAlignment="1" applyProtection="1">
      <alignment horizontal="left" wrapText="1" inden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1" xfId="0" applyFont="1" applyBorder="1" applyAlignment="1" applyProtection="1">
      <alignment horizontal="left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1" xfId="0" applyFont="1" applyBorder="1" applyAlignment="1">
      <alignment horizontal="left" vertical="center" wrapText="1" inden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left" vertical="top" wrapText="1"/>
    </xf>
    <xf numFmtId="3" fontId="51" fillId="0" borderId="0" xfId="0" applyNumberFormat="1" applyFont="1" applyAlignment="1">
      <alignment horizontal="right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3" fontId="52" fillId="0" borderId="0" xfId="0" applyNumberFormat="1" applyFont="1" applyAlignment="1">
      <alignment horizontal="right" vertical="top" wrapText="1"/>
    </xf>
    <xf numFmtId="0" fontId="50" fillId="27" borderId="0" xfId="0" applyFont="1" applyFill="1" applyAlignment="1">
      <alignment horizontal="center" vertical="top" wrapText="1"/>
    </xf>
    <xf numFmtId="0" fontId="51" fillId="27" borderId="0" xfId="0" applyFont="1" applyFill="1" applyAlignment="1">
      <alignment horizontal="center" vertical="top" wrapText="1"/>
    </xf>
    <xf numFmtId="0" fontId="51" fillId="27" borderId="0" xfId="0" applyFont="1" applyFill="1" applyAlignment="1">
      <alignment horizontal="left" vertical="top" wrapText="1"/>
    </xf>
    <xf numFmtId="3" fontId="51" fillId="27" borderId="0" xfId="0" applyNumberFormat="1" applyFont="1" applyFill="1" applyAlignment="1">
      <alignment horizontal="right" vertical="top" wrapText="1"/>
    </xf>
    <xf numFmtId="0" fontId="52" fillId="27" borderId="0" xfId="0" applyFont="1" applyFill="1" applyAlignment="1">
      <alignment horizontal="center" vertical="top" wrapText="1"/>
    </xf>
    <xf numFmtId="0" fontId="52" fillId="27" borderId="0" xfId="0" applyFont="1" applyFill="1" applyAlignment="1">
      <alignment horizontal="left" vertical="top" wrapText="1"/>
    </xf>
    <xf numFmtId="3" fontId="52" fillId="27" borderId="0" xfId="0" applyNumberFormat="1" applyFont="1" applyFill="1" applyAlignment="1">
      <alignment horizontal="right" vertical="top" wrapText="1"/>
    </xf>
    <xf numFmtId="0" fontId="2" fillId="27" borderId="0" xfId="60" applyFill="1" applyProtection="1">
      <alignment/>
      <protection/>
    </xf>
    <xf numFmtId="0" fontId="13" fillId="0" borderId="36" xfId="0" applyFont="1" applyFill="1" applyBorder="1" applyAlignment="1" applyProtection="1">
      <alignment horizontal="left" vertical="center" wrapText="1" inden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5" xfId="60" applyFont="1" applyFill="1" applyBorder="1" applyAlignment="1" applyProtection="1">
      <alignment horizontal="center" vertical="center" wrapText="1"/>
      <protection/>
    </xf>
    <xf numFmtId="0" fontId="6" fillId="0" borderId="50" xfId="60" applyFont="1" applyFill="1" applyBorder="1" applyAlignment="1" applyProtection="1">
      <alignment horizontal="center" vertical="center" wrapText="1"/>
      <protection/>
    </xf>
    <xf numFmtId="0" fontId="6" fillId="0" borderId="36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6" fillId="0" borderId="36" xfId="60" applyNumberFormat="1" applyFont="1" applyFill="1" applyBorder="1" applyAlignment="1" applyProtection="1">
      <alignment horizontal="center" vertical="center"/>
      <protection/>
    </xf>
    <xf numFmtId="164" fontId="6" fillId="0" borderId="56" xfId="60" applyNumberFormat="1" applyFont="1" applyFill="1" applyBorder="1" applyAlignment="1" applyProtection="1">
      <alignment horizontal="center" vertical="center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46" xfId="0" applyNumberFormat="1" applyFont="1" applyFill="1" applyBorder="1" applyAlignment="1" applyProtection="1">
      <alignment horizontal="center" vertical="center" wrapText="1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7" fillId="0" borderId="33" xfId="0" applyNumberFormat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right" vertical="center"/>
    </xf>
    <xf numFmtId="164" fontId="6" fillId="0" borderId="76" xfId="0" applyNumberFormat="1" applyFont="1" applyFill="1" applyBorder="1" applyAlignment="1">
      <alignment horizontal="center" vertical="center"/>
    </xf>
    <xf numFmtId="164" fontId="6" fillId="0" borderId="67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left" vertical="center" wrapText="1" indent="2"/>
    </xf>
    <xf numFmtId="164" fontId="3" fillId="0" borderId="77" xfId="0" applyNumberFormat="1" applyFont="1" applyFill="1" applyBorder="1" applyAlignment="1">
      <alignment horizontal="left" vertical="center" wrapText="1" indent="2"/>
    </xf>
    <xf numFmtId="171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textRotation="180"/>
      <protection locked="0"/>
    </xf>
    <xf numFmtId="164" fontId="0" fillId="0" borderId="29" xfId="0" applyNumberFormat="1" applyFill="1" applyBorder="1" applyAlignment="1" applyProtection="1">
      <alignment horizontal="left" vertical="center" wrapText="1"/>
      <protection locked="0"/>
    </xf>
    <xf numFmtId="164" fontId="0" fillId="0" borderId="42" xfId="0" applyNumberFormat="1" applyFill="1" applyBorder="1" applyAlignment="1" applyProtection="1">
      <alignment horizontal="left" vertical="center" wrapText="1"/>
      <protection locked="0"/>
    </xf>
    <xf numFmtId="164" fontId="0" fillId="0" borderId="71" xfId="0" applyNumberFormat="1" applyFill="1" applyBorder="1" applyAlignment="1" applyProtection="1">
      <alignment horizontal="left" vertical="center" wrapText="1"/>
      <protection locked="0"/>
    </xf>
    <xf numFmtId="164" fontId="0" fillId="0" borderId="78" xfId="0" applyNumberFormat="1" applyFill="1" applyBorder="1" applyAlignment="1" applyProtection="1">
      <alignment horizontal="left" vertical="center" wrapText="1"/>
      <protection locked="0"/>
    </xf>
    <xf numFmtId="164" fontId="6" fillId="0" borderId="73" xfId="0" applyNumberFormat="1" applyFont="1" applyFill="1" applyBorder="1" applyAlignment="1">
      <alignment horizontal="center" vertical="center" wrapText="1"/>
    </xf>
    <xf numFmtId="164" fontId="6" fillId="0" borderId="68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164" fontId="3" fillId="0" borderId="77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7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left" vertical="center" wrapText="1" indent="1"/>
      <protection/>
    </xf>
    <xf numFmtId="0" fontId="6" fillId="0" borderId="39" xfId="0" applyFont="1" applyFill="1" applyBorder="1" applyAlignment="1" applyProtection="1">
      <alignment horizontal="left" vertical="center" wrapText="1" inden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0" fontId="50" fillId="27" borderId="0" xfId="0" applyFont="1" applyFill="1" applyAlignment="1">
      <alignment horizontal="center" vertical="top" wrapText="1"/>
    </xf>
    <xf numFmtId="0" fontId="0" fillId="27" borderId="0" xfId="0" applyFill="1" applyAlignment="1">
      <alignment/>
    </xf>
    <xf numFmtId="164" fontId="6" fillId="0" borderId="53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62" xfId="0" applyNumberFormat="1" applyFont="1" applyFill="1" applyBorder="1" applyAlignment="1">
      <alignment horizontal="center" vertical="center" wrapText="1"/>
    </xf>
    <xf numFmtId="164" fontId="6" fillId="0" borderId="70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73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7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164" fontId="6" fillId="0" borderId="79" xfId="0" applyNumberFormat="1" applyFont="1" applyFill="1" applyBorder="1" applyAlignment="1">
      <alignment horizontal="center" vertical="center" wrapText="1"/>
    </xf>
    <xf numFmtId="0" fontId="6" fillId="0" borderId="76" xfId="0" applyFont="1" applyFill="1" applyBorder="1" applyAlignment="1" applyProtection="1">
      <alignment horizontal="left" vertical="center" wrapText="1"/>
      <protection/>
    </xf>
    <xf numFmtId="0" fontId="6" fillId="0" borderId="33" xfId="0" applyFont="1" applyFill="1" applyBorder="1" applyAlignment="1" applyProtection="1">
      <alignment horizontal="left" vertical="center" wrapText="1"/>
      <protection/>
    </xf>
    <xf numFmtId="0" fontId="6" fillId="0" borderId="62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left" vertical="center"/>
      <protection/>
    </xf>
    <xf numFmtId="0" fontId="12" fillId="0" borderId="39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6" fillId="0" borderId="7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justify" vertical="center" wrapText="1"/>
    </xf>
    <xf numFmtId="0" fontId="6" fillId="0" borderId="32" xfId="0" applyFont="1" applyFill="1" applyBorder="1" applyAlignment="1">
      <alignment horizontal="left" vertical="center" indent="2"/>
    </xf>
    <xf numFmtId="0" fontId="6" fillId="0" borderId="39" xfId="0" applyFont="1" applyFill="1" applyBorder="1" applyAlignment="1">
      <alignment horizontal="left" vertical="center" indent="2"/>
    </xf>
    <xf numFmtId="0" fontId="28" fillId="0" borderId="0" xfId="62" applyFont="1" applyFill="1" applyAlignment="1" applyProtection="1">
      <alignment horizontal="left"/>
      <protection/>
    </xf>
    <xf numFmtId="0" fontId="30" fillId="0" borderId="0" xfId="62" applyFont="1" applyFill="1" applyAlignment="1" applyProtection="1">
      <alignment horizontal="center" vertical="center" wrapText="1"/>
      <protection/>
    </xf>
    <xf numFmtId="0" fontId="30" fillId="0" borderId="0" xfId="62" applyFont="1" applyFill="1" applyAlignment="1" applyProtection="1">
      <alignment horizontal="center" vertical="center"/>
      <protection/>
    </xf>
    <xf numFmtId="0" fontId="31" fillId="0" borderId="0" xfId="62" applyFont="1" applyFill="1" applyBorder="1" applyAlignment="1" applyProtection="1">
      <alignment horizontal="right"/>
      <protection/>
    </xf>
    <xf numFmtId="0" fontId="32" fillId="0" borderId="53" xfId="62" applyFont="1" applyFill="1" applyBorder="1" applyAlignment="1" applyProtection="1">
      <alignment horizontal="center" vertical="center" wrapText="1"/>
      <protection/>
    </xf>
    <xf numFmtId="0" fontId="32" fillId="0" borderId="13" xfId="62" applyFont="1" applyFill="1" applyBorder="1" applyAlignment="1" applyProtection="1">
      <alignment horizontal="center" vertical="center" wrapText="1"/>
      <protection/>
    </xf>
    <xf numFmtId="0" fontId="32" fillId="0" borderId="34" xfId="62" applyFont="1" applyFill="1" applyBorder="1" applyAlignment="1" applyProtection="1">
      <alignment horizontal="center" vertical="center" wrapText="1"/>
      <protection/>
    </xf>
    <xf numFmtId="0" fontId="21" fillId="0" borderId="54" xfId="61" applyFont="1" applyFill="1" applyBorder="1" applyAlignment="1" applyProtection="1">
      <alignment horizontal="center" vertical="center" textRotation="90"/>
      <protection/>
    </xf>
    <xf numFmtId="0" fontId="21" fillId="0" borderId="19" xfId="61" applyFont="1" applyFill="1" applyBorder="1" applyAlignment="1" applyProtection="1">
      <alignment horizontal="center" vertical="center" textRotation="90"/>
      <protection/>
    </xf>
    <xf numFmtId="0" fontId="21" fillId="0" borderId="37" xfId="61" applyFont="1" applyFill="1" applyBorder="1" applyAlignment="1" applyProtection="1">
      <alignment horizontal="center" vertical="center" textRotation="90"/>
      <protection/>
    </xf>
    <xf numFmtId="0" fontId="31" fillId="0" borderId="36" xfId="62" applyFont="1" applyFill="1" applyBorder="1" applyAlignment="1" applyProtection="1">
      <alignment horizontal="center" vertical="center" wrapText="1"/>
      <protection/>
    </xf>
    <xf numFmtId="0" fontId="31" fillId="0" borderId="10" xfId="62" applyFont="1" applyFill="1" applyBorder="1" applyAlignment="1" applyProtection="1">
      <alignment horizontal="center" vertical="center" wrapText="1"/>
      <protection/>
    </xf>
    <xf numFmtId="0" fontId="31" fillId="0" borderId="55" xfId="62" applyFont="1" applyFill="1" applyBorder="1" applyAlignment="1" applyProtection="1">
      <alignment horizontal="center" vertical="center" wrapText="1"/>
      <protection/>
    </xf>
    <xf numFmtId="0" fontId="31" fillId="0" borderId="58" xfId="62" applyFont="1" applyFill="1" applyBorder="1" applyAlignment="1" applyProtection="1">
      <alignment horizontal="center" vertical="center" wrapText="1"/>
      <protection/>
    </xf>
    <xf numFmtId="0" fontId="31" fillId="0" borderId="10" xfId="62" applyFont="1" applyFill="1" applyBorder="1" applyAlignment="1" applyProtection="1">
      <alignment horizontal="center" wrapText="1"/>
      <protection/>
    </xf>
    <xf numFmtId="0" fontId="31" fillId="0" borderId="18" xfId="62" applyFont="1" applyFill="1" applyBorder="1" applyAlignment="1" applyProtection="1">
      <alignment horizontal="center" wrapText="1"/>
      <protection/>
    </xf>
    <xf numFmtId="0" fontId="28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45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36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56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Fill="1" applyBorder="1" applyAlignment="1" applyProtection="1">
      <alignment horizontal="center" vertical="center"/>
      <protection/>
    </xf>
    <xf numFmtId="0" fontId="30" fillId="0" borderId="0" xfId="62" applyFont="1" applyFill="1" applyAlignment="1">
      <alignment horizontal="center" vertical="center" wrapText="1"/>
      <protection/>
    </xf>
    <xf numFmtId="0" fontId="30" fillId="0" borderId="0" xfId="62" applyFont="1" applyFill="1" applyAlignment="1">
      <alignment horizontal="center" vertical="center"/>
      <protection/>
    </xf>
    <xf numFmtId="0" fontId="16" fillId="0" borderId="32" xfId="62" applyFont="1" applyFill="1" applyBorder="1" applyAlignment="1">
      <alignment horizontal="left"/>
      <protection/>
    </xf>
    <xf numFmtId="0" fontId="16" fillId="0" borderId="39" xfId="62" applyFont="1" applyFill="1" applyBorder="1" applyAlignment="1">
      <alignment horizontal="left"/>
      <protection/>
    </xf>
    <xf numFmtId="3" fontId="28" fillId="0" borderId="0" xfId="62" applyNumberFormat="1" applyFont="1" applyFill="1" applyAlignment="1">
      <alignment horizontal="center"/>
      <protection/>
    </xf>
    <xf numFmtId="0" fontId="30" fillId="0" borderId="0" xfId="62" applyFont="1" applyFill="1" applyAlignment="1">
      <alignment horizontal="center" wrapText="1"/>
      <protection/>
    </xf>
    <xf numFmtId="0" fontId="30" fillId="0" borderId="0" xfId="62" applyFont="1" applyFill="1" applyAlignment="1">
      <alignment horizontal="center"/>
      <protection/>
    </xf>
    <xf numFmtId="0" fontId="16" fillId="0" borderId="32" xfId="62" applyFont="1" applyFill="1" applyBorder="1" applyAlignment="1">
      <alignment horizontal="left" indent="1"/>
      <protection/>
    </xf>
    <xf numFmtId="0" fontId="16" fillId="0" borderId="39" xfId="62" applyFont="1" applyFill="1" applyBorder="1" applyAlignment="1">
      <alignment horizontal="left" indent="1"/>
      <protection/>
    </xf>
    <xf numFmtId="0" fontId="42" fillId="0" borderId="0" xfId="0" applyFont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wrapText="1"/>
      <protection/>
    </xf>
    <xf numFmtId="0" fontId="39" fillId="0" borderId="15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 locked="0"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6">
      <selection activeCell="F28" sqref="F28"/>
    </sheetView>
  </sheetViews>
  <sheetFormatPr defaultColWidth="9.00390625" defaultRowHeight="12.75"/>
  <cols>
    <col min="1" max="1" width="46.375" style="277" customWidth="1"/>
    <col min="2" max="2" width="66.125" style="277" customWidth="1"/>
    <col min="3" max="16384" width="9.375" style="277" customWidth="1"/>
  </cols>
  <sheetData>
    <row r="1" ht="18.75">
      <c r="A1" s="464" t="s">
        <v>106</v>
      </c>
    </row>
    <row r="3" spans="1:2" ht="12.75">
      <c r="A3" s="465"/>
      <c r="B3" s="465"/>
    </row>
    <row r="4" spans="1:2" ht="15.75">
      <c r="A4" s="439" t="s">
        <v>704</v>
      </c>
      <c r="B4" s="466"/>
    </row>
    <row r="5" spans="1:2" s="467" customFormat="1" ht="12.75">
      <c r="A5" s="465"/>
      <c r="B5" s="465"/>
    </row>
    <row r="6" spans="1:2" ht="12.75">
      <c r="A6" s="465" t="s">
        <v>499</v>
      </c>
      <c r="B6" s="465" t="s">
        <v>500</v>
      </c>
    </row>
    <row r="7" spans="1:2" ht="12.75">
      <c r="A7" s="465" t="s">
        <v>501</v>
      </c>
      <c r="B7" s="465" t="s">
        <v>502</v>
      </c>
    </row>
    <row r="8" spans="1:2" ht="12.75">
      <c r="A8" s="465" t="s">
        <v>503</v>
      </c>
      <c r="B8" s="465" t="s">
        <v>504</v>
      </c>
    </row>
    <row r="9" spans="1:2" ht="12.75">
      <c r="A9" s="465"/>
      <c r="B9" s="465"/>
    </row>
    <row r="10" spans="1:2" ht="15.75">
      <c r="A10" s="439" t="str">
        <f>+CONCATENATE(LEFT(A4,4),". évi módosított előirányzat BEVÉTELEK")</f>
        <v>2017. évi módosított előirányzat BEVÉTELEK</v>
      </c>
      <c r="B10" s="466"/>
    </row>
    <row r="11" spans="1:2" ht="12.75">
      <c r="A11" s="465"/>
      <c r="B11" s="465"/>
    </row>
    <row r="12" spans="1:2" s="467" customFormat="1" ht="12.75">
      <c r="A12" s="465" t="s">
        <v>505</v>
      </c>
      <c r="B12" s="465" t="s">
        <v>511</v>
      </c>
    </row>
    <row r="13" spans="1:2" ht="12.75">
      <c r="A13" s="465" t="s">
        <v>506</v>
      </c>
      <c r="B13" s="465" t="s">
        <v>512</v>
      </c>
    </row>
    <row r="14" spans="1:2" ht="12.75">
      <c r="A14" s="465" t="s">
        <v>507</v>
      </c>
      <c r="B14" s="465" t="s">
        <v>513</v>
      </c>
    </row>
    <row r="15" spans="1:2" ht="12.75">
      <c r="A15" s="465"/>
      <c r="B15" s="465"/>
    </row>
    <row r="16" spans="1:2" ht="14.25">
      <c r="A16" s="468" t="str">
        <f>+CONCATENATE(LEFT(A4,4),". évi teljesítés BEVÉTELEK")</f>
        <v>2017. évi teljesítés BEVÉTELEK</v>
      </c>
      <c r="B16" s="466"/>
    </row>
    <row r="17" spans="1:2" ht="12.75">
      <c r="A17" s="465"/>
      <c r="B17" s="465"/>
    </row>
    <row r="18" spans="1:2" ht="12.75">
      <c r="A18" s="465" t="s">
        <v>508</v>
      </c>
      <c r="B18" s="465" t="s">
        <v>514</v>
      </c>
    </row>
    <row r="19" spans="1:2" ht="12.75">
      <c r="A19" s="465" t="s">
        <v>509</v>
      </c>
      <c r="B19" s="465" t="s">
        <v>515</v>
      </c>
    </row>
    <row r="20" spans="1:2" ht="12.75">
      <c r="A20" s="465" t="s">
        <v>510</v>
      </c>
      <c r="B20" s="465" t="s">
        <v>516</v>
      </c>
    </row>
    <row r="21" spans="1:2" ht="12.75">
      <c r="A21" s="465"/>
      <c r="B21" s="465"/>
    </row>
    <row r="22" spans="1:2" ht="15.75">
      <c r="A22" s="439" t="str">
        <f>+CONCATENATE(LEFT(A4,4),". évi eredeti előirányzat KIADÁSOK")</f>
        <v>2017. évi eredeti előirányzat KIADÁSOK</v>
      </c>
      <c r="B22" s="466"/>
    </row>
    <row r="23" spans="1:2" ht="12.75">
      <c r="A23" s="465"/>
      <c r="B23" s="465"/>
    </row>
    <row r="24" spans="1:2" ht="12.75">
      <c r="A24" s="465" t="s">
        <v>517</v>
      </c>
      <c r="B24" s="465" t="s">
        <v>523</v>
      </c>
    </row>
    <row r="25" spans="1:2" ht="12.75">
      <c r="A25" s="465" t="s">
        <v>496</v>
      </c>
      <c r="B25" s="465" t="s">
        <v>524</v>
      </c>
    </row>
    <row r="26" spans="1:2" ht="12.75">
      <c r="A26" s="465" t="s">
        <v>518</v>
      </c>
      <c r="B26" s="465" t="s">
        <v>525</v>
      </c>
    </row>
    <row r="27" spans="1:2" ht="12.75">
      <c r="A27" s="465"/>
      <c r="B27" s="465"/>
    </row>
    <row r="28" spans="1:2" ht="15.75">
      <c r="A28" s="439" t="str">
        <f>+CONCATENATE(LEFT(A4,4),". évi módosított előirányzat KIADÁSOK")</f>
        <v>2017. évi módosított előirányzat KIADÁSOK</v>
      </c>
      <c r="B28" s="466"/>
    </row>
    <row r="29" spans="1:2" ht="12.75">
      <c r="A29" s="465"/>
      <c r="B29" s="465"/>
    </row>
    <row r="30" spans="1:2" ht="12.75">
      <c r="A30" s="465" t="s">
        <v>519</v>
      </c>
      <c r="B30" s="465" t="s">
        <v>530</v>
      </c>
    </row>
    <row r="31" spans="1:2" ht="12.75">
      <c r="A31" s="465" t="s">
        <v>497</v>
      </c>
      <c r="B31" s="465" t="s">
        <v>527</v>
      </c>
    </row>
    <row r="32" spans="1:2" ht="12.75">
      <c r="A32" s="465" t="s">
        <v>520</v>
      </c>
      <c r="B32" s="465" t="s">
        <v>526</v>
      </c>
    </row>
    <row r="33" spans="1:2" ht="12.75">
      <c r="A33" s="465"/>
      <c r="B33" s="465"/>
    </row>
    <row r="34" spans="1:2" ht="15.75">
      <c r="A34" s="469" t="str">
        <f>+CONCATENATE(LEFT(A4,4),". évi teljesítés KIADÁSOK")</f>
        <v>2017. évi teljesítés KIADÁSOK</v>
      </c>
      <c r="B34" s="466"/>
    </row>
    <row r="35" spans="1:2" ht="12.75">
      <c r="A35" s="465"/>
      <c r="B35" s="465"/>
    </row>
    <row r="36" spans="1:2" ht="12.75">
      <c r="A36" s="465" t="s">
        <v>521</v>
      </c>
      <c r="B36" s="465" t="s">
        <v>531</v>
      </c>
    </row>
    <row r="37" spans="1:2" ht="12.75">
      <c r="A37" s="465" t="s">
        <v>498</v>
      </c>
      <c r="B37" s="465" t="s">
        <v>529</v>
      </c>
    </row>
    <row r="38" spans="1:2" ht="12.75">
      <c r="A38" s="465" t="s">
        <v>522</v>
      </c>
      <c r="B38" s="465" t="s">
        <v>528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58">
      <selection activeCell="D39" sqref="D39"/>
    </sheetView>
  </sheetViews>
  <sheetFormatPr defaultColWidth="9.00390625" defaultRowHeight="12.75"/>
  <cols>
    <col min="1" max="1" width="14.875" style="502" customWidth="1"/>
    <col min="2" max="2" width="64.625" style="503" customWidth="1"/>
    <col min="3" max="5" width="17.00390625" style="504" customWidth="1"/>
    <col min="6" max="16384" width="9.375" style="33" customWidth="1"/>
  </cols>
  <sheetData>
    <row r="1" spans="1:5" s="479" customFormat="1" ht="16.5" customHeight="1" thickBot="1">
      <c r="A1" s="650"/>
      <c r="B1" s="651"/>
      <c r="C1" s="489"/>
      <c r="D1" s="489"/>
      <c r="E1" s="575" t="str">
        <f>+CONCATENATE("6.2. melléklet a ……/",LEFT(ÖSSZEFÜGGÉSEK!A4,4)+1,". (……) önkormányzati rendelethez")</f>
        <v>6.2. melléklet a ……/2018. (……) önkormányzati rendelethez</v>
      </c>
    </row>
    <row r="2" spans="1:5" s="524" customFormat="1" ht="15.75" customHeight="1">
      <c r="A2" s="505" t="s">
        <v>48</v>
      </c>
      <c r="B2" s="721" t="s">
        <v>147</v>
      </c>
      <c r="C2" s="722"/>
      <c r="D2" s="723"/>
      <c r="E2" s="498" t="s">
        <v>40</v>
      </c>
    </row>
    <row r="3" spans="1:5" s="524" customFormat="1" ht="24.75" thickBot="1">
      <c r="A3" s="523" t="s">
        <v>538</v>
      </c>
      <c r="B3" s="724" t="s">
        <v>641</v>
      </c>
      <c r="C3" s="725"/>
      <c r="D3" s="726"/>
      <c r="E3" s="475" t="s">
        <v>45</v>
      </c>
    </row>
    <row r="4" spans="1:5" s="525" customFormat="1" ht="15.75" customHeight="1" thickBot="1">
      <c r="A4" s="480"/>
      <c r="B4" s="480"/>
      <c r="C4" s="481"/>
      <c r="D4" s="481"/>
      <c r="E4" s="481" t="e">
        <f>'6.1. sz. mell'!E4</f>
        <v>#REF!</v>
      </c>
    </row>
    <row r="5" spans="1:5" ht="24.75" thickBot="1">
      <c r="A5" s="315" t="s">
        <v>142</v>
      </c>
      <c r="B5" s="316" t="s">
        <v>696</v>
      </c>
      <c r="C5" s="76" t="s">
        <v>170</v>
      </c>
      <c r="D5" s="76" t="s">
        <v>175</v>
      </c>
      <c r="E5" s="482" t="s">
        <v>176</v>
      </c>
    </row>
    <row r="6" spans="1:5" s="526" customFormat="1" ht="12.75" customHeight="1" thickBot="1">
      <c r="A6" s="477" t="s">
        <v>405</v>
      </c>
      <c r="B6" s="478" t="s">
        <v>406</v>
      </c>
      <c r="C6" s="478" t="s">
        <v>407</v>
      </c>
      <c r="D6" s="86" t="s">
        <v>408</v>
      </c>
      <c r="E6" s="84" t="s">
        <v>409</v>
      </c>
    </row>
    <row r="7" spans="1:5" s="526" customFormat="1" ht="15.75" customHeight="1" thickBot="1">
      <c r="A7" s="718" t="s">
        <v>41</v>
      </c>
      <c r="B7" s="719"/>
      <c r="C7" s="719"/>
      <c r="D7" s="719"/>
      <c r="E7" s="720"/>
    </row>
    <row r="8" spans="1:5" s="526" customFormat="1" ht="12" customHeight="1" thickBot="1">
      <c r="A8" s="347" t="s">
        <v>6</v>
      </c>
      <c r="B8" s="343" t="s">
        <v>300</v>
      </c>
      <c r="C8" s="374">
        <f>SUM(C9:C14)</f>
        <v>18170257</v>
      </c>
      <c r="D8" s="374">
        <f>SUM(D9:D14)</f>
        <v>20054371</v>
      </c>
      <c r="E8" s="357">
        <f>SUM(E9:E14)</f>
        <v>20054371</v>
      </c>
    </row>
    <row r="9" spans="1:5" s="501" customFormat="1" ht="12" customHeight="1">
      <c r="A9" s="511" t="s">
        <v>67</v>
      </c>
      <c r="B9" s="385" t="s">
        <v>301</v>
      </c>
      <c r="C9" s="376">
        <v>9673520</v>
      </c>
      <c r="D9" s="376">
        <v>10710477</v>
      </c>
      <c r="E9" s="359">
        <v>10710477</v>
      </c>
    </row>
    <row r="10" spans="1:5" s="527" customFormat="1" ht="12" customHeight="1">
      <c r="A10" s="512" t="s">
        <v>68</v>
      </c>
      <c r="B10" s="386" t="s">
        <v>302</v>
      </c>
      <c r="C10" s="375"/>
      <c r="D10" s="375"/>
      <c r="E10" s="358"/>
    </row>
    <row r="11" spans="1:5" s="527" customFormat="1" ht="12" customHeight="1">
      <c r="A11" s="512" t="s">
        <v>69</v>
      </c>
      <c r="B11" s="386" t="s">
        <v>303</v>
      </c>
      <c r="C11" s="375">
        <v>6832010</v>
      </c>
      <c r="D11" s="375">
        <v>7246505</v>
      </c>
      <c r="E11" s="358">
        <v>7246505</v>
      </c>
    </row>
    <row r="12" spans="1:5" s="527" customFormat="1" ht="12" customHeight="1">
      <c r="A12" s="512" t="s">
        <v>70</v>
      </c>
      <c r="B12" s="386" t="s">
        <v>304</v>
      </c>
      <c r="C12" s="375">
        <v>1200000</v>
      </c>
      <c r="D12" s="375">
        <v>1200000</v>
      </c>
      <c r="E12" s="358">
        <v>1200000</v>
      </c>
    </row>
    <row r="13" spans="1:5" s="527" customFormat="1" ht="12" customHeight="1">
      <c r="A13" s="512" t="s">
        <v>103</v>
      </c>
      <c r="B13" s="386" t="s">
        <v>305</v>
      </c>
      <c r="C13" s="375"/>
      <c r="D13" s="375"/>
      <c r="E13" s="358"/>
    </row>
    <row r="14" spans="1:5" s="501" customFormat="1" ht="12" customHeight="1" thickBot="1">
      <c r="A14" s="513" t="s">
        <v>71</v>
      </c>
      <c r="B14" s="387" t="s">
        <v>306</v>
      </c>
      <c r="C14" s="377">
        <v>464727</v>
      </c>
      <c r="D14" s="377">
        <v>897389</v>
      </c>
      <c r="E14" s="360">
        <v>897389</v>
      </c>
    </row>
    <row r="15" spans="1:5" s="501" customFormat="1" ht="12" customHeight="1" thickBot="1">
      <c r="A15" s="347" t="s">
        <v>7</v>
      </c>
      <c r="B15" s="364" t="s">
        <v>307</v>
      </c>
      <c r="C15" s="374">
        <f>SUM(C16:C20)</f>
        <v>0</v>
      </c>
      <c r="D15" s="374">
        <f>SUM(D16:D20)</f>
        <v>0</v>
      </c>
      <c r="E15" s="357">
        <f>SUM(E16:E20)</f>
        <v>0</v>
      </c>
    </row>
    <row r="16" spans="1:5" s="501" customFormat="1" ht="12" customHeight="1">
      <c r="A16" s="511" t="s">
        <v>73</v>
      </c>
      <c r="B16" s="385" t="s">
        <v>308</v>
      </c>
      <c r="C16" s="376"/>
      <c r="D16" s="376"/>
      <c r="E16" s="359"/>
    </row>
    <row r="17" spans="1:5" s="501" customFormat="1" ht="12" customHeight="1">
      <c r="A17" s="512" t="s">
        <v>74</v>
      </c>
      <c r="B17" s="386" t="s">
        <v>309</v>
      </c>
      <c r="C17" s="375"/>
      <c r="D17" s="375"/>
      <c r="E17" s="358"/>
    </row>
    <row r="18" spans="1:5" s="501" customFormat="1" ht="12" customHeight="1">
      <c r="A18" s="512" t="s">
        <v>75</v>
      </c>
      <c r="B18" s="386" t="s">
        <v>310</v>
      </c>
      <c r="C18" s="375"/>
      <c r="D18" s="375"/>
      <c r="E18" s="358"/>
    </row>
    <row r="19" spans="1:5" s="501" customFormat="1" ht="12" customHeight="1">
      <c r="A19" s="512" t="s">
        <v>76</v>
      </c>
      <c r="B19" s="386" t="s">
        <v>311</v>
      </c>
      <c r="C19" s="375"/>
      <c r="D19" s="375"/>
      <c r="E19" s="358"/>
    </row>
    <row r="20" spans="1:5" s="501" customFormat="1" ht="12" customHeight="1">
      <c r="A20" s="512" t="s">
        <v>77</v>
      </c>
      <c r="B20" s="386" t="s">
        <v>312</v>
      </c>
      <c r="C20" s="375"/>
      <c r="D20" s="375"/>
      <c r="E20" s="358"/>
    </row>
    <row r="21" spans="1:5" s="527" customFormat="1" ht="12" customHeight="1" thickBot="1">
      <c r="A21" s="513" t="s">
        <v>84</v>
      </c>
      <c r="B21" s="387" t="s">
        <v>313</v>
      </c>
      <c r="C21" s="377"/>
      <c r="D21" s="377"/>
      <c r="E21" s="360"/>
    </row>
    <row r="22" spans="1:5" s="527" customFormat="1" ht="12" customHeight="1" thickBot="1">
      <c r="A22" s="347" t="s">
        <v>8</v>
      </c>
      <c r="B22" s="343" t="s">
        <v>314</v>
      </c>
      <c r="C22" s="374">
        <f>SUM(C23:C27)</f>
        <v>0</v>
      </c>
      <c r="D22" s="374">
        <f>SUM(D23:D27)</f>
        <v>96522981</v>
      </c>
      <c r="E22" s="357">
        <f>SUM(E23:E27)</f>
        <v>96522981</v>
      </c>
    </row>
    <row r="23" spans="1:5" s="527" customFormat="1" ht="12" customHeight="1">
      <c r="A23" s="511" t="s">
        <v>56</v>
      </c>
      <c r="B23" s="385" t="s">
        <v>315</v>
      </c>
      <c r="C23" s="376"/>
      <c r="D23" s="376">
        <v>96522981</v>
      </c>
      <c r="E23" s="359">
        <v>96522981</v>
      </c>
    </row>
    <row r="24" spans="1:5" s="501" customFormat="1" ht="12" customHeight="1">
      <c r="A24" s="512" t="s">
        <v>57</v>
      </c>
      <c r="B24" s="386" t="s">
        <v>316</v>
      </c>
      <c r="C24" s="375"/>
      <c r="D24" s="375"/>
      <c r="E24" s="358"/>
    </row>
    <row r="25" spans="1:5" s="527" customFormat="1" ht="12" customHeight="1">
      <c r="A25" s="512" t="s">
        <v>58</v>
      </c>
      <c r="B25" s="386" t="s">
        <v>317</v>
      </c>
      <c r="C25" s="375"/>
      <c r="D25" s="375"/>
      <c r="E25" s="358"/>
    </row>
    <row r="26" spans="1:5" s="527" customFormat="1" ht="12" customHeight="1">
      <c r="A26" s="512" t="s">
        <v>59</v>
      </c>
      <c r="B26" s="386" t="s">
        <v>318</v>
      </c>
      <c r="C26" s="375"/>
      <c r="D26" s="375"/>
      <c r="E26" s="358"/>
    </row>
    <row r="27" spans="1:5" s="527" customFormat="1" ht="12" customHeight="1">
      <c r="A27" s="512" t="s">
        <v>117</v>
      </c>
      <c r="B27" s="386" t="s">
        <v>319</v>
      </c>
      <c r="C27" s="375"/>
      <c r="D27" s="375"/>
      <c r="E27" s="358"/>
    </row>
    <row r="28" spans="1:5" s="527" customFormat="1" ht="12" customHeight="1" thickBot="1">
      <c r="A28" s="513" t="s">
        <v>118</v>
      </c>
      <c r="B28" s="387" t="s">
        <v>320</v>
      </c>
      <c r="C28" s="377"/>
      <c r="D28" s="377"/>
      <c r="E28" s="360"/>
    </row>
    <row r="29" spans="1:5" s="527" customFormat="1" ht="12" customHeight="1" thickBot="1">
      <c r="A29" s="347" t="s">
        <v>119</v>
      </c>
      <c r="B29" s="343" t="s">
        <v>687</v>
      </c>
      <c r="C29" s="380">
        <f>SUM(C30:C35)</f>
        <v>2820851</v>
      </c>
      <c r="D29" s="380">
        <f>SUM(D30:D35)</f>
        <v>2392716</v>
      </c>
      <c r="E29" s="393">
        <f>SUM(E30:E35)</f>
        <v>2073351</v>
      </c>
    </row>
    <row r="30" spans="1:5" s="527" customFormat="1" ht="12" customHeight="1">
      <c r="A30" s="511" t="s">
        <v>321</v>
      </c>
      <c r="B30" s="385" t="s">
        <v>711</v>
      </c>
      <c r="C30" s="376">
        <v>1201149</v>
      </c>
      <c r="D30" s="376">
        <v>1101089</v>
      </c>
      <c r="E30" s="359">
        <v>996753</v>
      </c>
    </row>
    <row r="31" spans="1:5" s="527" customFormat="1" ht="12" customHeight="1">
      <c r="A31" s="512" t="s">
        <v>322</v>
      </c>
      <c r="B31" s="386" t="s">
        <v>712</v>
      </c>
      <c r="C31" s="375">
        <v>1389347</v>
      </c>
      <c r="D31" s="375">
        <v>1196013</v>
      </c>
      <c r="E31" s="358">
        <v>1068973</v>
      </c>
    </row>
    <row r="32" spans="1:5" s="527" customFormat="1" ht="12" customHeight="1">
      <c r="A32" s="512" t="s">
        <v>323</v>
      </c>
      <c r="B32" s="386" t="s">
        <v>693</v>
      </c>
      <c r="C32" s="375"/>
      <c r="D32" s="375"/>
      <c r="E32" s="358"/>
    </row>
    <row r="33" spans="1:5" s="527" customFormat="1" ht="12" customHeight="1">
      <c r="A33" s="512" t="s">
        <v>688</v>
      </c>
      <c r="B33" s="386" t="s">
        <v>694</v>
      </c>
      <c r="C33" s="375"/>
      <c r="D33" s="375"/>
      <c r="E33" s="358"/>
    </row>
    <row r="34" spans="1:5" s="527" customFormat="1" ht="12" customHeight="1">
      <c r="A34" s="512" t="s">
        <v>689</v>
      </c>
      <c r="B34" s="386" t="s">
        <v>324</v>
      </c>
      <c r="C34" s="375">
        <v>523</v>
      </c>
      <c r="D34" s="375"/>
      <c r="E34" s="358"/>
    </row>
    <row r="35" spans="1:5" s="527" customFormat="1" ht="12" customHeight="1" thickBot="1">
      <c r="A35" s="513" t="s">
        <v>690</v>
      </c>
      <c r="B35" s="366" t="s">
        <v>325</v>
      </c>
      <c r="C35" s="377">
        <v>229832</v>
      </c>
      <c r="D35" s="377">
        <v>95614</v>
      </c>
      <c r="E35" s="360">
        <v>7625</v>
      </c>
    </row>
    <row r="36" spans="1:5" s="527" customFormat="1" ht="12" customHeight="1" thickBot="1">
      <c r="A36" s="347" t="s">
        <v>10</v>
      </c>
      <c r="B36" s="343" t="s">
        <v>326</v>
      </c>
      <c r="C36" s="374">
        <f>SUM(C37:C46)</f>
        <v>3086459</v>
      </c>
      <c r="D36" s="374">
        <f>SUM(D37:D46)</f>
        <v>4652991</v>
      </c>
      <c r="E36" s="357">
        <f>SUM(E37:E46)</f>
        <v>3887784</v>
      </c>
    </row>
    <row r="37" spans="1:5" s="527" customFormat="1" ht="12" customHeight="1">
      <c r="A37" s="511" t="s">
        <v>60</v>
      </c>
      <c r="B37" s="385" t="s">
        <v>327</v>
      </c>
      <c r="C37" s="376"/>
      <c r="D37" s="376"/>
      <c r="E37" s="359"/>
    </row>
    <row r="38" spans="1:5" s="527" customFormat="1" ht="12" customHeight="1">
      <c r="A38" s="512" t="s">
        <v>61</v>
      </c>
      <c r="B38" s="386" t="s">
        <v>328</v>
      </c>
      <c r="C38" s="375">
        <v>1762480</v>
      </c>
      <c r="D38" s="375">
        <v>2938963</v>
      </c>
      <c r="E38" s="358">
        <v>2173756</v>
      </c>
    </row>
    <row r="39" spans="1:5" s="527" customFormat="1" ht="12" customHeight="1">
      <c r="A39" s="512" t="s">
        <v>62</v>
      </c>
      <c r="B39" s="386" t="s">
        <v>329</v>
      </c>
      <c r="C39" s="375"/>
      <c r="D39" s="375"/>
      <c r="E39" s="358"/>
    </row>
    <row r="40" spans="1:5" s="527" customFormat="1" ht="12" customHeight="1">
      <c r="A40" s="512" t="s">
        <v>121</v>
      </c>
      <c r="B40" s="386" t="s">
        <v>330</v>
      </c>
      <c r="C40" s="375"/>
      <c r="D40" s="375"/>
      <c r="E40" s="358"/>
    </row>
    <row r="41" spans="1:5" s="527" customFormat="1" ht="12" customHeight="1">
      <c r="A41" s="512" t="s">
        <v>122</v>
      </c>
      <c r="B41" s="386" t="s">
        <v>331</v>
      </c>
      <c r="C41" s="375">
        <v>1317360</v>
      </c>
      <c r="D41" s="375">
        <v>1603080</v>
      </c>
      <c r="E41" s="358">
        <v>1603080</v>
      </c>
    </row>
    <row r="42" spans="1:5" s="527" customFormat="1" ht="12" customHeight="1">
      <c r="A42" s="512" t="s">
        <v>123</v>
      </c>
      <c r="B42" s="386" t="s">
        <v>332</v>
      </c>
      <c r="C42" s="375"/>
      <c r="D42" s="375"/>
      <c r="E42" s="358"/>
    </row>
    <row r="43" spans="1:5" s="527" customFormat="1" ht="12" customHeight="1">
      <c r="A43" s="512" t="s">
        <v>124</v>
      </c>
      <c r="B43" s="386" t="s">
        <v>333</v>
      </c>
      <c r="C43" s="375"/>
      <c r="D43" s="375"/>
      <c r="E43" s="358"/>
    </row>
    <row r="44" spans="1:5" s="527" customFormat="1" ht="12" customHeight="1">
      <c r="A44" s="512" t="s">
        <v>125</v>
      </c>
      <c r="B44" s="386" t="s">
        <v>334</v>
      </c>
      <c r="C44" s="375">
        <v>6606</v>
      </c>
      <c r="D44" s="375">
        <v>10277</v>
      </c>
      <c r="E44" s="358">
        <v>10277</v>
      </c>
    </row>
    <row r="45" spans="1:5" s="527" customFormat="1" ht="12" customHeight="1">
      <c r="A45" s="512" t="s">
        <v>335</v>
      </c>
      <c r="B45" s="386" t="s">
        <v>336</v>
      </c>
      <c r="C45" s="378"/>
      <c r="D45" s="378">
        <v>98212</v>
      </c>
      <c r="E45" s="361">
        <v>98212</v>
      </c>
    </row>
    <row r="46" spans="1:5" s="501" customFormat="1" ht="12" customHeight="1" thickBot="1">
      <c r="A46" s="513" t="s">
        <v>337</v>
      </c>
      <c r="B46" s="387" t="s">
        <v>338</v>
      </c>
      <c r="C46" s="379">
        <v>13</v>
      </c>
      <c r="D46" s="379">
        <v>2459</v>
      </c>
      <c r="E46" s="362">
        <v>2459</v>
      </c>
    </row>
    <row r="47" spans="1:5" s="527" customFormat="1" ht="12" customHeight="1" thickBot="1">
      <c r="A47" s="347" t="s">
        <v>11</v>
      </c>
      <c r="B47" s="343" t="s">
        <v>339</v>
      </c>
      <c r="C47" s="374">
        <f>SUM(C48:C52)</f>
        <v>0</v>
      </c>
      <c r="D47" s="374">
        <f>SUM(D48:D52)</f>
        <v>0</v>
      </c>
      <c r="E47" s="357">
        <f>SUM(E48:E52)</f>
        <v>0</v>
      </c>
    </row>
    <row r="48" spans="1:5" s="527" customFormat="1" ht="12" customHeight="1">
      <c r="A48" s="511" t="s">
        <v>63</v>
      </c>
      <c r="B48" s="385" t="s">
        <v>340</v>
      </c>
      <c r="C48" s="395"/>
      <c r="D48" s="395"/>
      <c r="E48" s="363"/>
    </row>
    <row r="49" spans="1:5" s="527" customFormat="1" ht="12" customHeight="1">
      <c r="A49" s="512" t="s">
        <v>64</v>
      </c>
      <c r="B49" s="386" t="s">
        <v>341</v>
      </c>
      <c r="C49" s="378"/>
      <c r="D49" s="378"/>
      <c r="E49" s="361"/>
    </row>
    <row r="50" spans="1:5" s="527" customFormat="1" ht="12" customHeight="1">
      <c r="A50" s="512" t="s">
        <v>342</v>
      </c>
      <c r="B50" s="386" t="s">
        <v>343</v>
      </c>
      <c r="C50" s="378"/>
      <c r="D50" s="378"/>
      <c r="E50" s="361"/>
    </row>
    <row r="51" spans="1:5" s="527" customFormat="1" ht="12" customHeight="1">
      <c r="A51" s="512" t="s">
        <v>344</v>
      </c>
      <c r="B51" s="386" t="s">
        <v>345</v>
      </c>
      <c r="C51" s="378"/>
      <c r="D51" s="378"/>
      <c r="E51" s="361"/>
    </row>
    <row r="52" spans="1:5" s="527" customFormat="1" ht="12" customHeight="1" thickBot="1">
      <c r="A52" s="513" t="s">
        <v>346</v>
      </c>
      <c r="B52" s="387" t="s">
        <v>347</v>
      </c>
      <c r="C52" s="379"/>
      <c r="D52" s="379"/>
      <c r="E52" s="362"/>
    </row>
    <row r="53" spans="1:5" s="527" customFormat="1" ht="12" customHeight="1" thickBot="1">
      <c r="A53" s="347" t="s">
        <v>126</v>
      </c>
      <c r="B53" s="343" t="s">
        <v>348</v>
      </c>
      <c r="C53" s="374">
        <f>SUM(C54:C56)</f>
        <v>0</v>
      </c>
      <c r="D53" s="374">
        <f>SUM(D54:D56)</f>
        <v>191930</v>
      </c>
      <c r="E53" s="357">
        <f>SUM(E54:E56)</f>
        <v>191930</v>
      </c>
    </row>
    <row r="54" spans="1:5" s="501" customFormat="1" ht="12" customHeight="1">
      <c r="A54" s="511" t="s">
        <v>65</v>
      </c>
      <c r="B54" s="385" t="s">
        <v>349</v>
      </c>
      <c r="C54" s="376"/>
      <c r="D54" s="376"/>
      <c r="E54" s="359"/>
    </row>
    <row r="55" spans="1:5" s="501" customFormat="1" ht="12" customHeight="1">
      <c r="A55" s="512" t="s">
        <v>66</v>
      </c>
      <c r="B55" s="386" t="s">
        <v>350</v>
      </c>
      <c r="C55" s="375"/>
      <c r="D55" s="375"/>
      <c r="E55" s="358"/>
    </row>
    <row r="56" spans="1:5" s="501" customFormat="1" ht="12" customHeight="1">
      <c r="A56" s="512" t="s">
        <v>351</v>
      </c>
      <c r="B56" s="386" t="s">
        <v>352</v>
      </c>
      <c r="C56" s="375"/>
      <c r="D56" s="375">
        <v>191930</v>
      </c>
      <c r="E56" s="358">
        <v>191930</v>
      </c>
    </row>
    <row r="57" spans="1:5" s="501" customFormat="1" ht="12" customHeight="1" thickBot="1">
      <c r="A57" s="513" t="s">
        <v>353</v>
      </c>
      <c r="B57" s="387" t="s">
        <v>354</v>
      </c>
      <c r="C57" s="377"/>
      <c r="D57" s="377"/>
      <c r="E57" s="360"/>
    </row>
    <row r="58" spans="1:5" s="527" customFormat="1" ht="12" customHeight="1" thickBot="1">
      <c r="A58" s="347" t="s">
        <v>13</v>
      </c>
      <c r="B58" s="364" t="s">
        <v>355</v>
      </c>
      <c r="C58" s="374">
        <f>SUM(C59:C61)</f>
        <v>0</v>
      </c>
      <c r="D58" s="374">
        <f>SUM(D59:D61)</f>
        <v>1302818</v>
      </c>
      <c r="E58" s="357">
        <f>SUM(E59:E61)</f>
        <v>1302818</v>
      </c>
    </row>
    <row r="59" spans="1:5" s="527" customFormat="1" ht="12" customHeight="1">
      <c r="A59" s="511" t="s">
        <v>127</v>
      </c>
      <c r="B59" s="385" t="s">
        <v>356</v>
      </c>
      <c r="C59" s="378"/>
      <c r="D59" s="378"/>
      <c r="E59" s="361"/>
    </row>
    <row r="60" spans="1:5" s="527" customFormat="1" ht="12" customHeight="1">
      <c r="A60" s="512" t="s">
        <v>128</v>
      </c>
      <c r="B60" s="386" t="s">
        <v>541</v>
      </c>
      <c r="C60" s="378"/>
      <c r="D60" s="378"/>
      <c r="E60" s="361"/>
    </row>
    <row r="61" spans="1:5" s="527" customFormat="1" ht="12" customHeight="1">
      <c r="A61" s="512" t="s">
        <v>151</v>
      </c>
      <c r="B61" s="386" t="s">
        <v>358</v>
      </c>
      <c r="C61" s="378"/>
      <c r="D61" s="378">
        <v>1302818</v>
      </c>
      <c r="E61" s="361">
        <v>1302818</v>
      </c>
    </row>
    <row r="62" spans="1:5" s="527" customFormat="1" ht="12" customHeight="1" thickBot="1">
      <c r="A62" s="513" t="s">
        <v>359</v>
      </c>
      <c r="B62" s="387" t="s">
        <v>360</v>
      </c>
      <c r="C62" s="378"/>
      <c r="D62" s="378"/>
      <c r="E62" s="361"/>
    </row>
    <row r="63" spans="1:5" s="527" customFormat="1" ht="12" customHeight="1" thickBot="1">
      <c r="A63" s="347" t="s">
        <v>14</v>
      </c>
      <c r="B63" s="343" t="s">
        <v>361</v>
      </c>
      <c r="C63" s="380">
        <f>+C8+C15+C22+C29+C36+C47+C53+C58</f>
        <v>24077567</v>
      </c>
      <c r="D63" s="380">
        <f>+D8+D15+D22+D29+D36+D47+D53+D58</f>
        <v>125117807</v>
      </c>
      <c r="E63" s="393">
        <f>+E8+E15+E22+E29+E36+E47+E53+E58</f>
        <v>124033235</v>
      </c>
    </row>
    <row r="64" spans="1:5" s="527" customFormat="1" ht="12" customHeight="1" thickBot="1">
      <c r="A64" s="514" t="s">
        <v>539</v>
      </c>
      <c r="B64" s="364" t="s">
        <v>363</v>
      </c>
      <c r="C64" s="374">
        <f>SUM(C65:C67)</f>
        <v>0</v>
      </c>
      <c r="D64" s="374">
        <f>SUM(D65:D67)</f>
        <v>0</v>
      </c>
      <c r="E64" s="357">
        <f>SUM(E65:E67)</f>
        <v>0</v>
      </c>
    </row>
    <row r="65" spans="1:5" s="527" customFormat="1" ht="12" customHeight="1">
      <c r="A65" s="511" t="s">
        <v>364</v>
      </c>
      <c r="B65" s="385" t="s">
        <v>365</v>
      </c>
      <c r="C65" s="378"/>
      <c r="D65" s="378"/>
      <c r="E65" s="361"/>
    </row>
    <row r="66" spans="1:5" s="527" customFormat="1" ht="12" customHeight="1">
      <c r="A66" s="512" t="s">
        <v>366</v>
      </c>
      <c r="B66" s="386" t="s">
        <v>367</v>
      </c>
      <c r="C66" s="378"/>
      <c r="D66" s="378"/>
      <c r="E66" s="361"/>
    </row>
    <row r="67" spans="1:5" s="527" customFormat="1" ht="12" customHeight="1" thickBot="1">
      <c r="A67" s="513" t="s">
        <v>368</v>
      </c>
      <c r="B67" s="507" t="s">
        <v>369</v>
      </c>
      <c r="C67" s="378"/>
      <c r="D67" s="378"/>
      <c r="E67" s="361"/>
    </row>
    <row r="68" spans="1:5" s="527" customFormat="1" ht="12" customHeight="1" thickBot="1">
      <c r="A68" s="514" t="s">
        <v>370</v>
      </c>
      <c r="B68" s="364" t="s">
        <v>371</v>
      </c>
      <c r="C68" s="374">
        <f>SUM(C69:C72)</f>
        <v>0</v>
      </c>
      <c r="D68" s="374">
        <f>SUM(D69:D72)</f>
        <v>0</v>
      </c>
      <c r="E68" s="357">
        <f>SUM(E69:E72)</f>
        <v>0</v>
      </c>
    </row>
    <row r="69" spans="1:5" s="527" customFormat="1" ht="12" customHeight="1">
      <c r="A69" s="511" t="s">
        <v>104</v>
      </c>
      <c r="B69" s="644" t="s">
        <v>372</v>
      </c>
      <c r="C69" s="378"/>
      <c r="D69" s="378"/>
      <c r="E69" s="361"/>
    </row>
    <row r="70" spans="1:5" s="527" customFormat="1" ht="12" customHeight="1">
      <c r="A70" s="512" t="s">
        <v>105</v>
      </c>
      <c r="B70" s="644" t="s">
        <v>705</v>
      </c>
      <c r="C70" s="378"/>
      <c r="D70" s="378"/>
      <c r="E70" s="361"/>
    </row>
    <row r="71" spans="1:5" s="527" customFormat="1" ht="12" customHeight="1">
      <c r="A71" s="512" t="s">
        <v>373</v>
      </c>
      <c r="B71" s="644" t="s">
        <v>374</v>
      </c>
      <c r="C71" s="378"/>
      <c r="D71" s="378"/>
      <c r="E71" s="361"/>
    </row>
    <row r="72" spans="1:5" s="527" customFormat="1" ht="12" customHeight="1" thickBot="1">
      <c r="A72" s="513" t="s">
        <v>375</v>
      </c>
      <c r="B72" s="645" t="s">
        <v>706</v>
      </c>
      <c r="C72" s="378"/>
      <c r="D72" s="378"/>
      <c r="E72" s="361"/>
    </row>
    <row r="73" spans="1:5" s="527" customFormat="1" ht="12" customHeight="1" thickBot="1">
      <c r="A73" s="514" t="s">
        <v>376</v>
      </c>
      <c r="B73" s="364" t="s">
        <v>377</v>
      </c>
      <c r="C73" s="374">
        <f>SUM(C74:C75)</f>
        <v>8304372</v>
      </c>
      <c r="D73" s="374">
        <f>SUM(D74:D75)</f>
        <v>8775066</v>
      </c>
      <c r="E73" s="357">
        <f>SUM(E74:E75)</f>
        <v>8775066</v>
      </c>
    </row>
    <row r="74" spans="1:5" s="527" customFormat="1" ht="12" customHeight="1">
      <c r="A74" s="511" t="s">
        <v>378</v>
      </c>
      <c r="B74" s="385" t="s">
        <v>379</v>
      </c>
      <c r="C74" s="378">
        <v>8304372</v>
      </c>
      <c r="D74" s="378">
        <v>8775066</v>
      </c>
      <c r="E74" s="361">
        <v>8775066</v>
      </c>
    </row>
    <row r="75" spans="1:5" s="527" customFormat="1" ht="12" customHeight="1" thickBot="1">
      <c r="A75" s="513" t="s">
        <v>380</v>
      </c>
      <c r="B75" s="387" t="s">
        <v>381</v>
      </c>
      <c r="C75" s="378"/>
      <c r="D75" s="378"/>
      <c r="E75" s="361"/>
    </row>
    <row r="76" spans="1:5" s="527" customFormat="1" ht="12" customHeight="1" thickBot="1">
      <c r="A76" s="514" t="s">
        <v>382</v>
      </c>
      <c r="B76" s="364" t="s">
        <v>383</v>
      </c>
      <c r="C76" s="374">
        <f>SUM(C77:C79)</f>
        <v>0</v>
      </c>
      <c r="D76" s="374">
        <f>SUM(D77:D79)</f>
        <v>823803</v>
      </c>
      <c r="E76" s="357">
        <f>SUM(E77:E79)</f>
        <v>823803</v>
      </c>
    </row>
    <row r="77" spans="1:5" s="527" customFormat="1" ht="12" customHeight="1">
      <c r="A77" s="511" t="s">
        <v>384</v>
      </c>
      <c r="B77" s="385" t="s">
        <v>385</v>
      </c>
      <c r="C77" s="378"/>
      <c r="D77" s="378">
        <v>823803</v>
      </c>
      <c r="E77" s="361">
        <v>823803</v>
      </c>
    </row>
    <row r="78" spans="1:5" s="527" customFormat="1" ht="12" customHeight="1">
      <c r="A78" s="512" t="s">
        <v>386</v>
      </c>
      <c r="B78" s="386" t="s">
        <v>387</v>
      </c>
      <c r="C78" s="378"/>
      <c r="D78" s="378"/>
      <c r="E78" s="361"/>
    </row>
    <row r="79" spans="1:5" s="527" customFormat="1" ht="12" customHeight="1" thickBot="1">
      <c r="A79" s="513" t="s">
        <v>388</v>
      </c>
      <c r="B79" s="646" t="s">
        <v>707</v>
      </c>
      <c r="C79" s="378"/>
      <c r="D79" s="378"/>
      <c r="E79" s="361"/>
    </row>
    <row r="80" spans="1:5" s="527" customFormat="1" ht="12" customHeight="1" thickBot="1">
      <c r="A80" s="514" t="s">
        <v>389</v>
      </c>
      <c r="B80" s="364" t="s">
        <v>390</v>
      </c>
      <c r="C80" s="374">
        <f>SUM(C81:C84)</f>
        <v>0</v>
      </c>
      <c r="D80" s="374">
        <f>SUM(D81:D84)</f>
        <v>0</v>
      </c>
      <c r="E80" s="357">
        <f>SUM(E81:E84)</f>
        <v>0</v>
      </c>
    </row>
    <row r="81" spans="1:5" s="527" customFormat="1" ht="12" customHeight="1">
      <c r="A81" s="515" t="s">
        <v>391</v>
      </c>
      <c r="B81" s="385" t="s">
        <v>392</v>
      </c>
      <c r="C81" s="378"/>
      <c r="D81" s="378"/>
      <c r="E81" s="361"/>
    </row>
    <row r="82" spans="1:5" s="527" customFormat="1" ht="12" customHeight="1">
      <c r="A82" s="516" t="s">
        <v>393</v>
      </c>
      <c r="B82" s="386" t="s">
        <v>394</v>
      </c>
      <c r="C82" s="378"/>
      <c r="D82" s="378"/>
      <c r="E82" s="361"/>
    </row>
    <row r="83" spans="1:5" s="527" customFormat="1" ht="12" customHeight="1">
      <c r="A83" s="516" t="s">
        <v>395</v>
      </c>
      <c r="B83" s="386" t="s">
        <v>396</v>
      </c>
      <c r="C83" s="378"/>
      <c r="D83" s="378"/>
      <c r="E83" s="361"/>
    </row>
    <row r="84" spans="1:5" s="527" customFormat="1" ht="12" customHeight="1" thickBot="1">
      <c r="A84" s="517" t="s">
        <v>397</v>
      </c>
      <c r="B84" s="387" t="s">
        <v>398</v>
      </c>
      <c r="C84" s="378"/>
      <c r="D84" s="378"/>
      <c r="E84" s="361"/>
    </row>
    <row r="85" spans="1:5" s="527" customFormat="1" ht="12" customHeight="1" thickBot="1">
      <c r="A85" s="514" t="s">
        <v>399</v>
      </c>
      <c r="B85" s="364" t="s">
        <v>400</v>
      </c>
      <c r="C85" s="399"/>
      <c r="D85" s="399"/>
      <c r="E85" s="400"/>
    </row>
    <row r="86" spans="1:5" s="527" customFormat="1" ht="12" customHeight="1" thickBot="1">
      <c r="A86" s="514" t="s">
        <v>401</v>
      </c>
      <c r="B86" s="508" t="s">
        <v>402</v>
      </c>
      <c r="C86" s="380">
        <f>+C64+C68+C73+C76+C80+C85</f>
        <v>8304372</v>
      </c>
      <c r="D86" s="380">
        <f>+D64+D68+D73+D76+D80+D85</f>
        <v>9598869</v>
      </c>
      <c r="E86" s="393">
        <f>+E64+E68+E73+E76+E80+E85</f>
        <v>9598869</v>
      </c>
    </row>
    <row r="87" spans="1:5" s="527" customFormat="1" ht="12" customHeight="1" thickBot="1">
      <c r="A87" s="518" t="s">
        <v>403</v>
      </c>
      <c r="B87" s="509" t="s">
        <v>540</v>
      </c>
      <c r="C87" s="380">
        <f>+C63+C86</f>
        <v>32381939</v>
      </c>
      <c r="D87" s="380">
        <f>+D63+D86</f>
        <v>134716676</v>
      </c>
      <c r="E87" s="393">
        <f>+E63+E86</f>
        <v>133632104</v>
      </c>
    </row>
    <row r="88" spans="1:5" s="527" customFormat="1" ht="15" customHeight="1">
      <c r="A88" s="483"/>
      <c r="B88" s="484"/>
      <c r="C88" s="499"/>
      <c r="D88" s="499"/>
      <c r="E88" s="499"/>
    </row>
    <row r="89" spans="1:5" ht="13.5" thickBot="1">
      <c r="A89" s="485"/>
      <c r="B89" s="486"/>
      <c r="C89" s="500"/>
      <c r="D89" s="500"/>
      <c r="E89" s="500"/>
    </row>
    <row r="90" spans="1:5" s="526" customFormat="1" ht="16.5" customHeight="1" thickBot="1">
      <c r="A90" s="718" t="s">
        <v>42</v>
      </c>
      <c r="B90" s="719"/>
      <c r="C90" s="719"/>
      <c r="D90" s="719"/>
      <c r="E90" s="720"/>
    </row>
    <row r="91" spans="1:5" s="305" customFormat="1" ht="12" customHeight="1" thickBot="1">
      <c r="A91" s="506" t="s">
        <v>6</v>
      </c>
      <c r="B91" s="346" t="s">
        <v>411</v>
      </c>
      <c r="C91" s="490">
        <f>SUM(C92:C96)</f>
        <v>24800346</v>
      </c>
      <c r="D91" s="490">
        <f>SUM(D92:D96)</f>
        <v>29966815</v>
      </c>
      <c r="E91" s="490">
        <f>SUM(E92:E96)</f>
        <v>26125576</v>
      </c>
    </row>
    <row r="92" spans="1:5" ht="12" customHeight="1">
      <c r="A92" s="519" t="s">
        <v>67</v>
      </c>
      <c r="B92" s="332" t="s">
        <v>36</v>
      </c>
      <c r="C92" s="491">
        <v>10231363</v>
      </c>
      <c r="D92" s="491">
        <v>8922375</v>
      </c>
      <c r="E92" s="491">
        <v>8640794</v>
      </c>
    </row>
    <row r="93" spans="1:5" ht="12" customHeight="1">
      <c r="A93" s="512" t="s">
        <v>68</v>
      </c>
      <c r="B93" s="330" t="s">
        <v>129</v>
      </c>
      <c r="C93" s="492">
        <v>1993802</v>
      </c>
      <c r="D93" s="492">
        <v>2124212</v>
      </c>
      <c r="E93" s="492">
        <v>2124212</v>
      </c>
    </row>
    <row r="94" spans="1:5" ht="12" customHeight="1">
      <c r="A94" s="512" t="s">
        <v>69</v>
      </c>
      <c r="B94" s="330" t="s">
        <v>96</v>
      </c>
      <c r="C94" s="494">
        <v>11362431</v>
      </c>
      <c r="D94" s="494">
        <v>17623116</v>
      </c>
      <c r="E94" s="494">
        <v>14260458</v>
      </c>
    </row>
    <row r="95" spans="1:5" ht="12" customHeight="1">
      <c r="A95" s="512" t="s">
        <v>70</v>
      </c>
      <c r="B95" s="333" t="s">
        <v>130</v>
      </c>
      <c r="C95" s="377">
        <v>1010000</v>
      </c>
      <c r="D95" s="377">
        <v>1010000</v>
      </c>
      <c r="E95" s="360">
        <v>818000</v>
      </c>
    </row>
    <row r="96" spans="1:5" ht="12" customHeight="1">
      <c r="A96" s="512" t="s">
        <v>79</v>
      </c>
      <c r="B96" s="341" t="s">
        <v>131</v>
      </c>
      <c r="C96" s="377">
        <v>202750</v>
      </c>
      <c r="D96" s="377">
        <v>287112</v>
      </c>
      <c r="E96" s="360">
        <v>282112</v>
      </c>
    </row>
    <row r="97" spans="1:5" ht="12" customHeight="1">
      <c r="A97" s="512" t="s">
        <v>71</v>
      </c>
      <c r="B97" s="330" t="s">
        <v>412</v>
      </c>
      <c r="C97" s="377">
        <v>42750</v>
      </c>
      <c r="D97" s="377">
        <v>50112</v>
      </c>
      <c r="E97" s="360">
        <v>50112</v>
      </c>
    </row>
    <row r="98" spans="1:5" ht="12" customHeight="1">
      <c r="A98" s="512" t="s">
        <v>72</v>
      </c>
      <c r="B98" s="353" t="s">
        <v>413</v>
      </c>
      <c r="C98" s="377"/>
      <c r="D98" s="377"/>
      <c r="E98" s="360"/>
    </row>
    <row r="99" spans="1:5" ht="12" customHeight="1">
      <c r="A99" s="512" t="s">
        <v>80</v>
      </c>
      <c r="B99" s="354" t="s">
        <v>414</v>
      </c>
      <c r="C99" s="377"/>
      <c r="D99" s="377"/>
      <c r="E99" s="360"/>
    </row>
    <row r="100" spans="1:5" ht="12" customHeight="1">
      <c r="A100" s="512" t="s">
        <v>81</v>
      </c>
      <c r="B100" s="354" t="s">
        <v>415</v>
      </c>
      <c r="C100" s="377"/>
      <c r="D100" s="377"/>
      <c r="E100" s="360"/>
    </row>
    <row r="101" spans="1:5" ht="12" customHeight="1">
      <c r="A101" s="512" t="s">
        <v>82</v>
      </c>
      <c r="B101" s="353" t="s">
        <v>416</v>
      </c>
      <c r="C101" s="377">
        <v>60000</v>
      </c>
      <c r="D101" s="377"/>
      <c r="E101" s="360"/>
    </row>
    <row r="102" spans="1:5" ht="12" customHeight="1">
      <c r="A102" s="512" t="s">
        <v>83</v>
      </c>
      <c r="B102" s="353" t="s">
        <v>417</v>
      </c>
      <c r="C102" s="377"/>
      <c r="D102" s="377"/>
      <c r="E102" s="360"/>
    </row>
    <row r="103" spans="1:5" ht="12" customHeight="1">
      <c r="A103" s="512" t="s">
        <v>85</v>
      </c>
      <c r="B103" s="354" t="s">
        <v>418</v>
      </c>
      <c r="C103" s="377"/>
      <c r="D103" s="377"/>
      <c r="E103" s="360"/>
    </row>
    <row r="104" spans="1:5" ht="12" customHeight="1">
      <c r="A104" s="520" t="s">
        <v>132</v>
      </c>
      <c r="B104" s="355" t="s">
        <v>419</v>
      </c>
      <c r="C104" s="377"/>
      <c r="D104" s="377"/>
      <c r="E104" s="360"/>
    </row>
    <row r="105" spans="1:5" ht="12" customHeight="1">
      <c r="A105" s="512" t="s">
        <v>420</v>
      </c>
      <c r="B105" s="355" t="s">
        <v>421</v>
      </c>
      <c r="C105" s="377"/>
      <c r="D105" s="377"/>
      <c r="E105" s="360"/>
    </row>
    <row r="106" spans="1:5" s="305" customFormat="1" ht="12" customHeight="1" thickBot="1">
      <c r="A106" s="521" t="s">
        <v>422</v>
      </c>
      <c r="B106" s="356" t="s">
        <v>423</v>
      </c>
      <c r="C106" s="78">
        <v>100000</v>
      </c>
      <c r="D106" s="78">
        <v>237000</v>
      </c>
      <c r="E106" s="321">
        <v>232000</v>
      </c>
    </row>
    <row r="107" spans="1:5" ht="12" customHeight="1" thickBot="1">
      <c r="A107" s="347" t="s">
        <v>7</v>
      </c>
      <c r="B107" s="345" t="s">
        <v>424</v>
      </c>
      <c r="C107" s="368">
        <f>+C108+C110+C112</f>
        <v>2081429</v>
      </c>
      <c r="D107" s="368">
        <f>+D108+D110+D112</f>
        <v>103131561</v>
      </c>
      <c r="E107" s="368">
        <f>+E108+E110+E112</f>
        <v>2675000</v>
      </c>
    </row>
    <row r="108" spans="1:5" ht="12" customHeight="1">
      <c r="A108" s="511" t="s">
        <v>73</v>
      </c>
      <c r="B108" s="330" t="s">
        <v>150</v>
      </c>
      <c r="C108" s="376">
        <v>303150</v>
      </c>
      <c r="D108" s="376">
        <v>6608580</v>
      </c>
      <c r="E108" s="359"/>
    </row>
    <row r="109" spans="1:5" ht="12" customHeight="1">
      <c r="A109" s="511" t="s">
        <v>74</v>
      </c>
      <c r="B109" s="334" t="s">
        <v>425</v>
      </c>
      <c r="C109" s="376"/>
      <c r="D109" s="376">
        <v>6608580</v>
      </c>
      <c r="E109" s="359"/>
    </row>
    <row r="110" spans="1:5" ht="12" customHeight="1">
      <c r="A110" s="511" t="s">
        <v>75</v>
      </c>
      <c r="B110" s="334" t="s">
        <v>133</v>
      </c>
      <c r="C110" s="375">
        <v>1778279</v>
      </c>
      <c r="D110" s="375">
        <v>96522981</v>
      </c>
      <c r="E110" s="358">
        <v>2675000</v>
      </c>
    </row>
    <row r="111" spans="1:5" ht="12" customHeight="1">
      <c r="A111" s="511" t="s">
        <v>76</v>
      </c>
      <c r="B111" s="334" t="s">
        <v>426</v>
      </c>
      <c r="C111" s="375"/>
      <c r="D111" s="375">
        <v>96522981</v>
      </c>
      <c r="E111" s="358">
        <v>2675000</v>
      </c>
    </row>
    <row r="112" spans="1:5" ht="12" customHeight="1">
      <c r="A112" s="511" t="s">
        <v>77</v>
      </c>
      <c r="B112" s="366" t="s">
        <v>152</v>
      </c>
      <c r="C112" s="375"/>
      <c r="D112" s="375"/>
      <c r="E112" s="358"/>
    </row>
    <row r="113" spans="1:5" ht="12" customHeight="1">
      <c r="A113" s="511" t="s">
        <v>84</v>
      </c>
      <c r="B113" s="365" t="s">
        <v>427</v>
      </c>
      <c r="C113" s="375"/>
      <c r="D113" s="375"/>
      <c r="E113" s="358"/>
    </row>
    <row r="114" spans="1:5" ht="12" customHeight="1">
      <c r="A114" s="511" t="s">
        <v>86</v>
      </c>
      <c r="B114" s="381" t="s">
        <v>428</v>
      </c>
      <c r="C114" s="375"/>
      <c r="D114" s="375"/>
      <c r="E114" s="358"/>
    </row>
    <row r="115" spans="1:5" ht="12" customHeight="1">
      <c r="A115" s="511" t="s">
        <v>134</v>
      </c>
      <c r="B115" s="354" t="s">
        <v>415</v>
      </c>
      <c r="C115" s="375"/>
      <c r="D115" s="375"/>
      <c r="E115" s="358"/>
    </row>
    <row r="116" spans="1:5" ht="12" customHeight="1">
      <c r="A116" s="511" t="s">
        <v>135</v>
      </c>
      <c r="B116" s="354" t="s">
        <v>429</v>
      </c>
      <c r="C116" s="375"/>
      <c r="D116" s="375"/>
      <c r="E116" s="358"/>
    </row>
    <row r="117" spans="1:5" ht="12" customHeight="1">
      <c r="A117" s="511" t="s">
        <v>136</v>
      </c>
      <c r="B117" s="354" t="s">
        <v>430</v>
      </c>
      <c r="C117" s="375"/>
      <c r="D117" s="375"/>
      <c r="E117" s="358"/>
    </row>
    <row r="118" spans="1:5" ht="12" customHeight="1">
      <c r="A118" s="511" t="s">
        <v>431</v>
      </c>
      <c r="B118" s="354" t="s">
        <v>418</v>
      </c>
      <c r="C118" s="375"/>
      <c r="D118" s="375"/>
      <c r="E118" s="358"/>
    </row>
    <row r="119" spans="1:5" ht="12" customHeight="1">
      <c r="A119" s="511" t="s">
        <v>432</v>
      </c>
      <c r="B119" s="354" t="s">
        <v>433</v>
      </c>
      <c r="C119" s="375"/>
      <c r="D119" s="375"/>
      <c r="E119" s="358"/>
    </row>
    <row r="120" spans="1:5" ht="12" customHeight="1" thickBot="1">
      <c r="A120" s="520" t="s">
        <v>434</v>
      </c>
      <c r="B120" s="354" t="s">
        <v>435</v>
      </c>
      <c r="C120" s="377"/>
      <c r="D120" s="377"/>
      <c r="E120" s="360"/>
    </row>
    <row r="121" spans="1:5" ht="12" customHeight="1" thickBot="1">
      <c r="A121" s="347" t="s">
        <v>8</v>
      </c>
      <c r="B121" s="350" t="s">
        <v>436</v>
      </c>
      <c r="C121" s="368">
        <f>+C122+C123</f>
        <v>4758000</v>
      </c>
      <c r="D121" s="368">
        <f>+D122+D123</f>
        <v>14993</v>
      </c>
      <c r="E121" s="368">
        <f>+E122+E123</f>
        <v>0</v>
      </c>
    </row>
    <row r="122" spans="1:5" ht="12" customHeight="1">
      <c r="A122" s="511" t="s">
        <v>56</v>
      </c>
      <c r="B122" s="331" t="s">
        <v>43</v>
      </c>
      <c r="C122" s="376">
        <v>4758000</v>
      </c>
      <c r="D122" s="376">
        <v>14993</v>
      </c>
      <c r="E122" s="359"/>
    </row>
    <row r="123" spans="1:5" ht="12" customHeight="1" thickBot="1">
      <c r="A123" s="513" t="s">
        <v>57</v>
      </c>
      <c r="B123" s="334" t="s">
        <v>44</v>
      </c>
      <c r="C123" s="377"/>
      <c r="D123" s="377"/>
      <c r="E123" s="360"/>
    </row>
    <row r="124" spans="1:5" ht="12" customHeight="1" thickBot="1">
      <c r="A124" s="347" t="s">
        <v>9</v>
      </c>
      <c r="B124" s="350" t="s">
        <v>437</v>
      </c>
      <c r="C124" s="368">
        <f>+C91+C107+C121</f>
        <v>31639775</v>
      </c>
      <c r="D124" s="368">
        <f>+D91+D107+D121</f>
        <v>133113369</v>
      </c>
      <c r="E124" s="368">
        <f>+E91+E107+E121</f>
        <v>28800576</v>
      </c>
    </row>
    <row r="125" spans="1:5" ht="12" customHeight="1" thickBot="1">
      <c r="A125" s="347" t="s">
        <v>10</v>
      </c>
      <c r="B125" s="350" t="s">
        <v>542</v>
      </c>
      <c r="C125" s="368">
        <f>+C126+C127+C128</f>
        <v>0</v>
      </c>
      <c r="D125" s="368">
        <f>+D126+D127+D128</f>
        <v>0</v>
      </c>
      <c r="E125" s="368">
        <f>+E126+E127+E128</f>
        <v>0</v>
      </c>
    </row>
    <row r="126" spans="1:5" ht="12" customHeight="1">
      <c r="A126" s="511" t="s">
        <v>60</v>
      </c>
      <c r="B126" s="331" t="s">
        <v>439</v>
      </c>
      <c r="C126" s="358"/>
      <c r="D126" s="358"/>
      <c r="E126" s="358"/>
    </row>
    <row r="127" spans="1:5" ht="12" customHeight="1">
      <c r="A127" s="511" t="s">
        <v>61</v>
      </c>
      <c r="B127" s="331" t="s">
        <v>440</v>
      </c>
      <c r="C127" s="358"/>
      <c r="D127" s="358"/>
      <c r="E127" s="358"/>
    </row>
    <row r="128" spans="1:5" ht="12" customHeight="1" thickBot="1">
      <c r="A128" s="520" t="s">
        <v>62</v>
      </c>
      <c r="B128" s="329" t="s">
        <v>441</v>
      </c>
      <c r="C128" s="358"/>
      <c r="D128" s="358"/>
      <c r="E128" s="358"/>
    </row>
    <row r="129" spans="1:5" ht="12" customHeight="1" thickBot="1">
      <c r="A129" s="347" t="s">
        <v>11</v>
      </c>
      <c r="B129" s="350" t="s">
        <v>442</v>
      </c>
      <c r="C129" s="368">
        <f>+C130+C131+C132+C133</f>
        <v>0</v>
      </c>
      <c r="D129" s="368">
        <f>+D130+D131+D132+D133</f>
        <v>0</v>
      </c>
      <c r="E129" s="368">
        <f>+E130+E131+E132+E133</f>
        <v>0</v>
      </c>
    </row>
    <row r="130" spans="1:5" ht="12" customHeight="1">
      <c r="A130" s="511" t="s">
        <v>63</v>
      </c>
      <c r="B130" s="331" t="s">
        <v>443</v>
      </c>
      <c r="C130" s="358"/>
      <c r="D130" s="358"/>
      <c r="E130" s="358"/>
    </row>
    <row r="131" spans="1:5" ht="12" customHeight="1">
      <c r="A131" s="511" t="s">
        <v>64</v>
      </c>
      <c r="B131" s="331" t="s">
        <v>444</v>
      </c>
      <c r="C131" s="358"/>
      <c r="D131" s="358"/>
      <c r="E131" s="358"/>
    </row>
    <row r="132" spans="1:5" ht="12" customHeight="1">
      <c r="A132" s="511" t="s">
        <v>342</v>
      </c>
      <c r="B132" s="331" t="s">
        <v>445</v>
      </c>
      <c r="C132" s="358"/>
      <c r="D132" s="358"/>
      <c r="E132" s="358"/>
    </row>
    <row r="133" spans="1:5" s="305" customFormat="1" ht="12" customHeight="1" thickBot="1">
      <c r="A133" s="520" t="s">
        <v>344</v>
      </c>
      <c r="B133" s="329" t="s">
        <v>446</v>
      </c>
      <c r="C133" s="358"/>
      <c r="D133" s="358"/>
      <c r="E133" s="358"/>
    </row>
    <row r="134" spans="1:11" ht="13.5" thickBot="1">
      <c r="A134" s="347" t="s">
        <v>12</v>
      </c>
      <c r="B134" s="350" t="s">
        <v>640</v>
      </c>
      <c r="C134" s="495">
        <f>+C135+C136+C138+C139+C137</f>
        <v>741164</v>
      </c>
      <c r="D134" s="495">
        <f>+D135+D136+D138+D139+D137</f>
        <v>741164</v>
      </c>
      <c r="E134" s="495">
        <f>+E135+E136+E138+E139+E137</f>
        <v>741164</v>
      </c>
      <c r="K134" s="476"/>
    </row>
    <row r="135" spans="1:5" ht="12.75">
      <c r="A135" s="511" t="s">
        <v>65</v>
      </c>
      <c r="B135" s="331" t="s">
        <v>448</v>
      </c>
      <c r="C135" s="375"/>
      <c r="D135" s="375"/>
      <c r="E135" s="358"/>
    </row>
    <row r="136" spans="1:5" ht="12" customHeight="1">
      <c r="A136" s="511" t="s">
        <v>66</v>
      </c>
      <c r="B136" s="331" t="s">
        <v>449</v>
      </c>
      <c r="C136" s="375">
        <v>741164</v>
      </c>
      <c r="D136" s="375">
        <v>741164</v>
      </c>
      <c r="E136" s="358">
        <v>741164</v>
      </c>
    </row>
    <row r="137" spans="1:5" ht="12" customHeight="1">
      <c r="A137" s="511" t="s">
        <v>351</v>
      </c>
      <c r="B137" s="331" t="s">
        <v>639</v>
      </c>
      <c r="C137" s="375"/>
      <c r="D137" s="375"/>
      <c r="E137" s="358"/>
    </row>
    <row r="138" spans="1:5" s="305" customFormat="1" ht="12" customHeight="1">
      <c r="A138" s="511" t="s">
        <v>353</v>
      </c>
      <c r="B138" s="331" t="s">
        <v>450</v>
      </c>
      <c r="C138" s="375"/>
      <c r="D138" s="375"/>
      <c r="E138" s="358"/>
    </row>
    <row r="139" spans="1:5" s="305" customFormat="1" ht="12" customHeight="1" thickBot="1">
      <c r="A139" s="520" t="s">
        <v>638</v>
      </c>
      <c r="B139" s="329" t="s">
        <v>451</v>
      </c>
      <c r="C139" s="358"/>
      <c r="D139" s="358"/>
      <c r="E139" s="358"/>
    </row>
    <row r="140" spans="1:5" s="305" customFormat="1" ht="12" customHeight="1" thickBot="1">
      <c r="A140" s="347" t="s">
        <v>13</v>
      </c>
      <c r="B140" s="350" t="s">
        <v>543</v>
      </c>
      <c r="C140" s="497">
        <f>+C141+C142+C143+C144</f>
        <v>0</v>
      </c>
      <c r="D140" s="497">
        <f>+D141+D142+D143+D144</f>
        <v>0</v>
      </c>
      <c r="E140" s="497">
        <f>+E141+E142+E143+E144</f>
        <v>0</v>
      </c>
    </row>
    <row r="141" spans="1:5" s="305" customFormat="1" ht="12" customHeight="1">
      <c r="A141" s="511" t="s">
        <v>127</v>
      </c>
      <c r="B141" s="331" t="s">
        <v>453</v>
      </c>
      <c r="C141" s="358"/>
      <c r="D141" s="358"/>
      <c r="E141" s="358"/>
    </row>
    <row r="142" spans="1:5" s="305" customFormat="1" ht="12" customHeight="1">
      <c r="A142" s="511" t="s">
        <v>128</v>
      </c>
      <c r="B142" s="331" t="s">
        <v>454</v>
      </c>
      <c r="C142" s="358"/>
      <c r="D142" s="358"/>
      <c r="E142" s="358"/>
    </row>
    <row r="143" spans="1:5" s="305" customFormat="1" ht="12" customHeight="1">
      <c r="A143" s="511" t="s">
        <v>151</v>
      </c>
      <c r="B143" s="331" t="s">
        <v>455</v>
      </c>
      <c r="C143" s="358"/>
      <c r="D143" s="358"/>
      <c r="E143" s="358"/>
    </row>
    <row r="144" spans="1:5" ht="12.75" customHeight="1" thickBot="1">
      <c r="A144" s="511" t="s">
        <v>359</v>
      </c>
      <c r="B144" s="331" t="s">
        <v>456</v>
      </c>
      <c r="C144" s="358"/>
      <c r="D144" s="358"/>
      <c r="E144" s="358"/>
    </row>
    <row r="145" spans="1:5" ht="12" customHeight="1" thickBot="1">
      <c r="A145" s="347" t="s">
        <v>14</v>
      </c>
      <c r="B145" s="350" t="s">
        <v>457</v>
      </c>
      <c r="C145" s="510">
        <f>+C125+C129+C134+C140</f>
        <v>741164</v>
      </c>
      <c r="D145" s="510">
        <f>+D125+D129+D134+D140</f>
        <v>741164</v>
      </c>
      <c r="E145" s="510">
        <f>+E125+E129+E134+E140</f>
        <v>741164</v>
      </c>
    </row>
    <row r="146" spans="1:5" ht="15" customHeight="1" thickBot="1">
      <c r="A146" s="522" t="s">
        <v>15</v>
      </c>
      <c r="B146" s="370" t="s">
        <v>458</v>
      </c>
      <c r="C146" s="510">
        <f>+C124+C145</f>
        <v>32380939</v>
      </c>
      <c r="D146" s="510">
        <f>+D124+D145</f>
        <v>133854533</v>
      </c>
      <c r="E146" s="510">
        <f>+E124+E145</f>
        <v>29541740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592" t="s">
        <v>698</v>
      </c>
      <c r="B148" s="593"/>
      <c r="C148" s="87"/>
      <c r="D148" s="88"/>
      <c r="E148" s="85"/>
    </row>
    <row r="149" spans="1:5" ht="14.25" customHeight="1" thickBot="1">
      <c r="A149" s="594" t="s">
        <v>697</v>
      </c>
      <c r="B149" s="595"/>
      <c r="C149" s="87">
        <v>0</v>
      </c>
      <c r="D149" s="88">
        <v>0</v>
      </c>
      <c r="E149" s="85">
        <v>0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67">
      <selection activeCell="E149" sqref="E149"/>
    </sheetView>
  </sheetViews>
  <sheetFormatPr defaultColWidth="9.00390625" defaultRowHeight="12.75"/>
  <cols>
    <col min="1" max="1" width="14.875" style="502" customWidth="1"/>
    <col min="2" max="2" width="65.375" style="503" customWidth="1"/>
    <col min="3" max="5" width="17.00390625" style="504" customWidth="1"/>
    <col min="6" max="16384" width="9.375" style="33" customWidth="1"/>
  </cols>
  <sheetData>
    <row r="1" spans="1:5" s="479" customFormat="1" ht="16.5" customHeight="1" thickBot="1">
      <c r="A1" s="650"/>
      <c r="B1" s="651"/>
      <c r="C1" s="489"/>
      <c r="D1" s="489"/>
      <c r="E1" s="575" t="str">
        <f>+CONCATENATE("6.3. melléklet a ……/",LEFT(ÖSSZEFÜGGÉSEK!A4,4)+1,". (……) önkormányzati rendelethez")</f>
        <v>6.3. melléklet a ……/2018. (……) önkormányzati rendelethez</v>
      </c>
    </row>
    <row r="2" spans="1:5" s="524" customFormat="1" ht="15.75" customHeight="1">
      <c r="A2" s="505" t="s">
        <v>48</v>
      </c>
      <c r="B2" s="721" t="s">
        <v>147</v>
      </c>
      <c r="C2" s="722"/>
      <c r="D2" s="723"/>
      <c r="E2" s="498" t="s">
        <v>40</v>
      </c>
    </row>
    <row r="3" spans="1:5" s="524" customFormat="1" ht="24.75" thickBot="1">
      <c r="A3" s="523" t="s">
        <v>538</v>
      </c>
      <c r="B3" s="724" t="s">
        <v>642</v>
      </c>
      <c r="C3" s="725"/>
      <c r="D3" s="726"/>
      <c r="E3" s="475" t="s">
        <v>46</v>
      </c>
    </row>
    <row r="4" spans="1:5" s="525" customFormat="1" ht="15.75" customHeight="1" thickBot="1">
      <c r="A4" s="480"/>
      <c r="B4" s="480"/>
      <c r="C4" s="481"/>
      <c r="D4" s="481"/>
      <c r="E4" s="481" t="e">
        <f>'6.2. sz. mell'!E4</f>
        <v>#REF!</v>
      </c>
    </row>
    <row r="5" spans="1:5" ht="24.75" thickBot="1">
      <c r="A5" s="315" t="s">
        <v>142</v>
      </c>
      <c r="B5" s="316" t="s">
        <v>696</v>
      </c>
      <c r="C5" s="76" t="s">
        <v>170</v>
      </c>
      <c r="D5" s="76" t="s">
        <v>175</v>
      </c>
      <c r="E5" s="482" t="s">
        <v>176</v>
      </c>
    </row>
    <row r="6" spans="1:5" s="526" customFormat="1" ht="12.75" customHeight="1" thickBot="1">
      <c r="A6" s="477" t="s">
        <v>405</v>
      </c>
      <c r="B6" s="478" t="s">
        <v>406</v>
      </c>
      <c r="C6" s="478" t="s">
        <v>407</v>
      </c>
      <c r="D6" s="86" t="s">
        <v>408</v>
      </c>
      <c r="E6" s="84" t="s">
        <v>409</v>
      </c>
    </row>
    <row r="7" spans="1:5" s="526" customFormat="1" ht="15.75" customHeight="1" thickBot="1">
      <c r="A7" s="718" t="s">
        <v>41</v>
      </c>
      <c r="B7" s="719"/>
      <c r="C7" s="719"/>
      <c r="D7" s="719"/>
      <c r="E7" s="720"/>
    </row>
    <row r="8" spans="1:5" s="526" customFormat="1" ht="12" customHeight="1" thickBot="1">
      <c r="A8" s="347" t="s">
        <v>6</v>
      </c>
      <c r="B8" s="343" t="s">
        <v>300</v>
      </c>
      <c r="C8" s="374">
        <f>SUM(C9:C14)</f>
        <v>0</v>
      </c>
      <c r="D8" s="374">
        <f>SUM(D9:D14)</f>
        <v>0</v>
      </c>
      <c r="E8" s="357">
        <f>SUM(E9:E14)</f>
        <v>0</v>
      </c>
    </row>
    <row r="9" spans="1:5" s="501" customFormat="1" ht="12" customHeight="1">
      <c r="A9" s="511" t="s">
        <v>67</v>
      </c>
      <c r="B9" s="385" t="s">
        <v>301</v>
      </c>
      <c r="C9" s="376"/>
      <c r="D9" s="376"/>
      <c r="E9" s="359"/>
    </row>
    <row r="10" spans="1:5" s="527" customFormat="1" ht="12" customHeight="1">
      <c r="A10" s="512" t="s">
        <v>68</v>
      </c>
      <c r="B10" s="386" t="s">
        <v>302</v>
      </c>
      <c r="C10" s="375"/>
      <c r="D10" s="375"/>
      <c r="E10" s="358"/>
    </row>
    <row r="11" spans="1:5" s="527" customFormat="1" ht="12" customHeight="1">
      <c r="A11" s="512" t="s">
        <v>69</v>
      </c>
      <c r="B11" s="386" t="s">
        <v>303</v>
      </c>
      <c r="C11" s="375"/>
      <c r="D11" s="375"/>
      <c r="E11" s="358"/>
    </row>
    <row r="12" spans="1:5" s="527" customFormat="1" ht="12" customHeight="1">
      <c r="A12" s="512" t="s">
        <v>70</v>
      </c>
      <c r="B12" s="386" t="s">
        <v>304</v>
      </c>
      <c r="C12" s="375"/>
      <c r="D12" s="375"/>
      <c r="E12" s="358"/>
    </row>
    <row r="13" spans="1:5" s="527" customFormat="1" ht="12" customHeight="1">
      <c r="A13" s="512" t="s">
        <v>103</v>
      </c>
      <c r="B13" s="386" t="s">
        <v>305</v>
      </c>
      <c r="C13" s="375"/>
      <c r="D13" s="375"/>
      <c r="E13" s="358"/>
    </row>
    <row r="14" spans="1:5" s="501" customFormat="1" ht="12" customHeight="1" thickBot="1">
      <c r="A14" s="513" t="s">
        <v>71</v>
      </c>
      <c r="B14" s="387" t="s">
        <v>306</v>
      </c>
      <c r="C14" s="377"/>
      <c r="D14" s="377"/>
      <c r="E14" s="360"/>
    </row>
    <row r="15" spans="1:5" s="501" customFormat="1" ht="12" customHeight="1" thickBot="1">
      <c r="A15" s="347" t="s">
        <v>7</v>
      </c>
      <c r="B15" s="364" t="s">
        <v>307</v>
      </c>
      <c r="C15" s="374">
        <f>SUM(C16:C20)</f>
        <v>2215486</v>
      </c>
      <c r="D15" s="374">
        <f>SUM(D16:D20)</f>
        <v>3436031</v>
      </c>
      <c r="E15" s="357">
        <f>SUM(E16:E20)</f>
        <v>3436031</v>
      </c>
    </row>
    <row r="16" spans="1:5" s="501" customFormat="1" ht="12" customHeight="1">
      <c r="A16" s="511" t="s">
        <v>73</v>
      </c>
      <c r="B16" s="385" t="s">
        <v>308</v>
      </c>
      <c r="C16" s="376"/>
      <c r="D16" s="376"/>
      <c r="E16" s="359"/>
    </row>
    <row r="17" spans="1:5" s="501" customFormat="1" ht="12" customHeight="1">
      <c r="A17" s="512" t="s">
        <v>74</v>
      </c>
      <c r="B17" s="386" t="s">
        <v>309</v>
      </c>
      <c r="C17" s="375"/>
      <c r="D17" s="375"/>
      <c r="E17" s="358"/>
    </row>
    <row r="18" spans="1:5" s="501" customFormat="1" ht="12" customHeight="1">
      <c r="A18" s="512" t="s">
        <v>75</v>
      </c>
      <c r="B18" s="386" t="s">
        <v>310</v>
      </c>
      <c r="C18" s="375"/>
      <c r="D18" s="375"/>
      <c r="E18" s="358"/>
    </row>
    <row r="19" spans="1:5" s="501" customFormat="1" ht="12" customHeight="1">
      <c r="A19" s="512" t="s">
        <v>76</v>
      </c>
      <c r="B19" s="386" t="s">
        <v>311</v>
      </c>
      <c r="C19" s="375"/>
      <c r="D19" s="375"/>
      <c r="E19" s="358"/>
    </row>
    <row r="20" spans="1:5" s="501" customFormat="1" ht="12" customHeight="1">
      <c r="A20" s="512" t="s">
        <v>77</v>
      </c>
      <c r="B20" s="386" t="s">
        <v>312</v>
      </c>
      <c r="C20" s="375">
        <v>2215486</v>
      </c>
      <c r="D20" s="375">
        <v>3436031</v>
      </c>
      <c r="E20" s="358">
        <v>3436031</v>
      </c>
    </row>
    <row r="21" spans="1:5" s="527" customFormat="1" ht="12" customHeight="1" thickBot="1">
      <c r="A21" s="513" t="s">
        <v>84</v>
      </c>
      <c r="B21" s="387" t="s">
        <v>313</v>
      </c>
      <c r="C21" s="377"/>
      <c r="D21" s="377"/>
      <c r="E21" s="360"/>
    </row>
    <row r="22" spans="1:5" s="527" customFormat="1" ht="12" customHeight="1" thickBot="1">
      <c r="A22" s="347" t="s">
        <v>8</v>
      </c>
      <c r="B22" s="343" t="s">
        <v>314</v>
      </c>
      <c r="C22" s="374">
        <f>SUM(C23:C27)</f>
        <v>0</v>
      </c>
      <c r="D22" s="374">
        <f>SUM(D23:D27)</f>
        <v>0</v>
      </c>
      <c r="E22" s="357">
        <f>SUM(E23:E27)</f>
        <v>0</v>
      </c>
    </row>
    <row r="23" spans="1:5" s="527" customFormat="1" ht="12" customHeight="1">
      <c r="A23" s="511" t="s">
        <v>56</v>
      </c>
      <c r="B23" s="385" t="s">
        <v>315</v>
      </c>
      <c r="C23" s="376"/>
      <c r="D23" s="376"/>
      <c r="E23" s="359"/>
    </row>
    <row r="24" spans="1:5" s="501" customFormat="1" ht="12" customHeight="1">
      <c r="A24" s="512" t="s">
        <v>57</v>
      </c>
      <c r="B24" s="386" t="s">
        <v>316</v>
      </c>
      <c r="C24" s="375"/>
      <c r="D24" s="375"/>
      <c r="E24" s="358"/>
    </row>
    <row r="25" spans="1:5" s="527" customFormat="1" ht="12" customHeight="1">
      <c r="A25" s="512" t="s">
        <v>58</v>
      </c>
      <c r="B25" s="386" t="s">
        <v>317</v>
      </c>
      <c r="C25" s="375"/>
      <c r="D25" s="375"/>
      <c r="E25" s="358"/>
    </row>
    <row r="26" spans="1:5" s="527" customFormat="1" ht="12" customHeight="1">
      <c r="A26" s="512" t="s">
        <v>59</v>
      </c>
      <c r="B26" s="386" t="s">
        <v>318</v>
      </c>
      <c r="C26" s="375"/>
      <c r="D26" s="375"/>
      <c r="E26" s="358"/>
    </row>
    <row r="27" spans="1:5" s="527" customFormat="1" ht="12" customHeight="1">
      <c r="A27" s="512" t="s">
        <v>117</v>
      </c>
      <c r="B27" s="386" t="s">
        <v>319</v>
      </c>
      <c r="C27" s="375"/>
      <c r="D27" s="375"/>
      <c r="E27" s="358"/>
    </row>
    <row r="28" spans="1:5" s="527" customFormat="1" ht="12" customHeight="1" thickBot="1">
      <c r="A28" s="513" t="s">
        <v>118</v>
      </c>
      <c r="B28" s="387" t="s">
        <v>320</v>
      </c>
      <c r="C28" s="377"/>
      <c r="D28" s="377"/>
      <c r="E28" s="360"/>
    </row>
    <row r="29" spans="1:5" s="527" customFormat="1" ht="12" customHeight="1" thickBot="1">
      <c r="A29" s="347" t="s">
        <v>119</v>
      </c>
      <c r="B29" s="343" t="s">
        <v>687</v>
      </c>
      <c r="C29" s="380">
        <f>SUM(C30:C35)</f>
        <v>0</v>
      </c>
      <c r="D29" s="380">
        <f>SUM(D30:D35)</f>
        <v>0</v>
      </c>
      <c r="E29" s="393">
        <f>SUM(E30:E35)</f>
        <v>0</v>
      </c>
    </row>
    <row r="30" spans="1:5" s="527" customFormat="1" ht="12" customHeight="1">
      <c r="A30" s="511" t="s">
        <v>321</v>
      </c>
      <c r="B30" s="385" t="s">
        <v>691</v>
      </c>
      <c r="C30" s="376"/>
      <c r="D30" s="376">
        <f>+D31+D32</f>
        <v>0</v>
      </c>
      <c r="E30" s="359">
        <f>+E31+E32</f>
        <v>0</v>
      </c>
    </row>
    <row r="31" spans="1:5" s="527" customFormat="1" ht="12" customHeight="1">
      <c r="A31" s="512" t="s">
        <v>322</v>
      </c>
      <c r="B31" s="386" t="s">
        <v>692</v>
      </c>
      <c r="C31" s="375"/>
      <c r="D31" s="375"/>
      <c r="E31" s="358"/>
    </row>
    <row r="32" spans="1:5" s="527" customFormat="1" ht="12" customHeight="1">
      <c r="A32" s="512" t="s">
        <v>323</v>
      </c>
      <c r="B32" s="386" t="s">
        <v>693</v>
      </c>
      <c r="C32" s="375"/>
      <c r="D32" s="375"/>
      <c r="E32" s="358"/>
    </row>
    <row r="33" spans="1:5" s="527" customFormat="1" ht="12" customHeight="1">
      <c r="A33" s="512" t="s">
        <v>688</v>
      </c>
      <c r="B33" s="386" t="s">
        <v>694</v>
      </c>
      <c r="C33" s="375"/>
      <c r="D33" s="375"/>
      <c r="E33" s="358"/>
    </row>
    <row r="34" spans="1:5" s="527" customFormat="1" ht="12" customHeight="1">
      <c r="A34" s="512" t="s">
        <v>689</v>
      </c>
      <c r="B34" s="386" t="s">
        <v>324</v>
      </c>
      <c r="C34" s="375"/>
      <c r="D34" s="375"/>
      <c r="E34" s="358"/>
    </row>
    <row r="35" spans="1:5" s="527" customFormat="1" ht="12" customHeight="1" thickBot="1">
      <c r="A35" s="513" t="s">
        <v>690</v>
      </c>
      <c r="B35" s="366" t="s">
        <v>325</v>
      </c>
      <c r="C35" s="377"/>
      <c r="D35" s="377"/>
      <c r="E35" s="360"/>
    </row>
    <row r="36" spans="1:5" s="527" customFormat="1" ht="12" customHeight="1" thickBot="1">
      <c r="A36" s="347" t="s">
        <v>10</v>
      </c>
      <c r="B36" s="343" t="s">
        <v>326</v>
      </c>
      <c r="C36" s="374">
        <f>SUM(C37:C46)</f>
        <v>0</v>
      </c>
      <c r="D36" s="374">
        <f>SUM(D37:D46)</f>
        <v>0</v>
      </c>
      <c r="E36" s="357">
        <f>SUM(E37:E46)</f>
        <v>0</v>
      </c>
    </row>
    <row r="37" spans="1:5" s="527" customFormat="1" ht="12" customHeight="1">
      <c r="A37" s="511" t="s">
        <v>60</v>
      </c>
      <c r="B37" s="385" t="s">
        <v>327</v>
      </c>
      <c r="C37" s="376"/>
      <c r="D37" s="376"/>
      <c r="E37" s="359"/>
    </row>
    <row r="38" spans="1:5" s="527" customFormat="1" ht="12" customHeight="1">
      <c r="A38" s="512" t="s">
        <v>61</v>
      </c>
      <c r="B38" s="386" t="s">
        <v>328</v>
      </c>
      <c r="C38" s="375"/>
      <c r="D38" s="375"/>
      <c r="E38" s="358"/>
    </row>
    <row r="39" spans="1:5" s="527" customFormat="1" ht="12" customHeight="1">
      <c r="A39" s="512" t="s">
        <v>62</v>
      </c>
      <c r="B39" s="386" t="s">
        <v>329</v>
      </c>
      <c r="C39" s="375"/>
      <c r="D39" s="375"/>
      <c r="E39" s="358"/>
    </row>
    <row r="40" spans="1:5" s="527" customFormat="1" ht="12" customHeight="1">
      <c r="A40" s="512" t="s">
        <v>121</v>
      </c>
      <c r="B40" s="386" t="s">
        <v>330</v>
      </c>
      <c r="C40" s="375"/>
      <c r="D40" s="375"/>
      <c r="E40" s="358"/>
    </row>
    <row r="41" spans="1:5" s="527" customFormat="1" ht="12" customHeight="1">
      <c r="A41" s="512" t="s">
        <v>122</v>
      </c>
      <c r="B41" s="386" t="s">
        <v>331</v>
      </c>
      <c r="C41" s="375"/>
      <c r="D41" s="375"/>
      <c r="E41" s="358"/>
    </row>
    <row r="42" spans="1:5" s="527" customFormat="1" ht="12" customHeight="1">
      <c r="A42" s="512" t="s">
        <v>123</v>
      </c>
      <c r="B42" s="386" t="s">
        <v>332</v>
      </c>
      <c r="C42" s="375"/>
      <c r="D42" s="375"/>
      <c r="E42" s="358"/>
    </row>
    <row r="43" spans="1:5" s="527" customFormat="1" ht="12" customHeight="1">
      <c r="A43" s="512" t="s">
        <v>124</v>
      </c>
      <c r="B43" s="386" t="s">
        <v>333</v>
      </c>
      <c r="C43" s="375"/>
      <c r="D43" s="375"/>
      <c r="E43" s="358"/>
    </row>
    <row r="44" spans="1:5" s="527" customFormat="1" ht="12" customHeight="1">
      <c r="A44" s="512" t="s">
        <v>125</v>
      </c>
      <c r="B44" s="386" t="s">
        <v>334</v>
      </c>
      <c r="C44" s="375"/>
      <c r="D44" s="375"/>
      <c r="E44" s="358"/>
    </row>
    <row r="45" spans="1:5" s="527" customFormat="1" ht="12" customHeight="1">
      <c r="A45" s="512" t="s">
        <v>335</v>
      </c>
      <c r="B45" s="386" t="s">
        <v>336</v>
      </c>
      <c r="C45" s="378"/>
      <c r="D45" s="378"/>
      <c r="E45" s="361"/>
    </row>
    <row r="46" spans="1:5" s="501" customFormat="1" ht="12" customHeight="1" thickBot="1">
      <c r="A46" s="513" t="s">
        <v>337</v>
      </c>
      <c r="B46" s="387" t="s">
        <v>338</v>
      </c>
      <c r="C46" s="379"/>
      <c r="D46" s="379"/>
      <c r="E46" s="362"/>
    </row>
    <row r="47" spans="1:5" s="527" customFormat="1" ht="12" customHeight="1" thickBot="1">
      <c r="A47" s="347" t="s">
        <v>11</v>
      </c>
      <c r="B47" s="343" t="s">
        <v>339</v>
      </c>
      <c r="C47" s="374">
        <f>SUM(C48:C52)</f>
        <v>0</v>
      </c>
      <c r="D47" s="374">
        <f>SUM(D48:D52)</f>
        <v>0</v>
      </c>
      <c r="E47" s="357">
        <f>SUM(E48:E52)</f>
        <v>0</v>
      </c>
    </row>
    <row r="48" spans="1:5" s="527" customFormat="1" ht="12" customHeight="1">
      <c r="A48" s="511" t="s">
        <v>63</v>
      </c>
      <c r="B48" s="385" t="s">
        <v>340</v>
      </c>
      <c r="C48" s="395"/>
      <c r="D48" s="395"/>
      <c r="E48" s="363"/>
    </row>
    <row r="49" spans="1:5" s="527" customFormat="1" ht="12" customHeight="1">
      <c r="A49" s="512" t="s">
        <v>64</v>
      </c>
      <c r="B49" s="386" t="s">
        <v>341</v>
      </c>
      <c r="C49" s="378"/>
      <c r="D49" s="378"/>
      <c r="E49" s="361"/>
    </row>
    <row r="50" spans="1:5" s="527" customFormat="1" ht="12" customHeight="1">
      <c r="A50" s="512" t="s">
        <v>342</v>
      </c>
      <c r="B50" s="386" t="s">
        <v>343</v>
      </c>
      <c r="C50" s="378"/>
      <c r="D50" s="378"/>
      <c r="E50" s="361"/>
    </row>
    <row r="51" spans="1:5" s="527" customFormat="1" ht="12" customHeight="1">
      <c r="A51" s="512" t="s">
        <v>344</v>
      </c>
      <c r="B51" s="386" t="s">
        <v>345</v>
      </c>
      <c r="C51" s="378"/>
      <c r="D51" s="378"/>
      <c r="E51" s="361"/>
    </row>
    <row r="52" spans="1:5" s="527" customFormat="1" ht="12" customHeight="1" thickBot="1">
      <c r="A52" s="513" t="s">
        <v>346</v>
      </c>
      <c r="B52" s="387" t="s">
        <v>347</v>
      </c>
      <c r="C52" s="379"/>
      <c r="D52" s="379"/>
      <c r="E52" s="362"/>
    </row>
    <row r="53" spans="1:5" s="527" customFormat="1" ht="12" customHeight="1" thickBot="1">
      <c r="A53" s="347" t="s">
        <v>126</v>
      </c>
      <c r="B53" s="343" t="s">
        <v>348</v>
      </c>
      <c r="C53" s="374">
        <f>SUM(C54:C56)</f>
        <v>0</v>
      </c>
      <c r="D53" s="374">
        <f>SUM(D54:D56)</f>
        <v>0</v>
      </c>
      <c r="E53" s="357">
        <f>SUM(E54:E56)</f>
        <v>0</v>
      </c>
    </row>
    <row r="54" spans="1:5" s="501" customFormat="1" ht="12" customHeight="1">
      <c r="A54" s="511" t="s">
        <v>65</v>
      </c>
      <c r="B54" s="385" t="s">
        <v>349</v>
      </c>
      <c r="C54" s="376"/>
      <c r="D54" s="376"/>
      <c r="E54" s="359"/>
    </row>
    <row r="55" spans="1:5" s="501" customFormat="1" ht="12" customHeight="1">
      <c r="A55" s="512" t="s">
        <v>66</v>
      </c>
      <c r="B55" s="386" t="s">
        <v>350</v>
      </c>
      <c r="C55" s="375"/>
      <c r="D55" s="375"/>
      <c r="E55" s="358"/>
    </row>
    <row r="56" spans="1:5" s="501" customFormat="1" ht="12" customHeight="1">
      <c r="A56" s="512" t="s">
        <v>351</v>
      </c>
      <c r="B56" s="386" t="s">
        <v>352</v>
      </c>
      <c r="C56" s="375"/>
      <c r="D56" s="375"/>
      <c r="E56" s="358"/>
    </row>
    <row r="57" spans="1:5" s="501" customFormat="1" ht="12" customHeight="1" thickBot="1">
      <c r="A57" s="513" t="s">
        <v>353</v>
      </c>
      <c r="B57" s="387" t="s">
        <v>354</v>
      </c>
      <c r="C57" s="377"/>
      <c r="D57" s="377"/>
      <c r="E57" s="360"/>
    </row>
    <row r="58" spans="1:5" s="527" customFormat="1" ht="12" customHeight="1" thickBot="1">
      <c r="A58" s="347" t="s">
        <v>13</v>
      </c>
      <c r="B58" s="364" t="s">
        <v>355</v>
      </c>
      <c r="C58" s="374">
        <f>SUM(C59:C61)</f>
        <v>0</v>
      </c>
      <c r="D58" s="374">
        <f>SUM(D59:D61)</f>
        <v>0</v>
      </c>
      <c r="E58" s="357">
        <f>SUM(E59:E61)</f>
        <v>0</v>
      </c>
    </row>
    <row r="59" spans="1:5" s="527" customFormat="1" ht="12" customHeight="1">
      <c r="A59" s="511" t="s">
        <v>127</v>
      </c>
      <c r="B59" s="385" t="s">
        <v>356</v>
      </c>
      <c r="C59" s="378"/>
      <c r="D59" s="378"/>
      <c r="E59" s="361"/>
    </row>
    <row r="60" spans="1:5" s="527" customFormat="1" ht="12" customHeight="1">
      <c r="A60" s="512" t="s">
        <v>128</v>
      </c>
      <c r="B60" s="386" t="s">
        <v>541</v>
      </c>
      <c r="C60" s="378"/>
      <c r="D60" s="378"/>
      <c r="E60" s="361"/>
    </row>
    <row r="61" spans="1:5" s="527" customFormat="1" ht="12" customHeight="1">
      <c r="A61" s="512" t="s">
        <v>151</v>
      </c>
      <c r="B61" s="386" t="s">
        <v>358</v>
      </c>
      <c r="C61" s="378"/>
      <c r="D61" s="378"/>
      <c r="E61" s="361"/>
    </row>
    <row r="62" spans="1:5" s="527" customFormat="1" ht="12" customHeight="1" thickBot="1">
      <c r="A62" s="513" t="s">
        <v>359</v>
      </c>
      <c r="B62" s="387" t="s">
        <v>360</v>
      </c>
      <c r="C62" s="378"/>
      <c r="D62" s="378"/>
      <c r="E62" s="361"/>
    </row>
    <row r="63" spans="1:5" s="527" customFormat="1" ht="12" customHeight="1" thickBot="1">
      <c r="A63" s="347" t="s">
        <v>14</v>
      </c>
      <c r="B63" s="343" t="s">
        <v>361</v>
      </c>
      <c r="C63" s="380">
        <f>+C8+C15+C22+C29+C36+C47+C53+C58</f>
        <v>2215486</v>
      </c>
      <c r="D63" s="380">
        <f>+D8+D15+D22+D29+D36+D47+D53+D58</f>
        <v>3436031</v>
      </c>
      <c r="E63" s="393">
        <f>+E8+E15+E22+E29+E36+E47+E53+E58</f>
        <v>3436031</v>
      </c>
    </row>
    <row r="64" spans="1:5" s="527" customFormat="1" ht="12" customHeight="1" thickBot="1">
      <c r="A64" s="514" t="s">
        <v>539</v>
      </c>
      <c r="B64" s="364" t="s">
        <v>363</v>
      </c>
      <c r="C64" s="374">
        <f>SUM(C65:C67)</f>
        <v>0</v>
      </c>
      <c r="D64" s="374">
        <f>SUM(D65:D67)</f>
        <v>0</v>
      </c>
      <c r="E64" s="357">
        <f>SUM(E65:E67)</f>
        <v>0</v>
      </c>
    </row>
    <row r="65" spans="1:5" s="527" customFormat="1" ht="12" customHeight="1">
      <c r="A65" s="511" t="s">
        <v>364</v>
      </c>
      <c r="B65" s="385" t="s">
        <v>365</v>
      </c>
      <c r="C65" s="378"/>
      <c r="D65" s="378"/>
      <c r="E65" s="361"/>
    </row>
    <row r="66" spans="1:5" s="527" customFormat="1" ht="12" customHeight="1">
      <c r="A66" s="512" t="s">
        <v>366</v>
      </c>
      <c r="B66" s="386" t="s">
        <v>367</v>
      </c>
      <c r="C66" s="378"/>
      <c r="D66" s="378"/>
      <c r="E66" s="361"/>
    </row>
    <row r="67" spans="1:5" s="527" customFormat="1" ht="12" customHeight="1" thickBot="1">
      <c r="A67" s="513" t="s">
        <v>368</v>
      </c>
      <c r="B67" s="507" t="s">
        <v>369</v>
      </c>
      <c r="C67" s="378"/>
      <c r="D67" s="378"/>
      <c r="E67" s="361"/>
    </row>
    <row r="68" spans="1:5" s="527" customFormat="1" ht="12" customHeight="1" thickBot="1">
      <c r="A68" s="514" t="s">
        <v>370</v>
      </c>
      <c r="B68" s="364" t="s">
        <v>371</v>
      </c>
      <c r="C68" s="374">
        <f>SUM(C69:C72)</f>
        <v>0</v>
      </c>
      <c r="D68" s="374">
        <f>SUM(D69:D72)</f>
        <v>0</v>
      </c>
      <c r="E68" s="357">
        <f>SUM(E69:E72)</f>
        <v>0</v>
      </c>
    </row>
    <row r="69" spans="1:5" s="527" customFormat="1" ht="12" customHeight="1">
      <c r="A69" s="511" t="s">
        <v>104</v>
      </c>
      <c r="B69" s="644" t="s">
        <v>372</v>
      </c>
      <c r="C69" s="378"/>
      <c r="D69" s="378"/>
      <c r="E69" s="361"/>
    </row>
    <row r="70" spans="1:5" s="527" customFormat="1" ht="12" customHeight="1">
      <c r="A70" s="512" t="s">
        <v>105</v>
      </c>
      <c r="B70" s="644" t="s">
        <v>705</v>
      </c>
      <c r="C70" s="378"/>
      <c r="D70" s="378"/>
      <c r="E70" s="361"/>
    </row>
    <row r="71" spans="1:5" s="527" customFormat="1" ht="12" customHeight="1">
      <c r="A71" s="512" t="s">
        <v>373</v>
      </c>
      <c r="B71" s="644" t="s">
        <v>374</v>
      </c>
      <c r="C71" s="378"/>
      <c r="D71" s="378"/>
      <c r="E71" s="361"/>
    </row>
    <row r="72" spans="1:5" s="527" customFormat="1" ht="12" customHeight="1" thickBot="1">
      <c r="A72" s="513" t="s">
        <v>375</v>
      </c>
      <c r="B72" s="645" t="s">
        <v>706</v>
      </c>
      <c r="C72" s="378"/>
      <c r="D72" s="378"/>
      <c r="E72" s="361"/>
    </row>
    <row r="73" spans="1:5" s="527" customFormat="1" ht="12" customHeight="1" thickBot="1">
      <c r="A73" s="514" t="s">
        <v>376</v>
      </c>
      <c r="B73" s="364" t="s">
        <v>377</v>
      </c>
      <c r="C73" s="374">
        <f>SUM(C74:C75)</f>
        <v>0</v>
      </c>
      <c r="D73" s="374">
        <f>SUM(D74:D75)</f>
        <v>0</v>
      </c>
      <c r="E73" s="357">
        <f>SUM(E74:E75)</f>
        <v>0</v>
      </c>
    </row>
    <row r="74" spans="1:5" s="527" customFormat="1" ht="12" customHeight="1">
      <c r="A74" s="511" t="s">
        <v>378</v>
      </c>
      <c r="B74" s="385" t="s">
        <v>379</v>
      </c>
      <c r="C74" s="378"/>
      <c r="D74" s="378"/>
      <c r="E74" s="361"/>
    </row>
    <row r="75" spans="1:5" s="527" customFormat="1" ht="12" customHeight="1" thickBot="1">
      <c r="A75" s="513" t="s">
        <v>380</v>
      </c>
      <c r="B75" s="387" t="s">
        <v>381</v>
      </c>
      <c r="C75" s="378"/>
      <c r="D75" s="378"/>
      <c r="E75" s="361"/>
    </row>
    <row r="76" spans="1:5" s="527" customFormat="1" ht="12" customHeight="1" thickBot="1">
      <c r="A76" s="514" t="s">
        <v>382</v>
      </c>
      <c r="B76" s="364" t="s">
        <v>383</v>
      </c>
      <c r="C76" s="374">
        <f>SUM(C77:C79)</f>
        <v>0</v>
      </c>
      <c r="D76" s="374">
        <f>SUM(D77:D79)</f>
        <v>0</v>
      </c>
      <c r="E76" s="357">
        <f>SUM(E77:E79)</f>
        <v>0</v>
      </c>
    </row>
    <row r="77" spans="1:5" s="527" customFormat="1" ht="12" customHeight="1">
      <c r="A77" s="511" t="s">
        <v>384</v>
      </c>
      <c r="B77" s="385" t="s">
        <v>385</v>
      </c>
      <c r="C77" s="378"/>
      <c r="D77" s="378"/>
      <c r="E77" s="361"/>
    </row>
    <row r="78" spans="1:5" s="527" customFormat="1" ht="12" customHeight="1">
      <c r="A78" s="512" t="s">
        <v>386</v>
      </c>
      <c r="B78" s="386" t="s">
        <v>387</v>
      </c>
      <c r="C78" s="378"/>
      <c r="D78" s="378"/>
      <c r="E78" s="361"/>
    </row>
    <row r="79" spans="1:5" s="527" customFormat="1" ht="12" customHeight="1" thickBot="1">
      <c r="A79" s="513" t="s">
        <v>388</v>
      </c>
      <c r="B79" s="646" t="s">
        <v>707</v>
      </c>
      <c r="C79" s="378"/>
      <c r="D79" s="378"/>
      <c r="E79" s="361"/>
    </row>
    <row r="80" spans="1:5" s="527" customFormat="1" ht="12" customHeight="1" thickBot="1">
      <c r="A80" s="514" t="s">
        <v>389</v>
      </c>
      <c r="B80" s="364" t="s">
        <v>390</v>
      </c>
      <c r="C80" s="374">
        <f>SUM(C81:C84)</f>
        <v>0</v>
      </c>
      <c r="D80" s="374">
        <f>SUM(D81:D84)</f>
        <v>0</v>
      </c>
      <c r="E80" s="357">
        <f>SUM(E81:E84)</f>
        <v>0</v>
      </c>
    </row>
    <row r="81" spans="1:5" s="527" customFormat="1" ht="12" customHeight="1">
      <c r="A81" s="515" t="s">
        <v>391</v>
      </c>
      <c r="B81" s="385" t="s">
        <v>392</v>
      </c>
      <c r="C81" s="378"/>
      <c r="D81" s="378"/>
      <c r="E81" s="361"/>
    </row>
    <row r="82" spans="1:5" s="527" customFormat="1" ht="12" customHeight="1">
      <c r="A82" s="516" t="s">
        <v>393</v>
      </c>
      <c r="B82" s="386" t="s">
        <v>394</v>
      </c>
      <c r="C82" s="378"/>
      <c r="D82" s="378"/>
      <c r="E82" s="361"/>
    </row>
    <row r="83" spans="1:5" s="527" customFormat="1" ht="12" customHeight="1">
      <c r="A83" s="516" t="s">
        <v>395</v>
      </c>
      <c r="B83" s="386" t="s">
        <v>396</v>
      </c>
      <c r="C83" s="378"/>
      <c r="D83" s="378"/>
      <c r="E83" s="361"/>
    </row>
    <row r="84" spans="1:5" s="527" customFormat="1" ht="12" customHeight="1" thickBot="1">
      <c r="A84" s="517" t="s">
        <v>397</v>
      </c>
      <c r="B84" s="387" t="s">
        <v>398</v>
      </c>
      <c r="C84" s="378"/>
      <c r="D84" s="378"/>
      <c r="E84" s="361"/>
    </row>
    <row r="85" spans="1:5" s="527" customFormat="1" ht="12" customHeight="1" thickBot="1">
      <c r="A85" s="514" t="s">
        <v>399</v>
      </c>
      <c r="B85" s="364" t="s">
        <v>400</v>
      </c>
      <c r="C85" s="399"/>
      <c r="D85" s="399"/>
      <c r="E85" s="400"/>
    </row>
    <row r="86" spans="1:5" s="527" customFormat="1" ht="12" customHeight="1" thickBot="1">
      <c r="A86" s="514" t="s">
        <v>401</v>
      </c>
      <c r="B86" s="508" t="s">
        <v>402</v>
      </c>
      <c r="C86" s="380">
        <f>+C64+C68+C73+C76+C80+C85</f>
        <v>0</v>
      </c>
      <c r="D86" s="380">
        <f>+D64+D68+D73+D76+D80+D85</f>
        <v>0</v>
      </c>
      <c r="E86" s="393">
        <f>+E64+E68+E73+E76+E80+E85</f>
        <v>0</v>
      </c>
    </row>
    <row r="87" spans="1:5" s="527" customFormat="1" ht="12" customHeight="1" thickBot="1">
      <c r="A87" s="518" t="s">
        <v>403</v>
      </c>
      <c r="B87" s="509" t="s">
        <v>540</v>
      </c>
      <c r="C87" s="380">
        <f>+C63+C86</f>
        <v>2215486</v>
      </c>
      <c r="D87" s="380">
        <f>+D63+D86</f>
        <v>3436031</v>
      </c>
      <c r="E87" s="393">
        <f>+E63+E86</f>
        <v>3436031</v>
      </c>
    </row>
    <row r="88" spans="1:5" s="527" customFormat="1" ht="15" customHeight="1">
      <c r="A88" s="483"/>
      <c r="B88" s="484"/>
      <c r="C88" s="499"/>
      <c r="D88" s="499"/>
      <c r="E88" s="499"/>
    </row>
    <row r="89" spans="1:5" ht="13.5" thickBot="1">
      <c r="A89" s="485"/>
      <c r="B89" s="486"/>
      <c r="C89" s="500"/>
      <c r="D89" s="500"/>
      <c r="E89" s="500"/>
    </row>
    <row r="90" spans="1:5" s="526" customFormat="1" ht="16.5" customHeight="1" thickBot="1">
      <c r="A90" s="718" t="s">
        <v>42</v>
      </c>
      <c r="B90" s="719"/>
      <c r="C90" s="719"/>
      <c r="D90" s="719"/>
      <c r="E90" s="720"/>
    </row>
    <row r="91" spans="1:5" s="305" customFormat="1" ht="12" customHeight="1" thickBot="1">
      <c r="A91" s="506" t="s">
        <v>6</v>
      </c>
      <c r="B91" s="346" t="s">
        <v>411</v>
      </c>
      <c r="C91" s="490">
        <f>SUM(C92:C96)</f>
        <v>2216486</v>
      </c>
      <c r="D91" s="490">
        <f>SUM(D92:D96)</f>
        <v>3162153</v>
      </c>
      <c r="E91" s="490">
        <f>SUM(E92:E96)</f>
        <v>3162153</v>
      </c>
    </row>
    <row r="92" spans="1:5" ht="12" customHeight="1">
      <c r="A92" s="519" t="s">
        <v>67</v>
      </c>
      <c r="B92" s="332" t="s">
        <v>36</v>
      </c>
      <c r="C92" s="491">
        <v>1995933</v>
      </c>
      <c r="D92" s="491">
        <v>2441152</v>
      </c>
      <c r="E92" s="491">
        <v>2441152</v>
      </c>
    </row>
    <row r="93" spans="1:5" ht="12" customHeight="1">
      <c r="A93" s="512" t="s">
        <v>68</v>
      </c>
      <c r="B93" s="330" t="s">
        <v>129</v>
      </c>
      <c r="C93" s="492">
        <v>220553</v>
      </c>
      <c r="D93" s="492">
        <v>272496</v>
      </c>
      <c r="E93" s="492">
        <v>272496</v>
      </c>
    </row>
    <row r="94" spans="1:5" ht="12" customHeight="1">
      <c r="A94" s="512" t="s">
        <v>69</v>
      </c>
      <c r="B94" s="330" t="s">
        <v>96</v>
      </c>
      <c r="C94" s="494">
        <v>0</v>
      </c>
      <c r="D94" s="494">
        <v>448505</v>
      </c>
      <c r="E94" s="494">
        <v>448505</v>
      </c>
    </row>
    <row r="95" spans="1:5" ht="12" customHeight="1">
      <c r="A95" s="512" t="s">
        <v>70</v>
      </c>
      <c r="B95" s="333" t="s">
        <v>130</v>
      </c>
      <c r="C95" s="494"/>
      <c r="D95" s="494"/>
      <c r="E95" s="494"/>
    </row>
    <row r="96" spans="1:5" ht="12" customHeight="1">
      <c r="A96" s="512" t="s">
        <v>79</v>
      </c>
      <c r="B96" s="341" t="s">
        <v>131</v>
      </c>
      <c r="C96" s="494"/>
      <c r="D96" s="494"/>
      <c r="E96" s="494"/>
    </row>
    <row r="97" spans="1:5" ht="12" customHeight="1">
      <c r="A97" s="512" t="s">
        <v>71</v>
      </c>
      <c r="B97" s="330" t="s">
        <v>412</v>
      </c>
      <c r="C97" s="494"/>
      <c r="D97" s="494"/>
      <c r="E97" s="494"/>
    </row>
    <row r="98" spans="1:5" ht="12" customHeight="1">
      <c r="A98" s="512" t="s">
        <v>72</v>
      </c>
      <c r="B98" s="353" t="s">
        <v>413</v>
      </c>
      <c r="C98" s="494"/>
      <c r="D98" s="494"/>
      <c r="E98" s="494"/>
    </row>
    <row r="99" spans="1:5" ht="12" customHeight="1">
      <c r="A99" s="512" t="s">
        <v>80</v>
      </c>
      <c r="B99" s="354" t="s">
        <v>414</v>
      </c>
      <c r="C99" s="494"/>
      <c r="D99" s="494"/>
      <c r="E99" s="494"/>
    </row>
    <row r="100" spans="1:5" ht="12" customHeight="1">
      <c r="A100" s="512" t="s">
        <v>81</v>
      </c>
      <c r="B100" s="354" t="s">
        <v>415</v>
      </c>
      <c r="C100" s="494"/>
      <c r="D100" s="494"/>
      <c r="E100" s="494"/>
    </row>
    <row r="101" spans="1:5" ht="12" customHeight="1">
      <c r="A101" s="512" t="s">
        <v>82</v>
      </c>
      <c r="B101" s="353" t="s">
        <v>416</v>
      </c>
      <c r="C101" s="494"/>
      <c r="D101" s="494"/>
      <c r="E101" s="494"/>
    </row>
    <row r="102" spans="1:5" ht="12" customHeight="1">
      <c r="A102" s="512" t="s">
        <v>83</v>
      </c>
      <c r="B102" s="353" t="s">
        <v>417</v>
      </c>
      <c r="C102" s="494"/>
      <c r="D102" s="494"/>
      <c r="E102" s="494"/>
    </row>
    <row r="103" spans="1:5" ht="12" customHeight="1">
      <c r="A103" s="512" t="s">
        <v>85</v>
      </c>
      <c r="B103" s="354" t="s">
        <v>418</v>
      </c>
      <c r="C103" s="494"/>
      <c r="D103" s="494"/>
      <c r="E103" s="494"/>
    </row>
    <row r="104" spans="1:5" ht="12" customHeight="1">
      <c r="A104" s="520" t="s">
        <v>132</v>
      </c>
      <c r="B104" s="355" t="s">
        <v>419</v>
      </c>
      <c r="C104" s="494"/>
      <c r="D104" s="494"/>
      <c r="E104" s="494"/>
    </row>
    <row r="105" spans="1:5" ht="12" customHeight="1">
      <c r="A105" s="512" t="s">
        <v>420</v>
      </c>
      <c r="B105" s="355" t="s">
        <v>421</v>
      </c>
      <c r="C105" s="494"/>
      <c r="D105" s="494"/>
      <c r="E105" s="494"/>
    </row>
    <row r="106" spans="1:5" s="305" customFormat="1" ht="12" customHeight="1" thickBot="1">
      <c r="A106" s="521" t="s">
        <v>422</v>
      </c>
      <c r="B106" s="356" t="s">
        <v>423</v>
      </c>
      <c r="C106" s="496"/>
      <c r="D106" s="496"/>
      <c r="E106" s="496"/>
    </row>
    <row r="107" spans="1:5" ht="12" customHeight="1" thickBot="1">
      <c r="A107" s="347" t="s">
        <v>7</v>
      </c>
      <c r="B107" s="345" t="s">
        <v>424</v>
      </c>
      <c r="C107" s="368">
        <f>+C108+C110+C112</f>
        <v>0</v>
      </c>
      <c r="D107" s="368">
        <f>+D108+D110+D112</f>
        <v>0</v>
      </c>
      <c r="E107" s="368">
        <f>+E108+E110+E112</f>
        <v>0</v>
      </c>
    </row>
    <row r="108" spans="1:5" ht="12" customHeight="1">
      <c r="A108" s="511" t="s">
        <v>73</v>
      </c>
      <c r="B108" s="330" t="s">
        <v>150</v>
      </c>
      <c r="C108" s="493"/>
      <c r="D108" s="493"/>
      <c r="E108" s="493"/>
    </row>
    <row r="109" spans="1:5" ht="12" customHeight="1">
      <c r="A109" s="511" t="s">
        <v>74</v>
      </c>
      <c r="B109" s="334" t="s">
        <v>425</v>
      </c>
      <c r="C109" s="493"/>
      <c r="D109" s="493"/>
      <c r="E109" s="493"/>
    </row>
    <row r="110" spans="1:5" ht="12" customHeight="1">
      <c r="A110" s="511" t="s">
        <v>75</v>
      </c>
      <c r="B110" s="334" t="s">
        <v>133</v>
      </c>
      <c r="C110" s="492"/>
      <c r="D110" s="492"/>
      <c r="E110" s="492"/>
    </row>
    <row r="111" spans="1:5" ht="12" customHeight="1">
      <c r="A111" s="511" t="s">
        <v>76</v>
      </c>
      <c r="B111" s="334" t="s">
        <v>426</v>
      </c>
      <c r="C111" s="358"/>
      <c r="D111" s="358"/>
      <c r="E111" s="358"/>
    </row>
    <row r="112" spans="1:5" ht="12" customHeight="1">
      <c r="A112" s="511" t="s">
        <v>77</v>
      </c>
      <c r="B112" s="366" t="s">
        <v>152</v>
      </c>
      <c r="C112" s="358"/>
      <c r="D112" s="358"/>
      <c r="E112" s="358"/>
    </row>
    <row r="113" spans="1:5" ht="12" customHeight="1">
      <c r="A113" s="511" t="s">
        <v>84</v>
      </c>
      <c r="B113" s="365" t="s">
        <v>427</v>
      </c>
      <c r="C113" s="358"/>
      <c r="D113" s="358"/>
      <c r="E113" s="358"/>
    </row>
    <row r="114" spans="1:5" ht="12" customHeight="1">
      <c r="A114" s="511" t="s">
        <v>86</v>
      </c>
      <c r="B114" s="381" t="s">
        <v>428</v>
      </c>
      <c r="C114" s="358"/>
      <c r="D114" s="358"/>
      <c r="E114" s="358"/>
    </row>
    <row r="115" spans="1:5" ht="12" customHeight="1">
      <c r="A115" s="511" t="s">
        <v>134</v>
      </c>
      <c r="B115" s="354" t="s">
        <v>415</v>
      </c>
      <c r="C115" s="358"/>
      <c r="D115" s="358"/>
      <c r="E115" s="358"/>
    </row>
    <row r="116" spans="1:5" ht="12" customHeight="1">
      <c r="A116" s="511" t="s">
        <v>135</v>
      </c>
      <c r="B116" s="354" t="s">
        <v>429</v>
      </c>
      <c r="C116" s="358"/>
      <c r="D116" s="358"/>
      <c r="E116" s="358"/>
    </row>
    <row r="117" spans="1:5" ht="12" customHeight="1">
      <c r="A117" s="511" t="s">
        <v>136</v>
      </c>
      <c r="B117" s="354" t="s">
        <v>430</v>
      </c>
      <c r="C117" s="358"/>
      <c r="D117" s="358"/>
      <c r="E117" s="358"/>
    </row>
    <row r="118" spans="1:5" ht="12" customHeight="1">
      <c r="A118" s="511" t="s">
        <v>431</v>
      </c>
      <c r="B118" s="354" t="s">
        <v>418</v>
      </c>
      <c r="C118" s="358"/>
      <c r="D118" s="358"/>
      <c r="E118" s="358"/>
    </row>
    <row r="119" spans="1:5" ht="12" customHeight="1">
      <c r="A119" s="511" t="s">
        <v>432</v>
      </c>
      <c r="B119" s="354" t="s">
        <v>433</v>
      </c>
      <c r="C119" s="358"/>
      <c r="D119" s="358"/>
      <c r="E119" s="358"/>
    </row>
    <row r="120" spans="1:5" ht="12" customHeight="1" thickBot="1">
      <c r="A120" s="520" t="s">
        <v>434</v>
      </c>
      <c r="B120" s="354" t="s">
        <v>435</v>
      </c>
      <c r="C120" s="360"/>
      <c r="D120" s="360"/>
      <c r="E120" s="360"/>
    </row>
    <row r="121" spans="1:5" ht="12" customHeight="1" thickBot="1">
      <c r="A121" s="347" t="s">
        <v>8</v>
      </c>
      <c r="B121" s="350" t="s">
        <v>436</v>
      </c>
      <c r="C121" s="368">
        <f>+C122+C123</f>
        <v>0</v>
      </c>
      <c r="D121" s="368">
        <f>+D122+D123</f>
        <v>0</v>
      </c>
      <c r="E121" s="368">
        <f>+E122+E123</f>
        <v>0</v>
      </c>
    </row>
    <row r="122" spans="1:5" ht="12" customHeight="1">
      <c r="A122" s="511" t="s">
        <v>56</v>
      </c>
      <c r="B122" s="331" t="s">
        <v>43</v>
      </c>
      <c r="C122" s="493"/>
      <c r="D122" s="493"/>
      <c r="E122" s="493"/>
    </row>
    <row r="123" spans="1:5" ht="12" customHeight="1" thickBot="1">
      <c r="A123" s="513" t="s">
        <v>57</v>
      </c>
      <c r="B123" s="334" t="s">
        <v>44</v>
      </c>
      <c r="C123" s="494"/>
      <c r="D123" s="494"/>
      <c r="E123" s="494"/>
    </row>
    <row r="124" spans="1:5" ht="12" customHeight="1" thickBot="1">
      <c r="A124" s="347" t="s">
        <v>9</v>
      </c>
      <c r="B124" s="350" t="s">
        <v>437</v>
      </c>
      <c r="C124" s="368">
        <f>+C91+C107+C121</f>
        <v>2216486</v>
      </c>
      <c r="D124" s="368">
        <f>+D91+D107+D121</f>
        <v>3162153</v>
      </c>
      <c r="E124" s="368">
        <f>+E91+E107+E121</f>
        <v>3162153</v>
      </c>
    </row>
    <row r="125" spans="1:5" ht="12" customHeight="1" thickBot="1">
      <c r="A125" s="347" t="s">
        <v>10</v>
      </c>
      <c r="B125" s="350" t="s">
        <v>542</v>
      </c>
      <c r="C125" s="368">
        <f>+C126+C127+C128</f>
        <v>0</v>
      </c>
      <c r="D125" s="368">
        <f>+D126+D127+D128</f>
        <v>0</v>
      </c>
      <c r="E125" s="368">
        <f>+E126+E127+E128</f>
        <v>0</v>
      </c>
    </row>
    <row r="126" spans="1:5" ht="12" customHeight="1">
      <c r="A126" s="511" t="s">
        <v>60</v>
      </c>
      <c r="B126" s="331" t="s">
        <v>439</v>
      </c>
      <c r="C126" s="358"/>
      <c r="D126" s="358"/>
      <c r="E126" s="358"/>
    </row>
    <row r="127" spans="1:5" ht="12" customHeight="1">
      <c r="A127" s="511" t="s">
        <v>61</v>
      </c>
      <c r="B127" s="331" t="s">
        <v>440</v>
      </c>
      <c r="C127" s="358"/>
      <c r="D127" s="358"/>
      <c r="E127" s="358"/>
    </row>
    <row r="128" spans="1:5" ht="12" customHeight="1" thickBot="1">
      <c r="A128" s="520" t="s">
        <v>62</v>
      </c>
      <c r="B128" s="329" t="s">
        <v>441</v>
      </c>
      <c r="C128" s="358"/>
      <c r="D128" s="358"/>
      <c r="E128" s="358"/>
    </row>
    <row r="129" spans="1:5" ht="12" customHeight="1" thickBot="1">
      <c r="A129" s="347" t="s">
        <v>11</v>
      </c>
      <c r="B129" s="350" t="s">
        <v>442</v>
      </c>
      <c r="C129" s="368">
        <f>+C130+C131+C132+C133</f>
        <v>0</v>
      </c>
      <c r="D129" s="368">
        <f>+D130+D131+D132+D133</f>
        <v>0</v>
      </c>
      <c r="E129" s="368">
        <f>+E130+E131+E132+E133</f>
        <v>0</v>
      </c>
    </row>
    <row r="130" spans="1:5" ht="12" customHeight="1">
      <c r="A130" s="511" t="s">
        <v>63</v>
      </c>
      <c r="B130" s="331" t="s">
        <v>443</v>
      </c>
      <c r="C130" s="358"/>
      <c r="D130" s="358"/>
      <c r="E130" s="358"/>
    </row>
    <row r="131" spans="1:5" ht="12" customHeight="1">
      <c r="A131" s="511" t="s">
        <v>64</v>
      </c>
      <c r="B131" s="331" t="s">
        <v>444</v>
      </c>
      <c r="C131" s="358"/>
      <c r="D131" s="358"/>
      <c r="E131" s="358"/>
    </row>
    <row r="132" spans="1:5" ht="12" customHeight="1">
      <c r="A132" s="511" t="s">
        <v>342</v>
      </c>
      <c r="B132" s="331" t="s">
        <v>445</v>
      </c>
      <c r="C132" s="358"/>
      <c r="D132" s="358"/>
      <c r="E132" s="358"/>
    </row>
    <row r="133" spans="1:5" s="305" customFormat="1" ht="12" customHeight="1" thickBot="1">
      <c r="A133" s="520" t="s">
        <v>344</v>
      </c>
      <c r="B133" s="329" t="s">
        <v>446</v>
      </c>
      <c r="C133" s="358"/>
      <c r="D133" s="358"/>
      <c r="E133" s="358"/>
    </row>
    <row r="134" spans="1:11" ht="13.5" thickBot="1">
      <c r="A134" s="347" t="s">
        <v>12</v>
      </c>
      <c r="B134" s="350" t="s">
        <v>640</v>
      </c>
      <c r="C134" s="495">
        <f>+C135+C136+C138+C139+C137</f>
        <v>0</v>
      </c>
      <c r="D134" s="495">
        <f>+D135+D136+D138+D139+D137</f>
        <v>0</v>
      </c>
      <c r="E134" s="495">
        <f>+E135+E136+E138+E139+E137</f>
        <v>0</v>
      </c>
      <c r="K134" s="476"/>
    </row>
    <row r="135" spans="1:5" ht="12.75">
      <c r="A135" s="511" t="s">
        <v>65</v>
      </c>
      <c r="B135" s="331" t="s">
        <v>448</v>
      </c>
      <c r="C135" s="358"/>
      <c r="D135" s="358"/>
      <c r="E135" s="358"/>
    </row>
    <row r="136" spans="1:5" ht="12" customHeight="1">
      <c r="A136" s="511" t="s">
        <v>66</v>
      </c>
      <c r="B136" s="331" t="s">
        <v>449</v>
      </c>
      <c r="C136" s="358"/>
      <c r="D136" s="358"/>
      <c r="E136" s="358"/>
    </row>
    <row r="137" spans="1:5" ht="12" customHeight="1">
      <c r="A137" s="511" t="s">
        <v>351</v>
      </c>
      <c r="B137" s="331" t="s">
        <v>639</v>
      </c>
      <c r="C137" s="358"/>
      <c r="D137" s="358"/>
      <c r="E137" s="358"/>
    </row>
    <row r="138" spans="1:5" s="305" customFormat="1" ht="12" customHeight="1">
      <c r="A138" s="511" t="s">
        <v>353</v>
      </c>
      <c r="B138" s="331" t="s">
        <v>450</v>
      </c>
      <c r="C138" s="358"/>
      <c r="D138" s="358"/>
      <c r="E138" s="358"/>
    </row>
    <row r="139" spans="1:5" s="305" customFormat="1" ht="12" customHeight="1" thickBot="1">
      <c r="A139" s="520" t="s">
        <v>638</v>
      </c>
      <c r="B139" s="329" t="s">
        <v>451</v>
      </c>
      <c r="C139" s="358"/>
      <c r="D139" s="358"/>
      <c r="E139" s="358"/>
    </row>
    <row r="140" spans="1:5" s="305" customFormat="1" ht="12" customHeight="1" thickBot="1">
      <c r="A140" s="347" t="s">
        <v>13</v>
      </c>
      <c r="B140" s="350" t="s">
        <v>543</v>
      </c>
      <c r="C140" s="497">
        <f>+C141+C142+C143+C144</f>
        <v>0</v>
      </c>
      <c r="D140" s="497">
        <f>+D141+D142+D143+D144</f>
        <v>0</v>
      </c>
      <c r="E140" s="497">
        <f>+E141+E142+E143+E144</f>
        <v>0</v>
      </c>
    </row>
    <row r="141" spans="1:5" s="305" customFormat="1" ht="12" customHeight="1">
      <c r="A141" s="511" t="s">
        <v>127</v>
      </c>
      <c r="B141" s="331" t="s">
        <v>453</v>
      </c>
      <c r="C141" s="358"/>
      <c r="D141" s="358"/>
      <c r="E141" s="358"/>
    </row>
    <row r="142" spans="1:5" s="305" customFormat="1" ht="12" customHeight="1">
      <c r="A142" s="511" t="s">
        <v>128</v>
      </c>
      <c r="B142" s="331" t="s">
        <v>454</v>
      </c>
      <c r="C142" s="358"/>
      <c r="D142" s="358"/>
      <c r="E142" s="358"/>
    </row>
    <row r="143" spans="1:5" s="305" customFormat="1" ht="12" customHeight="1">
      <c r="A143" s="511" t="s">
        <v>151</v>
      </c>
      <c r="B143" s="331" t="s">
        <v>455</v>
      </c>
      <c r="C143" s="358"/>
      <c r="D143" s="358"/>
      <c r="E143" s="358"/>
    </row>
    <row r="144" spans="1:5" ht="12.75" customHeight="1" thickBot="1">
      <c r="A144" s="511" t="s">
        <v>359</v>
      </c>
      <c r="B144" s="331" t="s">
        <v>456</v>
      </c>
      <c r="C144" s="358"/>
      <c r="D144" s="358"/>
      <c r="E144" s="358"/>
    </row>
    <row r="145" spans="1:5" ht="12" customHeight="1" thickBot="1">
      <c r="A145" s="347" t="s">
        <v>14</v>
      </c>
      <c r="B145" s="350" t="s">
        <v>457</v>
      </c>
      <c r="C145" s="510">
        <f>+C125+C129+C134+C140</f>
        <v>0</v>
      </c>
      <c r="D145" s="510">
        <f>+D125+D129+D134+D140</f>
        <v>0</v>
      </c>
      <c r="E145" s="510">
        <f>+E125+E129+E134+E140</f>
        <v>0</v>
      </c>
    </row>
    <row r="146" spans="1:5" ht="15" customHeight="1" thickBot="1">
      <c r="A146" s="522" t="s">
        <v>15</v>
      </c>
      <c r="B146" s="370" t="s">
        <v>458</v>
      </c>
      <c r="C146" s="510">
        <f>+C124+C145</f>
        <v>2216486</v>
      </c>
      <c r="D146" s="510">
        <f>+D124+D145</f>
        <v>3162153</v>
      </c>
      <c r="E146" s="510">
        <f>+E124+E145</f>
        <v>3162153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592" t="s">
        <v>698</v>
      </c>
      <c r="B148" s="593"/>
      <c r="C148" s="87">
        <v>2</v>
      </c>
      <c r="D148" s="88">
        <v>3</v>
      </c>
      <c r="E148" s="85">
        <v>3</v>
      </c>
    </row>
    <row r="149" spans="1:5" ht="14.25" customHeight="1" thickBot="1">
      <c r="A149" s="594" t="s">
        <v>697</v>
      </c>
      <c r="B149" s="595"/>
      <c r="C149" s="87">
        <v>2</v>
      </c>
      <c r="D149" s="88">
        <v>3</v>
      </c>
      <c r="E149" s="85">
        <v>3</v>
      </c>
    </row>
  </sheetData>
  <sheetProtection sheet="1" objects="1" scenarios="1"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73">
      <selection activeCell="E33" sqref="E33"/>
    </sheetView>
  </sheetViews>
  <sheetFormatPr defaultColWidth="9.00390625" defaultRowHeight="12.75"/>
  <cols>
    <col min="1" max="1" width="14.875" style="502" customWidth="1"/>
    <col min="2" max="2" width="65.375" style="503" customWidth="1"/>
    <col min="3" max="5" width="17.00390625" style="504" customWidth="1"/>
    <col min="6" max="16384" width="9.375" style="33" customWidth="1"/>
  </cols>
  <sheetData>
    <row r="1" spans="1:5" s="479" customFormat="1" ht="16.5" customHeight="1" thickBot="1">
      <c r="A1" s="650"/>
      <c r="B1" s="651"/>
      <c r="C1" s="489"/>
      <c r="D1" s="489"/>
      <c r="E1" s="575" t="str">
        <f>+CONCATENATE("6.4. melléklet a ……/",LEFT(ÖSSZEFÜGGÉSEK!A4,4)+1,". (……) önkormányzati rendelethez")</f>
        <v>6.4. melléklet a ……/2018. (……) önkormányzati rendelethez</v>
      </c>
    </row>
    <row r="2" spans="1:5" s="524" customFormat="1" ht="15.75" customHeight="1">
      <c r="A2" s="505" t="s">
        <v>48</v>
      </c>
      <c r="B2" s="721" t="s">
        <v>147</v>
      </c>
      <c r="C2" s="722"/>
      <c r="D2" s="723"/>
      <c r="E2" s="498" t="s">
        <v>40</v>
      </c>
    </row>
    <row r="3" spans="1:5" s="524" customFormat="1" ht="24.75" thickBot="1">
      <c r="A3" s="523" t="s">
        <v>538</v>
      </c>
      <c r="B3" s="724" t="s">
        <v>643</v>
      </c>
      <c r="C3" s="725"/>
      <c r="D3" s="726"/>
      <c r="E3" s="475" t="s">
        <v>47</v>
      </c>
    </row>
    <row r="4" spans="1:5" s="525" customFormat="1" ht="15.75" customHeight="1" thickBot="1">
      <c r="A4" s="480"/>
      <c r="B4" s="480"/>
      <c r="C4" s="481"/>
      <c r="D4" s="481"/>
      <c r="E4" s="481" t="e">
        <f>'6.3. sz. mell'!E4</f>
        <v>#REF!</v>
      </c>
    </row>
    <row r="5" spans="1:5" ht="24.75" thickBot="1">
      <c r="A5" s="315" t="s">
        <v>142</v>
      </c>
      <c r="B5" s="316" t="s">
        <v>696</v>
      </c>
      <c r="C5" s="76" t="s">
        <v>170</v>
      </c>
      <c r="D5" s="76" t="s">
        <v>175</v>
      </c>
      <c r="E5" s="482" t="s">
        <v>176</v>
      </c>
    </row>
    <row r="6" spans="1:5" s="526" customFormat="1" ht="12.75" customHeight="1" thickBot="1">
      <c r="A6" s="477" t="s">
        <v>405</v>
      </c>
      <c r="B6" s="478" t="s">
        <v>406</v>
      </c>
      <c r="C6" s="478" t="s">
        <v>407</v>
      </c>
      <c r="D6" s="86" t="s">
        <v>408</v>
      </c>
      <c r="E6" s="84" t="s">
        <v>409</v>
      </c>
    </row>
    <row r="7" spans="1:5" s="526" customFormat="1" ht="15.75" customHeight="1" thickBot="1">
      <c r="A7" s="718" t="s">
        <v>41</v>
      </c>
      <c r="B7" s="719"/>
      <c r="C7" s="719"/>
      <c r="D7" s="719"/>
      <c r="E7" s="720"/>
    </row>
    <row r="8" spans="1:5" s="526" customFormat="1" ht="12" customHeight="1" thickBot="1">
      <c r="A8" s="347" t="s">
        <v>6</v>
      </c>
      <c r="B8" s="343" t="s">
        <v>300</v>
      </c>
      <c r="C8" s="374">
        <f>SUM(C9:C14)</f>
        <v>823583</v>
      </c>
      <c r="D8" s="374">
        <f>SUM(D9:D14)</f>
        <v>1687352</v>
      </c>
      <c r="E8" s="357">
        <f>SUM(E9:E14)</f>
        <v>1687352</v>
      </c>
    </row>
    <row r="9" spans="1:5" s="501" customFormat="1" ht="12" customHeight="1">
      <c r="A9" s="511" t="s">
        <v>67</v>
      </c>
      <c r="B9" s="385" t="s">
        <v>301</v>
      </c>
      <c r="C9" s="376">
        <v>823583</v>
      </c>
      <c r="D9" s="376">
        <v>823583</v>
      </c>
      <c r="E9" s="359">
        <v>823583</v>
      </c>
    </row>
    <row r="10" spans="1:5" s="527" customFormat="1" ht="12" customHeight="1">
      <c r="A10" s="512" t="s">
        <v>68</v>
      </c>
      <c r="B10" s="386" t="s">
        <v>302</v>
      </c>
      <c r="C10" s="375"/>
      <c r="D10" s="375"/>
      <c r="E10" s="358"/>
    </row>
    <row r="11" spans="1:5" s="527" customFormat="1" ht="12" customHeight="1">
      <c r="A11" s="512" t="s">
        <v>69</v>
      </c>
      <c r="B11" s="386" t="s">
        <v>303</v>
      </c>
      <c r="C11" s="375"/>
      <c r="D11" s="375"/>
      <c r="E11" s="358"/>
    </row>
    <row r="12" spans="1:5" s="527" customFormat="1" ht="12" customHeight="1">
      <c r="A12" s="512" t="s">
        <v>70</v>
      </c>
      <c r="B12" s="386" t="s">
        <v>304</v>
      </c>
      <c r="C12" s="375"/>
      <c r="D12" s="375"/>
      <c r="E12" s="358"/>
    </row>
    <row r="13" spans="1:5" s="527" customFormat="1" ht="12" customHeight="1">
      <c r="A13" s="512" t="s">
        <v>103</v>
      </c>
      <c r="B13" s="386" t="s">
        <v>305</v>
      </c>
      <c r="C13" s="375"/>
      <c r="D13" s="375"/>
      <c r="E13" s="358"/>
    </row>
    <row r="14" spans="1:5" s="501" customFormat="1" ht="12" customHeight="1" thickBot="1">
      <c r="A14" s="513" t="s">
        <v>71</v>
      </c>
      <c r="B14" s="387" t="s">
        <v>306</v>
      </c>
      <c r="C14" s="377">
        <v>0</v>
      </c>
      <c r="D14" s="377">
        <v>863769</v>
      </c>
      <c r="E14" s="360">
        <v>863769</v>
      </c>
    </row>
    <row r="15" spans="1:5" s="501" customFormat="1" ht="12" customHeight="1" thickBot="1">
      <c r="A15" s="347" t="s">
        <v>7</v>
      </c>
      <c r="B15" s="364" t="s">
        <v>307</v>
      </c>
      <c r="C15" s="374">
        <f>SUM(C16:C20)</f>
        <v>0</v>
      </c>
      <c r="D15" s="374">
        <f>SUM(D16:D20)</f>
        <v>0</v>
      </c>
      <c r="E15" s="357">
        <f>SUM(E16:E20)</f>
        <v>0</v>
      </c>
    </row>
    <row r="16" spans="1:5" s="501" customFormat="1" ht="12" customHeight="1">
      <c r="A16" s="511" t="s">
        <v>73</v>
      </c>
      <c r="B16" s="385" t="s">
        <v>308</v>
      </c>
      <c r="C16" s="376"/>
      <c r="D16" s="376"/>
      <c r="E16" s="359"/>
    </row>
    <row r="17" spans="1:5" s="501" customFormat="1" ht="12" customHeight="1">
      <c r="A17" s="512" t="s">
        <v>74</v>
      </c>
      <c r="B17" s="386" t="s">
        <v>309</v>
      </c>
      <c r="C17" s="375"/>
      <c r="D17" s="375"/>
      <c r="E17" s="358"/>
    </row>
    <row r="18" spans="1:5" s="501" customFormat="1" ht="12" customHeight="1">
      <c r="A18" s="512" t="s">
        <v>75</v>
      </c>
      <c r="B18" s="386" t="s">
        <v>310</v>
      </c>
      <c r="C18" s="375"/>
      <c r="D18" s="375"/>
      <c r="E18" s="358"/>
    </row>
    <row r="19" spans="1:5" s="501" customFormat="1" ht="12" customHeight="1">
      <c r="A19" s="512" t="s">
        <v>76</v>
      </c>
      <c r="B19" s="386" t="s">
        <v>311</v>
      </c>
      <c r="C19" s="375"/>
      <c r="D19" s="375"/>
      <c r="E19" s="358"/>
    </row>
    <row r="20" spans="1:5" s="501" customFormat="1" ht="12" customHeight="1">
      <c r="A20" s="512" t="s">
        <v>77</v>
      </c>
      <c r="B20" s="386" t="s">
        <v>312</v>
      </c>
      <c r="C20" s="375"/>
      <c r="D20" s="375"/>
      <c r="E20" s="358"/>
    </row>
    <row r="21" spans="1:5" s="527" customFormat="1" ht="12" customHeight="1" thickBot="1">
      <c r="A21" s="513" t="s">
        <v>84</v>
      </c>
      <c r="B21" s="387" t="s">
        <v>313</v>
      </c>
      <c r="C21" s="377"/>
      <c r="D21" s="377"/>
      <c r="E21" s="360"/>
    </row>
    <row r="22" spans="1:5" s="527" customFormat="1" ht="12" customHeight="1" thickBot="1">
      <c r="A22" s="347" t="s">
        <v>8</v>
      </c>
      <c r="B22" s="343" t="s">
        <v>314</v>
      </c>
      <c r="C22" s="374">
        <f>SUM(C23:C27)</f>
        <v>0</v>
      </c>
      <c r="D22" s="374">
        <f>SUM(D23:D27)</f>
        <v>0</v>
      </c>
      <c r="E22" s="357">
        <f>SUM(E23:E27)</f>
        <v>0</v>
      </c>
    </row>
    <row r="23" spans="1:5" s="527" customFormat="1" ht="12" customHeight="1">
      <c r="A23" s="511" t="s">
        <v>56</v>
      </c>
      <c r="B23" s="385" t="s">
        <v>315</v>
      </c>
      <c r="C23" s="376"/>
      <c r="D23" s="376"/>
      <c r="E23" s="359"/>
    </row>
    <row r="24" spans="1:5" s="501" customFormat="1" ht="12" customHeight="1">
      <c r="A24" s="512" t="s">
        <v>57</v>
      </c>
      <c r="B24" s="386" t="s">
        <v>316</v>
      </c>
      <c r="C24" s="375"/>
      <c r="D24" s="375"/>
      <c r="E24" s="358"/>
    </row>
    <row r="25" spans="1:5" s="527" customFormat="1" ht="12" customHeight="1">
      <c r="A25" s="512" t="s">
        <v>58</v>
      </c>
      <c r="B25" s="386" t="s">
        <v>317</v>
      </c>
      <c r="C25" s="375"/>
      <c r="D25" s="375"/>
      <c r="E25" s="358"/>
    </row>
    <row r="26" spans="1:5" s="527" customFormat="1" ht="12" customHeight="1">
      <c r="A26" s="512" t="s">
        <v>59</v>
      </c>
      <c r="B26" s="386" t="s">
        <v>318</v>
      </c>
      <c r="C26" s="375"/>
      <c r="D26" s="375"/>
      <c r="E26" s="358"/>
    </row>
    <row r="27" spans="1:5" s="527" customFormat="1" ht="12" customHeight="1">
      <c r="A27" s="512" t="s">
        <v>117</v>
      </c>
      <c r="B27" s="386" t="s">
        <v>319</v>
      </c>
      <c r="C27" s="375"/>
      <c r="D27" s="375"/>
      <c r="E27" s="358"/>
    </row>
    <row r="28" spans="1:5" s="527" customFormat="1" ht="12" customHeight="1" thickBot="1">
      <c r="A28" s="513" t="s">
        <v>118</v>
      </c>
      <c r="B28" s="387" t="s">
        <v>320</v>
      </c>
      <c r="C28" s="377"/>
      <c r="D28" s="377"/>
      <c r="E28" s="360"/>
    </row>
    <row r="29" spans="1:5" s="527" customFormat="1" ht="12" customHeight="1" thickBot="1">
      <c r="A29" s="347" t="s">
        <v>119</v>
      </c>
      <c r="B29" s="343" t="s">
        <v>687</v>
      </c>
      <c r="C29" s="380">
        <f>SUM(C30:C35)</f>
        <v>0</v>
      </c>
      <c r="D29" s="380">
        <f>SUM(D30:D35)</f>
        <v>0</v>
      </c>
      <c r="E29" s="393">
        <f>SUM(E30:E35)</f>
        <v>0</v>
      </c>
    </row>
    <row r="30" spans="1:5" s="527" customFormat="1" ht="12" customHeight="1">
      <c r="A30" s="511" t="s">
        <v>321</v>
      </c>
      <c r="B30" s="385" t="s">
        <v>691</v>
      </c>
      <c r="C30" s="376"/>
      <c r="D30" s="376">
        <f>+D31+D32</f>
        <v>0</v>
      </c>
      <c r="E30" s="359">
        <f>+E31+E32</f>
        <v>0</v>
      </c>
    </row>
    <row r="31" spans="1:5" s="527" customFormat="1" ht="12" customHeight="1">
      <c r="A31" s="512" t="s">
        <v>322</v>
      </c>
      <c r="B31" s="386" t="s">
        <v>692</v>
      </c>
      <c r="C31" s="375"/>
      <c r="D31" s="375"/>
      <c r="E31" s="358"/>
    </row>
    <row r="32" spans="1:5" s="527" customFormat="1" ht="12" customHeight="1">
      <c r="A32" s="512" t="s">
        <v>323</v>
      </c>
      <c r="B32" s="386" t="s">
        <v>693</v>
      </c>
      <c r="C32" s="375"/>
      <c r="D32" s="375"/>
      <c r="E32" s="358"/>
    </row>
    <row r="33" spans="1:5" s="527" customFormat="1" ht="12" customHeight="1">
      <c r="A33" s="512" t="s">
        <v>688</v>
      </c>
      <c r="B33" s="386" t="s">
        <v>694</v>
      </c>
      <c r="C33" s="375"/>
      <c r="D33" s="375"/>
      <c r="E33" s="358"/>
    </row>
    <row r="34" spans="1:5" s="527" customFormat="1" ht="12" customHeight="1">
      <c r="A34" s="512" t="s">
        <v>689</v>
      </c>
      <c r="B34" s="386" t="s">
        <v>324</v>
      </c>
      <c r="C34" s="375"/>
      <c r="D34" s="375"/>
      <c r="E34" s="358"/>
    </row>
    <row r="35" spans="1:5" s="527" customFormat="1" ht="12" customHeight="1" thickBot="1">
      <c r="A35" s="513" t="s">
        <v>690</v>
      </c>
      <c r="B35" s="366" t="s">
        <v>325</v>
      </c>
      <c r="C35" s="377"/>
      <c r="D35" s="377"/>
      <c r="E35" s="360"/>
    </row>
    <row r="36" spans="1:5" s="527" customFormat="1" ht="12" customHeight="1" thickBot="1">
      <c r="A36" s="347" t="s">
        <v>10</v>
      </c>
      <c r="B36" s="343" t="s">
        <v>326</v>
      </c>
      <c r="C36" s="374">
        <f>SUM(C37:C46)</f>
        <v>0</v>
      </c>
      <c r="D36" s="374">
        <f>SUM(D37:D46)</f>
        <v>0</v>
      </c>
      <c r="E36" s="357">
        <f>SUM(E37:E46)</f>
        <v>0</v>
      </c>
    </row>
    <row r="37" spans="1:5" s="527" customFormat="1" ht="12" customHeight="1">
      <c r="A37" s="511" t="s">
        <v>60</v>
      </c>
      <c r="B37" s="385" t="s">
        <v>327</v>
      </c>
      <c r="C37" s="376"/>
      <c r="D37" s="376"/>
      <c r="E37" s="359"/>
    </row>
    <row r="38" spans="1:5" s="527" customFormat="1" ht="12" customHeight="1">
      <c r="A38" s="512" t="s">
        <v>61</v>
      </c>
      <c r="B38" s="386" t="s">
        <v>328</v>
      </c>
      <c r="C38" s="375"/>
      <c r="D38" s="375"/>
      <c r="E38" s="358"/>
    </row>
    <row r="39" spans="1:5" s="527" customFormat="1" ht="12" customHeight="1">
      <c r="A39" s="512" t="s">
        <v>62</v>
      </c>
      <c r="B39" s="386" t="s">
        <v>329</v>
      </c>
      <c r="C39" s="375"/>
      <c r="D39" s="375"/>
      <c r="E39" s="358"/>
    </row>
    <row r="40" spans="1:5" s="527" customFormat="1" ht="12" customHeight="1">
      <c r="A40" s="512" t="s">
        <v>121</v>
      </c>
      <c r="B40" s="386" t="s">
        <v>330</v>
      </c>
      <c r="C40" s="375"/>
      <c r="D40" s="375"/>
      <c r="E40" s="358"/>
    </row>
    <row r="41" spans="1:5" s="527" customFormat="1" ht="12" customHeight="1">
      <c r="A41" s="512" t="s">
        <v>122</v>
      </c>
      <c r="B41" s="386" t="s">
        <v>331</v>
      </c>
      <c r="C41" s="375"/>
      <c r="D41" s="375"/>
      <c r="E41" s="358"/>
    </row>
    <row r="42" spans="1:5" s="527" customFormat="1" ht="12" customHeight="1">
      <c r="A42" s="512" t="s">
        <v>123</v>
      </c>
      <c r="B42" s="386" t="s">
        <v>332</v>
      </c>
      <c r="C42" s="375"/>
      <c r="D42" s="375"/>
      <c r="E42" s="358"/>
    </row>
    <row r="43" spans="1:5" s="527" customFormat="1" ht="12" customHeight="1">
      <c r="A43" s="512" t="s">
        <v>124</v>
      </c>
      <c r="B43" s="386" t="s">
        <v>333</v>
      </c>
      <c r="C43" s="375"/>
      <c r="D43" s="375"/>
      <c r="E43" s="358"/>
    </row>
    <row r="44" spans="1:5" s="527" customFormat="1" ht="12" customHeight="1">
      <c r="A44" s="512" t="s">
        <v>125</v>
      </c>
      <c r="B44" s="386" t="s">
        <v>334</v>
      </c>
      <c r="C44" s="375"/>
      <c r="D44" s="375"/>
      <c r="E44" s="358"/>
    </row>
    <row r="45" spans="1:5" s="527" customFormat="1" ht="12" customHeight="1">
      <c r="A45" s="512" t="s">
        <v>335</v>
      </c>
      <c r="B45" s="386" t="s">
        <v>336</v>
      </c>
      <c r="C45" s="378"/>
      <c r="D45" s="378"/>
      <c r="E45" s="361"/>
    </row>
    <row r="46" spans="1:5" s="501" customFormat="1" ht="12" customHeight="1" thickBot="1">
      <c r="A46" s="513" t="s">
        <v>337</v>
      </c>
      <c r="B46" s="387" t="s">
        <v>338</v>
      </c>
      <c r="C46" s="379"/>
      <c r="D46" s="379"/>
      <c r="E46" s="362"/>
    </row>
    <row r="47" spans="1:5" s="527" customFormat="1" ht="12" customHeight="1" thickBot="1">
      <c r="A47" s="347" t="s">
        <v>11</v>
      </c>
      <c r="B47" s="343" t="s">
        <v>339</v>
      </c>
      <c r="C47" s="374">
        <f>SUM(C48:C52)</f>
        <v>0</v>
      </c>
      <c r="D47" s="374">
        <f>SUM(D48:D52)</f>
        <v>0</v>
      </c>
      <c r="E47" s="357">
        <f>SUM(E48:E52)</f>
        <v>0</v>
      </c>
    </row>
    <row r="48" spans="1:5" s="527" customFormat="1" ht="12" customHeight="1">
      <c r="A48" s="511" t="s">
        <v>63</v>
      </c>
      <c r="B48" s="385" t="s">
        <v>340</v>
      </c>
      <c r="C48" s="395"/>
      <c r="D48" s="395"/>
      <c r="E48" s="363"/>
    </row>
    <row r="49" spans="1:5" s="527" customFormat="1" ht="12" customHeight="1">
      <c r="A49" s="512" t="s">
        <v>64</v>
      </c>
      <c r="B49" s="386" t="s">
        <v>341</v>
      </c>
      <c r="C49" s="378"/>
      <c r="D49" s="378"/>
      <c r="E49" s="361"/>
    </row>
    <row r="50" spans="1:5" s="527" customFormat="1" ht="12" customHeight="1">
      <c r="A50" s="512" t="s">
        <v>342</v>
      </c>
      <c r="B50" s="386" t="s">
        <v>343</v>
      </c>
      <c r="C50" s="378"/>
      <c r="D50" s="378"/>
      <c r="E50" s="361"/>
    </row>
    <row r="51" spans="1:5" s="527" customFormat="1" ht="12" customHeight="1">
      <c r="A51" s="512" t="s">
        <v>344</v>
      </c>
      <c r="B51" s="386" t="s">
        <v>345</v>
      </c>
      <c r="C51" s="378"/>
      <c r="D51" s="378"/>
      <c r="E51" s="361"/>
    </row>
    <row r="52" spans="1:5" s="527" customFormat="1" ht="12" customHeight="1" thickBot="1">
      <c r="A52" s="513" t="s">
        <v>346</v>
      </c>
      <c r="B52" s="387" t="s">
        <v>347</v>
      </c>
      <c r="C52" s="379"/>
      <c r="D52" s="379"/>
      <c r="E52" s="362"/>
    </row>
    <row r="53" spans="1:5" s="527" customFormat="1" ht="12" customHeight="1" thickBot="1">
      <c r="A53" s="347" t="s">
        <v>126</v>
      </c>
      <c r="B53" s="343" t="s">
        <v>348</v>
      </c>
      <c r="C53" s="374">
        <f>SUM(C54:C56)</f>
        <v>0</v>
      </c>
      <c r="D53" s="374">
        <f>SUM(D54:D56)</f>
        <v>0</v>
      </c>
      <c r="E53" s="357">
        <f>SUM(E54:E56)</f>
        <v>0</v>
      </c>
    </row>
    <row r="54" spans="1:5" s="501" customFormat="1" ht="12" customHeight="1">
      <c r="A54" s="511" t="s">
        <v>65</v>
      </c>
      <c r="B54" s="385" t="s">
        <v>349</v>
      </c>
      <c r="C54" s="376"/>
      <c r="D54" s="376"/>
      <c r="E54" s="359"/>
    </row>
    <row r="55" spans="1:5" s="501" customFormat="1" ht="12" customHeight="1">
      <c r="A55" s="512" t="s">
        <v>66</v>
      </c>
      <c r="B55" s="386" t="s">
        <v>350</v>
      </c>
      <c r="C55" s="375"/>
      <c r="D55" s="375"/>
      <c r="E55" s="358"/>
    </row>
    <row r="56" spans="1:5" s="501" customFormat="1" ht="12" customHeight="1">
      <c r="A56" s="512" t="s">
        <v>351</v>
      </c>
      <c r="B56" s="386" t="s">
        <v>352</v>
      </c>
      <c r="C56" s="375"/>
      <c r="D56" s="375"/>
      <c r="E56" s="358"/>
    </row>
    <row r="57" spans="1:5" s="501" customFormat="1" ht="12" customHeight="1" thickBot="1">
      <c r="A57" s="513" t="s">
        <v>353</v>
      </c>
      <c r="B57" s="387" t="s">
        <v>354</v>
      </c>
      <c r="C57" s="377"/>
      <c r="D57" s="377"/>
      <c r="E57" s="360"/>
    </row>
    <row r="58" spans="1:5" s="527" customFormat="1" ht="12" customHeight="1" thickBot="1">
      <c r="A58" s="347" t="s">
        <v>13</v>
      </c>
      <c r="B58" s="364" t="s">
        <v>355</v>
      </c>
      <c r="C58" s="374">
        <f>SUM(C59:C61)</f>
        <v>0</v>
      </c>
      <c r="D58" s="374">
        <f>SUM(D59:D61)</f>
        <v>0</v>
      </c>
      <c r="E58" s="357">
        <f>SUM(E59:E61)</f>
        <v>0</v>
      </c>
    </row>
    <row r="59" spans="1:5" s="527" customFormat="1" ht="12" customHeight="1">
      <c r="A59" s="511" t="s">
        <v>127</v>
      </c>
      <c r="B59" s="385" t="s">
        <v>356</v>
      </c>
      <c r="C59" s="378"/>
      <c r="D59" s="378"/>
      <c r="E59" s="361"/>
    </row>
    <row r="60" spans="1:5" s="527" customFormat="1" ht="12" customHeight="1">
      <c r="A60" s="512" t="s">
        <v>128</v>
      </c>
      <c r="B60" s="386" t="s">
        <v>541</v>
      </c>
      <c r="C60" s="378"/>
      <c r="D60" s="378"/>
      <c r="E60" s="361"/>
    </row>
    <row r="61" spans="1:5" s="527" customFormat="1" ht="12" customHeight="1">
      <c r="A61" s="512" t="s">
        <v>151</v>
      </c>
      <c r="B61" s="386" t="s">
        <v>358</v>
      </c>
      <c r="C61" s="378"/>
      <c r="D61" s="378"/>
      <c r="E61" s="361"/>
    </row>
    <row r="62" spans="1:5" s="527" customFormat="1" ht="12" customHeight="1" thickBot="1">
      <c r="A62" s="513" t="s">
        <v>359</v>
      </c>
      <c r="B62" s="387" t="s">
        <v>360</v>
      </c>
      <c r="C62" s="378"/>
      <c r="D62" s="378"/>
      <c r="E62" s="361"/>
    </row>
    <row r="63" spans="1:5" s="527" customFormat="1" ht="12" customHeight="1" thickBot="1">
      <c r="A63" s="347" t="s">
        <v>14</v>
      </c>
      <c r="B63" s="343" t="s">
        <v>361</v>
      </c>
      <c r="C63" s="380">
        <f>+C8+C15+C22+C29+C36+C47+C53+C58</f>
        <v>823583</v>
      </c>
      <c r="D63" s="380">
        <f>+D8+D15+D22+D29+D36+D47+D53+D58</f>
        <v>1687352</v>
      </c>
      <c r="E63" s="393">
        <f>+E8+E15+E22+E29+E36+E47+E53+E58</f>
        <v>1687352</v>
      </c>
    </row>
    <row r="64" spans="1:5" s="527" customFormat="1" ht="12" customHeight="1" thickBot="1">
      <c r="A64" s="514" t="s">
        <v>539</v>
      </c>
      <c r="B64" s="364" t="s">
        <v>363</v>
      </c>
      <c r="C64" s="374">
        <f>SUM(C65:C67)</f>
        <v>0</v>
      </c>
      <c r="D64" s="374">
        <f>SUM(D65:D67)</f>
        <v>0</v>
      </c>
      <c r="E64" s="357">
        <f>SUM(E65:E67)</f>
        <v>0</v>
      </c>
    </row>
    <row r="65" spans="1:5" s="527" customFormat="1" ht="12" customHeight="1">
      <c r="A65" s="511" t="s">
        <v>364</v>
      </c>
      <c r="B65" s="385" t="s">
        <v>365</v>
      </c>
      <c r="C65" s="378"/>
      <c r="D65" s="378"/>
      <c r="E65" s="361"/>
    </row>
    <row r="66" spans="1:5" s="527" customFormat="1" ht="12" customHeight="1">
      <c r="A66" s="512" t="s">
        <v>366</v>
      </c>
      <c r="B66" s="386" t="s">
        <v>367</v>
      </c>
      <c r="C66" s="378"/>
      <c r="D66" s="378"/>
      <c r="E66" s="361"/>
    </row>
    <row r="67" spans="1:5" s="527" customFormat="1" ht="12" customHeight="1" thickBot="1">
      <c r="A67" s="513" t="s">
        <v>368</v>
      </c>
      <c r="B67" s="507" t="s">
        <v>369</v>
      </c>
      <c r="C67" s="378"/>
      <c r="D67" s="378"/>
      <c r="E67" s="361"/>
    </row>
    <row r="68" spans="1:5" s="527" customFormat="1" ht="12" customHeight="1" thickBot="1">
      <c r="A68" s="514" t="s">
        <v>370</v>
      </c>
      <c r="B68" s="364" t="s">
        <v>371</v>
      </c>
      <c r="C68" s="374">
        <f>SUM(C69:C72)</f>
        <v>0</v>
      </c>
      <c r="D68" s="374">
        <f>SUM(D69:D72)</f>
        <v>0</v>
      </c>
      <c r="E68" s="357">
        <f>SUM(E69:E72)</f>
        <v>0</v>
      </c>
    </row>
    <row r="69" spans="1:5" s="527" customFormat="1" ht="12" customHeight="1">
      <c r="A69" s="511" t="s">
        <v>104</v>
      </c>
      <c r="B69" s="644" t="s">
        <v>372</v>
      </c>
      <c r="C69" s="378"/>
      <c r="D69" s="378"/>
      <c r="E69" s="361"/>
    </row>
    <row r="70" spans="1:5" s="527" customFormat="1" ht="12" customHeight="1">
      <c r="A70" s="512" t="s">
        <v>105</v>
      </c>
      <c r="B70" s="644" t="s">
        <v>705</v>
      </c>
      <c r="C70" s="378"/>
      <c r="D70" s="378"/>
      <c r="E70" s="361"/>
    </row>
    <row r="71" spans="1:5" s="527" customFormat="1" ht="12" customHeight="1">
      <c r="A71" s="512" t="s">
        <v>373</v>
      </c>
      <c r="B71" s="644" t="s">
        <v>374</v>
      </c>
      <c r="C71" s="378"/>
      <c r="D71" s="378"/>
      <c r="E71" s="361"/>
    </row>
    <row r="72" spans="1:5" s="527" customFormat="1" ht="12" customHeight="1" thickBot="1">
      <c r="A72" s="513" t="s">
        <v>375</v>
      </c>
      <c r="B72" s="645" t="s">
        <v>706</v>
      </c>
      <c r="C72" s="378"/>
      <c r="D72" s="378"/>
      <c r="E72" s="361"/>
    </row>
    <row r="73" spans="1:5" s="527" customFormat="1" ht="12" customHeight="1" thickBot="1">
      <c r="A73" s="514" t="s">
        <v>376</v>
      </c>
      <c r="B73" s="364" t="s">
        <v>377</v>
      </c>
      <c r="C73" s="374">
        <f>SUM(C74:C75)</f>
        <v>0</v>
      </c>
      <c r="D73" s="374">
        <f>SUM(D74:D75)</f>
        <v>0</v>
      </c>
      <c r="E73" s="357">
        <f>SUM(E74:E75)</f>
        <v>0</v>
      </c>
    </row>
    <row r="74" spans="1:5" s="527" customFormat="1" ht="12" customHeight="1">
      <c r="A74" s="511" t="s">
        <v>378</v>
      </c>
      <c r="B74" s="385" t="s">
        <v>379</v>
      </c>
      <c r="C74" s="378"/>
      <c r="D74" s="378"/>
      <c r="E74" s="361"/>
    </row>
    <row r="75" spans="1:5" s="527" customFormat="1" ht="12" customHeight="1" thickBot="1">
      <c r="A75" s="513" t="s">
        <v>380</v>
      </c>
      <c r="B75" s="387" t="s">
        <v>381</v>
      </c>
      <c r="C75" s="378"/>
      <c r="D75" s="378"/>
      <c r="E75" s="361"/>
    </row>
    <row r="76" spans="1:5" s="527" customFormat="1" ht="12" customHeight="1" thickBot="1">
      <c r="A76" s="514" t="s">
        <v>382</v>
      </c>
      <c r="B76" s="364" t="s">
        <v>383</v>
      </c>
      <c r="C76" s="374">
        <f>SUM(C77:C79)</f>
        <v>0</v>
      </c>
      <c r="D76" s="374">
        <f>SUM(D77:D79)</f>
        <v>0</v>
      </c>
      <c r="E76" s="357">
        <f>SUM(E77:E79)</f>
        <v>0</v>
      </c>
    </row>
    <row r="77" spans="1:5" s="527" customFormat="1" ht="12" customHeight="1">
      <c r="A77" s="511" t="s">
        <v>384</v>
      </c>
      <c r="B77" s="385" t="s">
        <v>385</v>
      </c>
      <c r="C77" s="378"/>
      <c r="D77" s="378"/>
      <c r="E77" s="361"/>
    </row>
    <row r="78" spans="1:5" s="527" customFormat="1" ht="12" customHeight="1">
      <c r="A78" s="512" t="s">
        <v>386</v>
      </c>
      <c r="B78" s="386" t="s">
        <v>387</v>
      </c>
      <c r="C78" s="378"/>
      <c r="D78" s="378"/>
      <c r="E78" s="361"/>
    </row>
    <row r="79" spans="1:5" s="527" customFormat="1" ht="12" customHeight="1" thickBot="1">
      <c r="A79" s="513" t="s">
        <v>388</v>
      </c>
      <c r="B79" s="646" t="s">
        <v>707</v>
      </c>
      <c r="C79" s="378"/>
      <c r="D79" s="378"/>
      <c r="E79" s="361"/>
    </row>
    <row r="80" spans="1:5" s="527" customFormat="1" ht="12" customHeight="1" thickBot="1">
      <c r="A80" s="514" t="s">
        <v>389</v>
      </c>
      <c r="B80" s="364" t="s">
        <v>390</v>
      </c>
      <c r="C80" s="374">
        <f>SUM(C81:C84)</f>
        <v>0</v>
      </c>
      <c r="D80" s="374">
        <f>SUM(D81:D84)</f>
        <v>0</v>
      </c>
      <c r="E80" s="357">
        <f>SUM(E81:E84)</f>
        <v>0</v>
      </c>
    </row>
    <row r="81" spans="1:5" s="527" customFormat="1" ht="12" customHeight="1">
      <c r="A81" s="515" t="s">
        <v>391</v>
      </c>
      <c r="B81" s="385" t="s">
        <v>392</v>
      </c>
      <c r="C81" s="378"/>
      <c r="D81" s="378"/>
      <c r="E81" s="361"/>
    </row>
    <row r="82" spans="1:5" s="527" customFormat="1" ht="12" customHeight="1">
      <c r="A82" s="516" t="s">
        <v>393</v>
      </c>
      <c r="B82" s="386" t="s">
        <v>394</v>
      </c>
      <c r="C82" s="378"/>
      <c r="D82" s="378"/>
      <c r="E82" s="361"/>
    </row>
    <row r="83" spans="1:5" s="527" customFormat="1" ht="12" customHeight="1">
      <c r="A83" s="516" t="s">
        <v>395</v>
      </c>
      <c r="B83" s="386" t="s">
        <v>396</v>
      </c>
      <c r="C83" s="378"/>
      <c r="D83" s="378"/>
      <c r="E83" s="361"/>
    </row>
    <row r="84" spans="1:5" s="527" customFormat="1" ht="12" customHeight="1" thickBot="1">
      <c r="A84" s="517" t="s">
        <v>397</v>
      </c>
      <c r="B84" s="387" t="s">
        <v>398</v>
      </c>
      <c r="C84" s="378"/>
      <c r="D84" s="378"/>
      <c r="E84" s="361"/>
    </row>
    <row r="85" spans="1:5" s="527" customFormat="1" ht="12" customHeight="1" thickBot="1">
      <c r="A85" s="514" t="s">
        <v>399</v>
      </c>
      <c r="B85" s="364" t="s">
        <v>400</v>
      </c>
      <c r="C85" s="399"/>
      <c r="D85" s="399"/>
      <c r="E85" s="400"/>
    </row>
    <row r="86" spans="1:5" s="527" customFormat="1" ht="12" customHeight="1" thickBot="1">
      <c r="A86" s="514" t="s">
        <v>401</v>
      </c>
      <c r="B86" s="508" t="s">
        <v>402</v>
      </c>
      <c r="C86" s="380">
        <f>+C64+C68+C73+C76+C80+C85</f>
        <v>0</v>
      </c>
      <c r="D86" s="380">
        <f>+D64+D68+D73+D76+D80+D85</f>
        <v>0</v>
      </c>
      <c r="E86" s="393">
        <f>+E64+E68+E73+E76+E80+E85</f>
        <v>0</v>
      </c>
    </row>
    <row r="87" spans="1:5" s="527" customFormat="1" ht="12" customHeight="1" thickBot="1">
      <c r="A87" s="518" t="s">
        <v>403</v>
      </c>
      <c r="B87" s="509" t="s">
        <v>540</v>
      </c>
      <c r="C87" s="380">
        <f>+C63+C86</f>
        <v>823583</v>
      </c>
      <c r="D87" s="380">
        <f>+D63+D86</f>
        <v>1687352</v>
      </c>
      <c r="E87" s="393">
        <f>+E63+E86</f>
        <v>1687352</v>
      </c>
    </row>
    <row r="88" spans="1:5" s="527" customFormat="1" ht="15" customHeight="1">
      <c r="A88" s="483"/>
      <c r="B88" s="484"/>
      <c r="C88" s="499"/>
      <c r="D88" s="499"/>
      <c r="E88" s="499"/>
    </row>
    <row r="89" spans="1:5" ht="13.5" thickBot="1">
      <c r="A89" s="485"/>
      <c r="B89" s="486"/>
      <c r="C89" s="500"/>
      <c r="D89" s="500"/>
      <c r="E89" s="500"/>
    </row>
    <row r="90" spans="1:5" s="526" customFormat="1" ht="16.5" customHeight="1" thickBot="1">
      <c r="A90" s="718" t="s">
        <v>42</v>
      </c>
      <c r="B90" s="719"/>
      <c r="C90" s="719"/>
      <c r="D90" s="719"/>
      <c r="E90" s="720"/>
    </row>
    <row r="91" spans="1:5" s="305" customFormat="1" ht="12" customHeight="1" thickBot="1">
      <c r="A91" s="506" t="s">
        <v>6</v>
      </c>
      <c r="B91" s="346" t="s">
        <v>411</v>
      </c>
      <c r="C91" s="373">
        <f>SUM(C92:C96)</f>
        <v>823583</v>
      </c>
      <c r="D91" s="373">
        <f>SUM(D92:D96)</f>
        <v>1823373</v>
      </c>
      <c r="E91" s="328">
        <f>SUM(E92:E96)</f>
        <v>1823373</v>
      </c>
    </row>
    <row r="92" spans="1:5" ht="12" customHeight="1">
      <c r="A92" s="519" t="s">
        <v>67</v>
      </c>
      <c r="B92" s="332" t="s">
        <v>36</v>
      </c>
      <c r="C92" s="77">
        <v>741967</v>
      </c>
      <c r="D92" s="77">
        <v>1605736</v>
      </c>
      <c r="E92" s="327">
        <v>1605736</v>
      </c>
    </row>
    <row r="93" spans="1:5" ht="12" customHeight="1">
      <c r="A93" s="512" t="s">
        <v>68</v>
      </c>
      <c r="B93" s="330" t="s">
        <v>129</v>
      </c>
      <c r="C93" s="375">
        <v>81616</v>
      </c>
      <c r="D93" s="375">
        <v>164908</v>
      </c>
      <c r="E93" s="358">
        <v>164908</v>
      </c>
    </row>
    <row r="94" spans="1:5" ht="12" customHeight="1">
      <c r="A94" s="512" t="s">
        <v>69</v>
      </c>
      <c r="B94" s="330" t="s">
        <v>96</v>
      </c>
      <c r="C94" s="377">
        <v>0</v>
      </c>
      <c r="D94" s="377">
        <v>52729</v>
      </c>
      <c r="E94" s="360">
        <v>52729</v>
      </c>
    </row>
    <row r="95" spans="1:5" ht="12" customHeight="1">
      <c r="A95" s="512" t="s">
        <v>70</v>
      </c>
      <c r="B95" s="333" t="s">
        <v>130</v>
      </c>
      <c r="C95" s="377"/>
      <c r="D95" s="377"/>
      <c r="E95" s="360"/>
    </row>
    <row r="96" spans="1:5" ht="12" customHeight="1">
      <c r="A96" s="512" t="s">
        <v>79</v>
      </c>
      <c r="B96" s="341" t="s">
        <v>131</v>
      </c>
      <c r="C96" s="377"/>
      <c r="D96" s="377"/>
      <c r="E96" s="360"/>
    </row>
    <row r="97" spans="1:5" ht="12" customHeight="1">
      <c r="A97" s="512" t="s">
        <v>71</v>
      </c>
      <c r="B97" s="330" t="s">
        <v>412</v>
      </c>
      <c r="C97" s="377"/>
      <c r="D97" s="377"/>
      <c r="E97" s="360"/>
    </row>
    <row r="98" spans="1:5" ht="12" customHeight="1">
      <c r="A98" s="512" t="s">
        <v>72</v>
      </c>
      <c r="B98" s="353" t="s">
        <v>413</v>
      </c>
      <c r="C98" s="377"/>
      <c r="D98" s="377"/>
      <c r="E98" s="360"/>
    </row>
    <row r="99" spans="1:5" ht="12" customHeight="1">
      <c r="A99" s="512" t="s">
        <v>80</v>
      </c>
      <c r="B99" s="354" t="s">
        <v>414</v>
      </c>
      <c r="C99" s="377"/>
      <c r="D99" s="377"/>
      <c r="E99" s="360"/>
    </row>
    <row r="100" spans="1:5" ht="12" customHeight="1">
      <c r="A100" s="512" t="s">
        <v>81</v>
      </c>
      <c r="B100" s="354" t="s">
        <v>415</v>
      </c>
      <c r="C100" s="377"/>
      <c r="D100" s="377"/>
      <c r="E100" s="360"/>
    </row>
    <row r="101" spans="1:5" ht="12" customHeight="1">
      <c r="A101" s="512" t="s">
        <v>82</v>
      </c>
      <c r="B101" s="353" t="s">
        <v>416</v>
      </c>
      <c r="C101" s="377"/>
      <c r="D101" s="377"/>
      <c r="E101" s="360"/>
    </row>
    <row r="102" spans="1:5" ht="12" customHeight="1">
      <c r="A102" s="512" t="s">
        <v>83</v>
      </c>
      <c r="B102" s="353" t="s">
        <v>417</v>
      </c>
      <c r="C102" s="377"/>
      <c r="D102" s="377"/>
      <c r="E102" s="360"/>
    </row>
    <row r="103" spans="1:5" ht="12" customHeight="1">
      <c r="A103" s="512" t="s">
        <v>85</v>
      </c>
      <c r="B103" s="354" t="s">
        <v>418</v>
      </c>
      <c r="C103" s="377"/>
      <c r="D103" s="377"/>
      <c r="E103" s="360"/>
    </row>
    <row r="104" spans="1:5" ht="12" customHeight="1">
      <c r="A104" s="520" t="s">
        <v>132</v>
      </c>
      <c r="B104" s="355" t="s">
        <v>419</v>
      </c>
      <c r="C104" s="377"/>
      <c r="D104" s="377"/>
      <c r="E104" s="360"/>
    </row>
    <row r="105" spans="1:5" ht="12" customHeight="1">
      <c r="A105" s="512" t="s">
        <v>420</v>
      </c>
      <c r="B105" s="355" t="s">
        <v>421</v>
      </c>
      <c r="C105" s="377"/>
      <c r="D105" s="377"/>
      <c r="E105" s="360"/>
    </row>
    <row r="106" spans="1:5" s="305" customFormat="1" ht="12" customHeight="1" thickBot="1">
      <c r="A106" s="521" t="s">
        <v>422</v>
      </c>
      <c r="B106" s="356" t="s">
        <v>423</v>
      </c>
      <c r="C106" s="78"/>
      <c r="D106" s="78"/>
      <c r="E106" s="321"/>
    </row>
    <row r="107" spans="1:5" ht="12" customHeight="1" thickBot="1">
      <c r="A107" s="347" t="s">
        <v>7</v>
      </c>
      <c r="B107" s="345" t="s">
        <v>424</v>
      </c>
      <c r="C107" s="374">
        <f>+C108+C110+C112</f>
        <v>0</v>
      </c>
      <c r="D107" s="374">
        <f>+D108+D110+D112</f>
        <v>1000000</v>
      </c>
      <c r="E107" s="357">
        <f>+E108+E110+E112</f>
        <v>1000000</v>
      </c>
    </row>
    <row r="108" spans="1:5" ht="12" customHeight="1">
      <c r="A108" s="511" t="s">
        <v>73</v>
      </c>
      <c r="B108" s="330" t="s">
        <v>150</v>
      </c>
      <c r="C108" s="376"/>
      <c r="D108" s="376">
        <v>1000000</v>
      </c>
      <c r="E108" s="359">
        <v>1000000</v>
      </c>
    </row>
    <row r="109" spans="1:5" ht="12" customHeight="1">
      <c r="A109" s="511" t="s">
        <v>74</v>
      </c>
      <c r="B109" s="334" t="s">
        <v>425</v>
      </c>
      <c r="C109" s="376"/>
      <c r="D109" s="376"/>
      <c r="E109" s="359"/>
    </row>
    <row r="110" spans="1:5" ht="12" customHeight="1">
      <c r="A110" s="511" t="s">
        <v>75</v>
      </c>
      <c r="B110" s="334" t="s">
        <v>133</v>
      </c>
      <c r="C110" s="375"/>
      <c r="D110" s="375"/>
      <c r="E110" s="358"/>
    </row>
    <row r="111" spans="1:5" ht="12" customHeight="1">
      <c r="A111" s="511" t="s">
        <v>76</v>
      </c>
      <c r="B111" s="334" t="s">
        <v>426</v>
      </c>
      <c r="C111" s="375"/>
      <c r="D111" s="375"/>
      <c r="E111" s="358"/>
    </row>
    <row r="112" spans="1:5" ht="12" customHeight="1">
      <c r="A112" s="511" t="s">
        <v>77</v>
      </c>
      <c r="B112" s="366" t="s">
        <v>152</v>
      </c>
      <c r="C112" s="375"/>
      <c r="D112" s="375"/>
      <c r="E112" s="358"/>
    </row>
    <row r="113" spans="1:5" ht="12" customHeight="1">
      <c r="A113" s="511" t="s">
        <v>84</v>
      </c>
      <c r="B113" s="365" t="s">
        <v>427</v>
      </c>
      <c r="C113" s="375"/>
      <c r="D113" s="375"/>
      <c r="E113" s="358"/>
    </row>
    <row r="114" spans="1:5" ht="12" customHeight="1">
      <c r="A114" s="511" t="s">
        <v>86</v>
      </c>
      <c r="B114" s="381" t="s">
        <v>428</v>
      </c>
      <c r="C114" s="375"/>
      <c r="D114" s="375"/>
      <c r="E114" s="358"/>
    </row>
    <row r="115" spans="1:5" ht="12" customHeight="1">
      <c r="A115" s="511" t="s">
        <v>134</v>
      </c>
      <c r="B115" s="354" t="s">
        <v>415</v>
      </c>
      <c r="C115" s="375"/>
      <c r="D115" s="375"/>
      <c r="E115" s="358"/>
    </row>
    <row r="116" spans="1:5" ht="12" customHeight="1">
      <c r="A116" s="511" t="s">
        <v>135</v>
      </c>
      <c r="B116" s="354" t="s">
        <v>429</v>
      </c>
      <c r="C116" s="375"/>
      <c r="D116" s="375"/>
      <c r="E116" s="358"/>
    </row>
    <row r="117" spans="1:5" ht="12" customHeight="1">
      <c r="A117" s="511" t="s">
        <v>136</v>
      </c>
      <c r="B117" s="354" t="s">
        <v>430</v>
      </c>
      <c r="C117" s="375"/>
      <c r="D117" s="375"/>
      <c r="E117" s="358"/>
    </row>
    <row r="118" spans="1:5" ht="12" customHeight="1">
      <c r="A118" s="511" t="s">
        <v>431</v>
      </c>
      <c r="B118" s="354" t="s">
        <v>418</v>
      </c>
      <c r="C118" s="375"/>
      <c r="D118" s="375"/>
      <c r="E118" s="358"/>
    </row>
    <row r="119" spans="1:5" ht="12" customHeight="1">
      <c r="A119" s="511" t="s">
        <v>432</v>
      </c>
      <c r="B119" s="354" t="s">
        <v>433</v>
      </c>
      <c r="C119" s="375"/>
      <c r="D119" s="375"/>
      <c r="E119" s="358"/>
    </row>
    <row r="120" spans="1:5" ht="12" customHeight="1" thickBot="1">
      <c r="A120" s="520" t="s">
        <v>434</v>
      </c>
      <c r="B120" s="354" t="s">
        <v>435</v>
      </c>
      <c r="C120" s="377"/>
      <c r="D120" s="377"/>
      <c r="E120" s="360"/>
    </row>
    <row r="121" spans="1:5" ht="12" customHeight="1" thickBot="1">
      <c r="A121" s="347" t="s">
        <v>8</v>
      </c>
      <c r="B121" s="350" t="s">
        <v>436</v>
      </c>
      <c r="C121" s="374">
        <f>+C122+C123</f>
        <v>0</v>
      </c>
      <c r="D121" s="374">
        <f>+D122+D123</f>
        <v>0</v>
      </c>
      <c r="E121" s="357">
        <f>+E122+E123</f>
        <v>0</v>
      </c>
    </row>
    <row r="122" spans="1:5" ht="12" customHeight="1">
      <c r="A122" s="511" t="s">
        <v>56</v>
      </c>
      <c r="B122" s="331" t="s">
        <v>43</v>
      </c>
      <c r="C122" s="376"/>
      <c r="D122" s="376"/>
      <c r="E122" s="359"/>
    </row>
    <row r="123" spans="1:5" ht="12" customHeight="1" thickBot="1">
      <c r="A123" s="513" t="s">
        <v>57</v>
      </c>
      <c r="B123" s="334" t="s">
        <v>44</v>
      </c>
      <c r="C123" s="377"/>
      <c r="D123" s="377"/>
      <c r="E123" s="360"/>
    </row>
    <row r="124" spans="1:5" ht="12" customHeight="1" thickBot="1">
      <c r="A124" s="347" t="s">
        <v>9</v>
      </c>
      <c r="B124" s="350" t="s">
        <v>437</v>
      </c>
      <c r="C124" s="374">
        <f>+C91+C107+C121</f>
        <v>823583</v>
      </c>
      <c r="D124" s="374">
        <f>+D91+D107+D121</f>
        <v>2823373</v>
      </c>
      <c r="E124" s="357">
        <f>+E91+E107+E121</f>
        <v>2823373</v>
      </c>
    </row>
    <row r="125" spans="1:5" ht="12" customHeight="1" thickBot="1">
      <c r="A125" s="347" t="s">
        <v>10</v>
      </c>
      <c r="B125" s="350" t="s">
        <v>542</v>
      </c>
      <c r="C125" s="374">
        <f>+C126+C127+C128</f>
        <v>0</v>
      </c>
      <c r="D125" s="374">
        <f>+D126+D127+D128</f>
        <v>0</v>
      </c>
      <c r="E125" s="357">
        <f>+E126+E127+E128</f>
        <v>0</v>
      </c>
    </row>
    <row r="126" spans="1:5" ht="12" customHeight="1">
      <c r="A126" s="511" t="s">
        <v>60</v>
      </c>
      <c r="B126" s="331" t="s">
        <v>439</v>
      </c>
      <c r="C126" s="375"/>
      <c r="D126" s="375"/>
      <c r="E126" s="358"/>
    </row>
    <row r="127" spans="1:5" ht="12" customHeight="1">
      <c r="A127" s="511" t="s">
        <v>61</v>
      </c>
      <c r="B127" s="331" t="s">
        <v>440</v>
      </c>
      <c r="C127" s="375"/>
      <c r="D127" s="375"/>
      <c r="E127" s="358"/>
    </row>
    <row r="128" spans="1:5" ht="12" customHeight="1" thickBot="1">
      <c r="A128" s="520" t="s">
        <v>62</v>
      </c>
      <c r="B128" s="329" t="s">
        <v>441</v>
      </c>
      <c r="C128" s="375"/>
      <c r="D128" s="375"/>
      <c r="E128" s="358"/>
    </row>
    <row r="129" spans="1:5" ht="12" customHeight="1" thickBot="1">
      <c r="A129" s="347" t="s">
        <v>11</v>
      </c>
      <c r="B129" s="350" t="s">
        <v>442</v>
      </c>
      <c r="C129" s="374">
        <f>+C130+C131+C132+C133</f>
        <v>0</v>
      </c>
      <c r="D129" s="374">
        <f>+D130+D131+D132+D133</f>
        <v>0</v>
      </c>
      <c r="E129" s="357">
        <f>+E130+E131+E132+E133</f>
        <v>0</v>
      </c>
    </row>
    <row r="130" spans="1:5" ht="12" customHeight="1">
      <c r="A130" s="511" t="s">
        <v>63</v>
      </c>
      <c r="B130" s="331" t="s">
        <v>443</v>
      </c>
      <c r="C130" s="375"/>
      <c r="D130" s="375"/>
      <c r="E130" s="358"/>
    </row>
    <row r="131" spans="1:5" ht="12" customHeight="1">
      <c r="A131" s="511" t="s">
        <v>64</v>
      </c>
      <c r="B131" s="331" t="s">
        <v>444</v>
      </c>
      <c r="C131" s="375"/>
      <c r="D131" s="375"/>
      <c r="E131" s="358"/>
    </row>
    <row r="132" spans="1:5" ht="12" customHeight="1">
      <c r="A132" s="511" t="s">
        <v>342</v>
      </c>
      <c r="B132" s="331" t="s">
        <v>445</v>
      </c>
      <c r="C132" s="375"/>
      <c r="D132" s="375"/>
      <c r="E132" s="358"/>
    </row>
    <row r="133" spans="1:5" s="305" customFormat="1" ht="12" customHeight="1" thickBot="1">
      <c r="A133" s="520" t="s">
        <v>344</v>
      </c>
      <c r="B133" s="329" t="s">
        <v>446</v>
      </c>
      <c r="C133" s="375"/>
      <c r="D133" s="375"/>
      <c r="E133" s="358"/>
    </row>
    <row r="134" spans="1:11" ht="13.5" thickBot="1">
      <c r="A134" s="347" t="s">
        <v>12</v>
      </c>
      <c r="B134" s="350" t="s">
        <v>640</v>
      </c>
      <c r="C134" s="380">
        <f>+C135+C136+C138+C139+C137</f>
        <v>0</v>
      </c>
      <c r="D134" s="380">
        <f>+D135+D136+D138+D139+D137</f>
        <v>0</v>
      </c>
      <c r="E134" s="393">
        <f>+E135+E136+E138+E139+E137</f>
        <v>0</v>
      </c>
      <c r="K134" s="476"/>
    </row>
    <row r="135" spans="1:5" ht="12.75">
      <c r="A135" s="511" t="s">
        <v>65</v>
      </c>
      <c r="B135" s="331" t="s">
        <v>448</v>
      </c>
      <c r="C135" s="375"/>
      <c r="D135" s="375"/>
      <c r="E135" s="358"/>
    </row>
    <row r="136" spans="1:5" ht="12" customHeight="1">
      <c r="A136" s="511" t="s">
        <v>66</v>
      </c>
      <c r="B136" s="331" t="s">
        <v>449</v>
      </c>
      <c r="C136" s="375"/>
      <c r="D136" s="375"/>
      <c r="E136" s="358"/>
    </row>
    <row r="137" spans="1:5" ht="12" customHeight="1">
      <c r="A137" s="511" t="s">
        <v>351</v>
      </c>
      <c r="B137" s="331" t="s">
        <v>639</v>
      </c>
      <c r="C137" s="375"/>
      <c r="D137" s="375"/>
      <c r="E137" s="358"/>
    </row>
    <row r="138" spans="1:5" s="305" customFormat="1" ht="12" customHeight="1">
      <c r="A138" s="511" t="s">
        <v>353</v>
      </c>
      <c r="B138" s="331" t="s">
        <v>450</v>
      </c>
      <c r="C138" s="375"/>
      <c r="D138" s="375"/>
      <c r="E138" s="358"/>
    </row>
    <row r="139" spans="1:5" s="305" customFormat="1" ht="12" customHeight="1" thickBot="1">
      <c r="A139" s="520" t="s">
        <v>638</v>
      </c>
      <c r="B139" s="329" t="s">
        <v>451</v>
      </c>
      <c r="C139" s="375"/>
      <c r="D139" s="375"/>
      <c r="E139" s="358"/>
    </row>
    <row r="140" spans="1:5" s="305" customFormat="1" ht="12" customHeight="1" thickBot="1">
      <c r="A140" s="347" t="s">
        <v>13</v>
      </c>
      <c r="B140" s="350" t="s">
        <v>543</v>
      </c>
      <c r="C140" s="79">
        <f>+C141+C142+C143+C144</f>
        <v>0</v>
      </c>
      <c r="D140" s="79">
        <f>+D141+D142+D143+D144</f>
        <v>0</v>
      </c>
      <c r="E140" s="326">
        <f>+E141+E142+E143+E144</f>
        <v>0</v>
      </c>
    </row>
    <row r="141" spans="1:5" s="305" customFormat="1" ht="12" customHeight="1">
      <c r="A141" s="511" t="s">
        <v>127</v>
      </c>
      <c r="B141" s="331" t="s">
        <v>453</v>
      </c>
      <c r="C141" s="375"/>
      <c r="D141" s="375"/>
      <c r="E141" s="358"/>
    </row>
    <row r="142" spans="1:5" s="305" customFormat="1" ht="12" customHeight="1">
      <c r="A142" s="511" t="s">
        <v>128</v>
      </c>
      <c r="B142" s="331" t="s">
        <v>454</v>
      </c>
      <c r="C142" s="375"/>
      <c r="D142" s="375"/>
      <c r="E142" s="358"/>
    </row>
    <row r="143" spans="1:5" s="305" customFormat="1" ht="12" customHeight="1">
      <c r="A143" s="511" t="s">
        <v>151</v>
      </c>
      <c r="B143" s="331" t="s">
        <v>455</v>
      </c>
      <c r="C143" s="375"/>
      <c r="D143" s="375"/>
      <c r="E143" s="358"/>
    </row>
    <row r="144" spans="1:5" ht="12.75" customHeight="1" thickBot="1">
      <c r="A144" s="511" t="s">
        <v>359</v>
      </c>
      <c r="B144" s="331" t="s">
        <v>456</v>
      </c>
      <c r="C144" s="375"/>
      <c r="D144" s="375"/>
      <c r="E144" s="358"/>
    </row>
    <row r="145" spans="1:5" ht="12" customHeight="1" thickBot="1">
      <c r="A145" s="347" t="s">
        <v>14</v>
      </c>
      <c r="B145" s="350" t="s">
        <v>457</v>
      </c>
      <c r="C145" s="324">
        <f>+C125+C129+C134+C140</f>
        <v>0</v>
      </c>
      <c r="D145" s="324">
        <f>+D125+D129+D134+D140</f>
        <v>0</v>
      </c>
      <c r="E145" s="325">
        <f>+E125+E129+E134+E140</f>
        <v>0</v>
      </c>
    </row>
    <row r="146" spans="1:5" ht="15" customHeight="1" thickBot="1">
      <c r="A146" s="522" t="s">
        <v>15</v>
      </c>
      <c r="B146" s="370" t="s">
        <v>458</v>
      </c>
      <c r="C146" s="324">
        <f>+C124+C145</f>
        <v>823583</v>
      </c>
      <c r="D146" s="324">
        <f>+D124+D145</f>
        <v>2823373</v>
      </c>
      <c r="E146" s="325">
        <f>+E124+E145</f>
        <v>2823373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592" t="s">
        <v>698</v>
      </c>
      <c r="B148" s="593"/>
      <c r="C148" s="87">
        <v>5</v>
      </c>
      <c r="D148" s="88">
        <v>5</v>
      </c>
      <c r="E148" s="85">
        <v>5</v>
      </c>
    </row>
    <row r="149" spans="1:5" ht="14.25" customHeight="1" thickBot="1">
      <c r="A149" s="594" t="s">
        <v>697</v>
      </c>
      <c r="B149" s="595"/>
      <c r="C149" s="87">
        <v>0</v>
      </c>
      <c r="D149" s="88">
        <v>0</v>
      </c>
      <c r="E149" s="85">
        <v>0</v>
      </c>
    </row>
  </sheetData>
  <sheetProtection sheet="1"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 topLeftCell="A13">
      <selection activeCell="G6" sqref="G6"/>
    </sheetView>
  </sheetViews>
  <sheetFormatPr defaultColWidth="9.00390625" defaultRowHeight="12.75"/>
  <cols>
    <col min="1" max="1" width="7.00390625" style="303" customWidth="1"/>
    <col min="2" max="2" width="32.00390625" style="33" customWidth="1"/>
    <col min="3" max="3" width="12.50390625" style="33" customWidth="1"/>
    <col min="4" max="6" width="11.875" style="33" customWidth="1"/>
    <col min="7" max="7" width="12.875" style="33" customWidth="1"/>
    <col min="8" max="16384" width="9.375" style="33" customWidth="1"/>
  </cols>
  <sheetData>
    <row r="1" ht="14.25" thickBot="1">
      <c r="G1" s="40" t="e">
        <f>#REF!</f>
        <v>#REF!</v>
      </c>
    </row>
    <row r="2" spans="1:7" ht="17.25" customHeight="1" thickBot="1">
      <c r="A2" s="727" t="s">
        <v>4</v>
      </c>
      <c r="B2" s="729" t="s">
        <v>299</v>
      </c>
      <c r="C2" s="729" t="s">
        <v>644</v>
      </c>
      <c r="D2" s="729" t="s">
        <v>685</v>
      </c>
      <c r="E2" s="731" t="s">
        <v>645</v>
      </c>
      <c r="F2" s="731"/>
      <c r="G2" s="732"/>
    </row>
    <row r="3" spans="1:7" s="304" customFormat="1" ht="57.75" customHeight="1" thickBot="1">
      <c r="A3" s="728"/>
      <c r="B3" s="730"/>
      <c r="C3" s="730"/>
      <c r="D3" s="730"/>
      <c r="E3" s="31" t="s">
        <v>646</v>
      </c>
      <c r="F3" s="31" t="s">
        <v>647</v>
      </c>
      <c r="G3" s="590" t="s">
        <v>648</v>
      </c>
    </row>
    <row r="4" spans="1:7" s="305" customFormat="1" ht="15" customHeight="1" thickBot="1">
      <c r="A4" s="477" t="s">
        <v>405</v>
      </c>
      <c r="B4" s="478" t="s">
        <v>406</v>
      </c>
      <c r="C4" s="478" t="s">
        <v>407</v>
      </c>
      <c r="D4" s="478" t="s">
        <v>408</v>
      </c>
      <c r="E4" s="478" t="s">
        <v>686</v>
      </c>
      <c r="F4" s="478" t="s">
        <v>486</v>
      </c>
      <c r="G4" s="530" t="s">
        <v>487</v>
      </c>
    </row>
    <row r="5" spans="1:7" ht="15" customHeight="1">
      <c r="A5" s="306" t="s">
        <v>6</v>
      </c>
      <c r="B5" s="307" t="s">
        <v>769</v>
      </c>
      <c r="C5" s="308">
        <v>103677547</v>
      </c>
      <c r="D5" s="308">
        <v>0</v>
      </c>
      <c r="E5" s="309">
        <f>C5+D5</f>
        <v>103677547</v>
      </c>
      <c r="F5" s="308">
        <v>545986</v>
      </c>
      <c r="G5" s="310">
        <v>103131561</v>
      </c>
    </row>
    <row r="6" spans="1:7" ht="15" customHeight="1">
      <c r="A6" s="311" t="s">
        <v>7</v>
      </c>
      <c r="B6" s="312"/>
      <c r="C6" s="2"/>
      <c r="D6" s="2"/>
      <c r="E6" s="309">
        <f aca="true" t="shared" si="0" ref="E6:E35">C6+D6</f>
        <v>0</v>
      </c>
      <c r="F6" s="2"/>
      <c r="G6" s="154"/>
    </row>
    <row r="7" spans="1:7" ht="15" customHeight="1">
      <c r="A7" s="311" t="s">
        <v>8</v>
      </c>
      <c r="B7" s="312"/>
      <c r="C7" s="2"/>
      <c r="D7" s="2"/>
      <c r="E7" s="309">
        <f t="shared" si="0"/>
        <v>0</v>
      </c>
      <c r="F7" s="2"/>
      <c r="G7" s="154"/>
    </row>
    <row r="8" spans="1:7" ht="15" customHeight="1">
      <c r="A8" s="311" t="s">
        <v>9</v>
      </c>
      <c r="B8" s="312"/>
      <c r="C8" s="2"/>
      <c r="D8" s="2"/>
      <c r="E8" s="309">
        <f t="shared" si="0"/>
        <v>0</v>
      </c>
      <c r="F8" s="2"/>
      <c r="G8" s="154"/>
    </row>
    <row r="9" spans="1:7" ht="15" customHeight="1">
      <c r="A9" s="311" t="s">
        <v>10</v>
      </c>
      <c r="B9" s="312"/>
      <c r="C9" s="2"/>
      <c r="D9" s="2"/>
      <c r="E9" s="309">
        <f t="shared" si="0"/>
        <v>0</v>
      </c>
      <c r="F9" s="2"/>
      <c r="G9" s="154"/>
    </row>
    <row r="10" spans="1:7" ht="15" customHeight="1">
      <c r="A10" s="311" t="s">
        <v>11</v>
      </c>
      <c r="B10" s="312"/>
      <c r="C10" s="2"/>
      <c r="D10" s="2"/>
      <c r="E10" s="309">
        <f t="shared" si="0"/>
        <v>0</v>
      </c>
      <c r="F10" s="2"/>
      <c r="G10" s="154"/>
    </row>
    <row r="11" spans="1:7" ht="15" customHeight="1">
      <c r="A11" s="311" t="s">
        <v>12</v>
      </c>
      <c r="B11" s="312"/>
      <c r="C11" s="2"/>
      <c r="D11" s="2"/>
      <c r="E11" s="309">
        <f t="shared" si="0"/>
        <v>0</v>
      </c>
      <c r="F11" s="2"/>
      <c r="G11" s="154"/>
    </row>
    <row r="12" spans="1:7" ht="15" customHeight="1">
      <c r="A12" s="311" t="s">
        <v>13</v>
      </c>
      <c r="B12" s="312"/>
      <c r="C12" s="2"/>
      <c r="D12" s="2"/>
      <c r="E12" s="309">
        <f t="shared" si="0"/>
        <v>0</v>
      </c>
      <c r="F12" s="2"/>
      <c r="G12" s="154"/>
    </row>
    <row r="13" spans="1:7" ht="15" customHeight="1">
      <c r="A13" s="311" t="s">
        <v>14</v>
      </c>
      <c r="B13" s="312"/>
      <c r="C13" s="2"/>
      <c r="D13" s="2"/>
      <c r="E13" s="309">
        <f t="shared" si="0"/>
        <v>0</v>
      </c>
      <c r="F13" s="2"/>
      <c r="G13" s="154"/>
    </row>
    <row r="14" spans="1:7" ht="15" customHeight="1">
      <c r="A14" s="311" t="s">
        <v>15</v>
      </c>
      <c r="B14" s="312"/>
      <c r="C14" s="2"/>
      <c r="D14" s="2"/>
      <c r="E14" s="309">
        <f t="shared" si="0"/>
        <v>0</v>
      </c>
      <c r="F14" s="2"/>
      <c r="G14" s="154"/>
    </row>
    <row r="15" spans="1:7" ht="15" customHeight="1">
      <c r="A15" s="311" t="s">
        <v>16</v>
      </c>
      <c r="B15" s="312"/>
      <c r="C15" s="2"/>
      <c r="D15" s="2"/>
      <c r="E15" s="309">
        <f t="shared" si="0"/>
        <v>0</v>
      </c>
      <c r="F15" s="2"/>
      <c r="G15" s="154"/>
    </row>
    <row r="16" spans="1:7" ht="15" customHeight="1">
      <c r="A16" s="311" t="s">
        <v>17</v>
      </c>
      <c r="B16" s="312"/>
      <c r="C16" s="2"/>
      <c r="D16" s="2"/>
      <c r="E16" s="309">
        <f t="shared" si="0"/>
        <v>0</v>
      </c>
      <c r="F16" s="2"/>
      <c r="G16" s="154"/>
    </row>
    <row r="17" spans="1:7" ht="15" customHeight="1">
      <c r="A17" s="311" t="s">
        <v>18</v>
      </c>
      <c r="B17" s="312"/>
      <c r="C17" s="2"/>
      <c r="D17" s="2"/>
      <c r="E17" s="309">
        <f t="shared" si="0"/>
        <v>0</v>
      </c>
      <c r="F17" s="2"/>
      <c r="G17" s="154"/>
    </row>
    <row r="18" spans="1:7" ht="15" customHeight="1">
      <c r="A18" s="311" t="s">
        <v>19</v>
      </c>
      <c r="B18" s="312"/>
      <c r="C18" s="2"/>
      <c r="D18" s="2"/>
      <c r="E18" s="309">
        <f t="shared" si="0"/>
        <v>0</v>
      </c>
      <c r="F18" s="2"/>
      <c r="G18" s="154"/>
    </row>
    <row r="19" spans="1:7" ht="15" customHeight="1">
      <c r="A19" s="311" t="s">
        <v>20</v>
      </c>
      <c r="B19" s="312"/>
      <c r="C19" s="2"/>
      <c r="D19" s="2"/>
      <c r="E19" s="309">
        <f t="shared" si="0"/>
        <v>0</v>
      </c>
      <c r="F19" s="2"/>
      <c r="G19" s="154"/>
    </row>
    <row r="20" spans="1:7" ht="15" customHeight="1">
      <c r="A20" s="311" t="s">
        <v>21</v>
      </c>
      <c r="B20" s="312"/>
      <c r="C20" s="2"/>
      <c r="D20" s="2"/>
      <c r="E20" s="309">
        <f t="shared" si="0"/>
        <v>0</v>
      </c>
      <c r="F20" s="2"/>
      <c r="G20" s="154"/>
    </row>
    <row r="21" spans="1:7" ht="15" customHeight="1">
      <c r="A21" s="311" t="s">
        <v>22</v>
      </c>
      <c r="B21" s="312"/>
      <c r="C21" s="2"/>
      <c r="D21" s="2"/>
      <c r="E21" s="309">
        <f t="shared" si="0"/>
        <v>0</v>
      </c>
      <c r="F21" s="2"/>
      <c r="G21" s="154"/>
    </row>
    <row r="22" spans="1:7" ht="15" customHeight="1">
      <c r="A22" s="311" t="s">
        <v>23</v>
      </c>
      <c r="B22" s="312"/>
      <c r="C22" s="2"/>
      <c r="D22" s="2"/>
      <c r="E22" s="309">
        <f t="shared" si="0"/>
        <v>0</v>
      </c>
      <c r="F22" s="2"/>
      <c r="G22" s="154"/>
    </row>
    <row r="23" spans="1:7" ht="15" customHeight="1">
      <c r="A23" s="311" t="s">
        <v>24</v>
      </c>
      <c r="B23" s="312"/>
      <c r="C23" s="2"/>
      <c r="D23" s="2"/>
      <c r="E23" s="309">
        <f t="shared" si="0"/>
        <v>0</v>
      </c>
      <c r="F23" s="2"/>
      <c r="G23" s="154"/>
    </row>
    <row r="24" spans="1:7" ht="15" customHeight="1">
      <c r="A24" s="311" t="s">
        <v>25</v>
      </c>
      <c r="B24" s="312"/>
      <c r="C24" s="2"/>
      <c r="D24" s="2"/>
      <c r="E24" s="309">
        <f t="shared" si="0"/>
        <v>0</v>
      </c>
      <c r="F24" s="2"/>
      <c r="G24" s="154"/>
    </row>
    <row r="25" spans="1:7" ht="15" customHeight="1">
      <c r="A25" s="311" t="s">
        <v>26</v>
      </c>
      <c r="B25" s="312"/>
      <c r="C25" s="2"/>
      <c r="D25" s="2"/>
      <c r="E25" s="309">
        <f t="shared" si="0"/>
        <v>0</v>
      </c>
      <c r="F25" s="2"/>
      <c r="G25" s="154"/>
    </row>
    <row r="26" spans="1:7" ht="15" customHeight="1">
      <c r="A26" s="311" t="s">
        <v>27</v>
      </c>
      <c r="B26" s="312"/>
      <c r="C26" s="2"/>
      <c r="D26" s="2"/>
      <c r="E26" s="309">
        <f t="shared" si="0"/>
        <v>0</v>
      </c>
      <c r="F26" s="2"/>
      <c r="G26" s="154"/>
    </row>
    <row r="27" spans="1:7" ht="15" customHeight="1">
      <c r="A27" s="311" t="s">
        <v>28</v>
      </c>
      <c r="B27" s="312"/>
      <c r="C27" s="2"/>
      <c r="D27" s="2"/>
      <c r="E27" s="309">
        <f t="shared" si="0"/>
        <v>0</v>
      </c>
      <c r="F27" s="2"/>
      <c r="G27" s="154"/>
    </row>
    <row r="28" spans="1:7" ht="15" customHeight="1">
      <c r="A28" s="311" t="s">
        <v>29</v>
      </c>
      <c r="B28" s="312"/>
      <c r="C28" s="2"/>
      <c r="D28" s="2"/>
      <c r="E28" s="309">
        <f t="shared" si="0"/>
        <v>0</v>
      </c>
      <c r="F28" s="2"/>
      <c r="G28" s="154"/>
    </row>
    <row r="29" spans="1:7" ht="15" customHeight="1">
      <c r="A29" s="311" t="s">
        <v>30</v>
      </c>
      <c r="B29" s="312"/>
      <c r="C29" s="2"/>
      <c r="D29" s="2"/>
      <c r="E29" s="309">
        <f t="shared" si="0"/>
        <v>0</v>
      </c>
      <c r="F29" s="2"/>
      <c r="G29" s="154"/>
    </row>
    <row r="30" spans="1:7" ht="15" customHeight="1">
      <c r="A30" s="311" t="s">
        <v>31</v>
      </c>
      <c r="B30" s="312"/>
      <c r="C30" s="2"/>
      <c r="D30" s="2"/>
      <c r="E30" s="309"/>
      <c r="F30" s="2"/>
      <c r="G30" s="154"/>
    </row>
    <row r="31" spans="1:7" ht="15" customHeight="1">
      <c r="A31" s="311" t="s">
        <v>32</v>
      </c>
      <c r="B31" s="312"/>
      <c r="C31" s="2"/>
      <c r="D31" s="2"/>
      <c r="E31" s="309">
        <f t="shared" si="0"/>
        <v>0</v>
      </c>
      <c r="F31" s="2"/>
      <c r="G31" s="154"/>
    </row>
    <row r="32" spans="1:7" ht="15" customHeight="1">
      <c r="A32" s="311" t="s">
        <v>33</v>
      </c>
      <c r="B32" s="312"/>
      <c r="C32" s="2"/>
      <c r="D32" s="2"/>
      <c r="E32" s="309">
        <f t="shared" si="0"/>
        <v>0</v>
      </c>
      <c r="F32" s="2"/>
      <c r="G32" s="154"/>
    </row>
    <row r="33" spans="1:7" ht="15" customHeight="1">
      <c r="A33" s="311" t="s">
        <v>34</v>
      </c>
      <c r="B33" s="312"/>
      <c r="C33" s="2"/>
      <c r="D33" s="2"/>
      <c r="E33" s="309">
        <f t="shared" si="0"/>
        <v>0</v>
      </c>
      <c r="F33" s="2"/>
      <c r="G33" s="154"/>
    </row>
    <row r="34" spans="1:7" ht="15" customHeight="1">
      <c r="A34" s="311" t="s">
        <v>87</v>
      </c>
      <c r="B34" s="312"/>
      <c r="C34" s="2"/>
      <c r="D34" s="2"/>
      <c r="E34" s="309">
        <f t="shared" si="0"/>
        <v>0</v>
      </c>
      <c r="F34" s="2"/>
      <c r="G34" s="154"/>
    </row>
    <row r="35" spans="1:7" ht="15" customHeight="1" thickBot="1">
      <c r="A35" s="311" t="s">
        <v>179</v>
      </c>
      <c r="B35" s="313"/>
      <c r="C35" s="3"/>
      <c r="D35" s="3"/>
      <c r="E35" s="309">
        <f t="shared" si="0"/>
        <v>0</v>
      </c>
      <c r="F35" s="3"/>
      <c r="G35" s="314"/>
    </row>
    <row r="36" spans="1:7" ht="15" customHeight="1" thickBot="1">
      <c r="A36" s="733" t="s">
        <v>39</v>
      </c>
      <c r="B36" s="734"/>
      <c r="C36" s="15">
        <f>SUM(C5:C35)</f>
        <v>103677547</v>
      </c>
      <c r="D36" s="15">
        <f>SUM(D5:D35)</f>
        <v>0</v>
      </c>
      <c r="E36" s="15">
        <f>SUM(E5:E35)</f>
        <v>103677547</v>
      </c>
      <c r="F36" s="15">
        <f>SUM(F5:F35)</f>
        <v>545986</v>
      </c>
      <c r="G36" s="16">
        <f>SUM(G5:G35)</f>
        <v>103131561</v>
      </c>
    </row>
  </sheetData>
  <sheetProtection sheet="1"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5"/>
  <sheetViews>
    <sheetView zoomScale="120" zoomScaleNormal="120" zoomScaleSheetLayoutView="100" workbookViewId="0" topLeftCell="B129">
      <selection activeCell="J112" sqref="J112:K127"/>
    </sheetView>
  </sheetViews>
  <sheetFormatPr defaultColWidth="9.00390625" defaultRowHeight="12.75"/>
  <cols>
    <col min="1" max="1" width="9.00390625" style="371" customWidth="1"/>
    <col min="2" max="2" width="64.875" style="371" customWidth="1"/>
    <col min="3" max="3" width="17.375" style="371" customWidth="1"/>
    <col min="4" max="4" width="17.375" style="372" customWidth="1"/>
    <col min="5" max="5" width="17.00390625" style="372" customWidth="1"/>
    <col min="6" max="6" width="0.12890625" style="382" hidden="1" customWidth="1"/>
    <col min="7" max="7" width="9.50390625" style="0" hidden="1" customWidth="1"/>
    <col min="8" max="8" width="0.12890625" style="0" customWidth="1"/>
    <col min="9" max="9" width="30.625" style="0" hidden="1" customWidth="1"/>
    <col min="10" max="10" width="36.125" style="0" customWidth="1"/>
    <col min="11" max="11" width="22.625" style="382" customWidth="1"/>
    <col min="12" max="16384" width="9.375" style="382" customWidth="1"/>
  </cols>
  <sheetData>
    <row r="1" spans="1:10" ht="15.75" customHeight="1">
      <c r="A1" s="681" t="s">
        <v>3</v>
      </c>
      <c r="B1" s="681"/>
      <c r="C1" s="681"/>
      <c r="D1" s="681"/>
      <c r="E1" s="681"/>
      <c r="G1" s="737"/>
      <c r="H1" s="738"/>
      <c r="I1" s="738"/>
      <c r="J1" s="678"/>
    </row>
    <row r="2" spans="1:10" ht="15.75" customHeight="1" thickBot="1">
      <c r="A2" s="45" t="s">
        <v>107</v>
      </c>
      <c r="B2" s="45"/>
      <c r="C2" s="45"/>
      <c r="D2" s="369"/>
      <c r="E2" s="369" t="e">
        <f>'9. sz. mell'!G1</f>
        <v>#REF!</v>
      </c>
      <c r="G2" s="671"/>
      <c r="H2" s="671"/>
      <c r="I2" s="671"/>
      <c r="J2" s="671"/>
    </row>
    <row r="3" spans="1:10" ht="15.75" customHeight="1">
      <c r="A3" s="682" t="s">
        <v>55</v>
      </c>
      <c r="B3" s="684" t="s">
        <v>5</v>
      </c>
      <c r="C3" s="735" t="str">
        <f>+CONCATENATE(LEFT(ÖSSZEFÜGGÉSEK!A4,4)-1,". évi tény")</f>
        <v>2016. évi tény</v>
      </c>
      <c r="D3" s="686" t="str">
        <f>+CONCATENATE(LEFT(ÖSSZEFÜGGÉSEK!A4,4),". évi")</f>
        <v>2017. évi</v>
      </c>
      <c r="E3" s="687"/>
      <c r="G3" s="671"/>
      <c r="H3" s="671"/>
      <c r="I3" s="671"/>
      <c r="J3" s="671"/>
    </row>
    <row r="4" spans="1:10" ht="37.5" customHeight="1" thickBot="1">
      <c r="A4" s="683"/>
      <c r="B4" s="685"/>
      <c r="C4" s="736"/>
      <c r="D4" s="47" t="s">
        <v>175</v>
      </c>
      <c r="E4" s="48" t="s">
        <v>176</v>
      </c>
      <c r="G4" s="665"/>
      <c r="H4" s="665"/>
      <c r="I4" s="666"/>
      <c r="J4" s="667"/>
    </row>
    <row r="5" spans="1:10" s="383" customFormat="1" ht="12" customHeight="1" thickBot="1">
      <c r="A5" s="347" t="s">
        <v>405</v>
      </c>
      <c r="B5" s="348" t="s">
        <v>406</v>
      </c>
      <c r="C5" s="348" t="s">
        <v>407</v>
      </c>
      <c r="D5" s="348" t="s">
        <v>409</v>
      </c>
      <c r="E5" s="349" t="s">
        <v>486</v>
      </c>
      <c r="G5" s="665"/>
      <c r="H5" s="665"/>
      <c r="I5" s="666"/>
      <c r="J5" s="667"/>
    </row>
    <row r="6" spans="1:10" s="384" customFormat="1" ht="12" customHeight="1" thickBot="1">
      <c r="A6" s="342" t="s">
        <v>6</v>
      </c>
      <c r="B6" s="538" t="s">
        <v>300</v>
      </c>
      <c r="C6" s="374">
        <f>+C7+C8+C9+C10+C11+C12</f>
        <v>19660320</v>
      </c>
      <c r="D6" s="374">
        <f>+D7+D8+D9+D10+D11+D12</f>
        <v>21741723</v>
      </c>
      <c r="E6" s="357">
        <f>+E7+E8+E9+E10+E11+E12</f>
        <v>21741723</v>
      </c>
      <c r="G6" s="665"/>
      <c r="H6" s="665"/>
      <c r="I6" s="666"/>
      <c r="J6" s="667"/>
    </row>
    <row r="7" spans="1:10" s="384" customFormat="1" ht="12" customHeight="1">
      <c r="A7" s="337" t="s">
        <v>67</v>
      </c>
      <c r="B7" s="539" t="s">
        <v>301</v>
      </c>
      <c r="C7" s="376">
        <v>10134913</v>
      </c>
      <c r="D7" s="376">
        <v>11534060</v>
      </c>
      <c r="E7" s="359">
        <v>11534060</v>
      </c>
      <c r="G7" s="665"/>
      <c r="H7" s="665"/>
      <c r="I7" s="666"/>
      <c r="J7" s="667"/>
    </row>
    <row r="8" spans="1:10" s="384" customFormat="1" ht="12" customHeight="1">
      <c r="A8" s="336" t="s">
        <v>68</v>
      </c>
      <c r="B8" s="540" t="s">
        <v>302</v>
      </c>
      <c r="C8" s="375"/>
      <c r="D8" s="375"/>
      <c r="E8" s="358"/>
      <c r="G8" s="665"/>
      <c r="H8" s="665"/>
      <c r="I8" s="666"/>
      <c r="J8" s="667"/>
    </row>
    <row r="9" spans="1:10" s="384" customFormat="1" ht="12" customHeight="1">
      <c r="A9" s="336" t="s">
        <v>69</v>
      </c>
      <c r="B9" s="540" t="s">
        <v>303</v>
      </c>
      <c r="C9" s="375">
        <v>7918880</v>
      </c>
      <c r="D9" s="375">
        <v>7246505</v>
      </c>
      <c r="E9" s="358">
        <v>7246505</v>
      </c>
      <c r="G9" s="665"/>
      <c r="H9" s="665"/>
      <c r="I9" s="666"/>
      <c r="J9" s="667"/>
    </row>
    <row r="10" spans="1:10" s="384" customFormat="1" ht="12" customHeight="1">
      <c r="A10" s="336" t="s">
        <v>70</v>
      </c>
      <c r="B10" s="540" t="s">
        <v>304</v>
      </c>
      <c r="C10" s="375">
        <v>1200000</v>
      </c>
      <c r="D10" s="375">
        <v>1200000</v>
      </c>
      <c r="E10" s="358">
        <v>1200000</v>
      </c>
      <c r="G10" s="665"/>
      <c r="H10" s="665"/>
      <c r="I10" s="666"/>
      <c r="J10" s="667"/>
    </row>
    <row r="11" spans="1:10" s="384" customFormat="1" ht="12" customHeight="1">
      <c r="A11" s="336" t="s">
        <v>103</v>
      </c>
      <c r="B11" s="540" t="s">
        <v>305</v>
      </c>
      <c r="C11" s="536"/>
      <c r="D11" s="375"/>
      <c r="E11" s="358"/>
      <c r="G11" s="665"/>
      <c r="H11" s="665"/>
      <c r="I11" s="666"/>
      <c r="J11" s="667"/>
    </row>
    <row r="12" spans="1:10" s="384" customFormat="1" ht="12" customHeight="1" thickBot="1">
      <c r="A12" s="338" t="s">
        <v>71</v>
      </c>
      <c r="B12" s="541" t="s">
        <v>306</v>
      </c>
      <c r="C12" s="537">
        <v>406527</v>
      </c>
      <c r="D12" s="377">
        <v>1761158</v>
      </c>
      <c r="E12" s="360">
        <v>1761158</v>
      </c>
      <c r="G12" s="665"/>
      <c r="H12" s="665"/>
      <c r="I12" s="666"/>
      <c r="J12" s="667"/>
    </row>
    <row r="13" spans="1:10" s="384" customFormat="1" ht="12" customHeight="1" thickBot="1">
      <c r="A13" s="342" t="s">
        <v>7</v>
      </c>
      <c r="B13" s="542" t="s">
        <v>307</v>
      </c>
      <c r="C13" s="374">
        <f>+C14+C15+C16+C17+C18</f>
        <v>2654119</v>
      </c>
      <c r="D13" s="374">
        <f>+D14+D15+D16+D17+D18</f>
        <v>3436031</v>
      </c>
      <c r="E13" s="357">
        <f>+E14+E15+E16+E17+E18</f>
        <v>3436031</v>
      </c>
      <c r="G13" s="668"/>
      <c r="H13" s="668"/>
      <c r="I13" s="669"/>
      <c r="J13" s="670"/>
    </row>
    <row r="14" spans="1:10" s="384" customFormat="1" ht="12" customHeight="1">
      <c r="A14" s="337" t="s">
        <v>73</v>
      </c>
      <c r="B14" s="539" t="s">
        <v>308</v>
      </c>
      <c r="C14" s="376">
        <v>15004</v>
      </c>
      <c r="D14" s="376"/>
      <c r="E14" s="359"/>
      <c r="G14" s="665"/>
      <c r="H14" s="665"/>
      <c r="I14" s="666"/>
      <c r="J14" s="667"/>
    </row>
    <row r="15" spans="1:10" s="384" customFormat="1" ht="12" customHeight="1">
      <c r="A15" s="336" t="s">
        <v>74</v>
      </c>
      <c r="B15" s="540" t="s">
        <v>309</v>
      </c>
      <c r="C15" s="375"/>
      <c r="D15" s="375"/>
      <c r="E15" s="358"/>
      <c r="G15" s="665"/>
      <c r="H15" s="665"/>
      <c r="I15" s="666"/>
      <c r="J15" s="667"/>
    </row>
    <row r="16" spans="1:10" s="384" customFormat="1" ht="12" customHeight="1">
      <c r="A16" s="336" t="s">
        <v>75</v>
      </c>
      <c r="B16" s="540" t="s">
        <v>310</v>
      </c>
      <c r="C16" s="375"/>
      <c r="D16" s="375"/>
      <c r="E16" s="358"/>
      <c r="G16" s="665"/>
      <c r="H16" s="665"/>
      <c r="I16" s="666"/>
      <c r="J16" s="667"/>
    </row>
    <row r="17" spans="1:10" s="384" customFormat="1" ht="12" customHeight="1">
      <c r="A17" s="336" t="s">
        <v>76</v>
      </c>
      <c r="B17" s="540" t="s">
        <v>311</v>
      </c>
      <c r="C17" s="375"/>
      <c r="D17" s="375"/>
      <c r="E17" s="358"/>
      <c r="G17" s="665"/>
      <c r="H17" s="665"/>
      <c r="I17" s="666"/>
      <c r="J17" s="667"/>
    </row>
    <row r="18" spans="1:10" s="384" customFormat="1" ht="12" customHeight="1">
      <c r="A18" s="336" t="s">
        <v>77</v>
      </c>
      <c r="B18" s="540" t="s">
        <v>312</v>
      </c>
      <c r="C18" s="375">
        <v>2639115</v>
      </c>
      <c r="D18" s="375">
        <v>3436031</v>
      </c>
      <c r="E18" s="358">
        <v>3436031</v>
      </c>
      <c r="G18" s="665"/>
      <c r="H18" s="665"/>
      <c r="I18" s="666"/>
      <c r="J18" s="667"/>
    </row>
    <row r="19" spans="1:10" s="384" customFormat="1" ht="12" customHeight="1" thickBot="1">
      <c r="A19" s="338" t="s">
        <v>84</v>
      </c>
      <c r="B19" s="541" t="s">
        <v>313</v>
      </c>
      <c r="C19" s="377"/>
      <c r="D19" s="377"/>
      <c r="E19" s="360"/>
      <c r="G19" s="665"/>
      <c r="H19" s="665"/>
      <c r="I19" s="666"/>
      <c r="J19" s="667"/>
    </row>
    <row r="20" spans="1:10" s="384" customFormat="1" ht="12" customHeight="1" thickBot="1">
      <c r="A20" s="342" t="s">
        <v>8</v>
      </c>
      <c r="B20" s="538" t="s">
        <v>314</v>
      </c>
      <c r="C20" s="374">
        <f>+C21+C22+C23+C24+C25</f>
        <v>0</v>
      </c>
      <c r="D20" s="374">
        <f>+D21+D22+D23+D24+D25</f>
        <v>96522981</v>
      </c>
      <c r="E20" s="357">
        <f>+E21+E22+E23+E24+E25</f>
        <v>96522981</v>
      </c>
      <c r="G20" s="665"/>
      <c r="H20" s="665"/>
      <c r="I20" s="666"/>
      <c r="J20" s="667"/>
    </row>
    <row r="21" spans="1:10" s="384" customFormat="1" ht="12" customHeight="1">
      <c r="A21" s="337" t="s">
        <v>56</v>
      </c>
      <c r="B21" s="539" t="s">
        <v>315</v>
      </c>
      <c r="C21" s="376"/>
      <c r="D21" s="376">
        <v>96522981</v>
      </c>
      <c r="E21" s="359">
        <v>96522981</v>
      </c>
      <c r="G21" s="665"/>
      <c r="H21" s="665"/>
      <c r="I21" s="666"/>
      <c r="J21" s="667"/>
    </row>
    <row r="22" spans="1:10" s="384" customFormat="1" ht="12" customHeight="1">
      <c r="A22" s="336" t="s">
        <v>57</v>
      </c>
      <c r="B22" s="540" t="s">
        <v>316</v>
      </c>
      <c r="C22" s="375"/>
      <c r="D22" s="375"/>
      <c r="E22" s="358"/>
      <c r="G22" s="665"/>
      <c r="H22" s="665"/>
      <c r="I22" s="666"/>
      <c r="J22" s="667"/>
    </row>
    <row r="23" spans="1:10" s="384" customFormat="1" ht="12" customHeight="1">
      <c r="A23" s="336" t="s">
        <v>58</v>
      </c>
      <c r="B23" s="540" t="s">
        <v>317</v>
      </c>
      <c r="C23" s="375"/>
      <c r="D23" s="375"/>
      <c r="E23" s="358"/>
      <c r="G23" s="668"/>
      <c r="H23" s="668"/>
      <c r="I23" s="669"/>
      <c r="J23" s="670"/>
    </row>
    <row r="24" spans="1:10" s="384" customFormat="1" ht="12" customHeight="1">
      <c r="A24" s="336" t="s">
        <v>59</v>
      </c>
      <c r="B24" s="540" t="s">
        <v>318</v>
      </c>
      <c r="C24" s="375"/>
      <c r="D24" s="375"/>
      <c r="E24" s="358"/>
      <c r="G24" s="665"/>
      <c r="H24" s="665"/>
      <c r="I24" s="666"/>
      <c r="J24" s="667"/>
    </row>
    <row r="25" spans="1:10" s="384" customFormat="1" ht="12" customHeight="1">
      <c r="A25" s="336" t="s">
        <v>117</v>
      </c>
      <c r="B25" s="540" t="s">
        <v>319</v>
      </c>
      <c r="C25" s="375"/>
      <c r="D25" s="375"/>
      <c r="E25" s="358"/>
      <c r="G25" s="665"/>
      <c r="H25" s="665"/>
      <c r="I25" s="666"/>
      <c r="J25" s="667"/>
    </row>
    <row r="26" spans="1:10" s="384" customFormat="1" ht="12" customHeight="1" thickBot="1">
      <c r="A26" s="338" t="s">
        <v>118</v>
      </c>
      <c r="B26" s="541" t="s">
        <v>320</v>
      </c>
      <c r="C26" s="377"/>
      <c r="D26" s="377"/>
      <c r="E26" s="360"/>
      <c r="G26" s="665"/>
      <c r="H26" s="665"/>
      <c r="I26" s="666"/>
      <c r="J26" s="667"/>
    </row>
    <row r="27" spans="1:10" s="384" customFormat="1" ht="12" customHeight="1" thickBot="1">
      <c r="A27" s="347" t="s">
        <v>119</v>
      </c>
      <c r="B27" s="343" t="s">
        <v>687</v>
      </c>
      <c r="C27" s="380">
        <f>SUM(C28:C33)</f>
        <v>2566615</v>
      </c>
      <c r="D27" s="380">
        <f>SUM(D28:D33)</f>
        <v>2392716</v>
      </c>
      <c r="E27" s="393">
        <f>SUM(E28:E33)</f>
        <v>2073351</v>
      </c>
      <c r="G27" s="665"/>
      <c r="H27" s="665"/>
      <c r="I27" s="666"/>
      <c r="J27" s="667"/>
    </row>
    <row r="28" spans="1:10" s="384" customFormat="1" ht="12" customHeight="1">
      <c r="A28" s="511" t="s">
        <v>321</v>
      </c>
      <c r="B28" s="385" t="s">
        <v>711</v>
      </c>
      <c r="C28" s="376">
        <v>1111520</v>
      </c>
      <c r="D28" s="376">
        <v>1101089</v>
      </c>
      <c r="E28" s="359">
        <v>996753</v>
      </c>
      <c r="G28" s="665"/>
      <c r="H28" s="665"/>
      <c r="I28" s="666"/>
      <c r="J28" s="667"/>
    </row>
    <row r="29" spans="1:10" s="384" customFormat="1" ht="12" customHeight="1">
      <c r="A29" s="512" t="s">
        <v>322</v>
      </c>
      <c r="B29" s="386" t="s">
        <v>709</v>
      </c>
      <c r="C29" s="375">
        <v>1352655</v>
      </c>
      <c r="D29" s="375">
        <v>1196013</v>
      </c>
      <c r="E29" s="358">
        <v>1068973</v>
      </c>
      <c r="G29" s="665"/>
      <c r="H29" s="665"/>
      <c r="I29" s="666"/>
      <c r="J29" s="667"/>
    </row>
    <row r="30" spans="1:10" s="384" customFormat="1" ht="12" customHeight="1">
      <c r="A30" s="512" t="s">
        <v>323</v>
      </c>
      <c r="B30" s="386" t="s">
        <v>693</v>
      </c>
      <c r="C30" s="375"/>
      <c r="D30" s="375"/>
      <c r="E30" s="358"/>
      <c r="G30" s="668"/>
      <c r="H30" s="668"/>
      <c r="I30" s="669"/>
      <c r="J30" s="670"/>
    </row>
    <row r="31" spans="1:10" s="384" customFormat="1" ht="12" customHeight="1">
      <c r="A31" s="512" t="s">
        <v>688</v>
      </c>
      <c r="B31" s="386" t="s">
        <v>694</v>
      </c>
      <c r="C31" s="375"/>
      <c r="D31" s="375"/>
      <c r="E31" s="358"/>
      <c r="G31" s="665"/>
      <c r="H31" s="665"/>
      <c r="I31" s="666"/>
      <c r="J31" s="667"/>
    </row>
    <row r="32" spans="1:10" s="384" customFormat="1" ht="12" customHeight="1">
      <c r="A32" s="512" t="s">
        <v>689</v>
      </c>
      <c r="B32" s="386" t="s">
        <v>324</v>
      </c>
      <c r="C32" s="375"/>
      <c r="D32" s="375"/>
      <c r="E32" s="358"/>
      <c r="G32" s="665"/>
      <c r="H32" s="665"/>
      <c r="I32" s="666"/>
      <c r="J32" s="667"/>
    </row>
    <row r="33" spans="1:10" s="384" customFormat="1" ht="12" customHeight="1" thickBot="1">
      <c r="A33" s="513" t="s">
        <v>690</v>
      </c>
      <c r="B33" s="366" t="s">
        <v>325</v>
      </c>
      <c r="C33" s="377">
        <v>102440</v>
      </c>
      <c r="D33" s="377">
        <v>95614</v>
      </c>
      <c r="E33" s="360">
        <v>7625</v>
      </c>
      <c r="G33" s="665"/>
      <c r="H33" s="665"/>
      <c r="I33" s="666"/>
      <c r="J33" s="667"/>
    </row>
    <row r="34" spans="1:10" s="384" customFormat="1" ht="12" customHeight="1" thickBot="1">
      <c r="A34" s="342" t="s">
        <v>10</v>
      </c>
      <c r="B34" s="538" t="s">
        <v>326</v>
      </c>
      <c r="C34" s="374">
        <f>SUM(C35:C44)</f>
        <v>4393705</v>
      </c>
      <c r="D34" s="374">
        <f>SUM(D35:D44)</f>
        <v>4652991</v>
      </c>
      <c r="E34" s="357">
        <f>SUM(E35:E44)</f>
        <v>3887784</v>
      </c>
      <c r="G34" s="665"/>
      <c r="H34" s="665"/>
      <c r="I34" s="666"/>
      <c r="J34" s="667"/>
    </row>
    <row r="35" spans="1:10" s="384" customFormat="1" ht="12" customHeight="1">
      <c r="A35" s="337" t="s">
        <v>60</v>
      </c>
      <c r="B35" s="539" t="s">
        <v>327</v>
      </c>
      <c r="C35" s="376"/>
      <c r="D35" s="376"/>
      <c r="E35" s="359"/>
      <c r="G35" s="668"/>
      <c r="H35" s="668"/>
      <c r="I35" s="669"/>
      <c r="J35" s="670"/>
    </row>
    <row r="36" spans="1:10" s="384" customFormat="1" ht="12" customHeight="1">
      <c r="A36" s="336" t="s">
        <v>61</v>
      </c>
      <c r="B36" s="540" t="s">
        <v>328</v>
      </c>
      <c r="C36" s="375">
        <v>3069726</v>
      </c>
      <c r="D36" s="375">
        <v>2938963</v>
      </c>
      <c r="E36" s="358">
        <v>2173756</v>
      </c>
      <c r="G36" s="668"/>
      <c r="H36" s="668"/>
      <c r="I36" s="669"/>
      <c r="J36" s="670"/>
    </row>
    <row r="37" spans="1:10" s="384" customFormat="1" ht="12" customHeight="1">
      <c r="A37" s="336" t="s">
        <v>62</v>
      </c>
      <c r="B37" s="540" t="s">
        <v>329</v>
      </c>
      <c r="C37" s="375"/>
      <c r="D37" s="375"/>
      <c r="E37" s="358"/>
      <c r="G37"/>
      <c r="H37"/>
      <c r="I37"/>
      <c r="J37"/>
    </row>
    <row r="38" spans="1:10" s="384" customFormat="1" ht="12" customHeight="1">
      <c r="A38" s="336" t="s">
        <v>121</v>
      </c>
      <c r="B38" s="540" t="s">
        <v>330</v>
      </c>
      <c r="C38" s="375"/>
      <c r="D38" s="375"/>
      <c r="E38" s="358"/>
      <c r="G38"/>
      <c r="H38"/>
      <c r="I38"/>
      <c r="J38"/>
    </row>
    <row r="39" spans="1:10" s="384" customFormat="1" ht="12" customHeight="1">
      <c r="A39" s="336" t="s">
        <v>122</v>
      </c>
      <c r="B39" s="540" t="s">
        <v>331</v>
      </c>
      <c r="C39" s="375">
        <v>1317360</v>
      </c>
      <c r="D39" s="375">
        <v>1603080</v>
      </c>
      <c r="E39" s="358">
        <v>1603080</v>
      </c>
      <c r="G39"/>
      <c r="H39"/>
      <c r="I39"/>
      <c r="J39"/>
    </row>
    <row r="40" spans="1:10" s="384" customFormat="1" ht="12" customHeight="1">
      <c r="A40" s="336" t="s">
        <v>123</v>
      </c>
      <c r="B40" s="540" t="s">
        <v>332</v>
      </c>
      <c r="C40" s="375"/>
      <c r="D40" s="375"/>
      <c r="E40" s="358"/>
      <c r="G40"/>
      <c r="H40"/>
      <c r="I40"/>
      <c r="J40"/>
    </row>
    <row r="41" spans="1:10" s="384" customFormat="1" ht="12" customHeight="1">
      <c r="A41" s="336" t="s">
        <v>124</v>
      </c>
      <c r="B41" s="540" t="s">
        <v>333</v>
      </c>
      <c r="C41" s="375"/>
      <c r="D41" s="375"/>
      <c r="E41" s="358"/>
      <c r="G41"/>
      <c r="H41"/>
      <c r="I41"/>
      <c r="J41"/>
    </row>
    <row r="42" spans="1:10" s="384" customFormat="1" ht="12" customHeight="1">
      <c r="A42" s="336" t="s">
        <v>125</v>
      </c>
      <c r="B42" s="540" t="s">
        <v>334</v>
      </c>
      <c r="C42" s="375">
        <v>6606</v>
      </c>
      <c r="D42" s="375">
        <v>10277</v>
      </c>
      <c r="E42" s="358">
        <v>10277</v>
      </c>
      <c r="G42"/>
      <c r="H42"/>
      <c r="I42"/>
      <c r="J42"/>
    </row>
    <row r="43" spans="1:10" s="384" customFormat="1" ht="12" customHeight="1">
      <c r="A43" s="336" t="s">
        <v>335</v>
      </c>
      <c r="B43" s="540" t="s">
        <v>336</v>
      </c>
      <c r="C43" s="378"/>
      <c r="D43" s="378">
        <v>98212</v>
      </c>
      <c r="E43" s="361">
        <v>98212</v>
      </c>
      <c r="G43"/>
      <c r="H43"/>
      <c r="I43"/>
      <c r="J43"/>
    </row>
    <row r="44" spans="1:10" s="384" customFormat="1" ht="12" customHeight="1" thickBot="1">
      <c r="A44" s="338" t="s">
        <v>337</v>
      </c>
      <c r="B44" s="541" t="s">
        <v>338</v>
      </c>
      <c r="C44" s="379">
        <v>13</v>
      </c>
      <c r="D44" s="379">
        <v>2459</v>
      </c>
      <c r="E44" s="362">
        <v>2459</v>
      </c>
      <c r="G44"/>
      <c r="H44"/>
      <c r="I44"/>
      <c r="J44"/>
    </row>
    <row r="45" spans="1:10" s="384" customFormat="1" ht="12" customHeight="1" thickBot="1">
      <c r="A45" s="342" t="s">
        <v>11</v>
      </c>
      <c r="B45" s="538" t="s">
        <v>339</v>
      </c>
      <c r="C45" s="374">
        <f>SUM(C46:C50)</f>
        <v>0</v>
      </c>
      <c r="D45" s="374">
        <f>SUM(D46:D50)</f>
        <v>0</v>
      </c>
      <c r="E45" s="357">
        <f>SUM(E46:E50)</f>
        <v>0</v>
      </c>
      <c r="G45"/>
      <c r="H45"/>
      <c r="I45"/>
      <c r="J45"/>
    </row>
    <row r="46" spans="1:10" s="384" customFormat="1" ht="12" customHeight="1">
      <c r="A46" s="337" t="s">
        <v>63</v>
      </c>
      <c r="B46" s="539" t="s">
        <v>340</v>
      </c>
      <c r="C46" s="395"/>
      <c r="D46" s="395"/>
      <c r="E46" s="363"/>
      <c r="G46"/>
      <c r="H46"/>
      <c r="I46"/>
      <c r="J46"/>
    </row>
    <row r="47" spans="1:10" s="384" customFormat="1" ht="12" customHeight="1">
      <c r="A47" s="336" t="s">
        <v>64</v>
      </c>
      <c r="B47" s="540" t="s">
        <v>341</v>
      </c>
      <c r="C47" s="378"/>
      <c r="D47" s="378"/>
      <c r="E47" s="361"/>
      <c r="G47"/>
      <c r="H47"/>
      <c r="I47"/>
      <c r="J47"/>
    </row>
    <row r="48" spans="1:10" s="384" customFormat="1" ht="12" customHeight="1">
      <c r="A48" s="336" t="s">
        <v>342</v>
      </c>
      <c r="B48" s="540" t="s">
        <v>343</v>
      </c>
      <c r="C48" s="378"/>
      <c r="D48" s="378"/>
      <c r="E48" s="361"/>
      <c r="G48"/>
      <c r="H48"/>
      <c r="I48"/>
      <c r="J48"/>
    </row>
    <row r="49" spans="1:10" s="384" customFormat="1" ht="12" customHeight="1">
      <c r="A49" s="336" t="s">
        <v>344</v>
      </c>
      <c r="B49" s="540" t="s">
        <v>345</v>
      </c>
      <c r="C49" s="378"/>
      <c r="D49" s="378"/>
      <c r="E49" s="361"/>
      <c r="G49"/>
      <c r="H49"/>
      <c r="I49"/>
      <c r="J49"/>
    </row>
    <row r="50" spans="1:10" s="384" customFormat="1" ht="12" customHeight="1" thickBot="1">
      <c r="A50" s="338" t="s">
        <v>346</v>
      </c>
      <c r="B50" s="541" t="s">
        <v>347</v>
      </c>
      <c r="C50" s="379"/>
      <c r="D50" s="379"/>
      <c r="E50" s="362"/>
      <c r="G50"/>
      <c r="H50"/>
      <c r="I50"/>
      <c r="J50"/>
    </row>
    <row r="51" spans="1:10" s="384" customFormat="1" ht="13.5" thickBot="1">
      <c r="A51" s="342" t="s">
        <v>126</v>
      </c>
      <c r="B51" s="538" t="s">
        <v>348</v>
      </c>
      <c r="C51" s="374">
        <f>SUM(C52:C54)</f>
        <v>0</v>
      </c>
      <c r="D51" s="374">
        <f>SUM(D52:D54)</f>
        <v>191930</v>
      </c>
      <c r="E51" s="357">
        <f>SUM(E52:E54)</f>
        <v>191930</v>
      </c>
      <c r="G51"/>
      <c r="H51"/>
      <c r="I51"/>
      <c r="J51"/>
    </row>
    <row r="52" spans="1:10" s="384" customFormat="1" ht="12.75">
      <c r="A52" s="337" t="s">
        <v>65</v>
      </c>
      <c r="B52" s="539" t="s">
        <v>349</v>
      </c>
      <c r="C52" s="376"/>
      <c r="D52" s="376"/>
      <c r="E52" s="359"/>
      <c r="G52"/>
      <c r="H52"/>
      <c r="I52"/>
      <c r="J52"/>
    </row>
    <row r="53" spans="1:10" s="384" customFormat="1" ht="14.25" customHeight="1">
      <c r="A53" s="336" t="s">
        <v>66</v>
      </c>
      <c r="B53" s="540" t="s">
        <v>544</v>
      </c>
      <c r="C53" s="375"/>
      <c r="D53" s="375"/>
      <c r="E53" s="358"/>
      <c r="G53"/>
      <c r="H53"/>
      <c r="I53"/>
      <c r="J53"/>
    </row>
    <row r="54" spans="1:10" s="384" customFormat="1" ht="12.75">
      <c r="A54" s="336" t="s">
        <v>351</v>
      </c>
      <c r="B54" s="540" t="s">
        <v>352</v>
      </c>
      <c r="C54" s="375"/>
      <c r="D54" s="375">
        <v>191930</v>
      </c>
      <c r="E54" s="358">
        <v>191930</v>
      </c>
      <c r="G54"/>
      <c r="H54"/>
      <c r="I54"/>
      <c r="J54"/>
    </row>
    <row r="55" spans="1:10" s="384" customFormat="1" ht="13.5" thickBot="1">
      <c r="A55" s="338" t="s">
        <v>353</v>
      </c>
      <c r="B55" s="541" t="s">
        <v>354</v>
      </c>
      <c r="C55" s="377"/>
      <c r="D55" s="377"/>
      <c r="E55" s="360"/>
      <c r="G55"/>
      <c r="H55"/>
      <c r="I55"/>
      <c r="J55"/>
    </row>
    <row r="56" spans="1:10" s="384" customFormat="1" ht="13.5" thickBot="1">
      <c r="A56" s="342" t="s">
        <v>13</v>
      </c>
      <c r="B56" s="542" t="s">
        <v>355</v>
      </c>
      <c r="C56" s="374">
        <f>SUM(C57:C59)</f>
        <v>1327864</v>
      </c>
      <c r="D56" s="374">
        <f>SUM(D57:D59)</f>
        <v>1302818</v>
      </c>
      <c r="E56" s="357">
        <f>SUM(E57:E59)</f>
        <v>1302818</v>
      </c>
      <c r="G56"/>
      <c r="H56"/>
      <c r="I56"/>
      <c r="J56"/>
    </row>
    <row r="57" spans="1:10" s="384" customFormat="1" ht="12.75">
      <c r="A57" s="336" t="s">
        <v>127</v>
      </c>
      <c r="B57" s="539" t="s">
        <v>356</v>
      </c>
      <c r="C57" s="378"/>
      <c r="D57" s="378"/>
      <c r="E57" s="361"/>
      <c r="G57"/>
      <c r="H57"/>
      <c r="I57"/>
      <c r="J57"/>
    </row>
    <row r="58" spans="1:10" s="384" customFormat="1" ht="12.75" customHeight="1">
      <c r="A58" s="336" t="s">
        <v>128</v>
      </c>
      <c r="B58" s="540" t="s">
        <v>545</v>
      </c>
      <c r="C58" s="378"/>
      <c r="D58" s="378"/>
      <c r="E58" s="361"/>
      <c r="G58"/>
      <c r="H58"/>
      <c r="I58"/>
      <c r="J58"/>
    </row>
    <row r="59" spans="1:10" s="384" customFormat="1" ht="12.75">
      <c r="A59" s="336" t="s">
        <v>151</v>
      </c>
      <c r="B59" s="540" t="s">
        <v>358</v>
      </c>
      <c r="C59" s="378">
        <v>1327864</v>
      </c>
      <c r="D59" s="378">
        <v>1302818</v>
      </c>
      <c r="E59" s="361">
        <v>1302818</v>
      </c>
      <c r="G59"/>
      <c r="H59"/>
      <c r="I59"/>
      <c r="J59"/>
    </row>
    <row r="60" spans="1:10" s="384" customFormat="1" ht="13.5" thickBot="1">
      <c r="A60" s="336" t="s">
        <v>359</v>
      </c>
      <c r="B60" s="541" t="s">
        <v>360</v>
      </c>
      <c r="C60" s="378"/>
      <c r="D60" s="378"/>
      <c r="E60" s="361"/>
      <c r="G60"/>
      <c r="H60"/>
      <c r="I60"/>
      <c r="J60"/>
    </row>
    <row r="61" spans="1:10" s="384" customFormat="1" ht="13.5" thickBot="1">
      <c r="A61" s="342" t="s">
        <v>14</v>
      </c>
      <c r="B61" s="538" t="s">
        <v>361</v>
      </c>
      <c r="C61" s="380">
        <f>+C6+C13+C20+C27+C34+C45+C51+C56</f>
        <v>30602623</v>
      </c>
      <c r="D61" s="380">
        <f>+D6+D13+D20+D27+D34+D45+D51+D56</f>
        <v>130241190</v>
      </c>
      <c r="E61" s="393">
        <f>+E6+E13+E20+E27+E34+E45+E51+E56</f>
        <v>129156618</v>
      </c>
      <c r="G61"/>
      <c r="H61"/>
      <c r="I61"/>
      <c r="J61"/>
    </row>
    <row r="62" spans="1:10" s="384" customFormat="1" ht="13.5" thickBot="1">
      <c r="A62" s="396" t="s">
        <v>362</v>
      </c>
      <c r="B62" s="542" t="s">
        <v>649</v>
      </c>
      <c r="C62" s="374">
        <f>SUM(C63:C65)</f>
        <v>0</v>
      </c>
      <c r="D62" s="374">
        <f>SUM(D63:D65)</f>
        <v>0</v>
      </c>
      <c r="E62" s="357">
        <f>SUM(E63:E65)</f>
        <v>0</v>
      </c>
      <c r="G62"/>
      <c r="H62"/>
      <c r="I62"/>
      <c r="J62"/>
    </row>
    <row r="63" spans="1:10" s="384" customFormat="1" ht="12.75">
      <c r="A63" s="336" t="s">
        <v>364</v>
      </c>
      <c r="B63" s="539" t="s">
        <v>365</v>
      </c>
      <c r="C63" s="378"/>
      <c r="D63" s="378"/>
      <c r="E63" s="361"/>
      <c r="G63"/>
      <c r="H63"/>
      <c r="I63"/>
      <c r="J63"/>
    </row>
    <row r="64" spans="1:10" s="384" customFormat="1" ht="12.75">
      <c r="A64" s="336" t="s">
        <v>366</v>
      </c>
      <c r="B64" s="540" t="s">
        <v>367</v>
      </c>
      <c r="C64" s="378"/>
      <c r="D64" s="378"/>
      <c r="E64" s="361"/>
      <c r="G64"/>
      <c r="H64"/>
      <c r="I64"/>
      <c r="J64"/>
    </row>
    <row r="65" spans="1:11" s="384" customFormat="1" ht="15.75" thickBot="1">
      <c r="A65" s="336" t="s">
        <v>368</v>
      </c>
      <c r="B65" s="322" t="s">
        <v>410</v>
      </c>
      <c r="C65" s="378"/>
      <c r="D65" s="378"/>
      <c r="E65" s="361"/>
      <c r="G65"/>
      <c r="H65"/>
      <c r="I65" s="737"/>
      <c r="J65" s="738"/>
      <c r="K65" s="738"/>
    </row>
    <row r="66" spans="1:11" s="384" customFormat="1" ht="15.75" thickBot="1">
      <c r="A66" s="396" t="s">
        <v>370</v>
      </c>
      <c r="B66" s="542" t="s">
        <v>371</v>
      </c>
      <c r="C66" s="374">
        <f>SUM(C67:C70)</f>
        <v>0</v>
      </c>
      <c r="D66" s="374">
        <f>SUM(D67:D70)</f>
        <v>0</v>
      </c>
      <c r="E66" s="357">
        <f>SUM(E67:E70)</f>
        <v>0</v>
      </c>
      <c r="G66"/>
      <c r="H66"/>
      <c r="I66" s="671"/>
      <c r="J66" s="671"/>
      <c r="K66" s="671"/>
    </row>
    <row r="67" spans="1:11" s="384" customFormat="1" ht="15">
      <c r="A67" s="336" t="s">
        <v>104</v>
      </c>
      <c r="B67" s="648" t="s">
        <v>372</v>
      </c>
      <c r="C67" s="378"/>
      <c r="D67" s="378"/>
      <c r="E67" s="361"/>
      <c r="G67"/>
      <c r="H67"/>
      <c r="I67" s="671"/>
      <c r="J67" s="671"/>
      <c r="K67" s="671"/>
    </row>
    <row r="68" spans="1:11" s="384" customFormat="1" ht="12.75">
      <c r="A68" s="336" t="s">
        <v>105</v>
      </c>
      <c r="B68" s="648" t="s">
        <v>705</v>
      </c>
      <c r="C68" s="378"/>
      <c r="D68" s="378"/>
      <c r="E68" s="361"/>
      <c r="G68"/>
      <c r="H68"/>
      <c r="I68" s="672"/>
      <c r="J68" s="673"/>
      <c r="K68" s="674"/>
    </row>
    <row r="69" spans="1:11" s="384" customFormat="1" ht="12" customHeight="1">
      <c r="A69" s="336" t="s">
        <v>373</v>
      </c>
      <c r="B69" s="648" t="s">
        <v>374</v>
      </c>
      <c r="C69" s="378"/>
      <c r="D69" s="378"/>
      <c r="E69" s="361"/>
      <c r="G69"/>
      <c r="H69"/>
      <c r="I69" s="672"/>
      <c r="J69" s="673"/>
      <c r="K69" s="674"/>
    </row>
    <row r="70" spans="1:11" s="384" customFormat="1" ht="12" customHeight="1" thickBot="1">
      <c r="A70" s="336" t="s">
        <v>375</v>
      </c>
      <c r="B70" s="649" t="s">
        <v>706</v>
      </c>
      <c r="C70" s="378"/>
      <c r="D70" s="378"/>
      <c r="E70" s="361"/>
      <c r="G70"/>
      <c r="H70"/>
      <c r="I70" s="672"/>
      <c r="J70" s="673"/>
      <c r="K70" s="674"/>
    </row>
    <row r="71" spans="1:11" s="384" customFormat="1" ht="12" customHeight="1" thickBot="1">
      <c r="A71" s="396" t="s">
        <v>376</v>
      </c>
      <c r="B71" s="542" t="s">
        <v>377</v>
      </c>
      <c r="C71" s="374">
        <f>SUM(C72:C73)</f>
        <v>7783000</v>
      </c>
      <c r="D71" s="374">
        <f>SUM(D72:D73)</f>
        <v>8775066</v>
      </c>
      <c r="E71" s="357">
        <f>SUM(E72:E73)</f>
        <v>8775066</v>
      </c>
      <c r="G71"/>
      <c r="H71"/>
      <c r="I71" s="672"/>
      <c r="J71" s="673"/>
      <c r="K71" s="674"/>
    </row>
    <row r="72" spans="1:11" s="384" customFormat="1" ht="12" customHeight="1">
      <c r="A72" s="336" t="s">
        <v>378</v>
      </c>
      <c r="B72" s="539" t="s">
        <v>379</v>
      </c>
      <c r="C72" s="378">
        <v>7783000</v>
      </c>
      <c r="D72" s="378">
        <v>8775066</v>
      </c>
      <c r="E72" s="361">
        <v>8775066</v>
      </c>
      <c r="G72"/>
      <c r="H72"/>
      <c r="I72" s="675"/>
      <c r="J72" s="676"/>
      <c r="K72" s="677"/>
    </row>
    <row r="73" spans="1:10" s="384" customFormat="1" ht="12" customHeight="1" thickBot="1">
      <c r="A73" s="336" t="s">
        <v>380</v>
      </c>
      <c r="B73" s="541" t="s">
        <v>381</v>
      </c>
      <c r="C73" s="378"/>
      <c r="D73" s="378"/>
      <c r="E73" s="361"/>
      <c r="G73"/>
      <c r="H73"/>
      <c r="I73"/>
      <c r="J73"/>
    </row>
    <row r="74" spans="1:10" s="384" customFormat="1" ht="12" customHeight="1" thickBot="1">
      <c r="A74" s="396" t="s">
        <v>382</v>
      </c>
      <c r="B74" s="542" t="s">
        <v>383</v>
      </c>
      <c r="C74" s="374">
        <f>SUM(C75:C77)</f>
        <v>741164</v>
      </c>
      <c r="D74" s="374">
        <f>SUM(D75:D77)</f>
        <v>823803</v>
      </c>
      <c r="E74" s="357">
        <f>SUM(E75:E77)</f>
        <v>823803</v>
      </c>
      <c r="G74"/>
      <c r="H74"/>
      <c r="I74"/>
      <c r="J74"/>
    </row>
    <row r="75" spans="1:10" s="384" customFormat="1" ht="12" customHeight="1">
      <c r="A75" s="336" t="s">
        <v>384</v>
      </c>
      <c r="B75" s="539" t="s">
        <v>385</v>
      </c>
      <c r="C75" s="378">
        <v>741164</v>
      </c>
      <c r="D75" s="378">
        <v>823803</v>
      </c>
      <c r="E75" s="361">
        <v>823803</v>
      </c>
      <c r="G75"/>
      <c r="H75"/>
      <c r="I75"/>
      <c r="J75"/>
    </row>
    <row r="76" spans="1:10" s="384" customFormat="1" ht="12" customHeight="1">
      <c r="A76" s="336" t="s">
        <v>386</v>
      </c>
      <c r="B76" s="540" t="s">
        <v>387</v>
      </c>
      <c r="C76" s="378"/>
      <c r="D76" s="378"/>
      <c r="E76" s="361"/>
      <c r="G76"/>
      <c r="H76"/>
      <c r="I76"/>
      <c r="J76"/>
    </row>
    <row r="77" spans="1:10" s="384" customFormat="1" ht="12" customHeight="1" thickBot="1">
      <c r="A77" s="336" t="s">
        <v>388</v>
      </c>
      <c r="B77" s="647" t="s">
        <v>707</v>
      </c>
      <c r="C77" s="378"/>
      <c r="D77" s="378"/>
      <c r="E77" s="361"/>
      <c r="G77"/>
      <c r="H77"/>
      <c r="I77"/>
      <c r="J77"/>
    </row>
    <row r="78" spans="1:10" s="384" customFormat="1" ht="12" customHeight="1" thickBot="1">
      <c r="A78" s="396" t="s">
        <v>389</v>
      </c>
      <c r="B78" s="542" t="s">
        <v>390</v>
      </c>
      <c r="C78" s="374">
        <f>SUM(C79:C82)</f>
        <v>0</v>
      </c>
      <c r="D78" s="374">
        <f>SUM(D79:D82)</f>
        <v>0</v>
      </c>
      <c r="E78" s="357">
        <f>SUM(E79:E82)</f>
        <v>0</v>
      </c>
      <c r="G78"/>
      <c r="H78"/>
      <c r="I78"/>
      <c r="J78"/>
    </row>
    <row r="79" spans="1:10" s="384" customFormat="1" ht="12" customHeight="1">
      <c r="A79" s="534" t="s">
        <v>391</v>
      </c>
      <c r="B79" s="539" t="s">
        <v>392</v>
      </c>
      <c r="C79" s="378"/>
      <c r="D79" s="378"/>
      <c r="E79" s="361"/>
      <c r="G79"/>
      <c r="H79"/>
      <c r="I79"/>
      <c r="J79"/>
    </row>
    <row r="80" spans="1:10" s="384" customFormat="1" ht="12" customHeight="1">
      <c r="A80" s="535" t="s">
        <v>393</v>
      </c>
      <c r="B80" s="540" t="s">
        <v>394</v>
      </c>
      <c r="C80" s="378"/>
      <c r="D80" s="378"/>
      <c r="E80" s="361"/>
      <c r="G80"/>
      <c r="H80"/>
      <c r="I80"/>
      <c r="J80"/>
    </row>
    <row r="81" spans="1:10" s="384" customFormat="1" ht="12" customHeight="1">
      <c r="A81" s="535" t="s">
        <v>395</v>
      </c>
      <c r="B81" s="540" t="s">
        <v>396</v>
      </c>
      <c r="C81" s="378"/>
      <c r="D81" s="378"/>
      <c r="E81" s="361"/>
      <c r="G81"/>
      <c r="H81"/>
      <c r="I81"/>
      <c r="J81"/>
    </row>
    <row r="82" spans="1:10" s="384" customFormat="1" ht="12" customHeight="1" thickBot="1">
      <c r="A82" s="397" t="s">
        <v>397</v>
      </c>
      <c r="B82" s="541" t="s">
        <v>398</v>
      </c>
      <c r="C82" s="378"/>
      <c r="D82" s="378"/>
      <c r="E82" s="361"/>
      <c r="G82"/>
      <c r="H82"/>
      <c r="I82"/>
      <c r="J82"/>
    </row>
    <row r="83" spans="1:10" s="384" customFormat="1" ht="12" customHeight="1" thickBot="1">
      <c r="A83" s="396" t="s">
        <v>399</v>
      </c>
      <c r="B83" s="542" t="s">
        <v>400</v>
      </c>
      <c r="C83" s="399"/>
      <c r="D83" s="399"/>
      <c r="E83" s="400"/>
      <c r="G83"/>
      <c r="H83"/>
      <c r="I83"/>
      <c r="J83"/>
    </row>
    <row r="84" spans="1:10" s="384" customFormat="1" ht="13.5" customHeight="1" thickBot="1">
      <c r="A84" s="396" t="s">
        <v>401</v>
      </c>
      <c r="B84" s="320" t="s">
        <v>402</v>
      </c>
      <c r="C84" s="380">
        <f>+C62+C66+C71+C74+C78+C83</f>
        <v>8524164</v>
      </c>
      <c r="D84" s="380">
        <f>+D62+D66+D71+D74+D78+D83</f>
        <v>9598869</v>
      </c>
      <c r="E84" s="393">
        <f>+E62+E66+E71+E74+E78+E83</f>
        <v>9598869</v>
      </c>
      <c r="G84"/>
      <c r="H84"/>
      <c r="I84"/>
      <c r="J84"/>
    </row>
    <row r="85" spans="1:10" s="384" customFormat="1" ht="12" customHeight="1" thickBot="1">
      <c r="A85" s="398" t="s">
        <v>403</v>
      </c>
      <c r="B85" s="323" t="s">
        <v>404</v>
      </c>
      <c r="C85" s="380">
        <f>+C61+C84</f>
        <v>39126787</v>
      </c>
      <c r="D85" s="380">
        <f>+D61+D84</f>
        <v>139840059</v>
      </c>
      <c r="E85" s="393">
        <f>+E61+E84</f>
        <v>138755487</v>
      </c>
      <c r="G85"/>
      <c r="H85"/>
      <c r="I85"/>
      <c r="J85"/>
    </row>
    <row r="86" spans="1:5" ht="16.5" customHeight="1">
      <c r="A86" s="681" t="s">
        <v>35</v>
      </c>
      <c r="B86" s="681"/>
      <c r="C86" s="681"/>
      <c r="D86" s="681"/>
      <c r="E86" s="681"/>
    </row>
    <row r="87" spans="1:10" s="390" customFormat="1" ht="16.5" customHeight="1" thickBot="1">
      <c r="A87" s="46" t="s">
        <v>108</v>
      </c>
      <c r="B87" s="46"/>
      <c r="C87" s="46"/>
      <c r="D87" s="351"/>
      <c r="E87" s="351" t="e">
        <f>E2</f>
        <v>#REF!</v>
      </c>
      <c r="G87"/>
      <c r="H87"/>
      <c r="I87"/>
      <c r="J87"/>
    </row>
    <row r="88" spans="1:10" s="390" customFormat="1" ht="16.5" customHeight="1">
      <c r="A88" s="682" t="s">
        <v>55</v>
      </c>
      <c r="B88" s="684" t="s">
        <v>169</v>
      </c>
      <c r="C88" s="735" t="str">
        <f>+C3</f>
        <v>2016. évi tény</v>
      </c>
      <c r="D88" s="686" t="str">
        <f>+D3</f>
        <v>2017. évi</v>
      </c>
      <c r="E88" s="687"/>
      <c r="G88"/>
      <c r="H88"/>
      <c r="I88"/>
      <c r="J88"/>
    </row>
    <row r="89" spans="1:11" ht="37.5" customHeight="1" thickBot="1">
      <c r="A89" s="683"/>
      <c r="B89" s="685"/>
      <c r="C89" s="736"/>
      <c r="D89" s="47" t="s">
        <v>175</v>
      </c>
      <c r="E89" s="48" t="s">
        <v>176</v>
      </c>
      <c r="I89" s="737"/>
      <c r="J89" s="738"/>
      <c r="K89" s="738"/>
    </row>
    <row r="90" spans="1:11" s="383" customFormat="1" ht="12" customHeight="1" thickBot="1">
      <c r="A90" s="347" t="s">
        <v>405</v>
      </c>
      <c r="B90" s="348" t="s">
        <v>406</v>
      </c>
      <c r="C90" s="348" t="s">
        <v>407</v>
      </c>
      <c r="D90" s="348" t="s">
        <v>409</v>
      </c>
      <c r="E90" s="394" t="s">
        <v>486</v>
      </c>
      <c r="G90"/>
      <c r="H90"/>
      <c r="I90" s="671"/>
      <c r="J90" s="671"/>
      <c r="K90" s="671"/>
    </row>
    <row r="91" spans="1:11" ht="12" customHeight="1" thickBot="1">
      <c r="A91" s="344" t="s">
        <v>6</v>
      </c>
      <c r="B91" s="346" t="s">
        <v>546</v>
      </c>
      <c r="C91" s="373">
        <f>SUM(C92:C96)</f>
        <v>29380542</v>
      </c>
      <c r="D91" s="373">
        <f>+D92+D93+D94+D95+D96</f>
        <v>34952341</v>
      </c>
      <c r="E91" s="328">
        <f>+E92+E93+E94+E95+E96</f>
        <v>31111102</v>
      </c>
      <c r="I91" s="671"/>
      <c r="J91" s="671"/>
      <c r="K91" s="671"/>
    </row>
    <row r="92" spans="1:11" ht="12" customHeight="1">
      <c r="A92" s="339" t="s">
        <v>67</v>
      </c>
      <c r="B92" s="543" t="s">
        <v>36</v>
      </c>
      <c r="C92" s="77">
        <v>12147080</v>
      </c>
      <c r="D92" s="77">
        <v>12969263</v>
      </c>
      <c r="E92" s="327">
        <v>12687682</v>
      </c>
      <c r="I92" s="672"/>
      <c r="J92" s="673"/>
      <c r="K92" s="674"/>
    </row>
    <row r="93" spans="1:11" ht="12" customHeight="1">
      <c r="A93" s="336" t="s">
        <v>68</v>
      </c>
      <c r="B93" s="544" t="s">
        <v>129</v>
      </c>
      <c r="C93" s="375">
        <v>2904545</v>
      </c>
      <c r="D93" s="375">
        <v>2561616</v>
      </c>
      <c r="E93" s="358">
        <v>2561616</v>
      </c>
      <c r="I93" s="672"/>
      <c r="J93" s="673"/>
      <c r="K93" s="674"/>
    </row>
    <row r="94" spans="1:11" ht="12" customHeight="1">
      <c r="A94" s="336" t="s">
        <v>69</v>
      </c>
      <c r="B94" s="544" t="s">
        <v>96</v>
      </c>
      <c r="C94" s="377">
        <v>10648783</v>
      </c>
      <c r="D94" s="377">
        <v>18124350</v>
      </c>
      <c r="E94" s="360">
        <v>14761692</v>
      </c>
      <c r="I94" s="672"/>
      <c r="J94" s="673"/>
      <c r="K94" s="674"/>
    </row>
    <row r="95" spans="1:11" ht="12" customHeight="1">
      <c r="A95" s="336" t="s">
        <v>70</v>
      </c>
      <c r="B95" s="545" t="s">
        <v>130</v>
      </c>
      <c r="C95" s="377">
        <v>1558991</v>
      </c>
      <c r="D95" s="377">
        <v>1010000</v>
      </c>
      <c r="E95" s="360">
        <v>818000</v>
      </c>
      <c r="I95" s="672"/>
      <c r="J95" s="673"/>
      <c r="K95" s="674"/>
    </row>
    <row r="96" spans="1:11" ht="12" customHeight="1">
      <c r="A96" s="336" t="s">
        <v>79</v>
      </c>
      <c r="B96" s="546" t="s">
        <v>131</v>
      </c>
      <c r="C96" s="377">
        <v>2121143</v>
      </c>
      <c r="D96" s="377">
        <v>287112</v>
      </c>
      <c r="E96" s="360">
        <v>282112</v>
      </c>
      <c r="I96" s="672"/>
      <c r="J96" s="673"/>
      <c r="K96" s="674"/>
    </row>
    <row r="97" spans="1:11" ht="12" customHeight="1">
      <c r="A97" s="336" t="s">
        <v>71</v>
      </c>
      <c r="B97" s="544" t="s">
        <v>412</v>
      </c>
      <c r="C97" s="377">
        <v>138921</v>
      </c>
      <c r="D97" s="377">
        <v>50112</v>
      </c>
      <c r="E97" s="360">
        <v>50112</v>
      </c>
      <c r="I97" s="672"/>
      <c r="J97" s="673"/>
      <c r="K97" s="674"/>
    </row>
    <row r="98" spans="1:11" ht="12" customHeight="1">
      <c r="A98" s="336" t="s">
        <v>72</v>
      </c>
      <c r="B98" s="547" t="s">
        <v>413</v>
      </c>
      <c r="C98" s="377"/>
      <c r="D98" s="377"/>
      <c r="E98" s="360"/>
      <c r="I98" s="672"/>
      <c r="J98" s="673"/>
      <c r="K98" s="674"/>
    </row>
    <row r="99" spans="1:12" ht="12" customHeight="1">
      <c r="A99" s="336" t="s">
        <v>80</v>
      </c>
      <c r="B99" s="544" t="s">
        <v>414</v>
      </c>
      <c r="C99" s="377"/>
      <c r="D99" s="377"/>
      <c r="E99" s="360"/>
      <c r="I99" s="675"/>
      <c r="J99" s="676"/>
      <c r="K99" s="669"/>
      <c r="L99" s="670"/>
    </row>
    <row r="100" spans="1:12" ht="12" customHeight="1">
      <c r="A100" s="336" t="s">
        <v>81</v>
      </c>
      <c r="B100" s="544" t="s">
        <v>415</v>
      </c>
      <c r="C100" s="377"/>
      <c r="D100" s="377"/>
      <c r="E100" s="360"/>
      <c r="I100" s="668" t="s">
        <v>773</v>
      </c>
      <c r="K100" s="666"/>
      <c r="L100" s="667"/>
    </row>
    <row r="101" spans="1:12" ht="12" customHeight="1">
      <c r="A101" s="336" t="s">
        <v>82</v>
      </c>
      <c r="B101" s="547" t="s">
        <v>416</v>
      </c>
      <c r="C101" s="377">
        <v>1851542</v>
      </c>
      <c r="D101" s="377"/>
      <c r="E101" s="360"/>
      <c r="I101" s="665" t="s">
        <v>774</v>
      </c>
      <c r="J101" s="666"/>
      <c r="K101" s="667"/>
      <c r="L101" s="667"/>
    </row>
    <row r="102" spans="1:12" ht="12" customHeight="1">
      <c r="A102" s="336" t="s">
        <v>83</v>
      </c>
      <c r="B102" s="547" t="s">
        <v>417</v>
      </c>
      <c r="C102" s="377"/>
      <c r="D102" s="377"/>
      <c r="E102" s="360"/>
      <c r="I102" s="665" t="s">
        <v>775</v>
      </c>
      <c r="J102" s="666"/>
      <c r="K102" s="667"/>
      <c r="L102" s="667"/>
    </row>
    <row r="103" spans="1:12" ht="12" customHeight="1">
      <c r="A103" s="336" t="s">
        <v>85</v>
      </c>
      <c r="B103" s="544" t="s">
        <v>418</v>
      </c>
      <c r="C103" s="377"/>
      <c r="D103" s="377"/>
      <c r="E103" s="360"/>
      <c r="I103" s="665" t="s">
        <v>776</v>
      </c>
      <c r="J103" s="666"/>
      <c r="K103" s="667"/>
      <c r="L103" s="667"/>
    </row>
    <row r="104" spans="1:12" ht="12" customHeight="1">
      <c r="A104" s="335" t="s">
        <v>132</v>
      </c>
      <c r="B104" s="548" t="s">
        <v>419</v>
      </c>
      <c r="C104" s="377"/>
      <c r="D104" s="377"/>
      <c r="E104" s="360"/>
      <c r="I104" s="665" t="s">
        <v>777</v>
      </c>
      <c r="J104" s="666"/>
      <c r="K104" s="667"/>
      <c r="L104" s="667"/>
    </row>
    <row r="105" spans="1:12" ht="12" customHeight="1">
      <c r="A105" s="336" t="s">
        <v>420</v>
      </c>
      <c r="B105" s="548" t="s">
        <v>421</v>
      </c>
      <c r="C105" s="377"/>
      <c r="D105" s="377"/>
      <c r="E105" s="360"/>
      <c r="I105" s="665" t="s">
        <v>778</v>
      </c>
      <c r="J105" s="666"/>
      <c r="K105" s="667"/>
      <c r="L105" s="667"/>
    </row>
    <row r="106" spans="1:12" ht="12" customHeight="1" thickBot="1">
      <c r="A106" s="340" t="s">
        <v>422</v>
      </c>
      <c r="B106" s="549" t="s">
        <v>423</v>
      </c>
      <c r="C106" s="78">
        <v>100000</v>
      </c>
      <c r="D106" s="78">
        <v>237000</v>
      </c>
      <c r="E106" s="321">
        <v>232000</v>
      </c>
      <c r="I106" s="665" t="s">
        <v>779</v>
      </c>
      <c r="J106" s="666"/>
      <c r="K106" s="667"/>
      <c r="L106" s="667"/>
    </row>
    <row r="107" spans="1:12" ht="12" customHeight="1" thickBot="1">
      <c r="A107" s="342" t="s">
        <v>7</v>
      </c>
      <c r="B107" s="345" t="s">
        <v>547</v>
      </c>
      <c r="C107" s="374">
        <f>+C108+C110+C112</f>
        <v>292260</v>
      </c>
      <c r="D107" s="374">
        <f>+D108+D110+D112</f>
        <v>104131561</v>
      </c>
      <c r="E107" s="357">
        <f>+E108+E110+E112</f>
        <v>3675000</v>
      </c>
      <c r="I107" s="665" t="s">
        <v>770</v>
      </c>
      <c r="J107" s="666"/>
      <c r="K107" s="667"/>
      <c r="L107" s="667"/>
    </row>
    <row r="108" spans="1:12" ht="12" customHeight="1">
      <c r="A108" s="337" t="s">
        <v>73</v>
      </c>
      <c r="B108" s="544" t="s">
        <v>150</v>
      </c>
      <c r="C108" s="376">
        <v>292260</v>
      </c>
      <c r="D108" s="376">
        <v>7608580</v>
      </c>
      <c r="E108" s="359">
        <v>1000000</v>
      </c>
      <c r="I108" s="665" t="s">
        <v>780</v>
      </c>
      <c r="J108" s="666"/>
      <c r="K108" s="667"/>
      <c r="L108" s="667"/>
    </row>
    <row r="109" spans="1:12" ht="12" customHeight="1">
      <c r="A109" s="337" t="s">
        <v>74</v>
      </c>
      <c r="B109" s="548" t="s">
        <v>425</v>
      </c>
      <c r="C109" s="376"/>
      <c r="D109" s="376">
        <v>6608580</v>
      </c>
      <c r="E109" s="359"/>
      <c r="I109" s="665" t="s">
        <v>781</v>
      </c>
      <c r="J109" s="669"/>
      <c r="K109" s="670"/>
      <c r="L109" s="667"/>
    </row>
    <row r="110" spans="1:11" ht="15.75">
      <c r="A110" s="337" t="s">
        <v>75</v>
      </c>
      <c r="B110" s="548" t="s">
        <v>133</v>
      </c>
      <c r="C110" s="375"/>
      <c r="D110" s="375">
        <v>96522981</v>
      </c>
      <c r="E110" s="358">
        <v>2675000</v>
      </c>
      <c r="I110" s="665" t="s">
        <v>782</v>
      </c>
      <c r="J110" s="666"/>
      <c r="K110" s="667"/>
    </row>
    <row r="111" spans="1:11" ht="12" customHeight="1">
      <c r="A111" s="337" t="s">
        <v>76</v>
      </c>
      <c r="B111" s="548" t="s">
        <v>426</v>
      </c>
      <c r="C111" s="375"/>
      <c r="D111" s="375">
        <v>96522981</v>
      </c>
      <c r="E111" s="358">
        <v>2675000</v>
      </c>
      <c r="I111" s="665" t="s">
        <v>783</v>
      </c>
      <c r="J111" s="666"/>
      <c r="K111" s="667"/>
    </row>
    <row r="112" spans="1:11" ht="12" customHeight="1">
      <c r="A112" s="337" t="s">
        <v>77</v>
      </c>
      <c r="B112" s="541" t="s">
        <v>152</v>
      </c>
      <c r="C112" s="375"/>
      <c r="D112" s="375"/>
      <c r="E112" s="358"/>
      <c r="I112" s="665" t="s">
        <v>784</v>
      </c>
      <c r="J112" s="669"/>
      <c r="K112" s="670"/>
    </row>
    <row r="113" spans="1:11" ht="15.75">
      <c r="A113" s="337" t="s">
        <v>84</v>
      </c>
      <c r="B113" s="540" t="s">
        <v>427</v>
      </c>
      <c r="C113" s="375"/>
      <c r="D113" s="375"/>
      <c r="E113" s="358"/>
      <c r="I113" s="665" t="s">
        <v>785</v>
      </c>
      <c r="J113" s="666"/>
      <c r="K113" s="667"/>
    </row>
    <row r="114" spans="1:11" ht="15.75">
      <c r="A114" s="337" t="s">
        <v>86</v>
      </c>
      <c r="B114" s="550" t="s">
        <v>428</v>
      </c>
      <c r="C114" s="375"/>
      <c r="D114" s="375"/>
      <c r="E114" s="358"/>
      <c r="I114" s="665" t="s">
        <v>786</v>
      </c>
      <c r="J114" s="666"/>
      <c r="K114" s="667"/>
    </row>
    <row r="115" spans="1:11" ht="12" customHeight="1">
      <c r="A115" s="337" t="s">
        <v>134</v>
      </c>
      <c r="B115" s="544" t="s">
        <v>415</v>
      </c>
      <c r="C115" s="375"/>
      <c r="D115" s="375"/>
      <c r="E115" s="358"/>
      <c r="I115" s="665" t="s">
        <v>787</v>
      </c>
      <c r="J115" s="669"/>
      <c r="K115" s="670"/>
    </row>
    <row r="116" spans="1:11" ht="12" customHeight="1">
      <c r="A116" s="337" t="s">
        <v>135</v>
      </c>
      <c r="B116" s="544" t="s">
        <v>429</v>
      </c>
      <c r="C116" s="375"/>
      <c r="D116" s="375"/>
      <c r="E116" s="358"/>
      <c r="I116" s="665" t="s">
        <v>788</v>
      </c>
      <c r="J116" s="669"/>
      <c r="K116" s="670"/>
    </row>
    <row r="117" spans="1:11" ht="12" customHeight="1">
      <c r="A117" s="337" t="s">
        <v>136</v>
      </c>
      <c r="B117" s="544" t="s">
        <v>430</v>
      </c>
      <c r="C117" s="375"/>
      <c r="D117" s="375"/>
      <c r="E117" s="358"/>
      <c r="I117" s="665" t="s">
        <v>789</v>
      </c>
      <c r="J117" s="666"/>
      <c r="K117" s="667"/>
    </row>
    <row r="118" spans="1:11" s="401" customFormat="1" ht="12" customHeight="1">
      <c r="A118" s="337" t="s">
        <v>431</v>
      </c>
      <c r="B118" s="544" t="s">
        <v>418</v>
      </c>
      <c r="C118" s="375"/>
      <c r="D118" s="375"/>
      <c r="E118" s="358"/>
      <c r="G118"/>
      <c r="H118"/>
      <c r="I118" s="665" t="s">
        <v>790</v>
      </c>
      <c r="J118" s="666"/>
      <c r="K118" s="667"/>
    </row>
    <row r="119" spans="1:11" ht="12" customHeight="1">
      <c r="A119" s="337" t="s">
        <v>432</v>
      </c>
      <c r="B119" s="544" t="s">
        <v>433</v>
      </c>
      <c r="C119" s="375"/>
      <c r="D119" s="375"/>
      <c r="E119" s="358"/>
      <c r="I119" s="665" t="s">
        <v>791</v>
      </c>
      <c r="J119" s="666"/>
      <c r="K119" s="667"/>
    </row>
    <row r="120" spans="1:11" ht="12" customHeight="1" thickBot="1">
      <c r="A120" s="335" t="s">
        <v>434</v>
      </c>
      <c r="B120" s="544" t="s">
        <v>435</v>
      </c>
      <c r="C120" s="377"/>
      <c r="D120" s="377"/>
      <c r="E120" s="360"/>
      <c r="I120" s="665" t="s">
        <v>792</v>
      </c>
      <c r="J120" s="669"/>
      <c r="K120" s="670"/>
    </row>
    <row r="121" spans="1:11" ht="12" customHeight="1" thickBot="1">
      <c r="A121" s="342" t="s">
        <v>8</v>
      </c>
      <c r="B121" s="529" t="s">
        <v>436</v>
      </c>
      <c r="C121" s="374">
        <f>+C122+C123</f>
        <v>0</v>
      </c>
      <c r="D121" s="374">
        <f>+D122+D123</f>
        <v>14993</v>
      </c>
      <c r="E121" s="357">
        <f>+E122+E123</f>
        <v>0</v>
      </c>
      <c r="I121" s="668" t="s">
        <v>793</v>
      </c>
      <c r="J121" s="666"/>
      <c r="K121" s="667"/>
    </row>
    <row r="122" spans="1:11" ht="12" customHeight="1">
      <c r="A122" s="337" t="s">
        <v>56</v>
      </c>
      <c r="B122" s="550" t="s">
        <v>43</v>
      </c>
      <c r="C122" s="376"/>
      <c r="D122" s="376">
        <v>14993</v>
      </c>
      <c r="E122" s="359"/>
      <c r="I122" s="665" t="s">
        <v>794</v>
      </c>
      <c r="J122" s="666"/>
      <c r="K122" s="667"/>
    </row>
    <row r="123" spans="1:11" ht="12" customHeight="1" thickBot="1">
      <c r="A123" s="338" t="s">
        <v>57</v>
      </c>
      <c r="B123" s="548" t="s">
        <v>44</v>
      </c>
      <c r="C123" s="377"/>
      <c r="D123" s="377"/>
      <c r="E123" s="360"/>
      <c r="I123" s="665" t="s">
        <v>795</v>
      </c>
      <c r="J123" s="669"/>
      <c r="K123" s="670"/>
    </row>
    <row r="124" spans="1:11" ht="12" customHeight="1" thickBot="1">
      <c r="A124" s="342" t="s">
        <v>9</v>
      </c>
      <c r="B124" s="529" t="s">
        <v>437</v>
      </c>
      <c r="C124" s="374">
        <f>+C91+C107+C121</f>
        <v>29672802</v>
      </c>
      <c r="D124" s="374">
        <f>+D91+D107+D121</f>
        <v>139098895</v>
      </c>
      <c r="E124" s="357">
        <f>+E91+E107+E121</f>
        <v>34786102</v>
      </c>
      <c r="I124" s="665" t="s">
        <v>796</v>
      </c>
      <c r="J124" s="666"/>
      <c r="K124" s="667"/>
    </row>
    <row r="125" spans="1:11" ht="12" customHeight="1" thickBot="1">
      <c r="A125" s="342" t="s">
        <v>10</v>
      </c>
      <c r="B125" s="529" t="s">
        <v>438</v>
      </c>
      <c r="C125" s="374">
        <f>+C126+C127+C128</f>
        <v>0</v>
      </c>
      <c r="D125" s="374">
        <f>+D126+D127+D128</f>
        <v>0</v>
      </c>
      <c r="E125" s="357">
        <f>+E126+E127+E128</f>
        <v>0</v>
      </c>
      <c r="I125" s="668" t="s">
        <v>797</v>
      </c>
      <c r="J125" s="666"/>
      <c r="K125" s="667"/>
    </row>
    <row r="126" spans="1:11" ht="12" customHeight="1">
      <c r="A126" s="337" t="s">
        <v>60</v>
      </c>
      <c r="B126" s="550" t="s">
        <v>548</v>
      </c>
      <c r="C126" s="375"/>
      <c r="D126" s="375"/>
      <c r="E126" s="358"/>
      <c r="I126" s="665" t="s">
        <v>798</v>
      </c>
      <c r="J126" s="669"/>
      <c r="K126" s="670"/>
    </row>
    <row r="127" spans="1:11" ht="12" customHeight="1">
      <c r="A127" s="337" t="s">
        <v>61</v>
      </c>
      <c r="B127" s="550" t="s">
        <v>549</v>
      </c>
      <c r="C127" s="375"/>
      <c r="D127" s="375"/>
      <c r="E127" s="358"/>
      <c r="I127" s="665" t="s">
        <v>799</v>
      </c>
      <c r="J127" s="669"/>
      <c r="K127" s="670"/>
    </row>
    <row r="128" spans="1:9" ht="12" customHeight="1" thickBot="1">
      <c r="A128" s="335" t="s">
        <v>62</v>
      </c>
      <c r="B128" s="551" t="s">
        <v>550</v>
      </c>
      <c r="C128" s="375"/>
      <c r="D128" s="375"/>
      <c r="E128" s="358"/>
      <c r="I128" s="665" t="s">
        <v>800</v>
      </c>
    </row>
    <row r="129" spans="1:9" ht="12" customHeight="1" thickBot="1">
      <c r="A129" s="342" t="s">
        <v>11</v>
      </c>
      <c r="B129" s="529" t="s">
        <v>442</v>
      </c>
      <c r="C129" s="374">
        <f>+C130+C131+C132+C133</f>
        <v>0</v>
      </c>
      <c r="D129" s="374">
        <f>+D130+D131+D132+D133</f>
        <v>0</v>
      </c>
      <c r="E129" s="357">
        <f>+E130+E131+E132+E133</f>
        <v>0</v>
      </c>
      <c r="I129" s="665" t="s">
        <v>801</v>
      </c>
    </row>
    <row r="130" spans="1:9" ht="12" customHeight="1">
      <c r="A130" s="337" t="s">
        <v>63</v>
      </c>
      <c r="B130" s="550" t="s">
        <v>551</v>
      </c>
      <c r="C130" s="375"/>
      <c r="D130" s="375"/>
      <c r="E130" s="358"/>
      <c r="I130" s="665" t="s">
        <v>802</v>
      </c>
    </row>
    <row r="131" spans="1:9" ht="12" customHeight="1">
      <c r="A131" s="337" t="s">
        <v>64</v>
      </c>
      <c r="B131" s="550" t="s">
        <v>552</v>
      </c>
      <c r="C131" s="375"/>
      <c r="D131" s="375"/>
      <c r="E131" s="358"/>
      <c r="I131" s="665" t="s">
        <v>803</v>
      </c>
    </row>
    <row r="132" spans="1:9" ht="12" customHeight="1">
      <c r="A132" s="337" t="s">
        <v>342</v>
      </c>
      <c r="B132" s="550" t="s">
        <v>553</v>
      </c>
      <c r="C132" s="375"/>
      <c r="D132" s="375"/>
      <c r="E132" s="358"/>
      <c r="I132" s="665" t="s">
        <v>804</v>
      </c>
    </row>
    <row r="133" spans="1:9" ht="12" customHeight="1" thickBot="1">
      <c r="A133" s="335" t="s">
        <v>344</v>
      </c>
      <c r="B133" s="551" t="s">
        <v>554</v>
      </c>
      <c r="C133" s="375"/>
      <c r="D133" s="375"/>
      <c r="E133" s="358"/>
      <c r="I133" s="665" t="s">
        <v>805</v>
      </c>
    </row>
    <row r="134" spans="1:9" ht="12" customHeight="1" thickBot="1">
      <c r="A134" s="342" t="s">
        <v>12</v>
      </c>
      <c r="B134" s="529" t="s">
        <v>447</v>
      </c>
      <c r="C134" s="380">
        <f>+C135+C136+C137+C138</f>
        <v>0</v>
      </c>
      <c r="D134" s="380">
        <f>+D135+D136+D137+D138</f>
        <v>741164</v>
      </c>
      <c r="E134" s="393">
        <f>+E135+E136+E137+E138</f>
        <v>741164</v>
      </c>
      <c r="I134" s="668" t="s">
        <v>806</v>
      </c>
    </row>
    <row r="135" spans="1:9" ht="12" customHeight="1">
      <c r="A135" s="337" t="s">
        <v>65</v>
      </c>
      <c r="B135" s="550" t="s">
        <v>448</v>
      </c>
      <c r="C135" s="375"/>
      <c r="D135" s="375">
        <v>741164</v>
      </c>
      <c r="E135" s="358">
        <v>741164</v>
      </c>
      <c r="I135" s="665" t="s">
        <v>807</v>
      </c>
    </row>
    <row r="136" spans="1:9" ht="12" customHeight="1">
      <c r="A136" s="337" t="s">
        <v>66</v>
      </c>
      <c r="B136" s="550" t="s">
        <v>449</v>
      </c>
      <c r="C136" s="375"/>
      <c r="D136" s="375"/>
      <c r="E136" s="358"/>
      <c r="I136" s="665" t="s">
        <v>771</v>
      </c>
    </row>
    <row r="137" spans="1:9" ht="12" customHeight="1">
      <c r="A137" s="337" t="s">
        <v>351</v>
      </c>
      <c r="B137" s="550" t="s">
        <v>555</v>
      </c>
      <c r="C137" s="375"/>
      <c r="D137" s="375"/>
      <c r="E137" s="358"/>
      <c r="I137" s="668" t="s">
        <v>808</v>
      </c>
    </row>
    <row r="138" spans="1:9" ht="12" customHeight="1" thickBot="1">
      <c r="A138" s="335" t="s">
        <v>353</v>
      </c>
      <c r="B138" s="551" t="s">
        <v>493</v>
      </c>
      <c r="C138" s="375"/>
      <c r="D138" s="375"/>
      <c r="E138" s="358"/>
      <c r="I138" s="665" t="s">
        <v>809</v>
      </c>
    </row>
    <row r="139" spans="1:9" ht="15" customHeight="1" thickBot="1">
      <c r="A139" s="342" t="s">
        <v>13</v>
      </c>
      <c r="B139" s="529" t="s">
        <v>543</v>
      </c>
      <c r="C139" s="79">
        <f>+C140+C141+C142+C143</f>
        <v>0</v>
      </c>
      <c r="D139" s="79">
        <f>+D140+D141+D142+D143</f>
        <v>0</v>
      </c>
      <c r="E139" s="326">
        <f>+E140+E141+E142+E143</f>
        <v>0</v>
      </c>
      <c r="F139" s="391"/>
      <c r="I139" s="665" t="s">
        <v>810</v>
      </c>
    </row>
    <row r="140" spans="1:9" s="384" customFormat="1" ht="12.75" customHeight="1">
      <c r="A140" s="337" t="s">
        <v>127</v>
      </c>
      <c r="B140" s="550" t="s">
        <v>453</v>
      </c>
      <c r="C140" s="375"/>
      <c r="D140" s="375"/>
      <c r="E140" s="358"/>
      <c r="G140"/>
      <c r="H140"/>
      <c r="I140" s="668" t="s">
        <v>772</v>
      </c>
    </row>
    <row r="141" spans="1:9" ht="13.5" customHeight="1">
      <c r="A141" s="337" t="s">
        <v>128</v>
      </c>
      <c r="B141" s="550" t="s">
        <v>454</v>
      </c>
      <c r="C141" s="375"/>
      <c r="D141" s="375"/>
      <c r="E141" s="358"/>
      <c r="I141" s="668" t="s">
        <v>811</v>
      </c>
    </row>
    <row r="142" spans="1:5" ht="13.5" customHeight="1">
      <c r="A142" s="337" t="s">
        <v>151</v>
      </c>
      <c r="B142" s="550" t="s">
        <v>455</v>
      </c>
      <c r="C142" s="375"/>
      <c r="D142" s="375"/>
      <c r="E142" s="358"/>
    </row>
    <row r="143" spans="1:5" ht="13.5" customHeight="1" thickBot="1">
      <c r="A143" s="337" t="s">
        <v>359</v>
      </c>
      <c r="B143" s="550" t="s">
        <v>456</v>
      </c>
      <c r="C143" s="375"/>
      <c r="D143" s="375"/>
      <c r="E143" s="358"/>
    </row>
    <row r="144" spans="1:5" ht="12.75" customHeight="1" thickBot="1">
      <c r="A144" s="342" t="s">
        <v>14</v>
      </c>
      <c r="B144" s="529" t="s">
        <v>457</v>
      </c>
      <c r="C144" s="324">
        <f>+C125+C129+C134+C139</f>
        <v>0</v>
      </c>
      <c r="D144" s="324">
        <f>+D125+D129+D134+D139</f>
        <v>741164</v>
      </c>
      <c r="E144" s="325">
        <f>+E125+E129+E134+E139</f>
        <v>741164</v>
      </c>
    </row>
    <row r="145" spans="1:5" ht="13.5" customHeight="1" thickBot="1">
      <c r="A145" s="367" t="s">
        <v>15</v>
      </c>
      <c r="B145" s="552" t="s">
        <v>458</v>
      </c>
      <c r="C145" s="324">
        <f>+C124+C144</f>
        <v>29672802</v>
      </c>
      <c r="D145" s="324">
        <f>+D124+D144</f>
        <v>139840059</v>
      </c>
      <c r="E145" s="325">
        <f>+E124+E144</f>
        <v>35527266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3">
    <mergeCell ref="A86:E86"/>
    <mergeCell ref="A88:A89"/>
    <mergeCell ref="B88:B89"/>
    <mergeCell ref="D88:E88"/>
    <mergeCell ref="C3:C4"/>
    <mergeCell ref="C88:C89"/>
    <mergeCell ref="G1:I1"/>
    <mergeCell ref="I65:K65"/>
    <mergeCell ref="I89:K89"/>
    <mergeCell ref="A1:E1"/>
    <mergeCell ref="A3:A4"/>
    <mergeCell ref="B3:B4"/>
    <mergeCell ref="D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..............................Önkormányzat
2017. ÉVI ZÁRSZÁMADÁSÁNAK PÉNZÜGYI MÉRLEGE&amp;10
&amp;R&amp;"Times New Roman CE,Félkövér dőlt"&amp;11 1. tájékoztató tábla a ....../2018. (......) önkormányzati rendelethez</oddHeader>
  </headerFooter>
  <rowBreaks count="1" manualBreakCount="1">
    <brk id="85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zoomScale="130" zoomScaleNormal="130" workbookViewId="0" topLeftCell="A1">
      <selection activeCell="D11" sqref="D11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91"/>
      <c r="B1" s="92"/>
      <c r="C1" s="92"/>
      <c r="D1" s="92"/>
      <c r="E1" s="92"/>
      <c r="F1" s="92"/>
      <c r="G1" s="92"/>
      <c r="H1" s="92"/>
      <c r="I1" s="92"/>
      <c r="J1" s="93" t="e">
        <f>'1.tájékoztató'!E2</f>
        <v>#REF!</v>
      </c>
      <c r="K1" s="690" t="str">
        <f>+CONCATENATE("2. tájékoztató tábla a ......../",LEFT(ÖSSZEFÜGGÉSEK!A4,4)+1,". (........) önkormányzati rendelethez")</f>
        <v>2. tájékoztató tábla a ......../2018. (........) önkormányzati rendelethez</v>
      </c>
    </row>
    <row r="2" spans="1:11" s="97" customFormat="1" ht="26.25" customHeight="1">
      <c r="A2" s="739" t="s">
        <v>55</v>
      </c>
      <c r="B2" s="741" t="s">
        <v>180</v>
      </c>
      <c r="C2" s="741" t="s">
        <v>181</v>
      </c>
      <c r="D2" s="741" t="s">
        <v>182</v>
      </c>
      <c r="E2" s="741" t="str">
        <f>+CONCATENATE(LEFT(ÖSSZEFÜGGÉSEK!A4,4),". évi teljesítés")</f>
        <v>2017. évi teljesítés</v>
      </c>
      <c r="F2" s="94" t="s">
        <v>183</v>
      </c>
      <c r="G2" s="95"/>
      <c r="H2" s="95"/>
      <c r="I2" s="96"/>
      <c r="J2" s="744" t="s">
        <v>184</v>
      </c>
      <c r="K2" s="690"/>
    </row>
    <row r="3" spans="1:11" s="101" customFormat="1" ht="32.25" customHeight="1" thickBot="1">
      <c r="A3" s="740"/>
      <c r="B3" s="742"/>
      <c r="C3" s="742"/>
      <c r="D3" s="743"/>
      <c r="E3" s="743"/>
      <c r="F3" s="98" t="str">
        <f>+CONCATENATE(LEFT(ÖSSZEFÜGGÉSEK!A4,4)+1,".")</f>
        <v>2018.</v>
      </c>
      <c r="G3" s="99" t="str">
        <f>+CONCATENATE(LEFT(ÖSSZEFÜGGÉSEK!A4,4)+2,".")</f>
        <v>2019.</v>
      </c>
      <c r="H3" s="99" t="str">
        <f>+CONCATENATE(LEFT(ÖSSZEFÜGGÉSEK!A4,4)+3,".")</f>
        <v>2020.</v>
      </c>
      <c r="I3" s="100" t="str">
        <f>+CONCATENATE(LEFT(ÖSSZEFÜGGÉSEK!A4,4)+3,". után")</f>
        <v>2020. után</v>
      </c>
      <c r="J3" s="745"/>
      <c r="K3" s="690"/>
    </row>
    <row r="4" spans="1:11" s="103" customFormat="1" ht="13.5" customHeight="1" thickBot="1">
      <c r="A4" s="531" t="s">
        <v>405</v>
      </c>
      <c r="B4" s="102" t="s">
        <v>556</v>
      </c>
      <c r="C4" s="532" t="s">
        <v>407</v>
      </c>
      <c r="D4" s="532" t="s">
        <v>408</v>
      </c>
      <c r="E4" s="532" t="s">
        <v>409</v>
      </c>
      <c r="F4" s="532" t="s">
        <v>486</v>
      </c>
      <c r="G4" s="532" t="s">
        <v>487</v>
      </c>
      <c r="H4" s="532" t="s">
        <v>488</v>
      </c>
      <c r="I4" s="532" t="s">
        <v>489</v>
      </c>
      <c r="J4" s="533" t="s">
        <v>650</v>
      </c>
      <c r="K4" s="690"/>
    </row>
    <row r="5" spans="1:11" ht="33.75" customHeight="1">
      <c r="A5" s="104" t="s">
        <v>6</v>
      </c>
      <c r="B5" s="105" t="s">
        <v>185</v>
      </c>
      <c r="C5" s="106"/>
      <c r="D5" s="107">
        <f aca="true" t="shared" si="0" ref="D5:I5">SUM(D6:D7)</f>
        <v>0</v>
      </c>
      <c r="E5" s="107">
        <f t="shared" si="0"/>
        <v>0</v>
      </c>
      <c r="F5" s="107">
        <f t="shared" si="0"/>
        <v>0</v>
      </c>
      <c r="G5" s="107">
        <f t="shared" si="0"/>
        <v>0</v>
      </c>
      <c r="H5" s="107">
        <f t="shared" si="0"/>
        <v>0</v>
      </c>
      <c r="I5" s="108">
        <f t="shared" si="0"/>
        <v>0</v>
      </c>
      <c r="J5" s="109">
        <f aca="true" t="shared" si="1" ref="J5:J17">SUM(F5:I5)</f>
        <v>0</v>
      </c>
      <c r="K5" s="690"/>
    </row>
    <row r="6" spans="1:11" ht="21" customHeight="1">
      <c r="A6" s="110" t="s">
        <v>7</v>
      </c>
      <c r="B6" s="111" t="s">
        <v>186</v>
      </c>
      <c r="C6" s="112"/>
      <c r="D6" s="2"/>
      <c r="E6" s="2"/>
      <c r="F6" s="2"/>
      <c r="G6" s="2"/>
      <c r="H6" s="2"/>
      <c r="I6" s="50"/>
      <c r="J6" s="113">
        <f t="shared" si="1"/>
        <v>0</v>
      </c>
      <c r="K6" s="690"/>
    </row>
    <row r="7" spans="1:11" ht="21" customHeight="1">
      <c r="A7" s="110" t="s">
        <v>8</v>
      </c>
      <c r="B7" s="111" t="s">
        <v>186</v>
      </c>
      <c r="C7" s="112"/>
      <c r="D7" s="2"/>
      <c r="E7" s="2"/>
      <c r="F7" s="2"/>
      <c r="G7" s="2"/>
      <c r="H7" s="2"/>
      <c r="I7" s="50"/>
      <c r="J7" s="113">
        <f t="shared" si="1"/>
        <v>0</v>
      </c>
      <c r="K7" s="690"/>
    </row>
    <row r="8" spans="1:11" ht="36" customHeight="1">
      <c r="A8" s="110" t="s">
        <v>9</v>
      </c>
      <c r="B8" s="114" t="s">
        <v>187</v>
      </c>
      <c r="C8" s="115"/>
      <c r="D8" s="116">
        <f aca="true" t="shared" si="2" ref="D8:I8">SUM(D9:D10)</f>
        <v>0</v>
      </c>
      <c r="E8" s="116">
        <f t="shared" si="2"/>
        <v>0</v>
      </c>
      <c r="F8" s="116">
        <f t="shared" si="2"/>
        <v>0</v>
      </c>
      <c r="G8" s="116">
        <f t="shared" si="2"/>
        <v>0</v>
      </c>
      <c r="H8" s="116">
        <f t="shared" si="2"/>
        <v>0</v>
      </c>
      <c r="I8" s="117">
        <f t="shared" si="2"/>
        <v>0</v>
      </c>
      <c r="J8" s="118">
        <f t="shared" si="1"/>
        <v>0</v>
      </c>
      <c r="K8" s="690"/>
    </row>
    <row r="9" spans="1:11" ht="21" customHeight="1">
      <c r="A9" s="110" t="s">
        <v>10</v>
      </c>
      <c r="B9" s="111" t="s">
        <v>186</v>
      </c>
      <c r="C9" s="112"/>
      <c r="D9" s="2"/>
      <c r="E9" s="2"/>
      <c r="F9" s="2"/>
      <c r="G9" s="2"/>
      <c r="H9" s="2"/>
      <c r="I9" s="50"/>
      <c r="J9" s="113">
        <f t="shared" si="1"/>
        <v>0</v>
      </c>
      <c r="K9" s="690"/>
    </row>
    <row r="10" spans="1:11" ht="18" customHeight="1">
      <c r="A10" s="110" t="s">
        <v>11</v>
      </c>
      <c r="B10" s="111" t="s">
        <v>186</v>
      </c>
      <c r="C10" s="112"/>
      <c r="D10" s="2"/>
      <c r="E10" s="2"/>
      <c r="F10" s="2"/>
      <c r="G10" s="2"/>
      <c r="H10" s="2"/>
      <c r="I10" s="50"/>
      <c r="J10" s="113">
        <f t="shared" si="1"/>
        <v>0</v>
      </c>
      <c r="K10" s="690"/>
    </row>
    <row r="11" spans="1:11" ht="21" customHeight="1">
      <c r="A11" s="110" t="s">
        <v>12</v>
      </c>
      <c r="B11" s="119" t="s">
        <v>188</v>
      </c>
      <c r="C11" s="115"/>
      <c r="D11" s="116"/>
      <c r="E11" s="116">
        <f>SUM(E12:E12)</f>
        <v>0</v>
      </c>
      <c r="F11" s="116">
        <f>SUM(F12:F12)</f>
        <v>0</v>
      </c>
      <c r="G11" s="116">
        <f>SUM(G12:G12)</f>
        <v>0</v>
      </c>
      <c r="H11" s="116">
        <f>SUM(H12:H12)</f>
        <v>0</v>
      </c>
      <c r="I11" s="117">
        <f>SUM(I12:I12)</f>
        <v>0</v>
      </c>
      <c r="J11" s="118">
        <f t="shared" si="1"/>
        <v>0</v>
      </c>
      <c r="K11" s="690"/>
    </row>
    <row r="12" spans="1:11" ht="21" customHeight="1">
      <c r="A12" s="110" t="s">
        <v>13</v>
      </c>
      <c r="B12" s="111" t="s">
        <v>186</v>
      </c>
      <c r="C12" s="112"/>
      <c r="D12" s="2"/>
      <c r="E12" s="2"/>
      <c r="F12" s="2"/>
      <c r="G12" s="2"/>
      <c r="H12" s="2"/>
      <c r="I12" s="50"/>
      <c r="J12" s="113">
        <f t="shared" si="1"/>
        <v>0</v>
      </c>
      <c r="K12" s="690"/>
    </row>
    <row r="13" spans="1:11" ht="21" customHeight="1">
      <c r="A13" s="110" t="s">
        <v>14</v>
      </c>
      <c r="B13" s="119" t="s">
        <v>189</v>
      </c>
      <c r="C13" s="115"/>
      <c r="D13" s="116">
        <f aca="true" t="shared" si="3" ref="D13:I13">SUM(D14:D14)</f>
        <v>0</v>
      </c>
      <c r="E13" s="116">
        <f t="shared" si="3"/>
        <v>0</v>
      </c>
      <c r="F13" s="116">
        <f t="shared" si="3"/>
        <v>0</v>
      </c>
      <c r="G13" s="116">
        <f t="shared" si="3"/>
        <v>0</v>
      </c>
      <c r="H13" s="116">
        <f t="shared" si="3"/>
        <v>0</v>
      </c>
      <c r="I13" s="117">
        <f t="shared" si="3"/>
        <v>0</v>
      </c>
      <c r="J13" s="118">
        <f t="shared" si="1"/>
        <v>0</v>
      </c>
      <c r="K13" s="690"/>
    </row>
    <row r="14" spans="1:11" ht="21" customHeight="1">
      <c r="A14" s="110" t="s">
        <v>15</v>
      </c>
      <c r="B14" s="111" t="s">
        <v>186</v>
      </c>
      <c r="C14" s="112"/>
      <c r="D14" s="2"/>
      <c r="E14" s="2"/>
      <c r="F14" s="2"/>
      <c r="G14" s="2"/>
      <c r="H14" s="2"/>
      <c r="I14" s="50"/>
      <c r="J14" s="113">
        <f t="shared" si="1"/>
        <v>0</v>
      </c>
      <c r="K14" s="690"/>
    </row>
    <row r="15" spans="1:11" ht="21" customHeight="1">
      <c r="A15" s="120" t="s">
        <v>16</v>
      </c>
      <c r="B15" s="121" t="s">
        <v>190</v>
      </c>
      <c r="C15" s="122"/>
      <c r="D15" s="123">
        <f aca="true" t="shared" si="4" ref="D15:I15">SUM(D16:D17)</f>
        <v>0</v>
      </c>
      <c r="E15" s="123">
        <f t="shared" si="4"/>
        <v>0</v>
      </c>
      <c r="F15" s="123">
        <f t="shared" si="4"/>
        <v>0</v>
      </c>
      <c r="G15" s="123">
        <f t="shared" si="4"/>
        <v>0</v>
      </c>
      <c r="H15" s="123">
        <f t="shared" si="4"/>
        <v>0</v>
      </c>
      <c r="I15" s="124">
        <f t="shared" si="4"/>
        <v>0</v>
      </c>
      <c r="J15" s="118">
        <f t="shared" si="1"/>
        <v>0</v>
      </c>
      <c r="K15" s="690"/>
    </row>
    <row r="16" spans="1:11" ht="21" customHeight="1">
      <c r="A16" s="120" t="s">
        <v>17</v>
      </c>
      <c r="B16" s="111" t="s">
        <v>186</v>
      </c>
      <c r="C16" s="112"/>
      <c r="D16" s="2"/>
      <c r="E16" s="2"/>
      <c r="F16" s="2"/>
      <c r="G16" s="2"/>
      <c r="H16" s="2"/>
      <c r="I16" s="50"/>
      <c r="J16" s="113">
        <f t="shared" si="1"/>
        <v>0</v>
      </c>
      <c r="K16" s="690"/>
    </row>
    <row r="17" spans="1:11" ht="21" customHeight="1" thickBot="1">
      <c r="A17" s="120" t="s">
        <v>18</v>
      </c>
      <c r="B17" s="111" t="s">
        <v>186</v>
      </c>
      <c r="C17" s="125"/>
      <c r="D17" s="126"/>
      <c r="E17" s="126"/>
      <c r="F17" s="126"/>
      <c r="G17" s="126"/>
      <c r="H17" s="126"/>
      <c r="I17" s="127"/>
      <c r="J17" s="113">
        <f t="shared" si="1"/>
        <v>0</v>
      </c>
      <c r="K17" s="690"/>
    </row>
    <row r="18" spans="1:11" ht="21" customHeight="1" thickBot="1">
      <c r="A18" s="128" t="s">
        <v>19</v>
      </c>
      <c r="B18" s="129" t="s">
        <v>191</v>
      </c>
      <c r="C18" s="130"/>
      <c r="D18" s="131">
        <f aca="true" t="shared" si="5" ref="D18:J18">D5+D8+D11+D13+D15</f>
        <v>0</v>
      </c>
      <c r="E18" s="131">
        <f t="shared" si="5"/>
        <v>0</v>
      </c>
      <c r="F18" s="131">
        <f t="shared" si="5"/>
        <v>0</v>
      </c>
      <c r="G18" s="131">
        <f t="shared" si="5"/>
        <v>0</v>
      </c>
      <c r="H18" s="131">
        <f t="shared" si="5"/>
        <v>0</v>
      </c>
      <c r="I18" s="132">
        <f t="shared" si="5"/>
        <v>0</v>
      </c>
      <c r="J18" s="133">
        <f t="shared" si="5"/>
        <v>0</v>
      </c>
      <c r="K18" s="690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="130" zoomScaleNormal="130" workbookViewId="0" topLeftCell="A1">
      <selection activeCell="K15" sqref="K15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20" customFormat="1" ht="15.75" thickBot="1">
      <c r="A1" s="134"/>
      <c r="H1" s="135" t="e">
        <f>'2. tájékoztató tábla'!J1</f>
        <v>#REF!</v>
      </c>
      <c r="I1" s="746" t="str">
        <f>+CONCATENATE("3. tájékoztató tábla a ......../",LEFT(ÖSSZEFÜGGÉSEK!A4,4)+1,". (........) önkormányzati rendelethez")</f>
        <v>3. tájékoztató tábla a ......../2018. (........) önkormányzati rendelethez</v>
      </c>
    </row>
    <row r="2" spans="1:9" s="97" customFormat="1" ht="26.25" customHeight="1">
      <c r="A2" s="713" t="s">
        <v>55</v>
      </c>
      <c r="B2" s="750" t="s">
        <v>192</v>
      </c>
      <c r="C2" s="713" t="s">
        <v>193</v>
      </c>
      <c r="D2" s="713" t="s">
        <v>194</v>
      </c>
      <c r="E2" s="752" t="str">
        <f>+CONCATENATE("Hitel, kölcsön állomány ",LEFT(ÖSSZEFÜGGÉSEK!A4,4),". dec. 31-én")</f>
        <v>Hitel, kölcsön állomány 2017. dec. 31-én</v>
      </c>
      <c r="F2" s="754" t="s">
        <v>195</v>
      </c>
      <c r="G2" s="755"/>
      <c r="H2" s="747" t="str">
        <f>+CONCATENATE(LEFT(ÖSSZEFÜGGÉSEK!A4,4)+2,". után")</f>
        <v>2019. után</v>
      </c>
      <c r="I2" s="746"/>
    </row>
    <row r="3" spans="1:9" s="101" customFormat="1" ht="40.5" customHeight="1" thickBot="1">
      <c r="A3" s="749"/>
      <c r="B3" s="751"/>
      <c r="C3" s="751"/>
      <c r="D3" s="749"/>
      <c r="E3" s="753"/>
      <c r="F3" s="136" t="str">
        <f>+CONCATENATE(LEFT(ÖSSZEFÜGGÉSEK!A4,4)+1,".")</f>
        <v>2018.</v>
      </c>
      <c r="G3" s="137" t="str">
        <f>+CONCATENATE(LEFT(ÖSSZEFÜGGÉSEK!A4,4)+2,".")</f>
        <v>2019.</v>
      </c>
      <c r="H3" s="748"/>
      <c r="I3" s="746"/>
    </row>
    <row r="4" spans="1:9" s="141" customFormat="1" ht="12.75" customHeight="1" thickBot="1">
      <c r="A4" s="138" t="s">
        <v>405</v>
      </c>
      <c r="B4" s="90" t="s">
        <v>406</v>
      </c>
      <c r="C4" s="90" t="s">
        <v>407</v>
      </c>
      <c r="D4" s="139" t="s">
        <v>408</v>
      </c>
      <c r="E4" s="138" t="s">
        <v>409</v>
      </c>
      <c r="F4" s="139" t="s">
        <v>486</v>
      </c>
      <c r="G4" s="139" t="s">
        <v>487</v>
      </c>
      <c r="H4" s="140" t="s">
        <v>488</v>
      </c>
      <c r="I4" s="746"/>
    </row>
    <row r="5" spans="1:9" ht="22.5" customHeight="1" thickBot="1">
      <c r="A5" s="142" t="s">
        <v>6</v>
      </c>
      <c r="B5" s="143" t="s">
        <v>196</v>
      </c>
      <c r="C5" s="144"/>
      <c r="D5" s="145"/>
      <c r="E5" s="146">
        <f>SUM(E6:E11)</f>
        <v>0</v>
      </c>
      <c r="F5" s="147">
        <f>SUM(F6:F11)</f>
        <v>0</v>
      </c>
      <c r="G5" s="147">
        <f>SUM(G6:G11)</f>
        <v>0</v>
      </c>
      <c r="H5" s="148">
        <f>SUM(H6:H11)</f>
        <v>0</v>
      </c>
      <c r="I5" s="746"/>
    </row>
    <row r="6" spans="1:9" ht="22.5" customHeight="1">
      <c r="A6" s="149" t="s">
        <v>7</v>
      </c>
      <c r="B6" s="150" t="s">
        <v>186</v>
      </c>
      <c r="C6" s="151"/>
      <c r="D6" s="152"/>
      <c r="E6" s="153"/>
      <c r="F6" s="2"/>
      <c r="G6" s="2"/>
      <c r="H6" s="154"/>
      <c r="I6" s="746"/>
    </row>
    <row r="7" spans="1:9" ht="22.5" customHeight="1">
      <c r="A7" s="149" t="s">
        <v>8</v>
      </c>
      <c r="B7" s="150" t="s">
        <v>186</v>
      </c>
      <c r="C7" s="151"/>
      <c r="D7" s="152"/>
      <c r="E7" s="153"/>
      <c r="F7" s="2"/>
      <c r="G7" s="2"/>
      <c r="H7" s="154"/>
      <c r="I7" s="746"/>
    </row>
    <row r="8" spans="1:9" ht="22.5" customHeight="1">
      <c r="A8" s="149" t="s">
        <v>9</v>
      </c>
      <c r="B8" s="150" t="s">
        <v>186</v>
      </c>
      <c r="C8" s="151"/>
      <c r="D8" s="152"/>
      <c r="E8" s="153"/>
      <c r="F8" s="2"/>
      <c r="G8" s="2"/>
      <c r="H8" s="154"/>
      <c r="I8" s="746"/>
    </row>
    <row r="9" spans="1:9" ht="22.5" customHeight="1">
      <c r="A9" s="149" t="s">
        <v>10</v>
      </c>
      <c r="B9" s="150" t="s">
        <v>186</v>
      </c>
      <c r="C9" s="151"/>
      <c r="D9" s="152"/>
      <c r="E9" s="153"/>
      <c r="F9" s="2"/>
      <c r="G9" s="2"/>
      <c r="H9" s="154"/>
      <c r="I9" s="746"/>
    </row>
    <row r="10" spans="1:9" ht="22.5" customHeight="1">
      <c r="A10" s="149" t="s">
        <v>11</v>
      </c>
      <c r="B10" s="150" t="s">
        <v>186</v>
      </c>
      <c r="C10" s="151"/>
      <c r="D10" s="152"/>
      <c r="E10" s="153"/>
      <c r="F10" s="2"/>
      <c r="G10" s="2"/>
      <c r="H10" s="154"/>
      <c r="I10" s="746"/>
    </row>
    <row r="11" spans="1:9" ht="22.5" customHeight="1" thickBot="1">
      <c r="A11" s="149" t="s">
        <v>12</v>
      </c>
      <c r="B11" s="150" t="s">
        <v>186</v>
      </c>
      <c r="C11" s="151"/>
      <c r="D11" s="152"/>
      <c r="E11" s="153"/>
      <c r="F11" s="2"/>
      <c r="G11" s="2"/>
      <c r="H11" s="154"/>
      <c r="I11" s="746"/>
    </row>
    <row r="12" spans="1:9" ht="22.5" customHeight="1" thickBot="1">
      <c r="A12" s="142" t="s">
        <v>13</v>
      </c>
      <c r="B12" s="143" t="s">
        <v>197</v>
      </c>
      <c r="C12" s="155"/>
      <c r="D12" s="156"/>
      <c r="E12" s="146">
        <f>SUM(E13:E18)</f>
        <v>0</v>
      </c>
      <c r="F12" s="147">
        <f>SUM(F13:F18)</f>
        <v>0</v>
      </c>
      <c r="G12" s="147">
        <f>SUM(G13:G18)</f>
        <v>0</v>
      </c>
      <c r="H12" s="148">
        <f>SUM(H13:H18)</f>
        <v>0</v>
      </c>
      <c r="I12" s="746"/>
    </row>
    <row r="13" spans="1:9" ht="22.5" customHeight="1">
      <c r="A13" s="149" t="s">
        <v>14</v>
      </c>
      <c r="B13" s="150" t="s">
        <v>186</v>
      </c>
      <c r="C13" s="151"/>
      <c r="D13" s="152"/>
      <c r="E13" s="153"/>
      <c r="F13" s="2"/>
      <c r="G13" s="2"/>
      <c r="H13" s="154"/>
      <c r="I13" s="746"/>
    </row>
    <row r="14" spans="1:9" ht="22.5" customHeight="1">
      <c r="A14" s="149" t="s">
        <v>15</v>
      </c>
      <c r="B14" s="150" t="s">
        <v>186</v>
      </c>
      <c r="C14" s="151"/>
      <c r="D14" s="152"/>
      <c r="E14" s="153"/>
      <c r="F14" s="2"/>
      <c r="G14" s="2"/>
      <c r="H14" s="154"/>
      <c r="I14" s="746"/>
    </row>
    <row r="15" spans="1:9" ht="22.5" customHeight="1">
      <c r="A15" s="149" t="s">
        <v>16</v>
      </c>
      <c r="B15" s="150" t="s">
        <v>186</v>
      </c>
      <c r="C15" s="151"/>
      <c r="D15" s="152"/>
      <c r="E15" s="153"/>
      <c r="F15" s="2"/>
      <c r="G15" s="2"/>
      <c r="H15" s="154"/>
      <c r="I15" s="746"/>
    </row>
    <row r="16" spans="1:9" ht="22.5" customHeight="1">
      <c r="A16" s="149" t="s">
        <v>17</v>
      </c>
      <c r="B16" s="150" t="s">
        <v>186</v>
      </c>
      <c r="C16" s="151"/>
      <c r="D16" s="152"/>
      <c r="E16" s="153"/>
      <c r="F16" s="2"/>
      <c r="G16" s="2"/>
      <c r="H16" s="154"/>
      <c r="I16" s="746"/>
    </row>
    <row r="17" spans="1:9" ht="22.5" customHeight="1">
      <c r="A17" s="149" t="s">
        <v>18</v>
      </c>
      <c r="B17" s="150" t="s">
        <v>186</v>
      </c>
      <c r="C17" s="151"/>
      <c r="D17" s="152"/>
      <c r="E17" s="153"/>
      <c r="F17" s="2"/>
      <c r="G17" s="2"/>
      <c r="H17" s="154"/>
      <c r="I17" s="746"/>
    </row>
    <row r="18" spans="1:9" ht="22.5" customHeight="1" thickBot="1">
      <c r="A18" s="149" t="s">
        <v>19</v>
      </c>
      <c r="B18" s="150" t="s">
        <v>186</v>
      </c>
      <c r="C18" s="151"/>
      <c r="D18" s="152"/>
      <c r="E18" s="153"/>
      <c r="F18" s="2"/>
      <c r="G18" s="2"/>
      <c r="H18" s="154"/>
      <c r="I18" s="746"/>
    </row>
    <row r="19" spans="1:9" ht="22.5" customHeight="1" thickBot="1">
      <c r="A19" s="142" t="s">
        <v>20</v>
      </c>
      <c r="B19" s="143" t="s">
        <v>651</v>
      </c>
      <c r="C19" s="144"/>
      <c r="D19" s="145"/>
      <c r="E19" s="146">
        <f>E5+E12</f>
        <v>0</v>
      </c>
      <c r="F19" s="147">
        <f>F5+F12</f>
        <v>0</v>
      </c>
      <c r="G19" s="147">
        <f>G5+G12</f>
        <v>0</v>
      </c>
      <c r="H19" s="148">
        <f>H5+H12</f>
        <v>0</v>
      </c>
      <c r="I19" s="746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C13" sqref="C13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63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2017. december 31-én</v>
      </c>
      <c r="B1" s="764"/>
      <c r="C1" s="764"/>
      <c r="D1" s="764"/>
      <c r="E1" s="764"/>
      <c r="F1" s="764"/>
      <c r="G1" s="764"/>
      <c r="H1" s="764"/>
      <c r="I1" s="764"/>
      <c r="J1" s="746" t="str">
        <f>+CONCATENATE("4. tájékoztató tábla a ......../",LEFT(ÖSSZEFÜGGÉSEK!A4,4)+1,". (........) önkormányzati rendelethez")</f>
        <v>4. tájékoztató tábla a ......../2018. (........) önkormányzati rendelethez</v>
      </c>
    </row>
    <row r="2" spans="8:10" ht="14.25" thickBot="1">
      <c r="H2" s="765" t="e">
        <f>'3. tájékoztató tábla'!H1</f>
        <v>#REF!</v>
      </c>
      <c r="I2" s="765"/>
      <c r="J2" s="746"/>
    </row>
    <row r="3" spans="1:10" ht="13.5" thickBot="1">
      <c r="A3" s="766" t="s">
        <v>4</v>
      </c>
      <c r="B3" s="768" t="s">
        <v>198</v>
      </c>
      <c r="C3" s="770" t="s">
        <v>199</v>
      </c>
      <c r="D3" s="772" t="s">
        <v>200</v>
      </c>
      <c r="E3" s="773"/>
      <c r="F3" s="773"/>
      <c r="G3" s="773"/>
      <c r="H3" s="773"/>
      <c r="I3" s="774" t="s">
        <v>201</v>
      </c>
      <c r="J3" s="746"/>
    </row>
    <row r="4" spans="1:10" s="21" customFormat="1" ht="42" customHeight="1" thickBot="1">
      <c r="A4" s="767"/>
      <c r="B4" s="769"/>
      <c r="C4" s="771"/>
      <c r="D4" s="157" t="s">
        <v>202</v>
      </c>
      <c r="E4" s="157" t="s">
        <v>203</v>
      </c>
      <c r="F4" s="157" t="s">
        <v>204</v>
      </c>
      <c r="G4" s="158" t="s">
        <v>205</v>
      </c>
      <c r="H4" s="158" t="s">
        <v>206</v>
      </c>
      <c r="I4" s="775"/>
      <c r="J4" s="746"/>
    </row>
    <row r="5" spans="1:10" s="21" customFormat="1" ht="12" customHeight="1" thickBot="1">
      <c r="A5" s="528" t="s">
        <v>405</v>
      </c>
      <c r="B5" s="159" t="s">
        <v>406</v>
      </c>
      <c r="C5" s="159" t="s">
        <v>407</v>
      </c>
      <c r="D5" s="159" t="s">
        <v>408</v>
      </c>
      <c r="E5" s="159" t="s">
        <v>409</v>
      </c>
      <c r="F5" s="159" t="s">
        <v>486</v>
      </c>
      <c r="G5" s="159" t="s">
        <v>487</v>
      </c>
      <c r="H5" s="159" t="s">
        <v>557</v>
      </c>
      <c r="I5" s="160" t="s">
        <v>558</v>
      </c>
      <c r="J5" s="746"/>
    </row>
    <row r="6" spans="1:10" s="21" customFormat="1" ht="18" customHeight="1">
      <c r="A6" s="776" t="s">
        <v>207</v>
      </c>
      <c r="B6" s="777"/>
      <c r="C6" s="777"/>
      <c r="D6" s="777"/>
      <c r="E6" s="777"/>
      <c r="F6" s="777"/>
      <c r="G6" s="777"/>
      <c r="H6" s="777"/>
      <c r="I6" s="778"/>
      <c r="J6" s="746"/>
    </row>
    <row r="7" spans="1:10" ht="15.75" customHeight="1">
      <c r="A7" s="34" t="s">
        <v>6</v>
      </c>
      <c r="B7" s="32" t="s">
        <v>208</v>
      </c>
      <c r="C7" s="24"/>
      <c r="D7" s="24"/>
      <c r="E7" s="24"/>
      <c r="F7" s="24"/>
      <c r="G7" s="162"/>
      <c r="H7" s="163">
        <f aca="true" t="shared" si="0" ref="H7:H13">SUM(D7:G7)</f>
        <v>0</v>
      </c>
      <c r="I7" s="35">
        <f aca="true" t="shared" si="1" ref="I7:I13">C7+H7</f>
        <v>0</v>
      </c>
      <c r="J7" s="746"/>
    </row>
    <row r="8" spans="1:10" ht="22.5">
      <c r="A8" s="34" t="s">
        <v>7</v>
      </c>
      <c r="B8" s="32" t="s">
        <v>143</v>
      </c>
      <c r="C8" s="24">
        <v>823803</v>
      </c>
      <c r="D8" s="24"/>
      <c r="E8" s="24"/>
      <c r="F8" s="24"/>
      <c r="G8" s="162"/>
      <c r="H8" s="163">
        <f t="shared" si="0"/>
        <v>0</v>
      </c>
      <c r="I8" s="35">
        <f t="shared" si="1"/>
        <v>823803</v>
      </c>
      <c r="J8" s="746"/>
    </row>
    <row r="9" spans="1:10" ht="22.5">
      <c r="A9" s="34" t="s">
        <v>8</v>
      </c>
      <c r="B9" s="32" t="s">
        <v>144</v>
      </c>
      <c r="C9" s="24"/>
      <c r="D9" s="24"/>
      <c r="E9" s="24"/>
      <c r="F9" s="24"/>
      <c r="G9" s="162"/>
      <c r="H9" s="163">
        <f t="shared" si="0"/>
        <v>0</v>
      </c>
      <c r="I9" s="35">
        <f t="shared" si="1"/>
        <v>0</v>
      </c>
      <c r="J9" s="746"/>
    </row>
    <row r="10" spans="1:10" ht="15.75" customHeight="1">
      <c r="A10" s="34" t="s">
        <v>9</v>
      </c>
      <c r="B10" s="32" t="s">
        <v>145</v>
      </c>
      <c r="C10" s="24"/>
      <c r="D10" s="24"/>
      <c r="E10" s="24"/>
      <c r="F10" s="24"/>
      <c r="G10" s="162"/>
      <c r="H10" s="163">
        <f t="shared" si="0"/>
        <v>0</v>
      </c>
      <c r="I10" s="35">
        <f t="shared" si="1"/>
        <v>0</v>
      </c>
      <c r="J10" s="746"/>
    </row>
    <row r="11" spans="1:10" ht="22.5">
      <c r="A11" s="34" t="s">
        <v>10</v>
      </c>
      <c r="B11" s="32" t="s">
        <v>146</v>
      </c>
      <c r="C11" s="24"/>
      <c r="D11" s="24"/>
      <c r="E11" s="24"/>
      <c r="F11" s="24"/>
      <c r="G11" s="162"/>
      <c r="H11" s="163">
        <f t="shared" si="0"/>
        <v>0</v>
      </c>
      <c r="I11" s="35">
        <f t="shared" si="1"/>
        <v>0</v>
      </c>
      <c r="J11" s="746"/>
    </row>
    <row r="12" spans="1:10" ht="15.75" customHeight="1">
      <c r="A12" s="36" t="s">
        <v>11</v>
      </c>
      <c r="B12" s="37" t="s">
        <v>209</v>
      </c>
      <c r="C12" s="25">
        <v>17580</v>
      </c>
      <c r="D12" s="25"/>
      <c r="E12" s="25"/>
      <c r="F12" s="25"/>
      <c r="G12" s="164"/>
      <c r="H12" s="163">
        <f t="shared" si="0"/>
        <v>0</v>
      </c>
      <c r="I12" s="35">
        <f t="shared" si="1"/>
        <v>17580</v>
      </c>
      <c r="J12" s="746"/>
    </row>
    <row r="13" spans="1:10" ht="15.75" customHeight="1" thickBot="1">
      <c r="A13" s="165" t="s">
        <v>12</v>
      </c>
      <c r="B13" s="166" t="s">
        <v>210</v>
      </c>
      <c r="C13" s="168"/>
      <c r="D13" s="168"/>
      <c r="E13" s="168"/>
      <c r="F13" s="168"/>
      <c r="G13" s="169"/>
      <c r="H13" s="163">
        <f t="shared" si="0"/>
        <v>0</v>
      </c>
      <c r="I13" s="35">
        <f t="shared" si="1"/>
        <v>0</v>
      </c>
      <c r="J13" s="746"/>
    </row>
    <row r="14" spans="1:10" s="26" customFormat="1" ht="18" customHeight="1" thickBot="1">
      <c r="A14" s="759" t="s">
        <v>211</v>
      </c>
      <c r="B14" s="760"/>
      <c r="C14" s="38">
        <f aca="true" t="shared" si="2" ref="C14:I14">SUM(C7:C13)</f>
        <v>841383</v>
      </c>
      <c r="D14" s="38">
        <f>SUM(D7:D13)</f>
        <v>0</v>
      </c>
      <c r="E14" s="38">
        <f t="shared" si="2"/>
        <v>0</v>
      </c>
      <c r="F14" s="38">
        <f t="shared" si="2"/>
        <v>0</v>
      </c>
      <c r="G14" s="170">
        <f t="shared" si="2"/>
        <v>0</v>
      </c>
      <c r="H14" s="170">
        <f t="shared" si="2"/>
        <v>0</v>
      </c>
      <c r="I14" s="39">
        <f t="shared" si="2"/>
        <v>841383</v>
      </c>
      <c r="J14" s="746"/>
    </row>
    <row r="15" spans="1:10" s="23" customFormat="1" ht="18" customHeight="1">
      <c r="A15" s="756" t="s">
        <v>212</v>
      </c>
      <c r="B15" s="757"/>
      <c r="C15" s="757"/>
      <c r="D15" s="757"/>
      <c r="E15" s="757"/>
      <c r="F15" s="757"/>
      <c r="G15" s="757"/>
      <c r="H15" s="757"/>
      <c r="I15" s="758"/>
      <c r="J15" s="746"/>
    </row>
    <row r="16" spans="1:10" s="23" customFormat="1" ht="12.75">
      <c r="A16" s="34" t="s">
        <v>6</v>
      </c>
      <c r="B16" s="32" t="s">
        <v>213</v>
      </c>
      <c r="C16" s="24"/>
      <c r="D16" s="24"/>
      <c r="E16" s="24"/>
      <c r="F16" s="24"/>
      <c r="G16" s="162"/>
      <c r="H16" s="163">
        <f>SUM(D16:G16)</f>
        <v>0</v>
      </c>
      <c r="I16" s="35">
        <f>C16+H16</f>
        <v>0</v>
      </c>
      <c r="J16" s="746"/>
    </row>
    <row r="17" spans="1:10" ht="13.5" thickBot="1">
      <c r="A17" s="165" t="s">
        <v>7</v>
      </c>
      <c r="B17" s="166" t="s">
        <v>210</v>
      </c>
      <c r="C17" s="168"/>
      <c r="D17" s="168"/>
      <c r="E17" s="168"/>
      <c r="F17" s="168"/>
      <c r="G17" s="169"/>
      <c r="H17" s="163">
        <f>SUM(D17:G17)</f>
        <v>0</v>
      </c>
      <c r="I17" s="171">
        <f>C17+H17</f>
        <v>0</v>
      </c>
      <c r="J17" s="746"/>
    </row>
    <row r="18" spans="1:10" ht="15.75" customHeight="1" thickBot="1">
      <c r="A18" s="759" t="s">
        <v>214</v>
      </c>
      <c r="B18" s="760"/>
      <c r="C18" s="38">
        <f aca="true" t="shared" si="3" ref="C18:I18">SUM(C16:C17)</f>
        <v>0</v>
      </c>
      <c r="D18" s="38">
        <f t="shared" si="3"/>
        <v>0</v>
      </c>
      <c r="E18" s="38">
        <f t="shared" si="3"/>
        <v>0</v>
      </c>
      <c r="F18" s="38">
        <f t="shared" si="3"/>
        <v>0</v>
      </c>
      <c r="G18" s="170">
        <f t="shared" si="3"/>
        <v>0</v>
      </c>
      <c r="H18" s="170">
        <f t="shared" si="3"/>
        <v>0</v>
      </c>
      <c r="I18" s="39">
        <f t="shared" si="3"/>
        <v>0</v>
      </c>
      <c r="J18" s="746"/>
    </row>
    <row r="19" spans="1:10" ht="18" customHeight="1" thickBot="1">
      <c r="A19" s="761" t="s">
        <v>215</v>
      </c>
      <c r="B19" s="762"/>
      <c r="C19" s="172">
        <f aca="true" t="shared" si="4" ref="C19:I19">C14+C18</f>
        <v>841383</v>
      </c>
      <c r="D19" s="172">
        <f t="shared" si="4"/>
        <v>0</v>
      </c>
      <c r="E19" s="172">
        <f t="shared" si="4"/>
        <v>0</v>
      </c>
      <c r="F19" s="172">
        <f t="shared" si="4"/>
        <v>0</v>
      </c>
      <c r="G19" s="172">
        <f t="shared" si="4"/>
        <v>0</v>
      </c>
      <c r="H19" s="172">
        <f t="shared" si="4"/>
        <v>0</v>
      </c>
      <c r="I19" s="39">
        <f t="shared" si="4"/>
        <v>841383</v>
      </c>
      <c r="J19" s="746"/>
    </row>
  </sheetData>
  <sheetProtection sheet="1" objects="1" scenarios="1"/>
  <mergeCells count="13"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zoomScale="175" zoomScaleNormal="175" workbookViewId="0" topLeftCell="A7">
      <selection activeCell="G10" sqref="G10"/>
    </sheetView>
  </sheetViews>
  <sheetFormatPr defaultColWidth="9.00390625" defaultRowHeight="12.75"/>
  <cols>
    <col min="1" max="1" width="5.875" style="186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20" customFormat="1" ht="15.75" thickBot="1">
      <c r="A1" s="134"/>
      <c r="D1" s="135" t="e">
        <f>'3. tájékoztató tábla'!H1</f>
        <v>#REF!</v>
      </c>
    </row>
    <row r="2" spans="1:4" s="21" customFormat="1" ht="48" customHeight="1" thickBot="1">
      <c r="A2" s="173" t="s">
        <v>4</v>
      </c>
      <c r="B2" s="157" t="s">
        <v>5</v>
      </c>
      <c r="C2" s="157" t="s">
        <v>216</v>
      </c>
      <c r="D2" s="174" t="s">
        <v>217</v>
      </c>
    </row>
    <row r="3" spans="1:4" s="21" customFormat="1" ht="13.5" customHeight="1" thickBot="1">
      <c r="A3" s="175" t="s">
        <v>405</v>
      </c>
      <c r="B3" s="176" t="s">
        <v>406</v>
      </c>
      <c r="C3" s="176" t="s">
        <v>407</v>
      </c>
      <c r="D3" s="177" t="s">
        <v>408</v>
      </c>
    </row>
    <row r="4" spans="1:4" ht="18" customHeight="1">
      <c r="A4" s="178" t="s">
        <v>6</v>
      </c>
      <c r="B4" s="179" t="s">
        <v>218</v>
      </c>
      <c r="C4" s="624"/>
      <c r="D4" s="625"/>
    </row>
    <row r="5" spans="1:4" ht="18" customHeight="1">
      <c r="A5" s="180" t="s">
        <v>7</v>
      </c>
      <c r="B5" s="181" t="s">
        <v>219</v>
      </c>
      <c r="C5" s="626"/>
      <c r="D5" s="627"/>
    </row>
    <row r="6" spans="1:4" ht="18" customHeight="1">
      <c r="A6" s="180" t="s">
        <v>8</v>
      </c>
      <c r="B6" s="181" t="s">
        <v>220</v>
      </c>
      <c r="C6" s="626"/>
      <c r="D6" s="627"/>
    </row>
    <row r="7" spans="1:4" ht="18" customHeight="1">
      <c r="A7" s="180" t="s">
        <v>9</v>
      </c>
      <c r="B7" s="181" t="s">
        <v>221</v>
      </c>
      <c r="C7" s="626"/>
      <c r="D7" s="627"/>
    </row>
    <row r="8" spans="1:4" ht="18" customHeight="1">
      <c r="A8" s="182" t="s">
        <v>10</v>
      </c>
      <c r="B8" s="181" t="s">
        <v>222</v>
      </c>
      <c r="C8" s="626"/>
      <c r="D8" s="627"/>
    </row>
    <row r="9" spans="1:4" ht="18" customHeight="1">
      <c r="A9" s="180" t="s">
        <v>11</v>
      </c>
      <c r="B9" s="181" t="s">
        <v>223</v>
      </c>
      <c r="C9" s="626"/>
      <c r="D9" s="627"/>
    </row>
    <row r="10" spans="1:4" ht="18" customHeight="1">
      <c r="A10" s="182" t="s">
        <v>12</v>
      </c>
      <c r="B10" s="183" t="s">
        <v>224</v>
      </c>
      <c r="C10" s="626"/>
      <c r="D10" s="627"/>
    </row>
    <row r="11" spans="1:4" ht="18" customHeight="1">
      <c r="A11" s="182" t="s">
        <v>13</v>
      </c>
      <c r="B11" s="183" t="s">
        <v>225</v>
      </c>
      <c r="C11" s="626"/>
      <c r="D11" s="627"/>
    </row>
    <row r="12" spans="1:4" ht="18" customHeight="1">
      <c r="A12" s="180" t="s">
        <v>14</v>
      </c>
      <c r="B12" s="183" t="s">
        <v>226</v>
      </c>
      <c r="C12" s="626"/>
      <c r="D12" s="627"/>
    </row>
    <row r="13" spans="1:4" ht="18" customHeight="1">
      <c r="A13" s="182" t="s">
        <v>15</v>
      </c>
      <c r="B13" s="183" t="s">
        <v>227</v>
      </c>
      <c r="C13" s="626"/>
      <c r="D13" s="627"/>
    </row>
    <row r="14" spans="1:4" ht="22.5">
      <c r="A14" s="180" t="s">
        <v>16</v>
      </c>
      <c r="B14" s="183" t="s">
        <v>228</v>
      </c>
      <c r="C14" s="626"/>
      <c r="D14" s="627"/>
    </row>
    <row r="15" spans="1:4" ht="18" customHeight="1">
      <c r="A15" s="182" t="s">
        <v>17</v>
      </c>
      <c r="B15" s="181" t="s">
        <v>229</v>
      </c>
      <c r="C15" s="626"/>
      <c r="D15" s="627"/>
    </row>
    <row r="16" spans="1:4" ht="18" customHeight="1">
      <c r="A16" s="180" t="s">
        <v>18</v>
      </c>
      <c r="B16" s="181" t="s">
        <v>230</v>
      </c>
      <c r="C16" s="626"/>
      <c r="D16" s="627"/>
    </row>
    <row r="17" spans="1:4" ht="18" customHeight="1">
      <c r="A17" s="182" t="s">
        <v>19</v>
      </c>
      <c r="B17" s="181" t="s">
        <v>231</v>
      </c>
      <c r="C17" s="626"/>
      <c r="D17" s="627"/>
    </row>
    <row r="18" spans="1:4" ht="18" customHeight="1">
      <c r="A18" s="180" t="s">
        <v>20</v>
      </c>
      <c r="B18" s="181" t="s">
        <v>232</v>
      </c>
      <c r="C18" s="626"/>
      <c r="D18" s="627"/>
    </row>
    <row r="19" spans="1:4" ht="18" customHeight="1">
      <c r="A19" s="182" t="s">
        <v>21</v>
      </c>
      <c r="B19" s="181" t="s">
        <v>233</v>
      </c>
      <c r="C19" s="626"/>
      <c r="D19" s="627"/>
    </row>
    <row r="20" spans="1:4" ht="18" customHeight="1">
      <c r="A20" s="180" t="s">
        <v>22</v>
      </c>
      <c r="B20" s="161"/>
      <c r="C20" s="626"/>
      <c r="D20" s="627"/>
    </row>
    <row r="21" spans="1:4" ht="18" customHeight="1">
      <c r="A21" s="182" t="s">
        <v>23</v>
      </c>
      <c r="B21" s="161"/>
      <c r="C21" s="626"/>
      <c r="D21" s="627"/>
    </row>
    <row r="22" spans="1:4" ht="18" customHeight="1">
      <c r="A22" s="180" t="s">
        <v>24</v>
      </c>
      <c r="B22" s="161"/>
      <c r="C22" s="626"/>
      <c r="D22" s="627"/>
    </row>
    <row r="23" spans="1:4" ht="18" customHeight="1">
      <c r="A23" s="182" t="s">
        <v>25</v>
      </c>
      <c r="B23" s="161"/>
      <c r="C23" s="626"/>
      <c r="D23" s="627"/>
    </row>
    <row r="24" spans="1:4" ht="18" customHeight="1">
      <c r="A24" s="180" t="s">
        <v>26</v>
      </c>
      <c r="B24" s="161"/>
      <c r="C24" s="626"/>
      <c r="D24" s="627"/>
    </row>
    <row r="25" spans="1:4" ht="18" customHeight="1">
      <c r="A25" s="182" t="s">
        <v>27</v>
      </c>
      <c r="B25" s="161"/>
      <c r="C25" s="626"/>
      <c r="D25" s="627"/>
    </row>
    <row r="26" spans="1:4" ht="18" customHeight="1">
      <c r="A26" s="180" t="s">
        <v>28</v>
      </c>
      <c r="B26" s="161"/>
      <c r="C26" s="626"/>
      <c r="D26" s="627"/>
    </row>
    <row r="27" spans="1:4" ht="18" customHeight="1">
      <c r="A27" s="182" t="s">
        <v>29</v>
      </c>
      <c r="B27" s="161"/>
      <c r="C27" s="626"/>
      <c r="D27" s="627"/>
    </row>
    <row r="28" spans="1:4" ht="18" customHeight="1" thickBot="1">
      <c r="A28" s="184" t="s">
        <v>30</v>
      </c>
      <c r="B28" s="167"/>
      <c r="C28" s="628"/>
      <c r="D28" s="629"/>
    </row>
    <row r="29" spans="1:4" ht="18" customHeight="1" thickBot="1">
      <c r="A29" s="275" t="s">
        <v>31</v>
      </c>
      <c r="B29" s="276" t="s">
        <v>39</v>
      </c>
      <c r="C29" s="630">
        <f>+C4+C5+C6+C7+C8+C15+C16+C17+C18+C19+C20+C21+C22+C23+C24+C25+C26+C27+C28</f>
        <v>0</v>
      </c>
      <c r="D29" s="631">
        <f>+D4+D5+D6+D7+D8+D15+D16+D17+D18+D19+D20+D21+D22+D23+D24+D25+D26+D27+D28</f>
        <v>0</v>
      </c>
    </row>
    <row r="30" spans="1:4" ht="25.5" customHeight="1">
      <c r="A30" s="185"/>
      <c r="B30" s="779" t="s">
        <v>234</v>
      </c>
      <c r="C30" s="779"/>
      <c r="D30" s="779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......../2018. (........)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zoomScale="115" zoomScaleNormal="115" workbookViewId="0" topLeftCell="A22">
      <selection activeCell="D4" sqref="D4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187"/>
      <c r="D1" s="187"/>
      <c r="E1" s="187" t="e">
        <f>'5. tájékoztató tábla'!D1</f>
        <v>#REF!</v>
      </c>
    </row>
    <row r="2" spans="1:5" ht="42.75" customHeight="1" thickBot="1">
      <c r="A2" s="188" t="s">
        <v>55</v>
      </c>
      <c r="B2" s="189" t="s">
        <v>235</v>
      </c>
      <c r="C2" s="189" t="s">
        <v>236</v>
      </c>
      <c r="D2" s="190" t="s">
        <v>237</v>
      </c>
      <c r="E2" s="191" t="s">
        <v>238</v>
      </c>
    </row>
    <row r="3" spans="1:5" ht="30" customHeight="1">
      <c r="A3" s="192" t="s">
        <v>6</v>
      </c>
      <c r="B3" s="193" t="s">
        <v>812</v>
      </c>
      <c r="C3" s="679" t="s">
        <v>813</v>
      </c>
      <c r="D3" s="194">
        <v>100000</v>
      </c>
      <c r="E3" s="195">
        <v>100000</v>
      </c>
    </row>
    <row r="4" spans="1:5" ht="15.75" customHeight="1">
      <c r="A4" s="196" t="s">
        <v>7</v>
      </c>
      <c r="B4" s="197" t="s">
        <v>812</v>
      </c>
      <c r="C4" s="197" t="s">
        <v>814</v>
      </c>
      <c r="D4" s="198"/>
      <c r="E4" s="199">
        <v>127000</v>
      </c>
    </row>
    <row r="5" spans="1:5" ht="15.75" customHeight="1">
      <c r="A5" s="196" t="s">
        <v>8</v>
      </c>
      <c r="B5" s="197"/>
      <c r="C5" s="197"/>
      <c r="D5" s="198"/>
      <c r="E5" s="199"/>
    </row>
    <row r="6" spans="1:5" ht="15.75" customHeight="1">
      <c r="A6" s="196" t="s">
        <v>9</v>
      </c>
      <c r="B6" s="197"/>
      <c r="C6" s="197"/>
      <c r="D6" s="198"/>
      <c r="E6" s="199"/>
    </row>
    <row r="7" spans="1:5" ht="15.75" customHeight="1">
      <c r="A7" s="196" t="s">
        <v>10</v>
      </c>
      <c r="B7" s="197"/>
      <c r="C7" s="197"/>
      <c r="D7" s="198"/>
      <c r="E7" s="199"/>
    </row>
    <row r="8" spans="1:5" ht="15.75" customHeight="1">
      <c r="A8" s="196" t="s">
        <v>11</v>
      </c>
      <c r="B8" s="197"/>
      <c r="C8" s="197"/>
      <c r="D8" s="198"/>
      <c r="E8" s="199"/>
    </row>
    <row r="9" spans="1:5" ht="15.75" customHeight="1">
      <c r="A9" s="196" t="s">
        <v>12</v>
      </c>
      <c r="B9" s="197"/>
      <c r="C9" s="197"/>
      <c r="D9" s="198"/>
      <c r="E9" s="199"/>
    </row>
    <row r="10" spans="1:5" ht="15.75" customHeight="1">
      <c r="A10" s="196" t="s">
        <v>13</v>
      </c>
      <c r="B10" s="197"/>
      <c r="C10" s="197"/>
      <c r="D10" s="198"/>
      <c r="E10" s="199"/>
    </row>
    <row r="11" spans="1:5" ht="15.75" customHeight="1">
      <c r="A11" s="196" t="s">
        <v>14</v>
      </c>
      <c r="B11" s="197"/>
      <c r="C11" s="197"/>
      <c r="D11" s="198"/>
      <c r="E11" s="199"/>
    </row>
    <row r="12" spans="1:5" ht="15.75" customHeight="1">
      <c r="A12" s="196" t="s">
        <v>15</v>
      </c>
      <c r="B12" s="197"/>
      <c r="C12" s="197"/>
      <c r="D12" s="198"/>
      <c r="E12" s="199"/>
    </row>
    <row r="13" spans="1:5" ht="15.75" customHeight="1">
      <c r="A13" s="196" t="s">
        <v>16</v>
      </c>
      <c r="B13" s="197"/>
      <c r="C13" s="197"/>
      <c r="D13" s="198"/>
      <c r="E13" s="199"/>
    </row>
    <row r="14" spans="1:5" ht="15.75" customHeight="1">
      <c r="A14" s="196" t="s">
        <v>17</v>
      </c>
      <c r="B14" s="197"/>
      <c r="C14" s="197"/>
      <c r="D14" s="198"/>
      <c r="E14" s="199"/>
    </row>
    <row r="15" spans="1:5" ht="15.75" customHeight="1">
      <c r="A15" s="196" t="s">
        <v>18</v>
      </c>
      <c r="B15" s="197"/>
      <c r="C15" s="197"/>
      <c r="D15" s="198"/>
      <c r="E15" s="199"/>
    </row>
    <row r="16" spans="1:5" ht="15.75" customHeight="1">
      <c r="A16" s="196" t="s">
        <v>19</v>
      </c>
      <c r="B16" s="197"/>
      <c r="C16" s="197"/>
      <c r="D16" s="198"/>
      <c r="E16" s="199"/>
    </row>
    <row r="17" spans="1:5" ht="15.75" customHeight="1">
      <c r="A17" s="196" t="s">
        <v>20</v>
      </c>
      <c r="B17" s="197"/>
      <c r="C17" s="197"/>
      <c r="D17" s="198"/>
      <c r="E17" s="199"/>
    </row>
    <row r="18" spans="1:5" ht="15.75" customHeight="1">
      <c r="A18" s="196" t="s">
        <v>21</v>
      </c>
      <c r="B18" s="197"/>
      <c r="C18" s="197"/>
      <c r="D18" s="198"/>
      <c r="E18" s="199"/>
    </row>
    <row r="19" spans="1:5" ht="15.75" customHeight="1">
      <c r="A19" s="196" t="s">
        <v>22</v>
      </c>
      <c r="B19" s="197"/>
      <c r="C19" s="197"/>
      <c r="D19" s="198"/>
      <c r="E19" s="199"/>
    </row>
    <row r="20" spans="1:5" ht="15.75" customHeight="1">
      <c r="A20" s="196" t="s">
        <v>23</v>
      </c>
      <c r="B20" s="197"/>
      <c r="C20" s="197"/>
      <c r="D20" s="198"/>
      <c r="E20" s="199"/>
    </row>
    <row r="21" spans="1:5" ht="15.75" customHeight="1">
      <c r="A21" s="196" t="s">
        <v>24</v>
      </c>
      <c r="B21" s="197"/>
      <c r="C21" s="197"/>
      <c r="D21" s="198"/>
      <c r="E21" s="199"/>
    </row>
    <row r="22" spans="1:5" ht="15.75" customHeight="1">
      <c r="A22" s="196" t="s">
        <v>25</v>
      </c>
      <c r="B22" s="197"/>
      <c r="C22" s="197"/>
      <c r="D22" s="198"/>
      <c r="E22" s="199"/>
    </row>
    <row r="23" spans="1:5" ht="15.75" customHeight="1">
      <c r="A23" s="196" t="s">
        <v>26</v>
      </c>
      <c r="B23" s="197"/>
      <c r="C23" s="197"/>
      <c r="D23" s="198"/>
      <c r="E23" s="199"/>
    </row>
    <row r="24" spans="1:5" ht="15.75" customHeight="1">
      <c r="A24" s="196" t="s">
        <v>27</v>
      </c>
      <c r="B24" s="197"/>
      <c r="C24" s="197"/>
      <c r="D24" s="198"/>
      <c r="E24" s="199"/>
    </row>
    <row r="25" spans="1:5" ht="15.75" customHeight="1">
      <c r="A25" s="196" t="s">
        <v>28</v>
      </c>
      <c r="B25" s="197"/>
      <c r="C25" s="197"/>
      <c r="D25" s="198"/>
      <c r="E25" s="199"/>
    </row>
    <row r="26" spans="1:5" ht="15.75" customHeight="1">
      <c r="A26" s="196" t="s">
        <v>29</v>
      </c>
      <c r="B26" s="197"/>
      <c r="C26" s="197"/>
      <c r="D26" s="198"/>
      <c r="E26" s="199"/>
    </row>
    <row r="27" spans="1:5" ht="15.75" customHeight="1">
      <c r="A27" s="196" t="s">
        <v>30</v>
      </c>
      <c r="B27" s="197"/>
      <c r="C27" s="197"/>
      <c r="D27" s="198"/>
      <c r="E27" s="199"/>
    </row>
    <row r="28" spans="1:5" ht="15.75" customHeight="1">
      <c r="A28" s="196" t="s">
        <v>31</v>
      </c>
      <c r="B28" s="197"/>
      <c r="C28" s="197"/>
      <c r="D28" s="198"/>
      <c r="E28" s="199"/>
    </row>
    <row r="29" spans="1:5" ht="15.75" customHeight="1">
      <c r="A29" s="196" t="s">
        <v>32</v>
      </c>
      <c r="B29" s="197"/>
      <c r="C29" s="197"/>
      <c r="D29" s="198"/>
      <c r="E29" s="199"/>
    </row>
    <row r="30" spans="1:5" ht="15.75" customHeight="1">
      <c r="A30" s="196" t="s">
        <v>33</v>
      </c>
      <c r="B30" s="197"/>
      <c r="C30" s="197"/>
      <c r="D30" s="198"/>
      <c r="E30" s="199"/>
    </row>
    <row r="31" spans="1:5" ht="15.75" customHeight="1">
      <c r="A31" s="196" t="s">
        <v>34</v>
      </c>
      <c r="B31" s="197"/>
      <c r="C31" s="197"/>
      <c r="D31" s="198"/>
      <c r="E31" s="199"/>
    </row>
    <row r="32" spans="1:5" ht="15.75" customHeight="1">
      <c r="A32" s="196" t="s">
        <v>87</v>
      </c>
      <c r="B32" s="197"/>
      <c r="C32" s="197"/>
      <c r="D32" s="198"/>
      <c r="E32" s="199"/>
    </row>
    <row r="33" spans="1:5" ht="15.75" customHeight="1">
      <c r="A33" s="196" t="s">
        <v>179</v>
      </c>
      <c r="B33" s="197"/>
      <c r="C33" s="197"/>
      <c r="D33" s="198"/>
      <c r="E33" s="199"/>
    </row>
    <row r="34" spans="1:5" ht="15.75" customHeight="1">
      <c r="A34" s="196" t="s">
        <v>239</v>
      </c>
      <c r="B34" s="197"/>
      <c r="C34" s="197"/>
      <c r="D34" s="198"/>
      <c r="E34" s="199"/>
    </row>
    <row r="35" spans="1:5" ht="15.75" customHeight="1" thickBot="1">
      <c r="A35" s="200" t="s">
        <v>240</v>
      </c>
      <c r="B35" s="201"/>
      <c r="C35" s="201"/>
      <c r="D35" s="202"/>
      <c r="E35" s="203"/>
    </row>
    <row r="36" spans="1:5" ht="15.75" customHeight="1" thickBot="1">
      <c r="A36" s="780" t="s">
        <v>39</v>
      </c>
      <c r="B36" s="781"/>
      <c r="C36" s="204"/>
      <c r="D36" s="205">
        <f>SUM(D3:D35)</f>
        <v>100000</v>
      </c>
      <c r="E36" s="206">
        <f>SUM(E3:E35)</f>
        <v>227000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2017. évi céljelleggel juttatott támogatások felhasználásáról&amp;R&amp;"Times New Roman CE,Félkövér dőlt"&amp;11 6. tájékoztató tábla a ......../2018. (........)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zoomScale="130" zoomScaleNormal="130" zoomScaleSheetLayoutView="100" workbookViewId="0" topLeftCell="A121">
      <selection activeCell="C7" sqref="C7"/>
    </sheetView>
  </sheetViews>
  <sheetFormatPr defaultColWidth="9.00390625" defaultRowHeight="12.75"/>
  <cols>
    <col min="1" max="1" width="9.50390625" style="371" customWidth="1"/>
    <col min="2" max="2" width="60.875" style="371" customWidth="1"/>
    <col min="3" max="5" width="15.875" style="372" customWidth="1"/>
    <col min="6" max="16384" width="9.375" style="382" customWidth="1"/>
  </cols>
  <sheetData>
    <row r="1" spans="1:5" ht="15.75" customHeight="1">
      <c r="A1" s="681" t="s">
        <v>3</v>
      </c>
      <c r="B1" s="681"/>
      <c r="C1" s="681"/>
      <c r="D1" s="681"/>
      <c r="E1" s="681"/>
    </row>
    <row r="2" spans="1:5" ht="15.75" customHeight="1" thickBot="1">
      <c r="A2" s="45" t="s">
        <v>763</v>
      </c>
      <c r="B2" s="45"/>
      <c r="C2" s="369"/>
      <c r="D2" s="369"/>
      <c r="E2" s="369" t="s">
        <v>699</v>
      </c>
    </row>
    <row r="3" spans="1:5" ht="15.75" customHeight="1">
      <c r="A3" s="682" t="s">
        <v>55</v>
      </c>
      <c r="B3" s="684" t="s">
        <v>5</v>
      </c>
      <c r="C3" s="686" t="str">
        <f>+CONCATENATE(LEFT(ÖSSZEFÜGGÉSEK!A4,4),". évi")</f>
        <v>2017. évi</v>
      </c>
      <c r="D3" s="686"/>
      <c r="E3" s="687"/>
    </row>
    <row r="4" spans="1:5" ht="37.5" customHeight="1" thickBot="1">
      <c r="A4" s="683"/>
      <c r="B4" s="685"/>
      <c r="C4" s="47" t="s">
        <v>170</v>
      </c>
      <c r="D4" s="47" t="s">
        <v>175</v>
      </c>
      <c r="E4" s="48" t="s">
        <v>176</v>
      </c>
    </row>
    <row r="5" spans="1:5" s="383" customFormat="1" ht="12" customHeight="1" thickBot="1">
      <c r="A5" s="347" t="s">
        <v>405</v>
      </c>
      <c r="B5" s="348" t="s">
        <v>406</v>
      </c>
      <c r="C5" s="348"/>
      <c r="D5" s="348" t="s">
        <v>408</v>
      </c>
      <c r="E5" s="394" t="s">
        <v>409</v>
      </c>
    </row>
    <row r="6" spans="1:5" s="384" customFormat="1" ht="12" customHeight="1" thickBot="1">
      <c r="A6" s="342" t="s">
        <v>6</v>
      </c>
      <c r="B6" s="343" t="s">
        <v>300</v>
      </c>
      <c r="C6" s="374" t="s">
        <v>742</v>
      </c>
      <c r="D6" s="374">
        <v>21741723</v>
      </c>
      <c r="E6" s="357">
        <v>21741723</v>
      </c>
    </row>
    <row r="7" spans="1:5" s="384" customFormat="1" ht="12" customHeight="1">
      <c r="A7" s="337" t="s">
        <v>67</v>
      </c>
      <c r="B7" s="385" t="s">
        <v>301</v>
      </c>
      <c r="C7" s="376" t="s">
        <v>735</v>
      </c>
      <c r="D7" s="376">
        <v>11534060</v>
      </c>
      <c r="E7" s="359" t="s">
        <v>736</v>
      </c>
    </row>
    <row r="8" spans="1:5" s="384" customFormat="1" ht="12" customHeight="1">
      <c r="A8" s="336" t="s">
        <v>68</v>
      </c>
      <c r="B8" s="386" t="s">
        <v>302</v>
      </c>
      <c r="C8" s="375"/>
      <c r="D8" s="375"/>
      <c r="E8" s="358"/>
    </row>
    <row r="9" spans="1:5" s="384" customFormat="1" ht="12" customHeight="1">
      <c r="A9" s="336" t="s">
        <v>69</v>
      </c>
      <c r="B9" s="386" t="s">
        <v>303</v>
      </c>
      <c r="C9" s="375" t="s">
        <v>737</v>
      </c>
      <c r="D9" s="375">
        <v>7246505</v>
      </c>
      <c r="E9" s="358" t="s">
        <v>738</v>
      </c>
    </row>
    <row r="10" spans="1:5" s="384" customFormat="1" ht="12" customHeight="1">
      <c r="A10" s="336" t="s">
        <v>70</v>
      </c>
      <c r="B10" s="386" t="s">
        <v>304</v>
      </c>
      <c r="C10" s="375" t="s">
        <v>739</v>
      </c>
      <c r="D10" s="375" t="s">
        <v>739</v>
      </c>
      <c r="E10" s="358" t="s">
        <v>739</v>
      </c>
    </row>
    <row r="11" spans="1:5" s="384" customFormat="1" ht="12" customHeight="1">
      <c r="A11" s="336" t="s">
        <v>103</v>
      </c>
      <c r="B11" s="386" t="s">
        <v>305</v>
      </c>
      <c r="C11" s="375"/>
      <c r="D11" s="375"/>
      <c r="E11" s="358"/>
    </row>
    <row r="12" spans="1:5" s="384" customFormat="1" ht="12" customHeight="1" thickBot="1">
      <c r="A12" s="338" t="s">
        <v>71</v>
      </c>
      <c r="B12" s="387" t="s">
        <v>306</v>
      </c>
      <c r="C12" s="377" t="s">
        <v>740</v>
      </c>
      <c r="D12" s="377" t="s">
        <v>741</v>
      </c>
      <c r="E12" s="360" t="s">
        <v>741</v>
      </c>
    </row>
    <row r="13" spans="1:5" s="384" customFormat="1" ht="12" customHeight="1" thickBot="1">
      <c r="A13" s="342" t="s">
        <v>7</v>
      </c>
      <c r="B13" s="364" t="s">
        <v>307</v>
      </c>
      <c r="C13" s="374">
        <v>2215486</v>
      </c>
      <c r="D13" s="374">
        <v>3436031</v>
      </c>
      <c r="E13" s="357">
        <v>3436031</v>
      </c>
    </row>
    <row r="14" spans="1:5" s="384" customFormat="1" ht="12" customHeight="1">
      <c r="A14" s="337" t="s">
        <v>73</v>
      </c>
      <c r="B14" s="385" t="s">
        <v>308</v>
      </c>
      <c r="C14" s="376"/>
      <c r="D14" s="376"/>
      <c r="E14" s="359"/>
    </row>
    <row r="15" spans="1:5" s="384" customFormat="1" ht="12" customHeight="1">
      <c r="A15" s="336" t="s">
        <v>74</v>
      </c>
      <c r="B15" s="386" t="s">
        <v>309</v>
      </c>
      <c r="C15" s="375"/>
      <c r="D15" s="375"/>
      <c r="E15" s="358"/>
    </row>
    <row r="16" spans="1:5" s="384" customFormat="1" ht="12" customHeight="1">
      <c r="A16" s="336" t="s">
        <v>75</v>
      </c>
      <c r="B16" s="386" t="s">
        <v>310</v>
      </c>
      <c r="C16" s="375"/>
      <c r="D16" s="375"/>
      <c r="E16" s="358"/>
    </row>
    <row r="17" spans="1:5" s="384" customFormat="1" ht="12" customHeight="1">
      <c r="A17" s="336" t="s">
        <v>76</v>
      </c>
      <c r="B17" s="386" t="s">
        <v>311</v>
      </c>
      <c r="C17" s="375"/>
      <c r="D17" s="375"/>
      <c r="E17" s="358"/>
    </row>
    <row r="18" spans="1:5" s="384" customFormat="1" ht="12" customHeight="1">
      <c r="A18" s="336" t="s">
        <v>77</v>
      </c>
      <c r="B18" s="386" t="s">
        <v>312</v>
      </c>
      <c r="C18" s="375" t="s">
        <v>743</v>
      </c>
      <c r="D18" s="375" t="s">
        <v>744</v>
      </c>
      <c r="E18" s="358" t="s">
        <v>744</v>
      </c>
    </row>
    <row r="19" spans="1:5" s="384" customFormat="1" ht="12" customHeight="1" thickBot="1">
      <c r="A19" s="338" t="s">
        <v>84</v>
      </c>
      <c r="B19" s="387" t="s">
        <v>313</v>
      </c>
      <c r="C19" s="377"/>
      <c r="D19" s="377"/>
      <c r="E19" s="360"/>
    </row>
    <row r="20" spans="1:5" s="384" customFormat="1" ht="12" customHeight="1" thickBot="1">
      <c r="A20" s="342" t="s">
        <v>8</v>
      </c>
      <c r="B20" s="343" t="s">
        <v>314</v>
      </c>
      <c r="C20" s="374">
        <f>SUM(C21:C25)</f>
        <v>0</v>
      </c>
      <c r="D20" s="374">
        <v>96522981</v>
      </c>
      <c r="E20" s="357">
        <v>96522981</v>
      </c>
    </row>
    <row r="21" spans="1:5" s="384" customFormat="1" ht="12" customHeight="1">
      <c r="A21" s="337" t="s">
        <v>56</v>
      </c>
      <c r="B21" s="385" t="s">
        <v>315</v>
      </c>
      <c r="C21" s="376"/>
      <c r="D21" s="376">
        <v>96522981</v>
      </c>
      <c r="E21" s="359" t="s">
        <v>745</v>
      </c>
    </row>
    <row r="22" spans="1:5" s="384" customFormat="1" ht="12" customHeight="1">
      <c r="A22" s="336" t="s">
        <v>57</v>
      </c>
      <c r="B22" s="386" t="s">
        <v>316</v>
      </c>
      <c r="C22" s="375"/>
      <c r="D22" s="375"/>
      <c r="E22" s="358"/>
    </row>
    <row r="23" spans="1:5" s="384" customFormat="1" ht="12" customHeight="1">
      <c r="A23" s="336" t="s">
        <v>58</v>
      </c>
      <c r="B23" s="386" t="s">
        <v>317</v>
      </c>
      <c r="C23" s="375"/>
      <c r="D23" s="375"/>
      <c r="E23" s="358"/>
    </row>
    <row r="24" spans="1:5" s="384" customFormat="1" ht="12" customHeight="1">
      <c r="A24" s="336" t="s">
        <v>59</v>
      </c>
      <c r="B24" s="386" t="s">
        <v>318</v>
      </c>
      <c r="C24" s="375"/>
      <c r="D24" s="375"/>
      <c r="E24" s="358"/>
    </row>
    <row r="25" spans="1:5" s="384" customFormat="1" ht="12" customHeight="1">
      <c r="A25" s="336" t="s">
        <v>117</v>
      </c>
      <c r="B25" s="386" t="s">
        <v>319</v>
      </c>
      <c r="C25" s="375"/>
      <c r="D25" s="375"/>
      <c r="E25" s="358"/>
    </row>
    <row r="26" spans="1:5" s="384" customFormat="1" ht="12" customHeight="1" thickBot="1">
      <c r="A26" s="338" t="s">
        <v>118</v>
      </c>
      <c r="B26" s="366" t="s">
        <v>320</v>
      </c>
      <c r="C26" s="377"/>
      <c r="D26" s="377"/>
      <c r="E26" s="360"/>
    </row>
    <row r="27" spans="1:5" s="384" customFormat="1" ht="12" customHeight="1" thickBot="1">
      <c r="A27" s="342" t="s">
        <v>119</v>
      </c>
      <c r="B27" s="343" t="s">
        <v>687</v>
      </c>
      <c r="C27" s="380">
        <v>2820851</v>
      </c>
      <c r="D27" s="380">
        <f>SUM(D28:D33)</f>
        <v>2392716</v>
      </c>
      <c r="E27" s="495">
        <v>2073351</v>
      </c>
    </row>
    <row r="28" spans="1:5" s="384" customFormat="1" ht="12" customHeight="1">
      <c r="A28" s="337" t="s">
        <v>321</v>
      </c>
      <c r="B28" s="385" t="s">
        <v>708</v>
      </c>
      <c r="C28" s="376" t="s">
        <v>746</v>
      </c>
      <c r="D28" s="376">
        <v>1101089</v>
      </c>
      <c r="E28" s="359" t="s">
        <v>747</v>
      </c>
    </row>
    <row r="29" spans="1:5" s="384" customFormat="1" ht="12" customHeight="1">
      <c r="A29" s="336" t="s">
        <v>322</v>
      </c>
      <c r="B29" s="386" t="s">
        <v>709</v>
      </c>
      <c r="C29" s="375" t="s">
        <v>748</v>
      </c>
      <c r="D29" s="375">
        <v>1196013</v>
      </c>
      <c r="E29" s="358" t="s">
        <v>749</v>
      </c>
    </row>
    <row r="30" spans="1:5" s="384" customFormat="1" ht="12" customHeight="1">
      <c r="A30" s="336" t="s">
        <v>323</v>
      </c>
      <c r="B30" s="386" t="s">
        <v>693</v>
      </c>
      <c r="C30" s="375"/>
      <c r="D30" s="375"/>
      <c r="E30" s="358"/>
    </row>
    <row r="31" spans="1:5" s="384" customFormat="1" ht="12" customHeight="1">
      <c r="A31" s="336" t="s">
        <v>688</v>
      </c>
      <c r="B31" s="386" t="s">
        <v>694</v>
      </c>
      <c r="C31" s="375"/>
      <c r="D31" s="375"/>
      <c r="E31" s="358"/>
    </row>
    <row r="32" spans="1:5" s="384" customFormat="1" ht="12" customHeight="1">
      <c r="A32" s="336" t="s">
        <v>689</v>
      </c>
      <c r="B32" s="386" t="s">
        <v>324</v>
      </c>
      <c r="C32" s="375">
        <v>523</v>
      </c>
      <c r="D32" s="375">
        <v>0</v>
      </c>
      <c r="E32" s="358">
        <v>0</v>
      </c>
    </row>
    <row r="33" spans="1:5" s="384" customFormat="1" ht="12" customHeight="1" thickBot="1">
      <c r="A33" s="338" t="s">
        <v>690</v>
      </c>
      <c r="B33" s="366" t="s">
        <v>325</v>
      </c>
      <c r="C33" s="377" t="s">
        <v>750</v>
      </c>
      <c r="D33" s="377">
        <v>95614</v>
      </c>
      <c r="E33" s="360" t="s">
        <v>751</v>
      </c>
    </row>
    <row r="34" spans="1:5" s="384" customFormat="1" ht="12" customHeight="1" thickBot="1">
      <c r="A34" s="342" t="s">
        <v>10</v>
      </c>
      <c r="B34" s="343" t="s">
        <v>326</v>
      </c>
      <c r="C34" s="374">
        <v>3086459</v>
      </c>
      <c r="D34" s="374">
        <v>4652991</v>
      </c>
      <c r="E34" s="357">
        <v>3887784</v>
      </c>
    </row>
    <row r="35" spans="1:5" s="384" customFormat="1" ht="12" customHeight="1">
      <c r="A35" s="337" t="s">
        <v>60</v>
      </c>
      <c r="B35" s="385" t="s">
        <v>327</v>
      </c>
      <c r="C35" s="376"/>
      <c r="D35" s="376"/>
      <c r="E35" s="359"/>
    </row>
    <row r="36" spans="1:5" s="384" customFormat="1" ht="12" customHeight="1">
      <c r="A36" s="336" t="s">
        <v>61</v>
      </c>
      <c r="B36" s="386" t="s">
        <v>328</v>
      </c>
      <c r="C36" s="375" t="s">
        <v>752</v>
      </c>
      <c r="D36" s="375" t="s">
        <v>753</v>
      </c>
      <c r="E36" s="358" t="s">
        <v>754</v>
      </c>
    </row>
    <row r="37" spans="1:5" s="384" customFormat="1" ht="12" customHeight="1">
      <c r="A37" s="336" t="s">
        <v>62</v>
      </c>
      <c r="B37" s="386" t="s">
        <v>329</v>
      </c>
      <c r="C37" s="375"/>
      <c r="D37" s="375"/>
      <c r="E37" s="358"/>
    </row>
    <row r="38" spans="1:5" s="384" customFormat="1" ht="12" customHeight="1">
      <c r="A38" s="336" t="s">
        <v>121</v>
      </c>
      <c r="B38" s="386" t="s">
        <v>330</v>
      </c>
      <c r="C38" s="375"/>
      <c r="D38" s="375"/>
      <c r="E38" s="358"/>
    </row>
    <row r="39" spans="1:5" s="384" customFormat="1" ht="12" customHeight="1">
      <c r="A39" s="336" t="s">
        <v>122</v>
      </c>
      <c r="B39" s="386" t="s">
        <v>331</v>
      </c>
      <c r="C39" s="375" t="s">
        <v>755</v>
      </c>
      <c r="D39" s="375" t="s">
        <v>756</v>
      </c>
      <c r="E39" s="358" t="s">
        <v>756</v>
      </c>
    </row>
    <row r="40" spans="1:5" s="384" customFormat="1" ht="12" customHeight="1">
      <c r="A40" s="336" t="s">
        <v>123</v>
      </c>
      <c r="B40" s="386" t="s">
        <v>332</v>
      </c>
      <c r="C40" s="375"/>
      <c r="D40" s="375"/>
      <c r="E40" s="358"/>
    </row>
    <row r="41" spans="1:5" s="384" customFormat="1" ht="12" customHeight="1">
      <c r="A41" s="336" t="s">
        <v>124</v>
      </c>
      <c r="B41" s="386" t="s">
        <v>333</v>
      </c>
      <c r="C41" s="375"/>
      <c r="D41" s="375"/>
      <c r="E41" s="358"/>
    </row>
    <row r="42" spans="1:5" s="384" customFormat="1" ht="12" customHeight="1">
      <c r="A42" s="336" t="s">
        <v>125</v>
      </c>
      <c r="B42" s="386" t="s">
        <v>334</v>
      </c>
      <c r="C42" s="375" t="s">
        <v>757</v>
      </c>
      <c r="D42" s="375" t="s">
        <v>758</v>
      </c>
      <c r="E42" s="358" t="s">
        <v>758</v>
      </c>
    </row>
    <row r="43" spans="1:5" s="384" customFormat="1" ht="12" customHeight="1">
      <c r="A43" s="336" t="s">
        <v>335</v>
      </c>
      <c r="B43" s="386" t="s">
        <v>336</v>
      </c>
      <c r="C43" s="378"/>
      <c r="D43" s="378" t="s">
        <v>760</v>
      </c>
      <c r="E43" s="361" t="s">
        <v>760</v>
      </c>
    </row>
    <row r="44" spans="1:5" s="384" customFormat="1" ht="12" customHeight="1" thickBot="1">
      <c r="A44" s="338" t="s">
        <v>337</v>
      </c>
      <c r="B44" s="387" t="s">
        <v>338</v>
      </c>
      <c r="C44" s="379">
        <v>13</v>
      </c>
      <c r="D44" s="379" t="s">
        <v>759</v>
      </c>
      <c r="E44" s="362" t="s">
        <v>759</v>
      </c>
    </row>
    <row r="45" spans="1:5" s="384" customFormat="1" ht="12" customHeight="1" thickBot="1">
      <c r="A45" s="342" t="s">
        <v>11</v>
      </c>
      <c r="B45" s="343" t="s">
        <v>339</v>
      </c>
      <c r="C45" s="374">
        <f>SUM(C46:C50)</f>
        <v>0</v>
      </c>
      <c r="D45" s="374">
        <f>SUM(D46:D50)</f>
        <v>0</v>
      </c>
      <c r="E45" s="357">
        <f>SUM(E46:E50)</f>
        <v>0</v>
      </c>
    </row>
    <row r="46" spans="1:5" s="384" customFormat="1" ht="12" customHeight="1">
      <c r="A46" s="337" t="s">
        <v>63</v>
      </c>
      <c r="B46" s="385" t="s">
        <v>340</v>
      </c>
      <c r="C46" s="395"/>
      <c r="D46" s="395"/>
      <c r="E46" s="363"/>
    </row>
    <row r="47" spans="1:5" s="384" customFormat="1" ht="12" customHeight="1">
      <c r="A47" s="336" t="s">
        <v>64</v>
      </c>
      <c r="B47" s="386" t="s">
        <v>341</v>
      </c>
      <c r="C47" s="378"/>
      <c r="D47" s="378"/>
      <c r="E47" s="361"/>
    </row>
    <row r="48" spans="1:5" s="384" customFormat="1" ht="12" customHeight="1">
      <c r="A48" s="336" t="s">
        <v>342</v>
      </c>
      <c r="B48" s="386" t="s">
        <v>343</v>
      </c>
      <c r="C48" s="378"/>
      <c r="D48" s="378"/>
      <c r="E48" s="361"/>
    </row>
    <row r="49" spans="1:5" s="384" customFormat="1" ht="12" customHeight="1">
      <c r="A49" s="336" t="s">
        <v>344</v>
      </c>
      <c r="B49" s="386" t="s">
        <v>345</v>
      </c>
      <c r="C49" s="378"/>
      <c r="D49" s="378"/>
      <c r="E49" s="361"/>
    </row>
    <row r="50" spans="1:5" s="384" customFormat="1" ht="12" customHeight="1" thickBot="1">
      <c r="A50" s="338" t="s">
        <v>346</v>
      </c>
      <c r="B50" s="387" t="s">
        <v>347</v>
      </c>
      <c r="C50" s="379"/>
      <c r="D50" s="379"/>
      <c r="E50" s="362"/>
    </row>
    <row r="51" spans="1:5" s="384" customFormat="1" ht="17.25" customHeight="1" thickBot="1">
      <c r="A51" s="342" t="s">
        <v>126</v>
      </c>
      <c r="B51" s="343" t="s">
        <v>348</v>
      </c>
      <c r="C51" s="374">
        <f>SUM(C52:C54)</f>
        <v>0</v>
      </c>
      <c r="D51" s="374">
        <v>191930</v>
      </c>
      <c r="E51" s="357">
        <v>191930</v>
      </c>
    </row>
    <row r="52" spans="1:5" s="384" customFormat="1" ht="12" customHeight="1">
      <c r="A52" s="337" t="s">
        <v>65</v>
      </c>
      <c r="B52" s="385" t="s">
        <v>349</v>
      </c>
      <c r="C52" s="376"/>
      <c r="D52" s="376"/>
      <c r="E52" s="359"/>
    </row>
    <row r="53" spans="1:5" s="384" customFormat="1" ht="12" customHeight="1">
      <c r="A53" s="336" t="s">
        <v>66</v>
      </c>
      <c r="B53" s="386" t="s">
        <v>350</v>
      </c>
      <c r="C53" s="375"/>
      <c r="D53" s="375"/>
      <c r="E53" s="358"/>
    </row>
    <row r="54" spans="1:5" s="384" customFormat="1" ht="12" customHeight="1">
      <c r="A54" s="336" t="s">
        <v>351</v>
      </c>
      <c r="B54" s="386" t="s">
        <v>352</v>
      </c>
      <c r="C54" s="375"/>
      <c r="D54" s="375" t="s">
        <v>761</v>
      </c>
      <c r="E54" s="358" t="s">
        <v>761</v>
      </c>
    </row>
    <row r="55" spans="1:5" s="384" customFormat="1" ht="12" customHeight="1" thickBot="1">
      <c r="A55" s="338" t="s">
        <v>353</v>
      </c>
      <c r="B55" s="387" t="s">
        <v>354</v>
      </c>
      <c r="C55" s="377"/>
      <c r="D55" s="377"/>
      <c r="E55" s="360"/>
    </row>
    <row r="56" spans="1:5" s="384" customFormat="1" ht="12" customHeight="1" thickBot="1">
      <c r="A56" s="342" t="s">
        <v>13</v>
      </c>
      <c r="B56" s="364" t="s">
        <v>355</v>
      </c>
      <c r="C56" s="374">
        <f>SUM(C57:C59)</f>
        <v>0</v>
      </c>
      <c r="D56" s="374">
        <v>1302818</v>
      </c>
      <c r="E56" s="357">
        <v>1302818</v>
      </c>
    </row>
    <row r="57" spans="1:5" s="384" customFormat="1" ht="12" customHeight="1">
      <c r="A57" s="337" t="s">
        <v>127</v>
      </c>
      <c r="B57" s="385" t="s">
        <v>356</v>
      </c>
      <c r="C57" s="378"/>
      <c r="D57" s="378"/>
      <c r="E57" s="361"/>
    </row>
    <row r="58" spans="1:5" s="384" customFormat="1" ht="12" customHeight="1">
      <c r="A58" s="336" t="s">
        <v>128</v>
      </c>
      <c r="B58" s="386" t="s">
        <v>357</v>
      </c>
      <c r="C58" s="378"/>
      <c r="D58" s="378"/>
      <c r="E58" s="361"/>
    </row>
    <row r="59" spans="1:5" s="384" customFormat="1" ht="12" customHeight="1">
      <c r="A59" s="336" t="s">
        <v>151</v>
      </c>
      <c r="B59" s="386" t="s">
        <v>358</v>
      </c>
      <c r="C59" s="378"/>
      <c r="D59" s="378" t="s">
        <v>762</v>
      </c>
      <c r="E59" s="361" t="s">
        <v>762</v>
      </c>
    </row>
    <row r="60" spans="1:5" s="384" customFormat="1" ht="12" customHeight="1" thickBot="1">
      <c r="A60" s="338" t="s">
        <v>359</v>
      </c>
      <c r="B60" s="387" t="s">
        <v>360</v>
      </c>
      <c r="C60" s="378"/>
      <c r="D60" s="378"/>
      <c r="E60" s="361"/>
    </row>
    <row r="61" spans="1:5" s="384" customFormat="1" ht="12" customHeight="1" thickBot="1">
      <c r="A61" s="342" t="s">
        <v>14</v>
      </c>
      <c r="B61" s="343" t="s">
        <v>361</v>
      </c>
      <c r="C61" s="380">
        <v>27116636</v>
      </c>
      <c r="D61" s="380">
        <f>+D6+D13+D20+D27+D34+D45+D51+D56</f>
        <v>130241190</v>
      </c>
      <c r="E61" s="393">
        <f>+E6+E13+E20+E27+E34+E45+E51+E56</f>
        <v>129156618</v>
      </c>
    </row>
    <row r="62" spans="1:5" s="384" customFormat="1" ht="12" customHeight="1" thickBot="1">
      <c r="A62" s="396" t="s">
        <v>362</v>
      </c>
      <c r="B62" s="364" t="s">
        <v>363</v>
      </c>
      <c r="C62" s="374">
        <f>+C63+C64+C65</f>
        <v>0</v>
      </c>
      <c r="D62" s="374">
        <f>+D63+D64+D65</f>
        <v>0</v>
      </c>
      <c r="E62" s="357">
        <f>+E63+E64+E65</f>
        <v>0</v>
      </c>
    </row>
    <row r="63" spans="1:5" s="384" customFormat="1" ht="12" customHeight="1">
      <c r="A63" s="337" t="s">
        <v>364</v>
      </c>
      <c r="B63" s="385" t="s">
        <v>365</v>
      </c>
      <c r="C63" s="378"/>
      <c r="D63" s="378"/>
      <c r="E63" s="361"/>
    </row>
    <row r="64" spans="1:5" s="384" customFormat="1" ht="12" customHeight="1">
      <c r="A64" s="336" t="s">
        <v>366</v>
      </c>
      <c r="B64" s="386" t="s">
        <v>367</v>
      </c>
      <c r="C64" s="378"/>
      <c r="D64" s="378"/>
      <c r="E64" s="361"/>
    </row>
    <row r="65" spans="1:5" s="384" customFormat="1" ht="12" customHeight="1" thickBot="1">
      <c r="A65" s="338" t="s">
        <v>368</v>
      </c>
      <c r="B65" s="322" t="s">
        <v>410</v>
      </c>
      <c r="C65" s="378"/>
      <c r="D65" s="378"/>
      <c r="E65" s="361"/>
    </row>
    <row r="66" spans="1:5" s="384" customFormat="1" ht="12" customHeight="1" thickBot="1">
      <c r="A66" s="396" t="s">
        <v>370</v>
      </c>
      <c r="B66" s="364" t="s">
        <v>371</v>
      </c>
      <c r="C66" s="374">
        <f>+C67+C68+C69+C70</f>
        <v>0</v>
      </c>
      <c r="D66" s="374">
        <f>+D67+D68+D69+D70</f>
        <v>0</v>
      </c>
      <c r="E66" s="357">
        <f>+E67+E68+E69+E70</f>
        <v>0</v>
      </c>
    </row>
    <row r="67" spans="1:5" s="384" customFormat="1" ht="13.5" customHeight="1">
      <c r="A67" s="337" t="s">
        <v>104</v>
      </c>
      <c r="B67" s="644" t="s">
        <v>372</v>
      </c>
      <c r="C67" s="378"/>
      <c r="D67" s="378"/>
      <c r="E67" s="361"/>
    </row>
    <row r="68" spans="1:5" s="384" customFormat="1" ht="12" customHeight="1">
      <c r="A68" s="336" t="s">
        <v>105</v>
      </c>
      <c r="B68" s="644" t="s">
        <v>705</v>
      </c>
      <c r="C68" s="378"/>
      <c r="D68" s="378"/>
      <c r="E68" s="361"/>
    </row>
    <row r="69" spans="1:5" s="384" customFormat="1" ht="12" customHeight="1">
      <c r="A69" s="336" t="s">
        <v>373</v>
      </c>
      <c r="B69" s="644" t="s">
        <v>374</v>
      </c>
      <c r="C69" s="378"/>
      <c r="D69" s="378"/>
      <c r="E69" s="361"/>
    </row>
    <row r="70" spans="1:5" s="384" customFormat="1" ht="12" customHeight="1" thickBot="1">
      <c r="A70" s="338" t="s">
        <v>375</v>
      </c>
      <c r="B70" s="645" t="s">
        <v>706</v>
      </c>
      <c r="C70" s="378"/>
      <c r="D70" s="378"/>
      <c r="E70" s="361"/>
    </row>
    <row r="71" spans="1:5" s="384" customFormat="1" ht="12" customHeight="1" thickBot="1">
      <c r="A71" s="396" t="s">
        <v>376</v>
      </c>
      <c r="B71" s="364" t="s">
        <v>377</v>
      </c>
      <c r="C71" s="374">
        <f>+C72+C73</f>
        <v>8304372</v>
      </c>
      <c r="D71" s="374">
        <f>+D72+D73</f>
        <v>8775066</v>
      </c>
      <c r="E71" s="357">
        <f>+E72+E73</f>
        <v>8775066</v>
      </c>
    </row>
    <row r="72" spans="1:5" s="384" customFormat="1" ht="12" customHeight="1">
      <c r="A72" s="339" t="s">
        <v>378</v>
      </c>
      <c r="B72" s="658" t="s">
        <v>379</v>
      </c>
      <c r="C72" s="659">
        <v>8304372</v>
      </c>
      <c r="D72" s="659">
        <v>8775066</v>
      </c>
      <c r="E72" s="660">
        <v>8775066</v>
      </c>
    </row>
    <row r="73" spans="1:5" s="384" customFormat="1" ht="12" customHeight="1" thickBot="1">
      <c r="A73" s="340" t="s">
        <v>380</v>
      </c>
      <c r="B73" s="661" t="s">
        <v>381</v>
      </c>
      <c r="C73" s="662"/>
      <c r="D73" s="662"/>
      <c r="E73" s="663"/>
    </row>
    <row r="74" spans="1:5" s="384" customFormat="1" ht="12" customHeight="1" thickBot="1">
      <c r="A74" s="396" t="s">
        <v>382</v>
      </c>
      <c r="B74" s="364" t="s">
        <v>383</v>
      </c>
      <c r="C74" s="374">
        <f>+C75+C76+C77</f>
        <v>0</v>
      </c>
      <c r="D74" s="374">
        <f>+D75+D76+D77</f>
        <v>823803</v>
      </c>
      <c r="E74" s="357">
        <f>+E75+E76+E77</f>
        <v>823803</v>
      </c>
    </row>
    <row r="75" spans="1:5" s="384" customFormat="1" ht="12" customHeight="1">
      <c r="A75" s="339" t="s">
        <v>384</v>
      </c>
      <c r="B75" s="658" t="s">
        <v>385</v>
      </c>
      <c r="C75" s="659">
        <v>0</v>
      </c>
      <c r="D75" s="659">
        <v>823803</v>
      </c>
      <c r="E75" s="660">
        <v>823803</v>
      </c>
    </row>
    <row r="76" spans="1:5" s="384" customFormat="1" ht="12" customHeight="1">
      <c r="A76" s="336" t="s">
        <v>386</v>
      </c>
      <c r="B76" s="386" t="s">
        <v>387</v>
      </c>
      <c r="C76" s="378"/>
      <c r="D76" s="378"/>
      <c r="E76" s="361"/>
    </row>
    <row r="77" spans="1:5" s="384" customFormat="1" ht="12" customHeight="1" thickBot="1">
      <c r="A77" s="340" t="s">
        <v>388</v>
      </c>
      <c r="B77" s="664" t="s">
        <v>707</v>
      </c>
      <c r="C77" s="662"/>
      <c r="D77" s="662"/>
      <c r="E77" s="663"/>
    </row>
    <row r="78" spans="1:5" s="384" customFormat="1" ht="12" customHeight="1" thickBot="1">
      <c r="A78" s="396" t="s">
        <v>389</v>
      </c>
      <c r="B78" s="364" t="s">
        <v>390</v>
      </c>
      <c r="C78" s="374">
        <f>+C79+C80+C81+C82</f>
        <v>0</v>
      </c>
      <c r="D78" s="374">
        <f>+D79+D80+D81+D82</f>
        <v>0</v>
      </c>
      <c r="E78" s="357">
        <f>+E79+E80+E81+E82</f>
        <v>0</v>
      </c>
    </row>
    <row r="79" spans="1:5" s="384" customFormat="1" ht="12" customHeight="1">
      <c r="A79" s="388" t="s">
        <v>391</v>
      </c>
      <c r="B79" s="385" t="s">
        <v>392</v>
      </c>
      <c r="C79" s="378"/>
      <c r="D79" s="378"/>
      <c r="E79" s="361"/>
    </row>
    <row r="80" spans="1:5" s="384" customFormat="1" ht="12" customHeight="1">
      <c r="A80" s="389" t="s">
        <v>393</v>
      </c>
      <c r="B80" s="386" t="s">
        <v>394</v>
      </c>
      <c r="C80" s="378"/>
      <c r="D80" s="378"/>
      <c r="E80" s="361"/>
    </row>
    <row r="81" spans="1:5" s="384" customFormat="1" ht="12" customHeight="1">
      <c r="A81" s="389" t="s">
        <v>395</v>
      </c>
      <c r="B81" s="386" t="s">
        <v>396</v>
      </c>
      <c r="C81" s="378"/>
      <c r="D81" s="378"/>
      <c r="E81" s="361"/>
    </row>
    <row r="82" spans="1:5" s="384" customFormat="1" ht="12" customHeight="1" thickBot="1">
      <c r="A82" s="397" t="s">
        <v>397</v>
      </c>
      <c r="B82" s="366" t="s">
        <v>398</v>
      </c>
      <c r="C82" s="378"/>
      <c r="D82" s="378"/>
      <c r="E82" s="361"/>
    </row>
    <row r="83" spans="1:5" s="384" customFormat="1" ht="12" customHeight="1" thickBot="1">
      <c r="A83" s="396" t="s">
        <v>399</v>
      </c>
      <c r="B83" s="364" t="s">
        <v>400</v>
      </c>
      <c r="C83" s="399"/>
      <c r="D83" s="399"/>
      <c r="E83" s="400"/>
    </row>
    <row r="84" spans="1:5" s="384" customFormat="1" ht="12" customHeight="1" thickBot="1">
      <c r="A84" s="396" t="s">
        <v>401</v>
      </c>
      <c r="B84" s="320" t="s">
        <v>402</v>
      </c>
      <c r="C84" s="380">
        <f>+C62+C66+C71+C74+C78+C83</f>
        <v>8304372</v>
      </c>
      <c r="D84" s="380">
        <f>+D62+D66+D71+D74+D78+D83</f>
        <v>9598869</v>
      </c>
      <c r="E84" s="393">
        <f>+E62+E66+E71+E74+E78+E83</f>
        <v>9598869</v>
      </c>
    </row>
    <row r="85" spans="1:5" s="384" customFormat="1" ht="12" customHeight="1" thickBot="1">
      <c r="A85" s="398" t="s">
        <v>403</v>
      </c>
      <c r="B85" s="323" t="s">
        <v>404</v>
      </c>
      <c r="C85" s="380">
        <f>+C61+C84</f>
        <v>35421008</v>
      </c>
      <c r="D85" s="380">
        <f>+D61+D84</f>
        <v>139840059</v>
      </c>
      <c r="E85" s="393">
        <f>+E61+E84</f>
        <v>138755487</v>
      </c>
    </row>
    <row r="86" spans="1:5" s="384" customFormat="1" ht="12" customHeight="1">
      <c r="A86" s="318"/>
      <c r="B86" s="318"/>
      <c r="C86" s="319"/>
      <c r="D86" s="319"/>
      <c r="E86" s="319"/>
    </row>
    <row r="87" spans="1:5" ht="16.5" customHeight="1">
      <c r="A87" s="681" t="s">
        <v>35</v>
      </c>
      <c r="B87" s="681"/>
      <c r="C87" s="681"/>
      <c r="D87" s="681"/>
      <c r="E87" s="681"/>
    </row>
    <row r="88" spans="1:5" s="390" customFormat="1" ht="16.5" customHeight="1" thickBot="1">
      <c r="A88" s="46" t="s">
        <v>108</v>
      </c>
      <c r="B88" s="46"/>
      <c r="C88" s="351"/>
      <c r="D88" s="351"/>
      <c r="E88" s="351" t="str">
        <f>E2</f>
        <v>Forintban!</v>
      </c>
    </row>
    <row r="89" spans="1:5" s="390" customFormat="1" ht="16.5" customHeight="1">
      <c r="A89" s="682" t="s">
        <v>55</v>
      </c>
      <c r="B89" s="684" t="s">
        <v>169</v>
      </c>
      <c r="C89" s="686" t="str">
        <f>+C3</f>
        <v>2017. évi</v>
      </c>
      <c r="D89" s="686"/>
      <c r="E89" s="687"/>
    </row>
    <row r="90" spans="1:5" ht="37.5" customHeight="1" thickBot="1">
      <c r="A90" s="683"/>
      <c r="B90" s="685"/>
      <c r="C90" s="47" t="s">
        <v>170</v>
      </c>
      <c r="D90" s="47" t="s">
        <v>175</v>
      </c>
      <c r="E90" s="48" t="s">
        <v>176</v>
      </c>
    </row>
    <row r="91" spans="1:5" s="383" customFormat="1" ht="12" customHeight="1" thickBot="1">
      <c r="A91" s="347" t="s">
        <v>405</v>
      </c>
      <c r="B91" s="348" t="s">
        <v>406</v>
      </c>
      <c r="C91" s="348" t="s">
        <v>407</v>
      </c>
      <c r="D91" s="348" t="s">
        <v>408</v>
      </c>
      <c r="E91" s="349" t="s">
        <v>409</v>
      </c>
    </row>
    <row r="92" spans="1:5" ht="12" customHeight="1" thickBot="1">
      <c r="A92" s="344" t="s">
        <v>6</v>
      </c>
      <c r="B92" s="346" t="s">
        <v>411</v>
      </c>
      <c r="C92" s="373">
        <v>27840415</v>
      </c>
      <c r="D92" s="373">
        <v>34952341</v>
      </c>
      <c r="E92" s="328">
        <v>31111102</v>
      </c>
    </row>
    <row r="93" spans="1:5" ht="12" customHeight="1">
      <c r="A93" s="339" t="s">
        <v>67</v>
      </c>
      <c r="B93" s="332" t="s">
        <v>36</v>
      </c>
      <c r="C93" s="77" t="s">
        <v>713</v>
      </c>
      <c r="D93" s="77" t="s">
        <v>713</v>
      </c>
      <c r="E93" s="327" t="s">
        <v>714</v>
      </c>
    </row>
    <row r="94" spans="1:5" ht="12" customHeight="1">
      <c r="A94" s="336" t="s">
        <v>68</v>
      </c>
      <c r="B94" s="330" t="s">
        <v>129</v>
      </c>
      <c r="C94" s="375" t="s">
        <v>715</v>
      </c>
      <c r="D94" s="375" t="s">
        <v>716</v>
      </c>
      <c r="E94" s="358" t="s">
        <v>716</v>
      </c>
    </row>
    <row r="95" spans="1:5" ht="12" customHeight="1">
      <c r="A95" s="336" t="s">
        <v>69</v>
      </c>
      <c r="B95" s="330" t="s">
        <v>96</v>
      </c>
      <c r="C95" s="377" t="s">
        <v>717</v>
      </c>
      <c r="D95" s="377" t="s">
        <v>718</v>
      </c>
      <c r="E95" s="360" t="s">
        <v>719</v>
      </c>
    </row>
    <row r="96" spans="1:5" ht="12" customHeight="1">
      <c r="A96" s="336" t="s">
        <v>70</v>
      </c>
      <c r="B96" s="333" t="s">
        <v>130</v>
      </c>
      <c r="C96" s="377" t="s">
        <v>720</v>
      </c>
      <c r="D96" s="377" t="s">
        <v>720</v>
      </c>
      <c r="E96" s="360" t="s">
        <v>721</v>
      </c>
    </row>
    <row r="97" spans="1:5" ht="12" customHeight="1">
      <c r="A97" s="336" t="s">
        <v>79</v>
      </c>
      <c r="B97" s="341" t="s">
        <v>131</v>
      </c>
      <c r="C97" s="377">
        <v>202750</v>
      </c>
      <c r="D97" s="377">
        <v>287112</v>
      </c>
      <c r="E97" s="360">
        <v>282112</v>
      </c>
    </row>
    <row r="98" spans="1:5" ht="12" customHeight="1">
      <c r="A98" s="336" t="s">
        <v>71</v>
      </c>
      <c r="B98" s="330" t="s">
        <v>412</v>
      </c>
      <c r="C98" s="377" t="s">
        <v>727</v>
      </c>
      <c r="D98" s="377" t="s">
        <v>728</v>
      </c>
      <c r="E98" s="360" t="s">
        <v>728</v>
      </c>
    </row>
    <row r="99" spans="1:5" ht="12" customHeight="1">
      <c r="A99" s="336" t="s">
        <v>72</v>
      </c>
      <c r="B99" s="353" t="s">
        <v>413</v>
      </c>
      <c r="C99" s="377"/>
      <c r="D99" s="377"/>
      <c r="E99" s="360"/>
    </row>
    <row r="100" spans="1:5" ht="12" customHeight="1">
      <c r="A100" s="336" t="s">
        <v>80</v>
      </c>
      <c r="B100" s="354" t="s">
        <v>414</v>
      </c>
      <c r="C100" s="377"/>
      <c r="D100" s="377"/>
      <c r="E100" s="360"/>
    </row>
    <row r="101" spans="1:5" ht="12" customHeight="1">
      <c r="A101" s="336" t="s">
        <v>81</v>
      </c>
      <c r="B101" s="354" t="s">
        <v>415</v>
      </c>
      <c r="C101" s="377"/>
      <c r="D101" s="377"/>
      <c r="E101" s="360"/>
    </row>
    <row r="102" spans="1:5" ht="12" customHeight="1">
      <c r="A102" s="336" t="s">
        <v>82</v>
      </c>
      <c r="B102" s="353" t="s">
        <v>416</v>
      </c>
      <c r="C102" s="377" t="s">
        <v>726</v>
      </c>
      <c r="D102" s="377"/>
      <c r="E102" s="360"/>
    </row>
    <row r="103" spans="1:5" ht="12" customHeight="1">
      <c r="A103" s="336" t="s">
        <v>83</v>
      </c>
      <c r="B103" s="353" t="s">
        <v>417</v>
      </c>
      <c r="C103" s="377"/>
      <c r="D103" s="377"/>
      <c r="E103" s="360"/>
    </row>
    <row r="104" spans="1:5" ht="12" customHeight="1">
      <c r="A104" s="336" t="s">
        <v>85</v>
      </c>
      <c r="B104" s="354" t="s">
        <v>418</v>
      </c>
      <c r="C104" s="377"/>
      <c r="D104" s="377"/>
      <c r="E104" s="360"/>
    </row>
    <row r="105" spans="1:5" ht="12" customHeight="1">
      <c r="A105" s="335" t="s">
        <v>132</v>
      </c>
      <c r="B105" s="355" t="s">
        <v>419</v>
      </c>
      <c r="C105" s="377"/>
      <c r="D105" s="377"/>
      <c r="E105" s="360"/>
    </row>
    <row r="106" spans="1:5" ht="12" customHeight="1">
      <c r="A106" s="336" t="s">
        <v>420</v>
      </c>
      <c r="B106" s="355" t="s">
        <v>421</v>
      </c>
      <c r="C106" s="377"/>
      <c r="D106" s="377"/>
      <c r="E106" s="360"/>
    </row>
    <row r="107" spans="1:5" ht="12" customHeight="1" thickBot="1">
      <c r="A107" s="340" t="s">
        <v>422</v>
      </c>
      <c r="B107" s="356" t="s">
        <v>423</v>
      </c>
      <c r="C107" s="78" t="s">
        <v>722</v>
      </c>
      <c r="D107" s="78" t="s">
        <v>723</v>
      </c>
      <c r="E107" s="321" t="s">
        <v>724</v>
      </c>
    </row>
    <row r="108" spans="1:5" ht="12" customHeight="1" thickBot="1">
      <c r="A108" s="342" t="s">
        <v>7</v>
      </c>
      <c r="B108" s="345" t="s">
        <v>424</v>
      </c>
      <c r="C108" s="374">
        <v>2081429</v>
      </c>
      <c r="D108" s="374">
        <v>104131561</v>
      </c>
      <c r="E108" s="357">
        <v>3675000</v>
      </c>
    </row>
    <row r="109" spans="1:5" ht="12" customHeight="1">
      <c r="A109" s="337" t="s">
        <v>73</v>
      </c>
      <c r="B109" s="330" t="s">
        <v>150</v>
      </c>
      <c r="C109" s="376" t="s">
        <v>729</v>
      </c>
      <c r="D109" s="376">
        <v>7608580</v>
      </c>
      <c r="E109" s="359" t="s">
        <v>732</v>
      </c>
    </row>
    <row r="110" spans="1:5" ht="12" customHeight="1">
      <c r="A110" s="337" t="s">
        <v>74</v>
      </c>
      <c r="B110" s="334" t="s">
        <v>425</v>
      </c>
      <c r="C110" s="376"/>
      <c r="D110" s="376"/>
      <c r="E110" s="359"/>
    </row>
    <row r="111" spans="1:5" ht="15.75">
      <c r="A111" s="337" t="s">
        <v>75</v>
      </c>
      <c r="B111" s="334" t="s">
        <v>133</v>
      </c>
      <c r="C111" s="375" t="s">
        <v>730</v>
      </c>
      <c r="D111" s="375">
        <v>96522981</v>
      </c>
      <c r="E111" s="358" t="s">
        <v>733</v>
      </c>
    </row>
    <row r="112" spans="1:5" ht="12" customHeight="1">
      <c r="A112" s="337" t="s">
        <v>76</v>
      </c>
      <c r="B112" s="334" t="s">
        <v>426</v>
      </c>
      <c r="C112" s="375"/>
      <c r="D112" s="376">
        <v>96522981</v>
      </c>
      <c r="E112" s="358"/>
    </row>
    <row r="113" spans="1:5" ht="12" customHeight="1">
      <c r="A113" s="337" t="s">
        <v>77</v>
      </c>
      <c r="B113" s="366" t="s">
        <v>152</v>
      </c>
      <c r="C113" s="375"/>
      <c r="D113" s="375"/>
      <c r="E113" s="358"/>
    </row>
    <row r="114" spans="1:5" ht="21.75" customHeight="1">
      <c r="A114" s="337" t="s">
        <v>84</v>
      </c>
      <c r="B114" s="365" t="s">
        <v>427</v>
      </c>
      <c r="C114" s="375"/>
      <c r="D114" s="375"/>
      <c r="E114" s="358"/>
    </row>
    <row r="115" spans="1:5" ht="24" customHeight="1">
      <c r="A115" s="337" t="s">
        <v>86</v>
      </c>
      <c r="B115" s="381" t="s">
        <v>428</v>
      </c>
      <c r="C115" s="375"/>
      <c r="D115" s="375"/>
      <c r="E115" s="358"/>
    </row>
    <row r="116" spans="1:5" ht="12" customHeight="1">
      <c r="A116" s="337" t="s">
        <v>134</v>
      </c>
      <c r="B116" s="354" t="s">
        <v>415</v>
      </c>
      <c r="C116" s="375"/>
      <c r="D116" s="375"/>
      <c r="E116" s="358"/>
    </row>
    <row r="117" spans="1:5" ht="12" customHeight="1">
      <c r="A117" s="337" t="s">
        <v>135</v>
      </c>
      <c r="B117" s="354" t="s">
        <v>429</v>
      </c>
      <c r="C117" s="375"/>
      <c r="D117" s="375"/>
      <c r="E117" s="358"/>
    </row>
    <row r="118" spans="1:5" ht="12" customHeight="1">
      <c r="A118" s="337" t="s">
        <v>136</v>
      </c>
      <c r="B118" s="354" t="s">
        <v>430</v>
      </c>
      <c r="C118" s="375"/>
      <c r="D118" s="375"/>
      <c r="E118" s="358"/>
    </row>
    <row r="119" spans="1:5" s="401" customFormat="1" ht="12" customHeight="1">
      <c r="A119" s="337" t="s">
        <v>431</v>
      </c>
      <c r="B119" s="354" t="s">
        <v>418</v>
      </c>
      <c r="C119" s="375"/>
      <c r="D119" s="375"/>
      <c r="E119" s="358"/>
    </row>
    <row r="120" spans="1:5" ht="12" customHeight="1">
      <c r="A120" s="337" t="s">
        <v>432</v>
      </c>
      <c r="B120" s="354" t="s">
        <v>433</v>
      </c>
      <c r="C120" s="375"/>
      <c r="D120" s="375"/>
      <c r="E120" s="358"/>
    </row>
    <row r="121" spans="1:5" ht="12" customHeight="1" thickBot="1">
      <c r="A121" s="335" t="s">
        <v>434</v>
      </c>
      <c r="B121" s="354" t="s">
        <v>435</v>
      </c>
      <c r="C121" s="377"/>
      <c r="D121" s="377"/>
      <c r="E121" s="360"/>
    </row>
    <row r="122" spans="1:5" ht="12" customHeight="1" thickBot="1">
      <c r="A122" s="342" t="s">
        <v>8</v>
      </c>
      <c r="B122" s="350" t="s">
        <v>436</v>
      </c>
      <c r="C122" s="374">
        <v>4758000</v>
      </c>
      <c r="D122" s="374">
        <v>14993</v>
      </c>
      <c r="E122" s="357">
        <v>0</v>
      </c>
    </row>
    <row r="123" spans="1:5" ht="12" customHeight="1">
      <c r="A123" s="337" t="s">
        <v>56</v>
      </c>
      <c r="B123" s="331" t="s">
        <v>43</v>
      </c>
      <c r="C123" s="376" t="s">
        <v>725</v>
      </c>
      <c r="D123" s="376" t="s">
        <v>731</v>
      </c>
      <c r="E123" s="359"/>
    </row>
    <row r="124" spans="1:5" ht="12" customHeight="1" thickBot="1">
      <c r="A124" s="338" t="s">
        <v>57</v>
      </c>
      <c r="B124" s="334" t="s">
        <v>44</v>
      </c>
      <c r="C124" s="377"/>
      <c r="D124" s="377"/>
      <c r="E124" s="360"/>
    </row>
    <row r="125" spans="1:5" ht="12" customHeight="1" thickBot="1">
      <c r="A125" s="342" t="s">
        <v>9</v>
      </c>
      <c r="B125" s="350" t="s">
        <v>437</v>
      </c>
      <c r="C125" s="374">
        <f>+C92+C108+C122</f>
        <v>34679844</v>
      </c>
      <c r="D125" s="374">
        <f>+D92+D108+D122</f>
        <v>139098895</v>
      </c>
      <c r="E125" s="357">
        <f>+E92+E108+E122</f>
        <v>34786102</v>
      </c>
    </row>
    <row r="126" spans="1:5" ht="12" customHeight="1" thickBot="1">
      <c r="A126" s="342" t="s">
        <v>10</v>
      </c>
      <c r="B126" s="350" t="s">
        <v>438</v>
      </c>
      <c r="C126" s="374">
        <f>+C127+C128+C129</f>
        <v>0</v>
      </c>
      <c r="D126" s="374">
        <f>+D127+D128+D129</f>
        <v>0</v>
      </c>
      <c r="E126" s="357">
        <f>+E127+E128+E129</f>
        <v>0</v>
      </c>
    </row>
    <row r="127" spans="1:5" ht="12" customHeight="1">
      <c r="A127" s="337" t="s">
        <v>60</v>
      </c>
      <c r="B127" s="331" t="s">
        <v>439</v>
      </c>
      <c r="C127" s="375"/>
      <c r="D127" s="375"/>
      <c r="E127" s="358"/>
    </row>
    <row r="128" spans="1:5" ht="12" customHeight="1">
      <c r="A128" s="337" t="s">
        <v>61</v>
      </c>
      <c r="B128" s="331" t="s">
        <v>440</v>
      </c>
      <c r="C128" s="375"/>
      <c r="D128" s="375"/>
      <c r="E128" s="358"/>
    </row>
    <row r="129" spans="1:5" ht="12" customHeight="1" thickBot="1">
      <c r="A129" s="335" t="s">
        <v>62</v>
      </c>
      <c r="B129" s="329" t="s">
        <v>441</v>
      </c>
      <c r="C129" s="375"/>
      <c r="D129" s="375"/>
      <c r="E129" s="358"/>
    </row>
    <row r="130" spans="1:5" ht="12" customHeight="1" thickBot="1">
      <c r="A130" s="342" t="s">
        <v>11</v>
      </c>
      <c r="B130" s="350" t="s">
        <v>442</v>
      </c>
      <c r="C130" s="374">
        <f>+C131+C132+C134+C133</f>
        <v>0</v>
      </c>
      <c r="D130" s="374">
        <f>+D131+D132+D134+D133</f>
        <v>0</v>
      </c>
      <c r="E130" s="357">
        <f>+E131+E132+E134+E133</f>
        <v>0</v>
      </c>
    </row>
    <row r="131" spans="1:5" ht="12" customHeight="1">
      <c r="A131" s="337" t="s">
        <v>63</v>
      </c>
      <c r="B131" s="331" t="s">
        <v>443</v>
      </c>
      <c r="C131" s="375"/>
      <c r="D131" s="375"/>
      <c r="E131" s="358"/>
    </row>
    <row r="132" spans="1:5" ht="12" customHeight="1">
      <c r="A132" s="337" t="s">
        <v>64</v>
      </c>
      <c r="B132" s="331" t="s">
        <v>444</v>
      </c>
      <c r="C132" s="375"/>
      <c r="D132" s="375"/>
      <c r="E132" s="358"/>
    </row>
    <row r="133" spans="1:5" ht="12" customHeight="1">
      <c r="A133" s="337" t="s">
        <v>342</v>
      </c>
      <c r="B133" s="331" t="s">
        <v>445</v>
      </c>
      <c r="C133" s="375"/>
      <c r="D133" s="375"/>
      <c r="E133" s="358"/>
    </row>
    <row r="134" spans="1:5" ht="12" customHeight="1" thickBot="1">
      <c r="A134" s="335" t="s">
        <v>344</v>
      </c>
      <c r="B134" s="329" t="s">
        <v>446</v>
      </c>
      <c r="C134" s="375"/>
      <c r="D134" s="375"/>
      <c r="E134" s="358"/>
    </row>
    <row r="135" spans="1:5" ht="12" customHeight="1" thickBot="1">
      <c r="A135" s="342" t="s">
        <v>12</v>
      </c>
      <c r="B135" s="350" t="s">
        <v>447</v>
      </c>
      <c r="C135" s="380">
        <v>741164</v>
      </c>
      <c r="D135" s="380">
        <v>741164</v>
      </c>
      <c r="E135" s="393">
        <v>741164</v>
      </c>
    </row>
    <row r="136" spans="1:5" ht="12" customHeight="1">
      <c r="A136" s="337" t="s">
        <v>65</v>
      </c>
      <c r="B136" s="331" t="s">
        <v>448</v>
      </c>
      <c r="C136" s="375"/>
      <c r="D136" s="375"/>
      <c r="E136" s="358"/>
    </row>
    <row r="137" spans="1:5" ht="12" customHeight="1">
      <c r="A137" s="337" t="s">
        <v>66</v>
      </c>
      <c r="B137" s="331" t="s">
        <v>449</v>
      </c>
      <c r="C137" s="375" t="s">
        <v>734</v>
      </c>
      <c r="D137" s="375">
        <v>741164</v>
      </c>
      <c r="E137" s="358" t="s">
        <v>734</v>
      </c>
    </row>
    <row r="138" spans="1:5" ht="12" customHeight="1">
      <c r="A138" s="337" t="s">
        <v>351</v>
      </c>
      <c r="B138" s="331" t="s">
        <v>450</v>
      </c>
      <c r="C138" s="375"/>
      <c r="D138" s="375"/>
      <c r="E138" s="358"/>
    </row>
    <row r="139" spans="1:5" ht="12" customHeight="1" thickBot="1">
      <c r="A139" s="335" t="s">
        <v>353</v>
      </c>
      <c r="B139" s="329" t="s">
        <v>451</v>
      </c>
      <c r="C139" s="375"/>
      <c r="D139" s="375"/>
      <c r="E139" s="358"/>
    </row>
    <row r="140" spans="1:9" ht="15" customHeight="1" thickBot="1">
      <c r="A140" s="342" t="s">
        <v>13</v>
      </c>
      <c r="B140" s="350" t="s">
        <v>452</v>
      </c>
      <c r="C140" s="79">
        <f>+C141+C142+C143+C144</f>
        <v>0</v>
      </c>
      <c r="D140" s="79">
        <f>+D141+D142+D143+D144</f>
        <v>0</v>
      </c>
      <c r="E140" s="326">
        <f>+E141+E142+E143+E144</f>
        <v>0</v>
      </c>
      <c r="F140" s="391"/>
      <c r="G140" s="392"/>
      <c r="H140" s="392"/>
      <c r="I140" s="392"/>
    </row>
    <row r="141" spans="1:5" s="384" customFormat="1" ht="12.75" customHeight="1">
      <c r="A141" s="337" t="s">
        <v>127</v>
      </c>
      <c r="B141" s="331" t="s">
        <v>453</v>
      </c>
      <c r="C141" s="375"/>
      <c r="D141" s="375"/>
      <c r="E141" s="358"/>
    </row>
    <row r="142" spans="1:5" ht="12.75" customHeight="1">
      <c r="A142" s="337" t="s">
        <v>128</v>
      </c>
      <c r="B142" s="331" t="s">
        <v>454</v>
      </c>
      <c r="C142" s="375"/>
      <c r="D142" s="375"/>
      <c r="E142" s="358"/>
    </row>
    <row r="143" spans="1:5" ht="12.75" customHeight="1">
      <c r="A143" s="337" t="s">
        <v>151</v>
      </c>
      <c r="B143" s="331" t="s">
        <v>455</v>
      </c>
      <c r="C143" s="375"/>
      <c r="D143" s="375"/>
      <c r="E143" s="358"/>
    </row>
    <row r="144" spans="1:5" ht="12.75" customHeight="1" thickBot="1">
      <c r="A144" s="337" t="s">
        <v>359</v>
      </c>
      <c r="B144" s="331" t="s">
        <v>456</v>
      </c>
      <c r="C144" s="375"/>
      <c r="D144" s="375"/>
      <c r="E144" s="358"/>
    </row>
    <row r="145" spans="1:5" ht="16.5" thickBot="1">
      <c r="A145" s="342" t="s">
        <v>14</v>
      </c>
      <c r="B145" s="350" t="s">
        <v>457</v>
      </c>
      <c r="C145" s="324">
        <f>+C126+C130+C135+C140</f>
        <v>741164</v>
      </c>
      <c r="D145" s="324">
        <f>+D126+D130+D135+D140</f>
        <v>741164</v>
      </c>
      <c r="E145" s="325">
        <f>+E126+E130+E135+E140</f>
        <v>741164</v>
      </c>
    </row>
    <row r="146" spans="1:5" ht="16.5" thickBot="1">
      <c r="A146" s="367" t="s">
        <v>15</v>
      </c>
      <c r="B146" s="370" t="s">
        <v>458</v>
      </c>
      <c r="C146" s="324">
        <f>+C125+C145</f>
        <v>35421008</v>
      </c>
      <c r="D146" s="324">
        <f>+D125+D145</f>
        <v>139840059</v>
      </c>
      <c r="E146" s="325">
        <f>+E125+E145</f>
        <v>35527266</v>
      </c>
    </row>
    <row r="148" spans="1:5" ht="18.75" customHeight="1">
      <c r="A148" s="680" t="s">
        <v>459</v>
      </c>
      <c r="B148" s="680"/>
      <c r="C148" s="680"/>
      <c r="D148" s="680"/>
      <c r="E148" s="680"/>
    </row>
    <row r="149" spans="1:5" ht="13.5" customHeight="1" thickBot="1">
      <c r="A149" s="352" t="s">
        <v>109</v>
      </c>
      <c r="B149" s="352"/>
      <c r="C149" s="382"/>
      <c r="E149" s="369" t="str">
        <f>E88</f>
        <v>Forintban!</v>
      </c>
    </row>
    <row r="150" spans="1:5" ht="21.75" thickBot="1">
      <c r="A150" s="342">
        <v>1</v>
      </c>
      <c r="B150" s="345" t="s">
        <v>460</v>
      </c>
      <c r="C150" s="368">
        <f>+C61-C125</f>
        <v>-7563208</v>
      </c>
      <c r="D150" s="368">
        <f>+D61-D125</f>
        <v>-8857705</v>
      </c>
      <c r="E150" s="368">
        <f>+E61-E125</f>
        <v>94370516</v>
      </c>
    </row>
    <row r="151" spans="1:5" ht="21.75" thickBot="1">
      <c r="A151" s="342" t="s">
        <v>7</v>
      </c>
      <c r="B151" s="345" t="s">
        <v>461</v>
      </c>
      <c r="C151" s="368">
        <f>+C84-C145</f>
        <v>7563208</v>
      </c>
      <c r="D151" s="368">
        <f>+D84-D145</f>
        <v>8857705</v>
      </c>
      <c r="E151" s="368">
        <f>+E84-E145</f>
        <v>8857705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 formatCells="0" selectLockedCells="1" selectUnlockedCells="1"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..............................Önkormányzat
2017. ÉVI ZÁRSZÁMADÁSÁNAK PÉNZÜGYI MÉRLEGE&amp;10
&amp;R&amp;"Times New Roman CE,Félkövér dőlt"&amp;11 1.1. melléklet a ....../2018. (......)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zoomScale="130" zoomScaleNormal="130" zoomScaleSheetLayoutView="120" workbookViewId="0" topLeftCell="A52">
      <selection activeCell="F61" sqref="F61"/>
    </sheetView>
  </sheetViews>
  <sheetFormatPr defaultColWidth="12.00390625" defaultRowHeight="12.75"/>
  <cols>
    <col min="1" max="1" width="67.125" style="553" customWidth="1"/>
    <col min="2" max="2" width="6.125" style="554" customWidth="1"/>
    <col min="3" max="4" width="12.125" style="553" customWidth="1"/>
    <col min="5" max="5" width="12.125" style="569" customWidth="1"/>
    <col min="6" max="16384" width="12.00390625" style="553" customWidth="1"/>
  </cols>
  <sheetData>
    <row r="1" spans="1:5" ht="49.5" customHeight="1">
      <c r="A1" s="783" t="str">
        <f>+CONCATENATE("VAGYONKIMUTATÁS",CHAR(10),"a könyvviteli mérlegben értékkel szereplő eszközökről",CHAR(10),LEFT(ÖSSZEFÜGGÉSEK!A4,4),".")</f>
        <v>VAGYONKIMUTATÁS
a könyvviteli mérlegben értékkel szereplő eszközökről
2017.</v>
      </c>
      <c r="B1" s="784"/>
      <c r="C1" s="784"/>
      <c r="D1" s="784"/>
      <c r="E1" s="784"/>
    </row>
    <row r="2" spans="3:5" ht="16.5" thickBot="1">
      <c r="C2" s="785" t="e">
        <f>'6. tájékoztató tábla'!E1</f>
        <v>#REF!</v>
      </c>
      <c r="D2" s="785"/>
      <c r="E2" s="785"/>
    </row>
    <row r="3" spans="1:5" ht="15.75" customHeight="1">
      <c r="A3" s="786" t="s">
        <v>241</v>
      </c>
      <c r="B3" s="789" t="s">
        <v>242</v>
      </c>
      <c r="C3" s="792" t="s">
        <v>243</v>
      </c>
      <c r="D3" s="792" t="s">
        <v>244</v>
      </c>
      <c r="E3" s="794" t="s">
        <v>245</v>
      </c>
    </row>
    <row r="4" spans="1:5" ht="11.25" customHeight="1">
      <c r="A4" s="787"/>
      <c r="B4" s="790"/>
      <c r="C4" s="793"/>
      <c r="D4" s="793"/>
      <c r="E4" s="795"/>
    </row>
    <row r="5" spans="1:5" ht="15.75">
      <c r="A5" s="788"/>
      <c r="B5" s="791"/>
      <c r="C5" s="796" t="s">
        <v>246</v>
      </c>
      <c r="D5" s="796"/>
      <c r="E5" s="797"/>
    </row>
    <row r="6" spans="1:5" s="558" customFormat="1" ht="16.5" thickBot="1">
      <c r="A6" s="555" t="s">
        <v>621</v>
      </c>
      <c r="B6" s="556" t="s">
        <v>406</v>
      </c>
      <c r="C6" s="556" t="s">
        <v>407</v>
      </c>
      <c r="D6" s="556" t="s">
        <v>408</v>
      </c>
      <c r="E6" s="557" t="s">
        <v>409</v>
      </c>
    </row>
    <row r="7" spans="1:5" s="561" customFormat="1" ht="15.75">
      <c r="A7" s="559" t="s">
        <v>559</v>
      </c>
      <c r="B7" s="560" t="s">
        <v>247</v>
      </c>
      <c r="C7" s="632">
        <v>1000000</v>
      </c>
      <c r="D7" s="632">
        <v>1000000</v>
      </c>
      <c r="E7" s="633">
        <v>1000000</v>
      </c>
    </row>
    <row r="8" spans="1:5" s="561" customFormat="1" ht="15.75">
      <c r="A8" s="562" t="s">
        <v>560</v>
      </c>
      <c r="B8" s="219" t="s">
        <v>248</v>
      </c>
      <c r="C8" s="634">
        <f>+C9+C14+C19+C24+C29</f>
        <v>547534863</v>
      </c>
      <c r="D8" s="634">
        <f>+D9+D14+D19+D24+D29</f>
        <v>330079441</v>
      </c>
      <c r="E8" s="635">
        <f>+E9+E14+E19+E24+E29</f>
        <v>330079441</v>
      </c>
    </row>
    <row r="9" spans="1:5" s="561" customFormat="1" ht="15.75">
      <c r="A9" s="562" t="s">
        <v>561</v>
      </c>
      <c r="B9" s="219" t="s">
        <v>249</v>
      </c>
      <c r="C9" s="634">
        <f>+C10+C11+C12+C13</f>
        <v>518965927</v>
      </c>
      <c r="D9" s="634">
        <f>+D10+D11+D12+D13</f>
        <v>323956634</v>
      </c>
      <c r="E9" s="635">
        <f>+E10+E11+E12+E13</f>
        <v>323956634</v>
      </c>
    </row>
    <row r="10" spans="1:5" s="561" customFormat="1" ht="15.75">
      <c r="A10" s="563" t="s">
        <v>562</v>
      </c>
      <c r="B10" s="219" t="s">
        <v>250</v>
      </c>
      <c r="C10" s="636">
        <v>205795791</v>
      </c>
      <c r="D10" s="636">
        <v>118532325</v>
      </c>
      <c r="E10" s="637">
        <v>118532325</v>
      </c>
    </row>
    <row r="11" spans="1:5" s="561" customFormat="1" ht="26.25" customHeight="1">
      <c r="A11" s="563" t="s">
        <v>563</v>
      </c>
      <c r="B11" s="219" t="s">
        <v>251</v>
      </c>
      <c r="C11" s="638">
        <v>0</v>
      </c>
      <c r="D11" s="638"/>
      <c r="E11" s="639"/>
    </row>
    <row r="12" spans="1:5" s="561" customFormat="1" ht="15.75">
      <c r="A12" s="563" t="s">
        <v>564</v>
      </c>
      <c r="B12" s="219" t="s">
        <v>252</v>
      </c>
      <c r="C12" s="638">
        <v>283761436</v>
      </c>
      <c r="D12" s="638">
        <v>179267701</v>
      </c>
      <c r="E12" s="639">
        <v>179267701</v>
      </c>
    </row>
    <row r="13" spans="1:5" s="561" customFormat="1" ht="15.75">
      <c r="A13" s="563" t="s">
        <v>565</v>
      </c>
      <c r="B13" s="219" t="s">
        <v>253</v>
      </c>
      <c r="C13" s="638">
        <v>29408700</v>
      </c>
      <c r="D13" s="638">
        <v>26156608</v>
      </c>
      <c r="E13" s="639">
        <v>26156608</v>
      </c>
    </row>
    <row r="14" spans="1:5" s="561" customFormat="1" ht="15.75">
      <c r="A14" s="562" t="s">
        <v>566</v>
      </c>
      <c r="B14" s="219" t="s">
        <v>254</v>
      </c>
      <c r="C14" s="640">
        <v>25893936</v>
      </c>
      <c r="D14" s="640">
        <v>3447807</v>
      </c>
      <c r="E14" s="641">
        <v>3447807</v>
      </c>
    </row>
    <row r="15" spans="1:5" s="561" customFormat="1" ht="15.75">
      <c r="A15" s="563" t="s">
        <v>567</v>
      </c>
      <c r="B15" s="219" t="s">
        <v>255</v>
      </c>
      <c r="C15" s="638">
        <v>25893936</v>
      </c>
      <c r="D15" s="638">
        <v>3447807</v>
      </c>
      <c r="E15" s="639">
        <v>3447807</v>
      </c>
    </row>
    <row r="16" spans="1:5" s="561" customFormat="1" ht="22.5">
      <c r="A16" s="563" t="s">
        <v>568</v>
      </c>
      <c r="B16" s="219" t="s">
        <v>15</v>
      </c>
      <c r="C16" s="638"/>
      <c r="D16" s="638"/>
      <c r="E16" s="639"/>
    </row>
    <row r="17" spans="1:5" s="561" customFormat="1" ht="15.75">
      <c r="A17" s="563" t="s">
        <v>569</v>
      </c>
      <c r="B17" s="219" t="s">
        <v>16</v>
      </c>
      <c r="C17" s="638"/>
      <c r="D17" s="638"/>
      <c r="E17" s="639"/>
    </row>
    <row r="18" spans="1:5" s="561" customFormat="1" ht="15.75">
      <c r="A18" s="563" t="s">
        <v>570</v>
      </c>
      <c r="B18" s="219" t="s">
        <v>17</v>
      </c>
      <c r="C18" s="638"/>
      <c r="D18" s="638"/>
      <c r="E18" s="639"/>
    </row>
    <row r="19" spans="1:5" s="561" customFormat="1" ht="15.75">
      <c r="A19" s="562" t="s">
        <v>571</v>
      </c>
      <c r="B19" s="219" t="s">
        <v>18</v>
      </c>
      <c r="C19" s="640">
        <f>+C20+C21+C22+C23</f>
        <v>0</v>
      </c>
      <c r="D19" s="640">
        <f>+D20+D21+D22+D23</f>
        <v>0</v>
      </c>
      <c r="E19" s="641">
        <f>+E20+E21+E22+E23</f>
        <v>0</v>
      </c>
    </row>
    <row r="20" spans="1:5" s="561" customFormat="1" ht="15.75">
      <c r="A20" s="563" t="s">
        <v>572</v>
      </c>
      <c r="B20" s="219" t="s">
        <v>19</v>
      </c>
      <c r="C20" s="638"/>
      <c r="D20" s="638"/>
      <c r="E20" s="639"/>
    </row>
    <row r="21" spans="1:5" s="561" customFormat="1" ht="15.75">
      <c r="A21" s="563" t="s">
        <v>573</v>
      </c>
      <c r="B21" s="219" t="s">
        <v>20</v>
      </c>
      <c r="C21" s="638"/>
      <c r="D21" s="638"/>
      <c r="E21" s="639"/>
    </row>
    <row r="22" spans="1:5" s="561" customFormat="1" ht="15.75">
      <c r="A22" s="563" t="s">
        <v>574</v>
      </c>
      <c r="B22" s="219" t="s">
        <v>21</v>
      </c>
      <c r="C22" s="638"/>
      <c r="D22" s="638"/>
      <c r="E22" s="639"/>
    </row>
    <row r="23" spans="1:5" s="561" customFormat="1" ht="15.75">
      <c r="A23" s="563" t="s">
        <v>575</v>
      </c>
      <c r="B23" s="219" t="s">
        <v>22</v>
      </c>
      <c r="C23" s="638"/>
      <c r="D23" s="638"/>
      <c r="E23" s="639"/>
    </row>
    <row r="24" spans="1:5" s="561" customFormat="1" ht="15.75">
      <c r="A24" s="562" t="s">
        <v>576</v>
      </c>
      <c r="B24" s="219" t="s">
        <v>23</v>
      </c>
      <c r="C24" s="640">
        <f>+C25+C26+C27+C28</f>
        <v>2675000</v>
      </c>
      <c r="D24" s="640">
        <f>+D25+D26+D27+D28</f>
        <v>2675000</v>
      </c>
      <c r="E24" s="641">
        <f>+E25+E26+E27+E28</f>
        <v>2675000</v>
      </c>
    </row>
    <row r="25" spans="1:5" s="561" customFormat="1" ht="15.75">
      <c r="A25" s="563" t="s">
        <v>577</v>
      </c>
      <c r="B25" s="219" t="s">
        <v>24</v>
      </c>
      <c r="C25" s="638"/>
      <c r="D25" s="638"/>
      <c r="E25" s="639"/>
    </row>
    <row r="26" spans="1:5" s="561" customFormat="1" ht="15.75">
      <c r="A26" s="563" t="s">
        <v>578</v>
      </c>
      <c r="B26" s="219" t="s">
        <v>25</v>
      </c>
      <c r="C26" s="638">
        <v>2675000</v>
      </c>
      <c r="D26" s="638">
        <v>2675000</v>
      </c>
      <c r="E26" s="639">
        <v>2675000</v>
      </c>
    </row>
    <row r="27" spans="1:5" s="561" customFormat="1" ht="15.75">
      <c r="A27" s="563" t="s">
        <v>579</v>
      </c>
      <c r="B27" s="219" t="s">
        <v>26</v>
      </c>
      <c r="C27" s="638"/>
      <c r="D27" s="638"/>
      <c r="E27" s="639"/>
    </row>
    <row r="28" spans="1:5" s="561" customFormat="1" ht="15.75">
      <c r="A28" s="563" t="s">
        <v>580</v>
      </c>
      <c r="B28" s="219" t="s">
        <v>27</v>
      </c>
      <c r="C28" s="638"/>
      <c r="D28" s="638"/>
      <c r="E28" s="639"/>
    </row>
    <row r="29" spans="1:5" s="561" customFormat="1" ht="15.75">
      <c r="A29" s="562" t="s">
        <v>581</v>
      </c>
      <c r="B29" s="219" t="s">
        <v>28</v>
      </c>
      <c r="C29" s="640">
        <f>+C30+C31+C32+C33</f>
        <v>0</v>
      </c>
      <c r="D29" s="640">
        <f>+D30+D31+D32+D33</f>
        <v>0</v>
      </c>
      <c r="E29" s="641">
        <f>+E30+E31+E32+E33</f>
        <v>0</v>
      </c>
    </row>
    <row r="30" spans="1:5" s="561" customFormat="1" ht="15.75">
      <c r="A30" s="563" t="s">
        <v>582</v>
      </c>
      <c r="B30" s="219" t="s">
        <v>29</v>
      </c>
      <c r="C30" s="638"/>
      <c r="D30" s="638"/>
      <c r="E30" s="639"/>
    </row>
    <row r="31" spans="1:5" s="561" customFormat="1" ht="22.5">
      <c r="A31" s="563" t="s">
        <v>583</v>
      </c>
      <c r="B31" s="219" t="s">
        <v>30</v>
      </c>
      <c r="C31" s="638"/>
      <c r="D31" s="638"/>
      <c r="E31" s="639"/>
    </row>
    <row r="32" spans="1:5" s="561" customFormat="1" ht="15.75">
      <c r="A32" s="563" t="s">
        <v>584</v>
      </c>
      <c r="B32" s="219" t="s">
        <v>31</v>
      </c>
      <c r="C32" s="638"/>
      <c r="D32" s="638"/>
      <c r="E32" s="639"/>
    </row>
    <row r="33" spans="1:5" s="561" customFormat="1" ht="15.75">
      <c r="A33" s="563" t="s">
        <v>585</v>
      </c>
      <c r="B33" s="219" t="s">
        <v>32</v>
      </c>
      <c r="C33" s="638"/>
      <c r="D33" s="638"/>
      <c r="E33" s="639"/>
    </row>
    <row r="34" spans="1:5" s="561" customFormat="1" ht="15.75">
      <c r="A34" s="562" t="s">
        <v>586</v>
      </c>
      <c r="B34" s="219" t="s">
        <v>33</v>
      </c>
      <c r="C34" s="640">
        <f>+C35+C40+C45</f>
        <v>0</v>
      </c>
      <c r="D34" s="640">
        <f>+D35+D40+D45</f>
        <v>0</v>
      </c>
      <c r="E34" s="641">
        <f>+E35+E40+E45</f>
        <v>0</v>
      </c>
    </row>
    <row r="35" spans="1:5" s="561" customFormat="1" ht="15.75">
      <c r="A35" s="562" t="s">
        <v>587</v>
      </c>
      <c r="B35" s="219" t="s">
        <v>34</v>
      </c>
      <c r="C35" s="640">
        <f>+C36+C37+C38+C39</f>
        <v>0</v>
      </c>
      <c r="D35" s="640">
        <f>+D36+D37+D38+D39</f>
        <v>0</v>
      </c>
      <c r="E35" s="641">
        <f>+E36+E37+E38+E39</f>
        <v>0</v>
      </c>
    </row>
    <row r="36" spans="1:5" s="561" customFormat="1" ht="15.75">
      <c r="A36" s="563" t="s">
        <v>588</v>
      </c>
      <c r="B36" s="219" t="s">
        <v>87</v>
      </c>
      <c r="C36" s="638"/>
      <c r="D36" s="638"/>
      <c r="E36" s="639"/>
    </row>
    <row r="37" spans="1:5" s="561" customFormat="1" ht="15.75">
      <c r="A37" s="563" t="s">
        <v>589</v>
      </c>
      <c r="B37" s="219" t="s">
        <v>179</v>
      </c>
      <c r="C37" s="638"/>
      <c r="D37" s="638"/>
      <c r="E37" s="639"/>
    </row>
    <row r="38" spans="1:5" s="561" customFormat="1" ht="15.75">
      <c r="A38" s="563" t="s">
        <v>590</v>
      </c>
      <c r="B38" s="219" t="s">
        <v>239</v>
      </c>
      <c r="C38" s="638"/>
      <c r="D38" s="638"/>
      <c r="E38" s="639"/>
    </row>
    <row r="39" spans="1:5" s="561" customFormat="1" ht="15.75">
      <c r="A39" s="563" t="s">
        <v>591</v>
      </c>
      <c r="B39" s="219" t="s">
        <v>240</v>
      </c>
      <c r="C39" s="638"/>
      <c r="D39" s="638"/>
      <c r="E39" s="639"/>
    </row>
    <row r="40" spans="1:5" s="561" customFormat="1" ht="15.75">
      <c r="A40" s="562" t="s">
        <v>592</v>
      </c>
      <c r="B40" s="219" t="s">
        <v>256</v>
      </c>
      <c r="C40" s="640">
        <f>+C41+C42+C43+C44</f>
        <v>0</v>
      </c>
      <c r="D40" s="640">
        <f>+D41+D42+D43+D44</f>
        <v>0</v>
      </c>
      <c r="E40" s="641">
        <f>+E41+E42+E43+E44</f>
        <v>0</v>
      </c>
    </row>
    <row r="41" spans="1:5" s="561" customFormat="1" ht="15.75">
      <c r="A41" s="563" t="s">
        <v>593</v>
      </c>
      <c r="B41" s="219" t="s">
        <v>257</v>
      </c>
      <c r="C41" s="638"/>
      <c r="D41" s="638"/>
      <c r="E41" s="639"/>
    </row>
    <row r="42" spans="1:5" s="561" customFormat="1" ht="22.5">
      <c r="A42" s="563" t="s">
        <v>594</v>
      </c>
      <c r="B42" s="219" t="s">
        <v>258</v>
      </c>
      <c r="C42" s="638"/>
      <c r="D42" s="638"/>
      <c r="E42" s="639"/>
    </row>
    <row r="43" spans="1:5" s="561" customFormat="1" ht="15.75">
      <c r="A43" s="563" t="s">
        <v>595</v>
      </c>
      <c r="B43" s="219" t="s">
        <v>259</v>
      </c>
      <c r="C43" s="638"/>
      <c r="D43" s="638"/>
      <c r="E43" s="639"/>
    </row>
    <row r="44" spans="1:5" s="561" customFormat="1" ht="15.75">
      <c r="A44" s="563" t="s">
        <v>596</v>
      </c>
      <c r="B44" s="219" t="s">
        <v>260</v>
      </c>
      <c r="C44" s="638"/>
      <c r="D44" s="638"/>
      <c r="E44" s="639"/>
    </row>
    <row r="45" spans="1:5" s="561" customFormat="1" ht="15.75">
      <c r="A45" s="562" t="s">
        <v>597</v>
      </c>
      <c r="B45" s="219" t="s">
        <v>261</v>
      </c>
      <c r="C45" s="640">
        <f>+C46+C47+C48+C49</f>
        <v>0</v>
      </c>
      <c r="D45" s="640">
        <f>+D46+D47+D48+D49</f>
        <v>0</v>
      </c>
      <c r="E45" s="641">
        <f>+E46+E47+E48+E49</f>
        <v>0</v>
      </c>
    </row>
    <row r="46" spans="1:5" s="561" customFormat="1" ht="15.75">
      <c r="A46" s="563" t="s">
        <v>598</v>
      </c>
      <c r="B46" s="219" t="s">
        <v>262</v>
      </c>
      <c r="C46" s="638"/>
      <c r="D46" s="638"/>
      <c r="E46" s="639"/>
    </row>
    <row r="47" spans="1:5" s="561" customFormat="1" ht="22.5">
      <c r="A47" s="563" t="s">
        <v>599</v>
      </c>
      <c r="B47" s="219" t="s">
        <v>263</v>
      </c>
      <c r="C47" s="638"/>
      <c r="D47" s="638"/>
      <c r="E47" s="639"/>
    </row>
    <row r="48" spans="1:5" s="561" customFormat="1" ht="15.75">
      <c r="A48" s="563" t="s">
        <v>600</v>
      </c>
      <c r="B48" s="219" t="s">
        <v>264</v>
      </c>
      <c r="C48" s="638"/>
      <c r="D48" s="638"/>
      <c r="E48" s="639"/>
    </row>
    <row r="49" spans="1:5" s="561" customFormat="1" ht="15.75">
      <c r="A49" s="563" t="s">
        <v>601</v>
      </c>
      <c r="B49" s="219" t="s">
        <v>265</v>
      </c>
      <c r="C49" s="638"/>
      <c r="D49" s="638"/>
      <c r="E49" s="639"/>
    </row>
    <row r="50" spans="1:5" s="561" customFormat="1" ht="15.75">
      <c r="A50" s="562" t="s">
        <v>602</v>
      </c>
      <c r="B50" s="219" t="s">
        <v>266</v>
      </c>
      <c r="C50" s="638">
        <v>10115611</v>
      </c>
      <c r="D50" s="638">
        <v>3039839</v>
      </c>
      <c r="E50" s="639">
        <v>3039839</v>
      </c>
    </row>
    <row r="51" spans="1:5" s="561" customFormat="1" ht="21">
      <c r="A51" s="562" t="s">
        <v>603</v>
      </c>
      <c r="B51" s="219" t="s">
        <v>267</v>
      </c>
      <c r="C51" s="640">
        <f>+C7+C8+C34+C50</f>
        <v>558650474</v>
      </c>
      <c r="D51" s="640">
        <f>+D7+D8+D34+D50</f>
        <v>334119280</v>
      </c>
      <c r="E51" s="641">
        <f>+E7+E8+E34+E50</f>
        <v>334119280</v>
      </c>
    </row>
    <row r="52" spans="1:5" s="561" customFormat="1" ht="15.75">
      <c r="A52" s="562" t="s">
        <v>604</v>
      </c>
      <c r="B52" s="219" t="s">
        <v>268</v>
      </c>
      <c r="C52" s="638"/>
      <c r="D52" s="638"/>
      <c r="E52" s="639"/>
    </row>
    <row r="53" spans="1:5" s="561" customFormat="1" ht="15.75">
      <c r="A53" s="562" t="s">
        <v>605</v>
      </c>
      <c r="B53" s="219" t="s">
        <v>269</v>
      </c>
      <c r="C53" s="638"/>
      <c r="D53" s="638"/>
      <c r="E53" s="639"/>
    </row>
    <row r="54" spans="1:5" s="561" customFormat="1" ht="15.75">
      <c r="A54" s="562" t="s">
        <v>606</v>
      </c>
      <c r="B54" s="219" t="s">
        <v>270</v>
      </c>
      <c r="C54" s="640">
        <f>+C52+C53</f>
        <v>0</v>
      </c>
      <c r="D54" s="640">
        <f>+D52+D53</f>
        <v>0</v>
      </c>
      <c r="E54" s="641">
        <f>+E52+E53</f>
        <v>0</v>
      </c>
    </row>
    <row r="55" spans="1:5" s="561" customFormat="1" ht="15.75">
      <c r="A55" s="562" t="s">
        <v>607</v>
      </c>
      <c r="B55" s="219" t="s">
        <v>271</v>
      </c>
      <c r="C55" s="638"/>
      <c r="D55" s="638"/>
      <c r="E55" s="639"/>
    </row>
    <row r="56" spans="1:5" s="561" customFormat="1" ht="15.75">
      <c r="A56" s="562" t="s">
        <v>608</v>
      </c>
      <c r="B56" s="219" t="s">
        <v>272</v>
      </c>
      <c r="C56" s="638"/>
      <c r="D56" s="638"/>
      <c r="E56" s="639"/>
    </row>
    <row r="57" spans="1:5" s="561" customFormat="1" ht="15.75">
      <c r="A57" s="562" t="s">
        <v>609</v>
      </c>
      <c r="B57" s="219" t="s">
        <v>273</v>
      </c>
      <c r="C57" s="638">
        <v>103175985</v>
      </c>
      <c r="D57" s="638">
        <v>103175985</v>
      </c>
      <c r="E57" s="639">
        <v>103175985</v>
      </c>
    </row>
    <row r="58" spans="1:5" s="561" customFormat="1" ht="15.75">
      <c r="A58" s="562" t="s">
        <v>610</v>
      </c>
      <c r="B58" s="219" t="s">
        <v>274</v>
      </c>
      <c r="C58" s="638"/>
      <c r="D58" s="638"/>
      <c r="E58" s="639"/>
    </row>
    <row r="59" spans="1:5" s="561" customFormat="1" ht="15.75">
      <c r="A59" s="562" t="s">
        <v>611</v>
      </c>
      <c r="B59" s="219" t="s">
        <v>275</v>
      </c>
      <c r="C59" s="640">
        <f>SUM(C57:C58)</f>
        <v>103175985</v>
      </c>
      <c r="D59" s="640">
        <f>SUM(D57:D58)</f>
        <v>103175985</v>
      </c>
      <c r="E59" s="640">
        <f>SUM(E57:E58)</f>
        <v>103175985</v>
      </c>
    </row>
    <row r="60" spans="1:5" s="561" customFormat="1" ht="15.75">
      <c r="A60" s="562" t="s">
        <v>612</v>
      </c>
      <c r="B60" s="219" t="s">
        <v>276</v>
      </c>
      <c r="C60" s="638"/>
      <c r="D60" s="638"/>
      <c r="E60" s="639"/>
    </row>
    <row r="61" spans="1:5" s="561" customFormat="1" ht="15.75">
      <c r="A61" s="562" t="s">
        <v>613</v>
      </c>
      <c r="B61" s="219" t="s">
        <v>277</v>
      </c>
      <c r="C61" s="638">
        <v>328480</v>
      </c>
      <c r="D61" s="638">
        <v>328480</v>
      </c>
      <c r="E61" s="639">
        <v>328480</v>
      </c>
    </row>
    <row r="62" spans="1:5" s="561" customFormat="1" ht="15.75">
      <c r="A62" s="562" t="s">
        <v>614</v>
      </c>
      <c r="B62" s="219" t="s">
        <v>278</v>
      </c>
      <c r="C62" s="638">
        <v>20000</v>
      </c>
      <c r="D62" s="638">
        <v>20000</v>
      </c>
      <c r="E62" s="639">
        <v>20000</v>
      </c>
    </row>
    <row r="63" spans="1:5" s="561" customFormat="1" ht="15.75">
      <c r="A63" s="562" t="s">
        <v>615</v>
      </c>
      <c r="B63" s="219" t="s">
        <v>279</v>
      </c>
      <c r="C63" s="640">
        <f>SUM(C61:C62)</f>
        <v>348480</v>
      </c>
      <c r="D63" s="640">
        <f>SUM(D61:D62)</f>
        <v>348480</v>
      </c>
      <c r="E63" s="640">
        <f>SUM(E61:E62)</f>
        <v>348480</v>
      </c>
    </row>
    <row r="64" spans="1:5" s="561" customFormat="1" ht="15.75">
      <c r="A64" s="562" t="s">
        <v>616</v>
      </c>
      <c r="B64" s="219" t="s">
        <v>280</v>
      </c>
      <c r="C64" s="638"/>
      <c r="D64" s="638"/>
      <c r="E64" s="639"/>
    </row>
    <row r="65" spans="1:5" s="561" customFormat="1" ht="21">
      <c r="A65" s="562" t="s">
        <v>617</v>
      </c>
      <c r="B65" s="219" t="s">
        <v>281</v>
      </c>
      <c r="C65" s="638"/>
      <c r="D65" s="638"/>
      <c r="E65" s="639"/>
    </row>
    <row r="66" spans="1:5" s="561" customFormat="1" ht="15.75">
      <c r="A66" s="562" t="s">
        <v>618</v>
      </c>
      <c r="B66" s="219" t="s">
        <v>282</v>
      </c>
      <c r="C66" s="640"/>
      <c r="D66" s="640"/>
      <c r="E66" s="641"/>
    </row>
    <row r="67" spans="1:5" s="561" customFormat="1" ht="15.75">
      <c r="A67" s="562" t="s">
        <v>619</v>
      </c>
      <c r="B67" s="219" t="s">
        <v>283</v>
      </c>
      <c r="C67" s="638"/>
      <c r="D67" s="638"/>
      <c r="E67" s="639"/>
    </row>
    <row r="68" spans="1:5" s="561" customFormat="1" ht="16.5" thickBot="1">
      <c r="A68" s="564" t="s">
        <v>620</v>
      </c>
      <c r="B68" s="223" t="s">
        <v>284</v>
      </c>
      <c r="C68" s="642">
        <f>+C51+C54+C59+C63+C66+C67</f>
        <v>662174939</v>
      </c>
      <c r="D68" s="642">
        <f>+D51+D54+D59+D63+D66+D67</f>
        <v>437643745</v>
      </c>
      <c r="E68" s="643">
        <f>+E51+E54+E59+E63+E66+E67</f>
        <v>437643745</v>
      </c>
    </row>
    <row r="69" spans="1:5" ht="15.75">
      <c r="A69" s="565"/>
      <c r="C69" s="566"/>
      <c r="D69" s="566"/>
      <c r="E69" s="567"/>
    </row>
    <row r="70" spans="1:5" ht="15.75">
      <c r="A70" s="565"/>
      <c r="C70" s="566"/>
      <c r="D70" s="566"/>
      <c r="E70" s="567"/>
    </row>
    <row r="71" spans="1:5" ht="15.75">
      <c r="A71" s="568"/>
      <c r="C71" s="566"/>
      <c r="D71" s="566"/>
      <c r="E71" s="567"/>
    </row>
    <row r="72" spans="1:5" ht="15.75">
      <c r="A72" s="782"/>
      <c r="B72" s="782"/>
      <c r="C72" s="782"/>
      <c r="D72" s="782"/>
      <c r="E72" s="782"/>
    </row>
    <row r="73" spans="1:5" ht="15.75">
      <c r="A73" s="782"/>
      <c r="B73" s="782"/>
      <c r="C73" s="782"/>
      <c r="D73" s="782"/>
      <c r="E73" s="782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dőlt"............................................Önkormányzat&amp;R&amp;"Times New Roman,Félkövér dőlt"7.1. tájékoztató tábla a ……/2018. (……) önkormányzati rendelethez</oddHeader>
    <oddFooter>&amp;C&amp;P</oddFooter>
  </headerFooter>
  <rowBreaks count="1" manualBreakCount="1">
    <brk id="4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workbookViewId="0" topLeftCell="A1">
      <selection activeCell="C14" sqref="C14"/>
    </sheetView>
  </sheetViews>
  <sheetFormatPr defaultColWidth="9.00390625" defaultRowHeight="12.75"/>
  <cols>
    <col min="1" max="1" width="71.125" style="211" customWidth="1"/>
    <col min="2" max="2" width="6.125" style="226" customWidth="1"/>
    <col min="3" max="3" width="18.00390625" style="570" customWidth="1"/>
    <col min="4" max="16384" width="9.375" style="570" customWidth="1"/>
  </cols>
  <sheetData>
    <row r="1" spans="1:3" ht="32.25" customHeight="1">
      <c r="A1" s="799" t="s">
        <v>285</v>
      </c>
      <c r="B1" s="799"/>
      <c r="C1" s="799"/>
    </row>
    <row r="2" spans="1:3" ht="15.75">
      <c r="A2" s="800" t="str">
        <f>+CONCATENATE(LEFT(ÖSSZEFÜGGÉSEK!A4,4),". év")</f>
        <v>2017. év</v>
      </c>
      <c r="B2" s="800"/>
      <c r="C2" s="800"/>
    </row>
    <row r="4" spans="2:3" ht="13.5" thickBot="1">
      <c r="B4" s="801" t="e">
        <f>'6. tájékoztató tábla'!E1</f>
        <v>#REF!</v>
      </c>
      <c r="C4" s="801"/>
    </row>
    <row r="5" spans="1:3" s="212" customFormat="1" ht="31.5" customHeight="1">
      <c r="A5" s="802" t="s">
        <v>286</v>
      </c>
      <c r="B5" s="804" t="s">
        <v>242</v>
      </c>
      <c r="C5" s="806" t="s">
        <v>287</v>
      </c>
    </row>
    <row r="6" spans="1:3" s="212" customFormat="1" ht="12.75">
      <c r="A6" s="803"/>
      <c r="B6" s="805"/>
      <c r="C6" s="807"/>
    </row>
    <row r="7" spans="1:3" s="216" customFormat="1" ht="13.5" thickBot="1">
      <c r="A7" s="213" t="s">
        <v>405</v>
      </c>
      <c r="B7" s="214" t="s">
        <v>406</v>
      </c>
      <c r="C7" s="215" t="s">
        <v>407</v>
      </c>
    </row>
    <row r="8" spans="1:3" ht="15.75" customHeight="1">
      <c r="A8" s="562" t="s">
        <v>622</v>
      </c>
      <c r="B8" s="217" t="s">
        <v>247</v>
      </c>
      <c r="C8" s="218">
        <v>547698039</v>
      </c>
    </row>
    <row r="9" spans="1:3" ht="15.75" customHeight="1">
      <c r="A9" s="562" t="s">
        <v>623</v>
      </c>
      <c r="B9" s="219" t="s">
        <v>248</v>
      </c>
      <c r="C9" s="218">
        <v>-14457890</v>
      </c>
    </row>
    <row r="10" spans="1:3" ht="15.75" customHeight="1">
      <c r="A10" s="562" t="s">
        <v>624</v>
      </c>
      <c r="B10" s="219" t="s">
        <v>249</v>
      </c>
      <c r="C10" s="218">
        <v>3541656</v>
      </c>
    </row>
    <row r="11" spans="1:3" ht="15.75" customHeight="1">
      <c r="A11" s="562" t="s">
        <v>625</v>
      </c>
      <c r="B11" s="219" t="s">
        <v>250</v>
      </c>
      <c r="C11" s="220">
        <v>-180631653</v>
      </c>
    </row>
    <row r="12" spans="1:3" ht="15.75" customHeight="1">
      <c r="A12" s="562" t="s">
        <v>626</v>
      </c>
      <c r="B12" s="219" t="s">
        <v>251</v>
      </c>
      <c r="C12" s="220"/>
    </row>
    <row r="13" spans="1:3" ht="15.75" customHeight="1">
      <c r="A13" s="562" t="s">
        <v>627</v>
      </c>
      <c r="B13" s="219" t="s">
        <v>252</v>
      </c>
      <c r="C13" s="220">
        <v>80652210</v>
      </c>
    </row>
    <row r="14" spans="1:3" ht="15.75" customHeight="1">
      <c r="A14" s="562" t="s">
        <v>628</v>
      </c>
      <c r="B14" s="219" t="s">
        <v>253</v>
      </c>
      <c r="C14" s="221">
        <f>+C8+C9+C10+C11+C12+C13</f>
        <v>436802362</v>
      </c>
    </row>
    <row r="15" spans="1:3" ht="15.75" customHeight="1">
      <c r="A15" s="562" t="s">
        <v>684</v>
      </c>
      <c r="B15" s="219" t="s">
        <v>254</v>
      </c>
      <c r="C15" s="571">
        <v>17580</v>
      </c>
    </row>
    <row r="16" spans="1:3" ht="15.75" customHeight="1">
      <c r="A16" s="562" t="s">
        <v>629</v>
      </c>
      <c r="B16" s="219" t="s">
        <v>255</v>
      </c>
      <c r="C16" s="220">
        <v>823803</v>
      </c>
    </row>
    <row r="17" spans="1:3" ht="15.75" customHeight="1">
      <c r="A17" s="562" t="s">
        <v>630</v>
      </c>
      <c r="B17" s="219" t="s">
        <v>15</v>
      </c>
      <c r="C17" s="220"/>
    </row>
    <row r="18" spans="1:3" ht="15.75" customHeight="1">
      <c r="A18" s="562" t="s">
        <v>631</v>
      </c>
      <c r="B18" s="219" t="s">
        <v>16</v>
      </c>
      <c r="C18" s="221">
        <f>+C15+C16+C17</f>
        <v>841383</v>
      </c>
    </row>
    <row r="19" spans="1:3" s="572" customFormat="1" ht="15.75" customHeight="1">
      <c r="A19" s="562" t="s">
        <v>632</v>
      </c>
      <c r="B19" s="219" t="s">
        <v>17</v>
      </c>
      <c r="C19" s="220"/>
    </row>
    <row r="20" spans="1:3" ht="15.75" customHeight="1">
      <c r="A20" s="562" t="s">
        <v>633</v>
      </c>
      <c r="B20" s="219" t="s">
        <v>18</v>
      </c>
      <c r="C20" s="220"/>
    </row>
    <row r="21" spans="1:3" ht="15.75" customHeight="1" thickBot="1">
      <c r="A21" s="222" t="s">
        <v>634</v>
      </c>
      <c r="B21" s="223" t="s">
        <v>19</v>
      </c>
      <c r="C21" s="224">
        <f>+C14+C18+C19+C20</f>
        <v>437643745</v>
      </c>
    </row>
    <row r="22" spans="1:5" ht="15.75">
      <c r="A22" s="565"/>
      <c r="B22" s="568"/>
      <c r="C22" s="566"/>
      <c r="D22" s="566"/>
      <c r="E22" s="566"/>
    </row>
    <row r="23" spans="1:5" ht="15.75">
      <c r="A23" s="565"/>
      <c r="B23" s="568"/>
      <c r="C23" s="566"/>
      <c r="D23" s="566"/>
      <c r="E23" s="566"/>
    </row>
    <row r="24" spans="1:5" ht="15.75">
      <c r="A24" s="568"/>
      <c r="B24" s="568"/>
      <c r="C24" s="566"/>
      <c r="D24" s="566"/>
      <c r="E24" s="566"/>
    </row>
    <row r="25" spans="1:5" ht="15.75">
      <c r="A25" s="798"/>
      <c r="B25" s="798"/>
      <c r="C25" s="798"/>
      <c r="D25" s="573"/>
      <c r="E25" s="573"/>
    </row>
    <row r="26" spans="1:5" ht="15.75">
      <c r="A26" s="798"/>
      <c r="B26" s="798"/>
      <c r="C26" s="798"/>
      <c r="D26" s="573"/>
      <c r="E26" s="573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workbookViewId="0" topLeftCell="A1">
      <selection activeCell="G12" sqref="G12"/>
    </sheetView>
  </sheetViews>
  <sheetFormatPr defaultColWidth="12.00390625" defaultRowHeight="12.75"/>
  <cols>
    <col min="1" max="1" width="58.875" style="207" customWidth="1"/>
    <col min="2" max="2" width="6.875" style="207" customWidth="1"/>
    <col min="3" max="3" width="17.125" style="207" customWidth="1"/>
    <col min="4" max="4" width="19.125" style="207" customWidth="1"/>
    <col min="5" max="16384" width="12.00390625" style="207" customWidth="1"/>
  </cols>
  <sheetData>
    <row r="1" spans="1:4" ht="48" customHeight="1">
      <c r="A1" s="808" t="str">
        <f>+CONCATENATE("VAGYONKIMUTATÁS",CHAR(10),"az érték nélkül nyilvántartott eszközökről",CHAR(10),LEFT(ÖSSZEFÜGGÉSEK!A4,4),".")</f>
        <v>VAGYONKIMUTATÁS
az érték nélkül nyilvántartott eszközökről
2017.</v>
      </c>
      <c r="B1" s="809"/>
      <c r="C1" s="809"/>
      <c r="D1" s="809"/>
    </row>
    <row r="2" ht="16.5" thickBot="1"/>
    <row r="3" spans="1:4" ht="43.5" customHeight="1" thickBot="1">
      <c r="A3" s="576" t="s">
        <v>48</v>
      </c>
      <c r="B3" s="317" t="s">
        <v>242</v>
      </c>
      <c r="C3" s="577" t="s">
        <v>288</v>
      </c>
      <c r="D3" s="578" t="s">
        <v>700</v>
      </c>
    </row>
    <row r="4" spans="1:4" ht="16.5" thickBot="1">
      <c r="A4" s="227" t="s">
        <v>405</v>
      </c>
      <c r="B4" s="228" t="s">
        <v>406</v>
      </c>
      <c r="C4" s="228" t="s">
        <v>407</v>
      </c>
      <c r="D4" s="229" t="s">
        <v>408</v>
      </c>
    </row>
    <row r="5" spans="1:4" ht="15.75" customHeight="1">
      <c r="A5" s="238" t="s">
        <v>652</v>
      </c>
      <c r="B5" s="231" t="s">
        <v>6</v>
      </c>
      <c r="C5" s="232"/>
      <c r="D5" s="233"/>
    </row>
    <row r="6" spans="1:4" ht="15.75" customHeight="1">
      <c r="A6" s="238" t="s">
        <v>653</v>
      </c>
      <c r="B6" s="235" t="s">
        <v>7</v>
      </c>
      <c r="C6" s="236"/>
      <c r="D6" s="237"/>
    </row>
    <row r="7" spans="1:4" ht="15.75" customHeight="1">
      <c r="A7" s="238" t="s">
        <v>654</v>
      </c>
      <c r="B7" s="235" t="s">
        <v>8</v>
      </c>
      <c r="C7" s="236"/>
      <c r="D7" s="237"/>
    </row>
    <row r="8" spans="1:4" ht="15.75" customHeight="1" thickBot="1">
      <c r="A8" s="239" t="s">
        <v>655</v>
      </c>
      <c r="B8" s="240" t="s">
        <v>9</v>
      </c>
      <c r="C8" s="241"/>
      <c r="D8" s="242"/>
    </row>
    <row r="9" spans="1:4" ht="15.75" customHeight="1" thickBot="1">
      <c r="A9" s="580" t="s">
        <v>656</v>
      </c>
      <c r="B9" s="581" t="s">
        <v>10</v>
      </c>
      <c r="C9" s="582"/>
      <c r="D9" s="583">
        <f>+D10+D11+D12+D13</f>
        <v>0</v>
      </c>
    </row>
    <row r="10" spans="1:4" ht="15.75" customHeight="1">
      <c r="A10" s="579" t="s">
        <v>657</v>
      </c>
      <c r="B10" s="231" t="s">
        <v>11</v>
      </c>
      <c r="C10" s="232"/>
      <c r="D10" s="233"/>
    </row>
    <row r="11" spans="1:4" ht="15.75" customHeight="1">
      <c r="A11" s="238" t="s">
        <v>658</v>
      </c>
      <c r="B11" s="235" t="s">
        <v>12</v>
      </c>
      <c r="C11" s="236"/>
      <c r="D11" s="237"/>
    </row>
    <row r="12" spans="1:4" ht="15.75" customHeight="1">
      <c r="A12" s="238" t="s">
        <v>659</v>
      </c>
      <c r="B12" s="235" t="s">
        <v>13</v>
      </c>
      <c r="C12" s="236"/>
      <c r="D12" s="237"/>
    </row>
    <row r="13" spans="1:4" ht="15.75" customHeight="1" thickBot="1">
      <c r="A13" s="239" t="s">
        <v>660</v>
      </c>
      <c r="B13" s="240" t="s">
        <v>14</v>
      </c>
      <c r="C13" s="241"/>
      <c r="D13" s="242"/>
    </row>
    <row r="14" spans="1:4" ht="15.75" customHeight="1" thickBot="1">
      <c r="A14" s="580" t="s">
        <v>661</v>
      </c>
      <c r="B14" s="581" t="s">
        <v>15</v>
      </c>
      <c r="C14" s="582"/>
      <c r="D14" s="583">
        <f>+D15+D16+D17</f>
        <v>0</v>
      </c>
    </row>
    <row r="15" spans="1:4" ht="15.75" customHeight="1">
      <c r="A15" s="579" t="s">
        <v>662</v>
      </c>
      <c r="B15" s="231" t="s">
        <v>16</v>
      </c>
      <c r="C15" s="232"/>
      <c r="D15" s="233"/>
    </row>
    <row r="16" spans="1:4" ht="15.75" customHeight="1">
      <c r="A16" s="238" t="s">
        <v>663</v>
      </c>
      <c r="B16" s="235" t="s">
        <v>17</v>
      </c>
      <c r="C16" s="236"/>
      <c r="D16" s="237"/>
    </row>
    <row r="17" spans="1:4" ht="15.75" customHeight="1" thickBot="1">
      <c r="A17" s="239" t="s">
        <v>664</v>
      </c>
      <c r="B17" s="240" t="s">
        <v>18</v>
      </c>
      <c r="C17" s="241"/>
      <c r="D17" s="242"/>
    </row>
    <row r="18" spans="1:4" ht="15.75" customHeight="1" thickBot="1">
      <c r="A18" s="580" t="s">
        <v>670</v>
      </c>
      <c r="B18" s="581" t="s">
        <v>19</v>
      </c>
      <c r="C18" s="582"/>
      <c r="D18" s="583">
        <f>+D19+D20+D21</f>
        <v>0</v>
      </c>
    </row>
    <row r="19" spans="1:4" ht="15.75" customHeight="1">
      <c r="A19" s="579" t="s">
        <v>665</v>
      </c>
      <c r="B19" s="231" t="s">
        <v>20</v>
      </c>
      <c r="C19" s="232"/>
      <c r="D19" s="233"/>
    </row>
    <row r="20" spans="1:4" ht="15.75" customHeight="1">
      <c r="A20" s="238" t="s">
        <v>666</v>
      </c>
      <c r="B20" s="235" t="s">
        <v>21</v>
      </c>
      <c r="C20" s="236"/>
      <c r="D20" s="237"/>
    </row>
    <row r="21" spans="1:4" ht="15.75" customHeight="1">
      <c r="A21" s="238" t="s">
        <v>667</v>
      </c>
      <c r="B21" s="235" t="s">
        <v>22</v>
      </c>
      <c r="C21" s="236"/>
      <c r="D21" s="237"/>
    </row>
    <row r="22" spans="1:4" ht="15.75" customHeight="1">
      <c r="A22" s="238" t="s">
        <v>668</v>
      </c>
      <c r="B22" s="235" t="s">
        <v>23</v>
      </c>
      <c r="C22" s="236"/>
      <c r="D22" s="237"/>
    </row>
    <row r="23" spans="1:4" ht="15.75" customHeight="1">
      <c r="A23" s="238"/>
      <c r="B23" s="235" t="s">
        <v>24</v>
      </c>
      <c r="C23" s="236"/>
      <c r="D23" s="237"/>
    </row>
    <row r="24" spans="1:4" ht="15.75" customHeight="1">
      <c r="A24" s="238"/>
      <c r="B24" s="235" t="s">
        <v>25</v>
      </c>
      <c r="C24" s="236"/>
      <c r="D24" s="237"/>
    </row>
    <row r="25" spans="1:4" ht="15.75" customHeight="1">
      <c r="A25" s="238"/>
      <c r="B25" s="235" t="s">
        <v>26</v>
      </c>
      <c r="C25" s="236"/>
      <c r="D25" s="237"/>
    </row>
    <row r="26" spans="1:4" ht="15.75" customHeight="1">
      <c r="A26" s="238"/>
      <c r="B26" s="235" t="s">
        <v>27</v>
      </c>
      <c r="C26" s="236"/>
      <c r="D26" s="237"/>
    </row>
    <row r="27" spans="1:4" ht="15.75" customHeight="1">
      <c r="A27" s="238"/>
      <c r="B27" s="235" t="s">
        <v>28</v>
      </c>
      <c r="C27" s="236"/>
      <c r="D27" s="237"/>
    </row>
    <row r="28" spans="1:4" ht="15.75" customHeight="1">
      <c r="A28" s="238"/>
      <c r="B28" s="235" t="s">
        <v>29</v>
      </c>
      <c r="C28" s="236"/>
      <c r="D28" s="237"/>
    </row>
    <row r="29" spans="1:4" ht="15.75" customHeight="1">
      <c r="A29" s="238"/>
      <c r="B29" s="235" t="s">
        <v>30</v>
      </c>
      <c r="C29" s="236"/>
      <c r="D29" s="237"/>
    </row>
    <row r="30" spans="1:4" ht="15.75" customHeight="1">
      <c r="A30" s="238"/>
      <c r="B30" s="235" t="s">
        <v>31</v>
      </c>
      <c r="C30" s="236"/>
      <c r="D30" s="237"/>
    </row>
    <row r="31" spans="1:4" ht="15.75" customHeight="1">
      <c r="A31" s="238"/>
      <c r="B31" s="235" t="s">
        <v>32</v>
      </c>
      <c r="C31" s="236"/>
      <c r="D31" s="237"/>
    </row>
    <row r="32" spans="1:4" ht="15.75" customHeight="1">
      <c r="A32" s="238"/>
      <c r="B32" s="235" t="s">
        <v>33</v>
      </c>
      <c r="C32" s="236"/>
      <c r="D32" s="237"/>
    </row>
    <row r="33" spans="1:4" ht="15.75" customHeight="1">
      <c r="A33" s="238"/>
      <c r="B33" s="235" t="s">
        <v>34</v>
      </c>
      <c r="C33" s="236"/>
      <c r="D33" s="237"/>
    </row>
    <row r="34" spans="1:4" ht="15.75" customHeight="1">
      <c r="A34" s="238"/>
      <c r="B34" s="235" t="s">
        <v>87</v>
      </c>
      <c r="C34" s="236"/>
      <c r="D34" s="237"/>
    </row>
    <row r="35" spans="1:4" ht="15.75" customHeight="1">
      <c r="A35" s="238"/>
      <c r="B35" s="235" t="s">
        <v>179</v>
      </c>
      <c r="C35" s="236"/>
      <c r="D35" s="237"/>
    </row>
    <row r="36" spans="1:4" ht="15.75" customHeight="1">
      <c r="A36" s="238"/>
      <c r="B36" s="235" t="s">
        <v>239</v>
      </c>
      <c r="C36" s="236"/>
      <c r="D36" s="237"/>
    </row>
    <row r="37" spans="1:4" ht="15.75" customHeight="1" thickBot="1">
      <c r="A37" s="239"/>
      <c r="B37" s="240" t="s">
        <v>240</v>
      </c>
      <c r="C37" s="241"/>
      <c r="D37" s="242"/>
    </row>
    <row r="38" spans="1:6" ht="15.75" customHeight="1" thickBot="1">
      <c r="A38" s="810" t="s">
        <v>669</v>
      </c>
      <c r="B38" s="811"/>
      <c r="C38" s="243"/>
      <c r="D38" s="583">
        <f>+D5+D6+D7+D8+D9+D14+D18+D22+D23+D24+D25+D26+D27+D28+D29+D30+D31+D32+D33+D34+D35+D36+D37</f>
        <v>0</v>
      </c>
      <c r="F38" s="244"/>
    </row>
    <row r="39" ht="15.75">
      <c r="A39" s="584" t="s">
        <v>671</v>
      </c>
    </row>
    <row r="40" spans="1:4" ht="15.75">
      <c r="A40" s="208"/>
      <c r="B40" s="209"/>
      <c r="C40" s="812"/>
      <c r="D40" s="812"/>
    </row>
    <row r="41" spans="1:4" ht="15.75">
      <c r="A41" s="208"/>
      <c r="B41" s="209"/>
      <c r="C41" s="210"/>
      <c r="D41" s="210"/>
    </row>
    <row r="42" spans="1:4" ht="15.75">
      <c r="A42" s="209"/>
      <c r="B42" s="209"/>
      <c r="C42" s="812"/>
      <c r="D42" s="812"/>
    </row>
    <row r="43" spans="1:2" ht="15.75">
      <c r="A43" s="225"/>
      <c r="B43" s="225"/>
    </row>
    <row r="44" spans="1:3" ht="15.75">
      <c r="A44" s="225"/>
      <c r="B44" s="225"/>
      <c r="C44" s="225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dőlt"......................Önkormányzat&amp;R&amp;"Times New Roman,Félkövér dőlt"7.3. tájékoztató tábla a ……/2018. (……)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">
      <selection activeCell="J8" sqref="J8"/>
    </sheetView>
  </sheetViews>
  <sheetFormatPr defaultColWidth="12.00390625" defaultRowHeight="12.75"/>
  <cols>
    <col min="1" max="1" width="56.125" style="207" customWidth="1"/>
    <col min="2" max="2" width="6.875" style="207" customWidth="1"/>
    <col min="3" max="3" width="17.125" style="207" customWidth="1"/>
    <col min="4" max="4" width="19.125" style="207" customWidth="1"/>
    <col min="5" max="16384" width="12.00390625" style="207" customWidth="1"/>
  </cols>
  <sheetData>
    <row r="1" spans="1:4" ht="48.75" customHeight="1">
      <c r="A1" s="813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2017.</v>
      </c>
      <c r="B1" s="814"/>
      <c r="C1" s="814"/>
      <c r="D1" s="814"/>
    </row>
    <row r="2" ht="16.5" thickBot="1"/>
    <row r="3" spans="1:4" ht="64.5" thickBot="1">
      <c r="A3" s="585" t="s">
        <v>48</v>
      </c>
      <c r="B3" s="317" t="s">
        <v>242</v>
      </c>
      <c r="C3" s="586" t="s">
        <v>672</v>
      </c>
      <c r="D3" s="587" t="s">
        <v>700</v>
      </c>
    </row>
    <row r="4" spans="1:4" ht="16.5" thickBot="1">
      <c r="A4" s="245" t="s">
        <v>405</v>
      </c>
      <c r="B4" s="246" t="s">
        <v>406</v>
      </c>
      <c r="C4" s="246" t="s">
        <v>407</v>
      </c>
      <c r="D4" s="247" t="s">
        <v>408</v>
      </c>
    </row>
    <row r="5" spans="1:4" ht="15.75" customHeight="1">
      <c r="A5" s="234" t="s">
        <v>673</v>
      </c>
      <c r="B5" s="231" t="s">
        <v>6</v>
      </c>
      <c r="C5" s="232"/>
      <c r="D5" s="233"/>
    </row>
    <row r="6" spans="1:4" ht="15.75" customHeight="1">
      <c r="A6" s="234" t="s">
        <v>674</v>
      </c>
      <c r="B6" s="235" t="s">
        <v>7</v>
      </c>
      <c r="C6" s="236"/>
      <c r="D6" s="237"/>
    </row>
    <row r="7" spans="1:4" ht="15.75" customHeight="1" thickBot="1">
      <c r="A7" s="588" t="s">
        <v>675</v>
      </c>
      <c r="B7" s="240" t="s">
        <v>8</v>
      </c>
      <c r="C7" s="241"/>
      <c r="D7" s="242"/>
    </row>
    <row r="8" spans="1:4" ht="15.75" customHeight="1" thickBot="1">
      <c r="A8" s="580" t="s">
        <v>676</v>
      </c>
      <c r="B8" s="581" t="s">
        <v>9</v>
      </c>
      <c r="C8" s="582"/>
      <c r="D8" s="583">
        <f>+D5+D6+D7</f>
        <v>0</v>
      </c>
    </row>
    <row r="9" spans="1:4" ht="15.75" customHeight="1">
      <c r="A9" s="230" t="s">
        <v>677</v>
      </c>
      <c r="B9" s="231" t="s">
        <v>10</v>
      </c>
      <c r="C9" s="232"/>
      <c r="D9" s="233"/>
    </row>
    <row r="10" spans="1:4" ht="15.75" customHeight="1">
      <c r="A10" s="234" t="s">
        <v>678</v>
      </c>
      <c r="B10" s="235" t="s">
        <v>11</v>
      </c>
      <c r="C10" s="236"/>
      <c r="D10" s="237"/>
    </row>
    <row r="11" spans="1:4" ht="15.75" customHeight="1">
      <c r="A11" s="234" t="s">
        <v>679</v>
      </c>
      <c r="B11" s="235" t="s">
        <v>12</v>
      </c>
      <c r="C11" s="236"/>
      <c r="D11" s="237"/>
    </row>
    <row r="12" spans="1:4" ht="15.75" customHeight="1">
      <c r="A12" s="234" t="s">
        <v>680</v>
      </c>
      <c r="B12" s="235" t="s">
        <v>13</v>
      </c>
      <c r="C12" s="236"/>
      <c r="D12" s="237"/>
    </row>
    <row r="13" spans="1:4" ht="15.75" customHeight="1" thickBot="1">
      <c r="A13" s="588" t="s">
        <v>681</v>
      </c>
      <c r="B13" s="240" t="s">
        <v>14</v>
      </c>
      <c r="C13" s="241"/>
      <c r="D13" s="242"/>
    </row>
    <row r="14" spans="1:4" ht="15.75" customHeight="1" thickBot="1">
      <c r="A14" s="580" t="s">
        <v>682</v>
      </c>
      <c r="B14" s="581" t="s">
        <v>15</v>
      </c>
      <c r="C14" s="589"/>
      <c r="D14" s="583">
        <f>+D9+D10+D11+D12+D13</f>
        <v>0</v>
      </c>
    </row>
    <row r="15" spans="1:4" ht="15.75" customHeight="1">
      <c r="A15" s="230"/>
      <c r="B15" s="231" t="s">
        <v>16</v>
      </c>
      <c r="C15" s="232"/>
      <c r="D15" s="233"/>
    </row>
    <row r="16" spans="1:4" ht="15.75" customHeight="1">
      <c r="A16" s="234"/>
      <c r="B16" s="235" t="s">
        <v>17</v>
      </c>
      <c r="C16" s="236"/>
      <c r="D16" s="237"/>
    </row>
    <row r="17" spans="1:4" ht="15.75" customHeight="1">
      <c r="A17" s="234"/>
      <c r="B17" s="235" t="s">
        <v>18</v>
      </c>
      <c r="C17" s="236"/>
      <c r="D17" s="237"/>
    </row>
    <row r="18" spans="1:4" ht="15.75" customHeight="1">
      <c r="A18" s="234"/>
      <c r="B18" s="235" t="s">
        <v>19</v>
      </c>
      <c r="C18" s="236"/>
      <c r="D18" s="237"/>
    </row>
    <row r="19" spans="1:4" ht="15.75" customHeight="1">
      <c r="A19" s="234"/>
      <c r="B19" s="235" t="s">
        <v>20</v>
      </c>
      <c r="C19" s="236"/>
      <c r="D19" s="237"/>
    </row>
    <row r="20" spans="1:4" ht="15.75" customHeight="1">
      <c r="A20" s="234"/>
      <c r="B20" s="235" t="s">
        <v>21</v>
      </c>
      <c r="C20" s="236"/>
      <c r="D20" s="237"/>
    </row>
    <row r="21" spans="1:4" ht="15.75" customHeight="1">
      <c r="A21" s="234"/>
      <c r="B21" s="235" t="s">
        <v>22</v>
      </c>
      <c r="C21" s="236"/>
      <c r="D21" s="237"/>
    </row>
    <row r="22" spans="1:4" ht="15.75" customHeight="1">
      <c r="A22" s="234"/>
      <c r="B22" s="235" t="s">
        <v>23</v>
      </c>
      <c r="C22" s="236"/>
      <c r="D22" s="237"/>
    </row>
    <row r="23" spans="1:4" ht="15.75" customHeight="1">
      <c r="A23" s="234"/>
      <c r="B23" s="235" t="s">
        <v>24</v>
      </c>
      <c r="C23" s="236"/>
      <c r="D23" s="237"/>
    </row>
    <row r="24" spans="1:4" ht="15.75" customHeight="1">
      <c r="A24" s="234"/>
      <c r="B24" s="235" t="s">
        <v>25</v>
      </c>
      <c r="C24" s="236"/>
      <c r="D24" s="237"/>
    </row>
    <row r="25" spans="1:4" ht="15.75" customHeight="1">
      <c r="A25" s="234"/>
      <c r="B25" s="235" t="s">
        <v>26</v>
      </c>
      <c r="C25" s="236"/>
      <c r="D25" s="237"/>
    </row>
    <row r="26" spans="1:4" ht="15.75" customHeight="1">
      <c r="A26" s="234"/>
      <c r="B26" s="235" t="s">
        <v>27</v>
      </c>
      <c r="C26" s="236"/>
      <c r="D26" s="237"/>
    </row>
    <row r="27" spans="1:4" ht="15.75" customHeight="1">
      <c r="A27" s="234"/>
      <c r="B27" s="235" t="s">
        <v>28</v>
      </c>
      <c r="C27" s="236"/>
      <c r="D27" s="237"/>
    </row>
    <row r="28" spans="1:4" ht="15.75" customHeight="1">
      <c r="A28" s="234"/>
      <c r="B28" s="235" t="s">
        <v>29</v>
      </c>
      <c r="C28" s="236"/>
      <c r="D28" s="237"/>
    </row>
    <row r="29" spans="1:4" ht="15.75" customHeight="1">
      <c r="A29" s="234"/>
      <c r="B29" s="235" t="s">
        <v>30</v>
      </c>
      <c r="C29" s="236"/>
      <c r="D29" s="237"/>
    </row>
    <row r="30" spans="1:4" ht="15.75" customHeight="1">
      <c r="A30" s="234"/>
      <c r="B30" s="235" t="s">
        <v>31</v>
      </c>
      <c r="C30" s="236"/>
      <c r="D30" s="237"/>
    </row>
    <row r="31" spans="1:4" ht="15.75" customHeight="1">
      <c r="A31" s="234"/>
      <c r="B31" s="235" t="s">
        <v>32</v>
      </c>
      <c r="C31" s="236"/>
      <c r="D31" s="237"/>
    </row>
    <row r="32" spans="1:4" ht="15.75" customHeight="1">
      <c r="A32" s="234"/>
      <c r="B32" s="235" t="s">
        <v>33</v>
      </c>
      <c r="C32" s="236"/>
      <c r="D32" s="237"/>
    </row>
    <row r="33" spans="1:4" ht="15.75" customHeight="1">
      <c r="A33" s="234"/>
      <c r="B33" s="235" t="s">
        <v>34</v>
      </c>
      <c r="C33" s="236"/>
      <c r="D33" s="237"/>
    </row>
    <row r="34" spans="1:4" ht="15.75" customHeight="1">
      <c r="A34" s="234"/>
      <c r="B34" s="235" t="s">
        <v>87</v>
      </c>
      <c r="C34" s="236"/>
      <c r="D34" s="237"/>
    </row>
    <row r="35" spans="1:4" ht="15.75" customHeight="1">
      <c r="A35" s="234"/>
      <c r="B35" s="235" t="s">
        <v>179</v>
      </c>
      <c r="C35" s="236"/>
      <c r="D35" s="237"/>
    </row>
    <row r="36" spans="1:4" ht="15.75" customHeight="1">
      <c r="A36" s="234"/>
      <c r="B36" s="235" t="s">
        <v>239</v>
      </c>
      <c r="C36" s="236"/>
      <c r="D36" s="237"/>
    </row>
    <row r="37" spans="1:4" ht="15.75" customHeight="1" thickBot="1">
      <c r="A37" s="248"/>
      <c r="B37" s="249" t="s">
        <v>240</v>
      </c>
      <c r="C37" s="250"/>
      <c r="D37" s="251"/>
    </row>
    <row r="38" spans="1:6" ht="15.75" customHeight="1" thickBot="1">
      <c r="A38" s="815" t="s">
        <v>683</v>
      </c>
      <c r="B38" s="816"/>
      <c r="C38" s="243"/>
      <c r="D38" s="583">
        <f>+D8+D14+SUM(D15:D37)</f>
        <v>0</v>
      </c>
      <c r="F38" s="252"/>
    </row>
  </sheetData>
  <sheetProtection sheet="1" objects="1" scenarios="1"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dőlt"7.4. tájékoztató tábla a ……/2018. (……)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9.375" style="277" customWidth="1"/>
    <col min="2" max="2" width="58.375" style="277" customWidth="1"/>
    <col min="3" max="5" width="25.00390625" style="277" customWidth="1"/>
    <col min="6" max="6" width="5.50390625" style="277" customWidth="1"/>
    <col min="7" max="16384" width="9.375" style="277" customWidth="1"/>
  </cols>
  <sheetData>
    <row r="1" spans="1:6" ht="12.75">
      <c r="A1" s="278"/>
      <c r="F1" s="820" t="str">
        <f>+CONCATENATE("8. tájékoztató tábla a ......../",LEFT(ÖSSZEFÜGGÉSEK!A4,4)+1,". (........) önkormányzati rendelethez")</f>
        <v>8. tájékoztató tábla a ......../2018. (........) önkormányzati rendelethez</v>
      </c>
    </row>
    <row r="2" spans="1:6" ht="33" customHeight="1">
      <c r="A2" s="817" t="str">
        <f>+CONCATENATE("A ………Önkormányzat tulajdonában álló gazdálkodó szervezetek működéséből származó",CHAR(10),"kötelezettségek és részesedések alakulása a ",LEFT(ÖSSZEFÜGGÉSEK!A4,4),". évben")</f>
        <v>A ………Önkormányzat tulajdonában álló gazdálkodó szervezetek működéséből származó
kötelezettségek és részesedések alakulása a 2017. évben</v>
      </c>
      <c r="B2" s="817"/>
      <c r="C2" s="817"/>
      <c r="D2" s="817"/>
      <c r="E2" s="817"/>
      <c r="F2" s="820"/>
    </row>
    <row r="3" spans="1:6" ht="16.5" thickBot="1">
      <c r="A3" s="279"/>
      <c r="F3" s="820"/>
    </row>
    <row r="4" spans="1:6" ht="79.5" thickBot="1">
      <c r="A4" s="280" t="s">
        <v>242</v>
      </c>
      <c r="B4" s="281" t="s">
        <v>289</v>
      </c>
      <c r="C4" s="281" t="s">
        <v>290</v>
      </c>
      <c r="D4" s="281" t="s">
        <v>291</v>
      </c>
      <c r="E4" s="282" t="s">
        <v>292</v>
      </c>
      <c r="F4" s="820"/>
    </row>
    <row r="5" spans="1:6" ht="15.75">
      <c r="A5" s="283" t="s">
        <v>6</v>
      </c>
      <c r="B5" s="287"/>
      <c r="C5" s="290"/>
      <c r="D5" s="293"/>
      <c r="E5" s="297"/>
      <c r="F5" s="820"/>
    </row>
    <row r="6" spans="1:6" ht="15.75">
      <c r="A6" s="284" t="s">
        <v>7</v>
      </c>
      <c r="B6" s="288"/>
      <c r="C6" s="291"/>
      <c r="D6" s="294"/>
      <c r="E6" s="298"/>
      <c r="F6" s="820"/>
    </row>
    <row r="7" spans="1:6" ht="15.75">
      <c r="A7" s="284" t="s">
        <v>8</v>
      </c>
      <c r="B7" s="288"/>
      <c r="C7" s="291"/>
      <c r="D7" s="294"/>
      <c r="E7" s="298"/>
      <c r="F7" s="820"/>
    </row>
    <row r="8" spans="1:6" ht="15.75">
      <c r="A8" s="284" t="s">
        <v>9</v>
      </c>
      <c r="B8" s="288"/>
      <c r="C8" s="291"/>
      <c r="D8" s="294"/>
      <c r="E8" s="298"/>
      <c r="F8" s="820"/>
    </row>
    <row r="9" spans="1:6" ht="15.75">
      <c r="A9" s="284" t="s">
        <v>10</v>
      </c>
      <c r="B9" s="288"/>
      <c r="C9" s="291"/>
      <c r="D9" s="294"/>
      <c r="E9" s="298"/>
      <c r="F9" s="820"/>
    </row>
    <row r="10" spans="1:6" ht="15.75">
      <c r="A10" s="284" t="s">
        <v>11</v>
      </c>
      <c r="B10" s="288"/>
      <c r="C10" s="291"/>
      <c r="D10" s="294"/>
      <c r="E10" s="298"/>
      <c r="F10" s="820"/>
    </row>
    <row r="11" spans="1:6" ht="15.75">
      <c r="A11" s="284" t="s">
        <v>12</v>
      </c>
      <c r="B11" s="288"/>
      <c r="C11" s="291"/>
      <c r="D11" s="294"/>
      <c r="E11" s="298"/>
      <c r="F11" s="820"/>
    </row>
    <row r="12" spans="1:6" ht="15.75">
      <c r="A12" s="284" t="s">
        <v>13</v>
      </c>
      <c r="B12" s="288"/>
      <c r="C12" s="291"/>
      <c r="D12" s="294"/>
      <c r="E12" s="298"/>
      <c r="F12" s="820"/>
    </row>
    <row r="13" spans="1:6" ht="15.75">
      <c r="A13" s="284" t="s">
        <v>14</v>
      </c>
      <c r="B13" s="288"/>
      <c r="C13" s="291"/>
      <c r="D13" s="294"/>
      <c r="E13" s="298"/>
      <c r="F13" s="820"/>
    </row>
    <row r="14" spans="1:6" ht="15.75">
      <c r="A14" s="284" t="s">
        <v>15</v>
      </c>
      <c r="B14" s="288"/>
      <c r="C14" s="291"/>
      <c r="D14" s="294"/>
      <c r="E14" s="298"/>
      <c r="F14" s="820"/>
    </row>
    <row r="15" spans="1:6" ht="15.75">
      <c r="A15" s="284" t="s">
        <v>16</v>
      </c>
      <c r="B15" s="288"/>
      <c r="C15" s="291"/>
      <c r="D15" s="294"/>
      <c r="E15" s="298"/>
      <c r="F15" s="820"/>
    </row>
    <row r="16" spans="1:6" ht="15.75">
      <c r="A16" s="284" t="s">
        <v>17</v>
      </c>
      <c r="B16" s="288"/>
      <c r="C16" s="291"/>
      <c r="D16" s="294"/>
      <c r="E16" s="298"/>
      <c r="F16" s="820"/>
    </row>
    <row r="17" spans="1:6" ht="15.75">
      <c r="A17" s="284" t="s">
        <v>18</v>
      </c>
      <c r="B17" s="288"/>
      <c r="C17" s="291"/>
      <c r="D17" s="294"/>
      <c r="E17" s="298"/>
      <c r="F17" s="820"/>
    </row>
    <row r="18" spans="1:6" ht="15.75">
      <c r="A18" s="284" t="s">
        <v>19</v>
      </c>
      <c r="B18" s="288"/>
      <c r="C18" s="291"/>
      <c r="D18" s="294"/>
      <c r="E18" s="298"/>
      <c r="F18" s="820"/>
    </row>
    <row r="19" spans="1:6" ht="15.75">
      <c r="A19" s="284" t="s">
        <v>20</v>
      </c>
      <c r="B19" s="288"/>
      <c r="C19" s="291"/>
      <c r="D19" s="294"/>
      <c r="E19" s="298"/>
      <c r="F19" s="820"/>
    </row>
    <row r="20" spans="1:6" ht="15.75">
      <c r="A20" s="284" t="s">
        <v>21</v>
      </c>
      <c r="B20" s="288"/>
      <c r="C20" s="291"/>
      <c r="D20" s="294"/>
      <c r="E20" s="298"/>
      <c r="F20" s="820"/>
    </row>
    <row r="21" spans="1:6" ht="16.5" thickBot="1">
      <c r="A21" s="285" t="s">
        <v>22</v>
      </c>
      <c r="B21" s="289"/>
      <c r="C21" s="292"/>
      <c r="D21" s="295"/>
      <c r="E21" s="299"/>
      <c r="F21" s="820"/>
    </row>
    <row r="22" spans="1:6" ht="16.5" thickBot="1">
      <c r="A22" s="818" t="s">
        <v>293</v>
      </c>
      <c r="B22" s="819"/>
      <c r="C22" s="286"/>
      <c r="D22" s="296">
        <f>IF(SUM(D5:D21)=0,"",SUM(D5:D21))</f>
      </c>
      <c r="E22" s="300">
        <f>IF(SUM(E5:E21)=0,"",SUM(E5:E21))</f>
      </c>
      <c r="F22" s="820"/>
    </row>
    <row r="23" ht="15.75">
      <c r="A23" s="279"/>
    </row>
  </sheetData>
  <sheetProtection sheet="1" objects="1" scenarios="1"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spans="1:3" ht="15">
      <c r="A1" s="23"/>
      <c r="B1" s="23"/>
      <c r="C1" s="652" t="str">
        <f>+CONCATENATE("9. sz. tájékoztató tábla a ……./",LEFT(ÖSSZEFÜGGÉSEK!A4,4)+1,".(………)  önkormányzati rendelethez")</f>
        <v>9. sz. tájékoztató tábla a ……./2018.(………)  önkormányzati rendelethez</v>
      </c>
    </row>
    <row r="2" spans="1:3" ht="14.25">
      <c r="A2" s="253"/>
      <c r="B2" s="253"/>
      <c r="C2" s="253"/>
    </row>
    <row r="3" spans="1:3" ht="33.75" customHeight="1">
      <c r="A3" s="821" t="s">
        <v>294</v>
      </c>
      <c r="B3" s="821"/>
      <c r="C3" s="821"/>
    </row>
    <row r="4" ht="13.5" thickBot="1">
      <c r="C4" s="254"/>
    </row>
    <row r="5" spans="1:3" s="258" customFormat="1" ht="43.5" customHeight="1" thickBot="1">
      <c r="A5" s="255" t="s">
        <v>4</v>
      </c>
      <c r="B5" s="256" t="s">
        <v>48</v>
      </c>
      <c r="C5" s="257" t="s">
        <v>701</v>
      </c>
    </row>
    <row r="6" spans="1:3" ht="28.5" customHeight="1">
      <c r="A6" s="259" t="s">
        <v>6</v>
      </c>
      <c r="B6" s="260" t="str">
        <f>+CONCATENATE("Pénzkészlet ",LEFT(ÖSSZEFÜGGÉSEK!A4,4),". január 1-jén",CHAR(10),"ebből:")</f>
        <v>Pénzkészlet 2017. január 1-jén
ebből:</v>
      </c>
      <c r="C6" s="261">
        <v>8351790</v>
      </c>
    </row>
    <row r="7" spans="1:3" ht="18" customHeight="1">
      <c r="A7" s="262" t="s">
        <v>7</v>
      </c>
      <c r="B7" s="263" t="s">
        <v>295</v>
      </c>
      <c r="C7" s="264">
        <v>8337980</v>
      </c>
    </row>
    <row r="8" spans="1:3" ht="18" customHeight="1">
      <c r="A8" s="262" t="s">
        <v>8</v>
      </c>
      <c r="B8" s="263" t="s">
        <v>296</v>
      </c>
      <c r="C8" s="264">
        <v>13810</v>
      </c>
    </row>
    <row r="9" spans="1:3" ht="18" customHeight="1">
      <c r="A9" s="262" t="s">
        <v>9</v>
      </c>
      <c r="B9" s="265" t="s">
        <v>297</v>
      </c>
      <c r="C9" s="264">
        <v>129156618</v>
      </c>
    </row>
    <row r="10" spans="1:3" ht="18" customHeight="1">
      <c r="A10" s="266" t="s">
        <v>10</v>
      </c>
      <c r="B10" s="267" t="s">
        <v>298</v>
      </c>
      <c r="C10" s="268">
        <v>34786102</v>
      </c>
    </row>
    <row r="11" spans="1:3" ht="18" customHeight="1" thickBot="1">
      <c r="A11" s="272" t="s">
        <v>11</v>
      </c>
      <c r="B11" s="591" t="s">
        <v>695</v>
      </c>
      <c r="C11" s="274">
        <v>955241</v>
      </c>
    </row>
    <row r="12" spans="1:3" ht="25.5" customHeight="1">
      <c r="A12" s="269" t="s">
        <v>12</v>
      </c>
      <c r="B12" s="270" t="str">
        <f>+CONCATENATE("Záró pénzkészlet ",LEFT(ÖSSZEFÜGGÉSEK!A4,4),". december 31-én",CHAR(10),"ebből:")</f>
        <v>Záró pénzkészlet 2017. december 31-én
ebből:</v>
      </c>
      <c r="C12" s="271">
        <f>C6+C9-C10+C11</f>
        <v>103677547</v>
      </c>
    </row>
    <row r="13" spans="1:3" ht="18" customHeight="1">
      <c r="A13" s="262" t="s">
        <v>13</v>
      </c>
      <c r="B13" s="263" t="s">
        <v>295</v>
      </c>
      <c r="C13" s="264">
        <v>103610592</v>
      </c>
    </row>
    <row r="14" spans="1:3" ht="18" customHeight="1" thickBot="1">
      <c r="A14" s="272" t="s">
        <v>14</v>
      </c>
      <c r="B14" s="273" t="s">
        <v>296</v>
      </c>
      <c r="C14" s="274">
        <v>66955</v>
      </c>
    </row>
  </sheetData>
  <sheetProtection/>
  <mergeCells count="1">
    <mergeCell ref="A3:C3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37"/>
  <sheetViews>
    <sheetView zoomScaleSheetLayoutView="100" workbookViewId="0" topLeftCell="A16">
      <selection activeCell="D21" sqref="D21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2" width="9.375" style="10" customWidth="1"/>
    <col min="13" max="13" width="14.625" style="10" customWidth="1"/>
    <col min="14" max="14" width="17.125" style="10" customWidth="1"/>
    <col min="15" max="15" width="19.625" style="10" customWidth="1"/>
    <col min="16" max="16384" width="9.375" style="10" customWidth="1"/>
  </cols>
  <sheetData>
    <row r="1" spans="2:10" ht="39.75" customHeight="1">
      <c r="B1" s="414" t="s">
        <v>113</v>
      </c>
      <c r="C1" s="415"/>
      <c r="D1" s="415"/>
      <c r="E1" s="415"/>
      <c r="F1" s="415"/>
      <c r="G1" s="415"/>
      <c r="H1" s="415"/>
      <c r="I1" s="415"/>
      <c r="J1" s="690" t="str">
        <f>+CONCATENATE("2.1. melléklet a ……/",LEFT('1.1.sz.mell.'!C3,4)+1,". (……) önkormányzati rendelethez")</f>
        <v>2.1. melléklet a ……/2018. (……) önkormányzati rendelethez</v>
      </c>
    </row>
    <row r="2" spans="7:10" ht="14.25" thickBot="1">
      <c r="G2" s="40"/>
      <c r="H2" s="40"/>
      <c r="I2" s="40" t="e">
        <f>#REF!</f>
        <v>#REF!</v>
      </c>
      <c r="J2" s="690"/>
    </row>
    <row r="3" spans="1:10" ht="18" customHeight="1" thickBot="1">
      <c r="A3" s="688" t="s">
        <v>55</v>
      </c>
      <c r="B3" s="441" t="s">
        <v>41</v>
      </c>
      <c r="C3" s="442"/>
      <c r="D3" s="442"/>
      <c r="E3" s="442"/>
      <c r="F3" s="441" t="s">
        <v>42</v>
      </c>
      <c r="G3" s="443"/>
      <c r="H3" s="443"/>
      <c r="I3" s="443"/>
      <c r="J3" s="690"/>
    </row>
    <row r="4" spans="1:15" s="416" customFormat="1" ht="35.25" customHeight="1" thickBot="1">
      <c r="A4" s="689"/>
      <c r="B4" s="28" t="s">
        <v>48</v>
      </c>
      <c r="C4" s="29" t="str">
        <f>+CONCATENATE(LEFT('1.1.sz.mell.'!C3,4),". évi eredeti előirányzat")</f>
        <v>2017. évi eredeti előirányzat</v>
      </c>
      <c r="D4" s="402" t="str">
        <f>+CONCATENATE(LEFT('1.1.sz.mell.'!C3,4),". évi módosított előirányzat")</f>
        <v>2017. évi módosított előirányzat</v>
      </c>
      <c r="E4" s="29" t="str">
        <f>+CONCATENATE(LEFT('1.1.sz.mell.'!C3,4),". évi teljesítés")</f>
        <v>2017. évi teljesítés</v>
      </c>
      <c r="F4" s="28" t="s">
        <v>48</v>
      </c>
      <c r="G4" s="29" t="str">
        <f>+C4</f>
        <v>2017. évi eredeti előirányzat</v>
      </c>
      <c r="H4" s="402" t="str">
        <f>+D4</f>
        <v>2017. évi módosított előirányzat</v>
      </c>
      <c r="I4" s="431" t="str">
        <f>+E4</f>
        <v>2017. évi teljesítés</v>
      </c>
      <c r="J4" s="690"/>
      <c r="M4" s="654"/>
      <c r="N4" s="654"/>
      <c r="O4" s="654"/>
    </row>
    <row r="5" spans="1:15" s="417" customFormat="1" ht="12" customHeight="1" thickBot="1">
      <c r="A5" s="444" t="s">
        <v>405</v>
      </c>
      <c r="B5" s="445" t="s">
        <v>406</v>
      </c>
      <c r="C5" s="446" t="s">
        <v>407</v>
      </c>
      <c r="D5" s="446" t="s">
        <v>408</v>
      </c>
      <c r="E5" s="446" t="s">
        <v>409</v>
      </c>
      <c r="F5" s="445" t="s">
        <v>486</v>
      </c>
      <c r="G5" s="446" t="s">
        <v>487</v>
      </c>
      <c r="H5" s="446" t="s">
        <v>488</v>
      </c>
      <c r="I5" s="447" t="s">
        <v>489</v>
      </c>
      <c r="J5" s="690"/>
      <c r="M5" s="654"/>
      <c r="N5" s="654"/>
      <c r="O5" s="654"/>
    </row>
    <row r="6" spans="1:15" ht="15" customHeight="1">
      <c r="A6" s="418" t="s">
        <v>6</v>
      </c>
      <c r="B6" s="419" t="s">
        <v>462</v>
      </c>
      <c r="C6" s="405">
        <v>18993840</v>
      </c>
      <c r="D6" s="405">
        <v>21741723</v>
      </c>
      <c r="E6" s="405">
        <v>21741723</v>
      </c>
      <c r="F6" s="419" t="s">
        <v>49</v>
      </c>
      <c r="G6" s="405">
        <v>12969263</v>
      </c>
      <c r="H6" s="405">
        <v>12969263</v>
      </c>
      <c r="I6" s="411">
        <v>12687682</v>
      </c>
      <c r="J6" s="690"/>
      <c r="M6" s="654"/>
      <c r="N6" s="654"/>
      <c r="O6" s="654"/>
    </row>
    <row r="7" spans="1:15" ht="15" customHeight="1">
      <c r="A7" s="420" t="s">
        <v>7</v>
      </c>
      <c r="B7" s="421" t="s">
        <v>463</v>
      </c>
      <c r="C7" s="406">
        <v>2215486</v>
      </c>
      <c r="D7" s="406">
        <v>3436031</v>
      </c>
      <c r="E7" s="406">
        <v>3436031</v>
      </c>
      <c r="F7" s="421" t="s">
        <v>129</v>
      </c>
      <c r="G7" s="406">
        <v>2295971</v>
      </c>
      <c r="H7" s="406">
        <v>2561616</v>
      </c>
      <c r="I7" s="412">
        <v>2561616</v>
      </c>
      <c r="J7" s="690"/>
      <c r="M7" s="654"/>
      <c r="N7" s="654"/>
      <c r="O7" s="654"/>
    </row>
    <row r="8" spans="1:15" ht="15" customHeight="1">
      <c r="A8" s="420" t="s">
        <v>8</v>
      </c>
      <c r="B8" s="421" t="s">
        <v>464</v>
      </c>
      <c r="C8" s="406"/>
      <c r="D8" s="406"/>
      <c r="E8" s="406"/>
      <c r="F8" s="421" t="s">
        <v>155</v>
      </c>
      <c r="G8" s="406">
        <v>11362431</v>
      </c>
      <c r="H8" s="406">
        <v>18124350</v>
      </c>
      <c r="I8" s="412">
        <v>14761692</v>
      </c>
      <c r="J8" s="690"/>
      <c r="M8" s="654"/>
      <c r="N8" s="654"/>
      <c r="O8" s="654"/>
    </row>
    <row r="9" spans="1:15" ht="15" customHeight="1">
      <c r="A9" s="420" t="s">
        <v>9</v>
      </c>
      <c r="B9" s="421" t="s">
        <v>120</v>
      </c>
      <c r="C9" s="406">
        <v>2820851</v>
      </c>
      <c r="D9" s="406">
        <v>2392716</v>
      </c>
      <c r="E9" s="406">
        <v>2073351</v>
      </c>
      <c r="F9" s="421" t="s">
        <v>130</v>
      </c>
      <c r="G9" s="406">
        <v>1010000</v>
      </c>
      <c r="H9" s="406">
        <v>1010000</v>
      </c>
      <c r="I9" s="412">
        <v>818000</v>
      </c>
      <c r="J9" s="690"/>
      <c r="M9" s="654"/>
      <c r="N9" s="654"/>
      <c r="O9" s="654"/>
    </row>
    <row r="10" spans="1:15" ht="15" customHeight="1">
      <c r="A10" s="420" t="s">
        <v>10</v>
      </c>
      <c r="B10" s="422" t="s">
        <v>465</v>
      </c>
      <c r="C10" s="406"/>
      <c r="D10" s="406">
        <v>191930</v>
      </c>
      <c r="E10" s="406">
        <v>191930</v>
      </c>
      <c r="F10" s="421" t="s">
        <v>131</v>
      </c>
      <c r="G10" s="406">
        <v>202750</v>
      </c>
      <c r="H10" s="406">
        <v>287112</v>
      </c>
      <c r="I10" s="412">
        <v>282112</v>
      </c>
      <c r="J10" s="690"/>
      <c r="M10" s="654"/>
      <c r="N10" s="654"/>
      <c r="O10" s="654"/>
    </row>
    <row r="11" spans="1:15" ht="15" customHeight="1">
      <c r="A11" s="420" t="s">
        <v>11</v>
      </c>
      <c r="B11" s="421" t="s">
        <v>635</v>
      </c>
      <c r="C11" s="407"/>
      <c r="D11" s="407"/>
      <c r="E11" s="407"/>
      <c r="F11" s="421" t="s">
        <v>37</v>
      </c>
      <c r="G11" s="406">
        <v>4758000</v>
      </c>
      <c r="H11" s="406">
        <v>14993</v>
      </c>
      <c r="I11" s="412"/>
      <c r="J11" s="690"/>
      <c r="M11" s="654"/>
      <c r="N11" s="654"/>
      <c r="O11" s="654"/>
    </row>
    <row r="12" spans="1:15" ht="15" customHeight="1">
      <c r="A12" s="420" t="s">
        <v>12</v>
      </c>
      <c r="B12" s="421" t="s">
        <v>338</v>
      </c>
      <c r="C12" s="406">
        <v>3086459</v>
      </c>
      <c r="D12" s="406">
        <v>4652991</v>
      </c>
      <c r="E12" s="406">
        <v>3887784</v>
      </c>
      <c r="F12" s="7"/>
      <c r="G12" s="406"/>
      <c r="H12" s="406"/>
      <c r="I12" s="412"/>
      <c r="J12" s="690"/>
      <c r="M12" s="654"/>
      <c r="N12" s="654"/>
      <c r="O12" s="654"/>
    </row>
    <row r="13" spans="1:15" ht="15" customHeight="1">
      <c r="A13" s="420" t="s">
        <v>13</v>
      </c>
      <c r="B13" s="7"/>
      <c r="C13" s="406"/>
      <c r="D13" s="406"/>
      <c r="E13" s="406"/>
      <c r="F13" s="7"/>
      <c r="G13" s="406"/>
      <c r="H13" s="406"/>
      <c r="I13" s="412"/>
      <c r="J13" s="690"/>
      <c r="M13" s="654"/>
      <c r="N13" s="654"/>
      <c r="O13" s="654"/>
    </row>
    <row r="14" spans="1:15" ht="15" customHeight="1">
      <c r="A14" s="420" t="s">
        <v>14</v>
      </c>
      <c r="B14" s="430"/>
      <c r="C14" s="407"/>
      <c r="D14" s="407"/>
      <c r="E14" s="407"/>
      <c r="F14" s="7"/>
      <c r="G14" s="406"/>
      <c r="H14" s="406"/>
      <c r="I14" s="412"/>
      <c r="J14" s="690"/>
      <c r="M14" s="654"/>
      <c r="N14" s="654"/>
      <c r="O14" s="654"/>
    </row>
    <row r="15" spans="1:15" ht="15" customHeight="1">
      <c r="A15" s="420" t="s">
        <v>15</v>
      </c>
      <c r="B15" s="7"/>
      <c r="C15" s="406"/>
      <c r="D15" s="406"/>
      <c r="E15" s="406"/>
      <c r="F15" s="7"/>
      <c r="G15" s="406"/>
      <c r="H15" s="406"/>
      <c r="I15" s="412"/>
      <c r="J15" s="690"/>
      <c r="M15" s="654"/>
      <c r="N15" s="654"/>
      <c r="O15" s="654"/>
    </row>
    <row r="16" spans="1:15" ht="15" customHeight="1">
      <c r="A16" s="420" t="s">
        <v>16</v>
      </c>
      <c r="B16" s="7"/>
      <c r="C16" s="406"/>
      <c r="D16" s="406"/>
      <c r="E16" s="406"/>
      <c r="F16" s="7"/>
      <c r="G16" s="406"/>
      <c r="H16" s="406"/>
      <c r="I16" s="412"/>
      <c r="J16" s="690"/>
      <c r="M16" s="654"/>
      <c r="N16" s="654"/>
      <c r="O16" s="654"/>
    </row>
    <row r="17" spans="1:15" ht="15" customHeight="1" thickBot="1">
      <c r="A17" s="420" t="s">
        <v>17</v>
      </c>
      <c r="B17" s="13"/>
      <c r="C17" s="408"/>
      <c r="D17" s="408"/>
      <c r="E17" s="408"/>
      <c r="F17" s="7"/>
      <c r="G17" s="408"/>
      <c r="H17" s="408"/>
      <c r="I17" s="413"/>
      <c r="J17" s="690"/>
      <c r="M17" s="654"/>
      <c r="N17" s="654"/>
      <c r="O17" s="654"/>
    </row>
    <row r="18" spans="1:15" ht="17.25" customHeight="1" thickBot="1">
      <c r="A18" s="423" t="s">
        <v>18</v>
      </c>
      <c r="B18" s="404" t="s">
        <v>466</v>
      </c>
      <c r="C18" s="409">
        <f>C6+C7+C9+C10+C12+C13+C14+C15+C16+C17</f>
        <v>27116636</v>
      </c>
      <c r="D18" s="409">
        <f>+D6+D7+D9+D10+D12+D13+D14+D15+D16+D17</f>
        <v>32415391</v>
      </c>
      <c r="E18" s="409">
        <f>+E6+E7+E9+E10+E12+E13+E14+E15+E16+E17</f>
        <v>31330819</v>
      </c>
      <c r="F18" s="404" t="s">
        <v>473</v>
      </c>
      <c r="G18" s="409">
        <f>SUM(G6:G17)</f>
        <v>32598415</v>
      </c>
      <c r="H18" s="409">
        <f>SUM(H6:H17)</f>
        <v>34967334</v>
      </c>
      <c r="I18" s="409">
        <f>SUM(I6:I17)</f>
        <v>31111102</v>
      </c>
      <c r="J18" s="690"/>
      <c r="M18" s="654"/>
      <c r="N18" s="654"/>
      <c r="O18" s="654"/>
    </row>
    <row r="19" spans="1:15" ht="15" customHeight="1">
      <c r="A19" s="424" t="s">
        <v>19</v>
      </c>
      <c r="B19" s="425" t="s">
        <v>467</v>
      </c>
      <c r="C19" s="41">
        <f>+C20+C21+C22+C23</f>
        <v>8304372</v>
      </c>
      <c r="D19" s="41">
        <f>+D20+D21+D22+D23</f>
        <v>9598869</v>
      </c>
      <c r="E19" s="41">
        <f>+E20+E21+E22+E23</f>
        <v>9598869</v>
      </c>
      <c r="F19" s="426" t="s">
        <v>137</v>
      </c>
      <c r="G19" s="410"/>
      <c r="H19" s="410"/>
      <c r="I19" s="410"/>
      <c r="J19" s="690"/>
      <c r="M19" s="656"/>
      <c r="N19" s="656"/>
      <c r="O19" s="656"/>
    </row>
    <row r="20" spans="1:15" ht="15" customHeight="1">
      <c r="A20" s="427" t="s">
        <v>20</v>
      </c>
      <c r="B20" s="426" t="s">
        <v>148</v>
      </c>
      <c r="C20" s="403">
        <v>8304372</v>
      </c>
      <c r="D20" s="403">
        <v>8775066</v>
      </c>
      <c r="E20" s="403">
        <v>8775066</v>
      </c>
      <c r="F20" s="426" t="s">
        <v>474</v>
      </c>
      <c r="G20" s="403"/>
      <c r="H20" s="403"/>
      <c r="I20" s="403"/>
      <c r="J20" s="690"/>
      <c r="M20" s="654"/>
      <c r="N20" s="654"/>
      <c r="O20" s="656"/>
    </row>
    <row r="21" spans="1:10" ht="15" customHeight="1">
      <c r="A21" s="427" t="s">
        <v>21</v>
      </c>
      <c r="B21" s="426" t="s">
        <v>149</v>
      </c>
      <c r="C21" s="403"/>
      <c r="D21" s="403"/>
      <c r="E21" s="403"/>
      <c r="F21" s="426" t="s">
        <v>111</v>
      </c>
      <c r="G21" s="403"/>
      <c r="H21" s="403"/>
      <c r="I21" s="403"/>
      <c r="J21" s="690"/>
    </row>
    <row r="22" spans="1:10" ht="15" customHeight="1">
      <c r="A22" s="427" t="s">
        <v>22</v>
      </c>
      <c r="B22" s="426" t="s">
        <v>153</v>
      </c>
      <c r="C22" s="403"/>
      <c r="D22" s="403"/>
      <c r="E22" s="403"/>
      <c r="F22" s="426" t="s">
        <v>112</v>
      </c>
      <c r="G22" s="403"/>
      <c r="H22" s="403"/>
      <c r="I22" s="403"/>
      <c r="J22" s="690"/>
    </row>
    <row r="23" spans="1:10" ht="15" customHeight="1">
      <c r="A23" s="427" t="s">
        <v>23</v>
      </c>
      <c r="B23" s="426" t="s">
        <v>154</v>
      </c>
      <c r="C23" s="403"/>
      <c r="D23" s="403">
        <v>823803</v>
      </c>
      <c r="E23" s="403">
        <v>823803</v>
      </c>
      <c r="F23" s="425" t="s">
        <v>156</v>
      </c>
      <c r="G23" s="403"/>
      <c r="H23" s="403"/>
      <c r="I23" s="403"/>
      <c r="J23" s="690"/>
    </row>
    <row r="24" spans="1:10" ht="15" customHeight="1">
      <c r="A24" s="427" t="s">
        <v>24</v>
      </c>
      <c r="B24" s="426" t="s">
        <v>468</v>
      </c>
      <c r="C24" s="428">
        <f>+C25+C26</f>
        <v>0</v>
      </c>
      <c r="D24" s="428">
        <f>+D25+D26</f>
        <v>0</v>
      </c>
      <c r="E24" s="428">
        <f>+E25+E26</f>
        <v>0</v>
      </c>
      <c r="F24" s="426" t="s">
        <v>138</v>
      </c>
      <c r="G24" s="403"/>
      <c r="H24" s="403"/>
      <c r="I24" s="403"/>
      <c r="J24" s="690"/>
    </row>
    <row r="25" spans="1:10" ht="15" customHeight="1">
      <c r="A25" s="424" t="s">
        <v>25</v>
      </c>
      <c r="B25" s="425" t="s">
        <v>469</v>
      </c>
      <c r="C25" s="410"/>
      <c r="D25" s="410"/>
      <c r="E25" s="410"/>
      <c r="F25" s="419" t="s">
        <v>139</v>
      </c>
      <c r="G25" s="410"/>
      <c r="H25" s="410"/>
      <c r="I25" s="410"/>
      <c r="J25" s="690"/>
    </row>
    <row r="26" spans="1:10" ht="15" customHeight="1" thickBot="1">
      <c r="A26" s="427" t="s">
        <v>26</v>
      </c>
      <c r="B26" s="426" t="s">
        <v>470</v>
      </c>
      <c r="C26" s="403"/>
      <c r="D26" s="403"/>
      <c r="E26" s="403"/>
      <c r="F26" s="331" t="s">
        <v>449</v>
      </c>
      <c r="G26" s="403">
        <v>741164</v>
      </c>
      <c r="H26" s="403">
        <v>741164</v>
      </c>
      <c r="I26" s="403">
        <v>741164</v>
      </c>
      <c r="J26" s="690"/>
    </row>
    <row r="27" spans="1:10" ht="17.25" customHeight="1" thickBot="1">
      <c r="A27" s="423" t="s">
        <v>27</v>
      </c>
      <c r="B27" s="404" t="s">
        <v>471</v>
      </c>
      <c r="C27" s="409">
        <f>+C19+C24</f>
        <v>8304372</v>
      </c>
      <c r="D27" s="409">
        <f>+D19+D24</f>
        <v>9598869</v>
      </c>
      <c r="E27" s="409">
        <f>+E19+E24</f>
        <v>9598869</v>
      </c>
      <c r="F27" s="404" t="s">
        <v>475</v>
      </c>
      <c r="G27" s="409">
        <f>SUM(G19:G26)</f>
        <v>741164</v>
      </c>
      <c r="H27" s="409">
        <f>SUM(H19:H26)</f>
        <v>741164</v>
      </c>
      <c r="I27" s="409">
        <f>SUM(I19:I26)</f>
        <v>741164</v>
      </c>
      <c r="J27" s="690"/>
    </row>
    <row r="28" spans="1:10" ht="17.25" customHeight="1" thickBot="1">
      <c r="A28" s="423" t="s">
        <v>28</v>
      </c>
      <c r="B28" s="429" t="s">
        <v>472</v>
      </c>
      <c r="C28" s="600">
        <f>+C18+C27</f>
        <v>35421008</v>
      </c>
      <c r="D28" s="600">
        <f>+D18+D27</f>
        <v>42014260</v>
      </c>
      <c r="E28" s="601">
        <f>+E18+E27</f>
        <v>40929688</v>
      </c>
      <c r="F28" s="429" t="s">
        <v>476</v>
      </c>
      <c r="G28" s="600">
        <f>+G18+G27</f>
        <v>33339579</v>
      </c>
      <c r="H28" s="600">
        <f>+H18+H27</f>
        <v>35708498</v>
      </c>
      <c r="I28" s="600">
        <f>+I18+I27</f>
        <v>31852266</v>
      </c>
      <c r="J28" s="690"/>
    </row>
    <row r="29" spans="1:10" ht="17.25" customHeight="1" thickBot="1">
      <c r="A29" s="423" t="s">
        <v>29</v>
      </c>
      <c r="B29" s="429" t="s">
        <v>115</v>
      </c>
      <c r="C29" s="600">
        <f>IF(C18-G18&lt;0,G18-C18,"-")</f>
        <v>5481779</v>
      </c>
      <c r="D29" s="600">
        <f>IF(D18-H18&lt;0,H18-D18,"-")</f>
        <v>2551943</v>
      </c>
      <c r="E29" s="601" t="str">
        <f>IF(E18-I18&lt;0,I18-E18,"-")</f>
        <v>-</v>
      </c>
      <c r="F29" s="429" t="s">
        <v>116</v>
      </c>
      <c r="G29" s="600" t="str">
        <f>IF(C18-G18&gt;0,C18-G18,"-")</f>
        <v>-</v>
      </c>
      <c r="H29" s="600" t="str">
        <f>IF(D18-H18&gt;0,D18-H18,"-")</f>
        <v>-</v>
      </c>
      <c r="I29" s="600">
        <f>IF(E18-I18&gt;0,E18-I18,"-")</f>
        <v>219717</v>
      </c>
      <c r="J29" s="690"/>
    </row>
    <row r="30" spans="1:10" ht="17.25" customHeight="1" thickBot="1">
      <c r="A30" s="423" t="s">
        <v>30</v>
      </c>
      <c r="B30" s="429" t="s">
        <v>702</v>
      </c>
      <c r="C30" s="600" t="str">
        <f>IF(C28-G28&lt;0,G28-C28,"-")</f>
        <v>-</v>
      </c>
      <c r="D30" s="600" t="str">
        <f>IF(D28-H28&lt;0,H28-D28,"-")</f>
        <v>-</v>
      </c>
      <c r="E30" s="601" t="str">
        <f>IF(E28-I28&lt;0,I28-E28,"-")</f>
        <v>-</v>
      </c>
      <c r="F30" s="429" t="s">
        <v>703</v>
      </c>
      <c r="G30" s="600">
        <f>IF(C28-G28&gt;0,C28-G28,"-")</f>
        <v>2081429</v>
      </c>
      <c r="H30" s="600">
        <f>IF(D28-H28&gt;0,D28-H28,"-")</f>
        <v>6305762</v>
      </c>
      <c r="I30" s="600">
        <f>IF(E28-I28&gt;0,E28-I28,"-")</f>
        <v>9077422</v>
      </c>
      <c r="J30" s="690"/>
    </row>
    <row r="33" spans="2:4" ht="12.75">
      <c r="B33" s="657"/>
      <c r="C33" s="657"/>
      <c r="D33" s="657"/>
    </row>
    <row r="34" spans="2:4" ht="12.75">
      <c r="B34" s="657"/>
      <c r="C34" s="657"/>
      <c r="D34" s="657"/>
    </row>
    <row r="35" spans="2:4" ht="12.75">
      <c r="B35" s="655"/>
      <c r="C35" s="655"/>
      <c r="D35" s="655"/>
    </row>
    <row r="36" spans="2:4" ht="12.75">
      <c r="B36" s="654"/>
      <c r="C36" s="654"/>
      <c r="D36" s="656"/>
    </row>
    <row r="37" spans="2:4" ht="12.75">
      <c r="B37" s="653"/>
      <c r="C37" s="653"/>
      <c r="D37" s="653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6">
      <selection activeCell="H7" sqref="H7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14" t="s">
        <v>114</v>
      </c>
      <c r="C1" s="415"/>
      <c r="D1" s="415"/>
      <c r="E1" s="415"/>
      <c r="F1" s="415"/>
      <c r="G1" s="415"/>
      <c r="H1" s="415"/>
      <c r="I1" s="415"/>
      <c r="J1" s="690" t="str">
        <f>+CONCATENATE("2.2. melléklet a ……/",LEFT('1.1.sz.mell.'!C3,4)+1,". (……) önkormányzati rendelethez")</f>
        <v>2.2. melléklet a ……/2018. (……) önkormányzati rendelethez</v>
      </c>
    </row>
    <row r="2" spans="7:10" ht="14.25" thickBot="1">
      <c r="G2" s="40"/>
      <c r="H2" s="40"/>
      <c r="I2" s="40" t="e">
        <f>'2.1.sz.mell  '!I2</f>
        <v>#REF!</v>
      </c>
      <c r="J2" s="690"/>
    </row>
    <row r="3" spans="1:10" ht="24" customHeight="1" thickBot="1">
      <c r="A3" s="691" t="s">
        <v>55</v>
      </c>
      <c r="B3" s="441" t="s">
        <v>41</v>
      </c>
      <c r="C3" s="442"/>
      <c r="D3" s="442"/>
      <c r="E3" s="442"/>
      <c r="F3" s="441" t="s">
        <v>42</v>
      </c>
      <c r="G3" s="443"/>
      <c r="H3" s="443"/>
      <c r="I3" s="443"/>
      <c r="J3" s="690"/>
    </row>
    <row r="4" spans="1:10" s="416" customFormat="1" ht="35.25" customHeight="1" thickBot="1">
      <c r="A4" s="692"/>
      <c r="B4" s="28" t="s">
        <v>48</v>
      </c>
      <c r="C4" s="29" t="str">
        <f>+'2.1.sz.mell  '!C4</f>
        <v>2017. évi eredeti előirányzat</v>
      </c>
      <c r="D4" s="402" t="str">
        <f>+'2.1.sz.mell  '!D4</f>
        <v>2017. évi módosított előirányzat</v>
      </c>
      <c r="E4" s="29" t="str">
        <f>+'2.1.sz.mell  '!E4</f>
        <v>2017. évi teljesítés</v>
      </c>
      <c r="F4" s="28" t="s">
        <v>48</v>
      </c>
      <c r="G4" s="29" t="str">
        <f>+'2.1.sz.mell  '!C4</f>
        <v>2017. évi eredeti előirányzat</v>
      </c>
      <c r="H4" s="402" t="str">
        <f>+'2.1.sz.mell  '!D4</f>
        <v>2017. évi módosított előirányzat</v>
      </c>
      <c r="I4" s="431" t="str">
        <f>+'2.1.sz.mell  '!E4</f>
        <v>2017. évi teljesítés</v>
      </c>
      <c r="J4" s="690"/>
    </row>
    <row r="5" spans="1:10" s="416" customFormat="1" ht="13.5" thickBot="1">
      <c r="A5" s="444" t="s">
        <v>405</v>
      </c>
      <c r="B5" s="445" t="s">
        <v>406</v>
      </c>
      <c r="C5" s="446" t="s">
        <v>407</v>
      </c>
      <c r="D5" s="446" t="s">
        <v>408</v>
      </c>
      <c r="E5" s="446" t="s">
        <v>409</v>
      </c>
      <c r="F5" s="445" t="s">
        <v>486</v>
      </c>
      <c r="G5" s="446" t="s">
        <v>487</v>
      </c>
      <c r="H5" s="446" t="s">
        <v>488</v>
      </c>
      <c r="I5" s="447" t="s">
        <v>489</v>
      </c>
      <c r="J5" s="690"/>
    </row>
    <row r="6" spans="1:10" ht="12.75" customHeight="1">
      <c r="A6" s="418" t="s">
        <v>6</v>
      </c>
      <c r="B6" s="419" t="s">
        <v>477</v>
      </c>
      <c r="C6" s="405">
        <v>0</v>
      </c>
      <c r="D6" s="405">
        <v>96522981</v>
      </c>
      <c r="E6" s="405">
        <v>96522981</v>
      </c>
      <c r="F6" s="419" t="s">
        <v>150</v>
      </c>
      <c r="G6" s="405">
        <v>303150</v>
      </c>
      <c r="H6" s="405">
        <v>7608580</v>
      </c>
      <c r="I6" s="411">
        <v>1000000</v>
      </c>
      <c r="J6" s="690"/>
    </row>
    <row r="7" spans="1:10" ht="12.75">
      <c r="A7" s="420" t="s">
        <v>7</v>
      </c>
      <c r="B7" s="421" t="s">
        <v>478</v>
      </c>
      <c r="C7" s="406"/>
      <c r="D7" s="406">
        <v>96522981</v>
      </c>
      <c r="E7" s="406">
        <v>96522981</v>
      </c>
      <c r="F7" s="421" t="s">
        <v>490</v>
      </c>
      <c r="G7" s="406"/>
      <c r="H7" s="406"/>
      <c r="I7" s="412"/>
      <c r="J7" s="690"/>
    </row>
    <row r="8" spans="1:10" ht="12.75" customHeight="1">
      <c r="A8" s="420" t="s">
        <v>8</v>
      </c>
      <c r="B8" s="421" t="s">
        <v>479</v>
      </c>
      <c r="C8" s="406"/>
      <c r="D8" s="406"/>
      <c r="E8" s="406"/>
      <c r="F8" s="421" t="s">
        <v>133</v>
      </c>
      <c r="G8" s="406">
        <v>1778279</v>
      </c>
      <c r="H8" s="406">
        <v>96522981</v>
      </c>
      <c r="I8" s="412">
        <v>2675000</v>
      </c>
      <c r="J8" s="690"/>
    </row>
    <row r="9" spans="1:10" ht="12.75" customHeight="1">
      <c r="A9" s="420" t="s">
        <v>9</v>
      </c>
      <c r="B9" s="421" t="s">
        <v>480</v>
      </c>
      <c r="C9" s="406"/>
      <c r="D9" s="406">
        <v>1302818</v>
      </c>
      <c r="E9" s="406">
        <v>1302818</v>
      </c>
      <c r="F9" s="421" t="s">
        <v>491</v>
      </c>
      <c r="G9" s="406"/>
      <c r="H9" s="406">
        <v>96522981</v>
      </c>
      <c r="I9" s="412"/>
      <c r="J9" s="690"/>
    </row>
    <row r="10" spans="1:10" ht="12.75" customHeight="1">
      <c r="A10" s="420" t="s">
        <v>10</v>
      </c>
      <c r="B10" s="421" t="s">
        <v>481</v>
      </c>
      <c r="C10" s="406"/>
      <c r="D10" s="406"/>
      <c r="E10" s="406"/>
      <c r="F10" s="421" t="s">
        <v>152</v>
      </c>
      <c r="G10" s="406"/>
      <c r="H10" s="406"/>
      <c r="I10" s="412"/>
      <c r="J10" s="690"/>
    </row>
    <row r="11" spans="1:10" ht="12.75" customHeight="1">
      <c r="A11" s="420" t="s">
        <v>11</v>
      </c>
      <c r="B11" s="421" t="s">
        <v>482</v>
      </c>
      <c r="C11" s="407"/>
      <c r="D11" s="407"/>
      <c r="E11" s="407"/>
      <c r="F11" s="462"/>
      <c r="G11" s="406"/>
      <c r="H11" s="406"/>
      <c r="I11" s="412"/>
      <c r="J11" s="690"/>
    </row>
    <row r="12" spans="1:10" ht="12.75" customHeight="1">
      <c r="A12" s="420" t="s">
        <v>12</v>
      </c>
      <c r="B12" s="7"/>
      <c r="C12" s="406"/>
      <c r="D12" s="406"/>
      <c r="E12" s="406"/>
      <c r="F12" s="462"/>
      <c r="G12" s="406"/>
      <c r="H12" s="406"/>
      <c r="I12" s="412"/>
      <c r="J12" s="690"/>
    </row>
    <row r="13" spans="1:10" ht="12.75" customHeight="1">
      <c r="A13" s="420" t="s">
        <v>13</v>
      </c>
      <c r="B13" s="7"/>
      <c r="C13" s="406"/>
      <c r="D13" s="406"/>
      <c r="E13" s="406"/>
      <c r="F13" s="463"/>
      <c r="G13" s="406"/>
      <c r="H13" s="406"/>
      <c r="I13" s="412"/>
      <c r="J13" s="690"/>
    </row>
    <row r="14" spans="1:10" ht="12.75" customHeight="1">
      <c r="A14" s="420" t="s">
        <v>14</v>
      </c>
      <c r="B14" s="460"/>
      <c r="C14" s="407"/>
      <c r="D14" s="407"/>
      <c r="E14" s="407"/>
      <c r="F14" s="462"/>
      <c r="G14" s="406"/>
      <c r="H14" s="406"/>
      <c r="I14" s="412"/>
      <c r="J14" s="690"/>
    </row>
    <row r="15" spans="1:10" ht="12.75">
      <c r="A15" s="420" t="s">
        <v>15</v>
      </c>
      <c r="B15" s="7"/>
      <c r="C15" s="407"/>
      <c r="D15" s="407"/>
      <c r="E15" s="407"/>
      <c r="F15" s="462"/>
      <c r="G15" s="406"/>
      <c r="H15" s="406"/>
      <c r="I15" s="412"/>
      <c r="J15" s="690"/>
    </row>
    <row r="16" spans="1:10" ht="12.75" customHeight="1" thickBot="1">
      <c r="A16" s="457" t="s">
        <v>16</v>
      </c>
      <c r="B16" s="461"/>
      <c r="C16" s="459"/>
      <c r="D16" s="83"/>
      <c r="E16" s="89"/>
      <c r="F16" s="458" t="s">
        <v>37</v>
      </c>
      <c r="G16" s="406"/>
      <c r="H16" s="406"/>
      <c r="I16" s="412"/>
      <c r="J16" s="690"/>
    </row>
    <row r="17" spans="1:10" ht="15.75" customHeight="1" thickBot="1">
      <c r="A17" s="423" t="s">
        <v>17</v>
      </c>
      <c r="B17" s="404" t="s">
        <v>483</v>
      </c>
      <c r="C17" s="409">
        <f>+C6+C8+C9+C11+C12+C13+C14+C15+C16</f>
        <v>0</v>
      </c>
      <c r="D17" s="409">
        <f>+D6+D8+D9+D11+D12+D13+D14+D15+D16</f>
        <v>97825799</v>
      </c>
      <c r="E17" s="409">
        <f>+E6+E8+E9+E11+E12+E13+E14+E15+E16</f>
        <v>97825799</v>
      </c>
      <c r="F17" s="404" t="s">
        <v>492</v>
      </c>
      <c r="G17" s="409">
        <f>+G6+G8+G10+G11+G12+G13+G14+G15+G16</f>
        <v>2081429</v>
      </c>
      <c r="H17" s="409">
        <f>+H6+H8+H10+H11+H12+H13+H14+H15+H16</f>
        <v>104131561</v>
      </c>
      <c r="I17" s="440">
        <f>+I6+I8+I10+I11+I12+I13+I14+I15+I16</f>
        <v>3675000</v>
      </c>
      <c r="J17" s="690"/>
    </row>
    <row r="18" spans="1:10" ht="12.75" customHeight="1">
      <c r="A18" s="418" t="s">
        <v>18</v>
      </c>
      <c r="B18" s="449" t="s">
        <v>168</v>
      </c>
      <c r="C18" s="456">
        <f>+C19+C20+C21+C22+C23</f>
        <v>0</v>
      </c>
      <c r="D18" s="456">
        <f>+D19+D20+D21+D22+D23</f>
        <v>0</v>
      </c>
      <c r="E18" s="456">
        <f>+E19+E20+E21+E22+E23</f>
        <v>0</v>
      </c>
      <c r="F18" s="426" t="s">
        <v>137</v>
      </c>
      <c r="G18" s="80"/>
      <c r="H18" s="80"/>
      <c r="I18" s="435"/>
      <c r="J18" s="690"/>
    </row>
    <row r="19" spans="1:10" ht="12.75" customHeight="1">
      <c r="A19" s="420" t="s">
        <v>19</v>
      </c>
      <c r="B19" s="450" t="s">
        <v>157</v>
      </c>
      <c r="C19" s="403"/>
      <c r="D19" s="403"/>
      <c r="E19" s="403"/>
      <c r="F19" s="426" t="s">
        <v>140</v>
      </c>
      <c r="G19" s="403"/>
      <c r="H19" s="403"/>
      <c r="I19" s="436"/>
      <c r="J19" s="690"/>
    </row>
    <row r="20" spans="1:10" ht="12.75" customHeight="1">
      <c r="A20" s="418" t="s">
        <v>20</v>
      </c>
      <c r="B20" s="450" t="s">
        <v>158</v>
      </c>
      <c r="C20" s="403"/>
      <c r="D20" s="403"/>
      <c r="E20" s="403"/>
      <c r="F20" s="426" t="s">
        <v>111</v>
      </c>
      <c r="G20" s="403"/>
      <c r="H20" s="403"/>
      <c r="I20" s="436"/>
      <c r="J20" s="690"/>
    </row>
    <row r="21" spans="1:10" ht="12.75" customHeight="1">
      <c r="A21" s="420" t="s">
        <v>21</v>
      </c>
      <c r="B21" s="450" t="s">
        <v>159</v>
      </c>
      <c r="C21" s="403"/>
      <c r="D21" s="403"/>
      <c r="E21" s="403"/>
      <c r="F21" s="426" t="s">
        <v>112</v>
      </c>
      <c r="G21" s="403"/>
      <c r="H21" s="403"/>
      <c r="I21" s="436"/>
      <c r="J21" s="690"/>
    </row>
    <row r="22" spans="1:10" ht="12.75" customHeight="1">
      <c r="A22" s="418" t="s">
        <v>22</v>
      </c>
      <c r="B22" s="450" t="s">
        <v>160</v>
      </c>
      <c r="C22" s="403"/>
      <c r="D22" s="403"/>
      <c r="E22" s="403"/>
      <c r="F22" s="425" t="s">
        <v>156</v>
      </c>
      <c r="G22" s="403"/>
      <c r="H22" s="403"/>
      <c r="I22" s="436"/>
      <c r="J22" s="690"/>
    </row>
    <row r="23" spans="1:10" ht="12.75" customHeight="1">
      <c r="A23" s="420" t="s">
        <v>23</v>
      </c>
      <c r="B23" s="451" t="s">
        <v>161</v>
      </c>
      <c r="C23" s="403"/>
      <c r="D23" s="403"/>
      <c r="E23" s="403"/>
      <c r="F23" s="426" t="s">
        <v>141</v>
      </c>
      <c r="G23" s="403"/>
      <c r="H23" s="403"/>
      <c r="I23" s="436"/>
      <c r="J23" s="690"/>
    </row>
    <row r="24" spans="1:10" ht="12.75" customHeight="1">
      <c r="A24" s="418" t="s">
        <v>24</v>
      </c>
      <c r="B24" s="452" t="s">
        <v>162</v>
      </c>
      <c r="C24" s="428">
        <f>+C25+C26+C27+C28+C29</f>
        <v>0</v>
      </c>
      <c r="D24" s="428">
        <f>+D25+D26+D27+D28+D29</f>
        <v>0</v>
      </c>
      <c r="E24" s="428">
        <f>+E25+E26+E27+E28+E29</f>
        <v>0</v>
      </c>
      <c r="F24" s="453" t="s">
        <v>139</v>
      </c>
      <c r="G24" s="403"/>
      <c r="H24" s="403"/>
      <c r="I24" s="436"/>
      <c r="J24" s="690"/>
    </row>
    <row r="25" spans="1:10" ht="12.75" customHeight="1">
      <c r="A25" s="420" t="s">
        <v>25</v>
      </c>
      <c r="B25" s="451" t="s">
        <v>163</v>
      </c>
      <c r="C25" s="403"/>
      <c r="D25" s="403"/>
      <c r="E25" s="403"/>
      <c r="F25" s="453" t="s">
        <v>493</v>
      </c>
      <c r="G25" s="403"/>
      <c r="H25" s="403"/>
      <c r="I25" s="436"/>
      <c r="J25" s="690"/>
    </row>
    <row r="26" spans="1:10" ht="12.75" customHeight="1">
      <c r="A26" s="418" t="s">
        <v>26</v>
      </c>
      <c r="B26" s="451" t="s">
        <v>164</v>
      </c>
      <c r="C26" s="403"/>
      <c r="D26" s="403"/>
      <c r="E26" s="403"/>
      <c r="F26" s="448"/>
      <c r="G26" s="403"/>
      <c r="H26" s="403"/>
      <c r="I26" s="436"/>
      <c r="J26" s="690"/>
    </row>
    <row r="27" spans="1:10" ht="12.75" customHeight="1">
      <c r="A27" s="420" t="s">
        <v>27</v>
      </c>
      <c r="B27" s="450" t="s">
        <v>165</v>
      </c>
      <c r="C27" s="403"/>
      <c r="D27" s="403"/>
      <c r="E27" s="403"/>
      <c r="F27" s="437"/>
      <c r="G27" s="403"/>
      <c r="H27" s="403"/>
      <c r="I27" s="436"/>
      <c r="J27" s="690"/>
    </row>
    <row r="28" spans="1:10" ht="12.75" customHeight="1">
      <c r="A28" s="418" t="s">
        <v>28</v>
      </c>
      <c r="B28" s="454" t="s">
        <v>166</v>
      </c>
      <c r="C28" s="403"/>
      <c r="D28" s="403"/>
      <c r="E28" s="403"/>
      <c r="F28" s="7"/>
      <c r="G28" s="403"/>
      <c r="H28" s="403"/>
      <c r="I28" s="436"/>
      <c r="J28" s="690"/>
    </row>
    <row r="29" spans="1:10" ht="12.75" customHeight="1" thickBot="1">
      <c r="A29" s="420" t="s">
        <v>29</v>
      </c>
      <c r="B29" s="455" t="s">
        <v>167</v>
      </c>
      <c r="C29" s="403"/>
      <c r="D29" s="403"/>
      <c r="E29" s="403"/>
      <c r="F29" s="437"/>
      <c r="G29" s="403"/>
      <c r="H29" s="403"/>
      <c r="I29" s="436"/>
      <c r="J29" s="690"/>
    </row>
    <row r="30" spans="1:10" ht="24.75" customHeight="1" thickBot="1">
      <c r="A30" s="423" t="s">
        <v>30</v>
      </c>
      <c r="B30" s="404" t="s">
        <v>484</v>
      </c>
      <c r="C30" s="409">
        <f>+C18+C24</f>
        <v>0</v>
      </c>
      <c r="D30" s="409">
        <f>+D18+D24</f>
        <v>0</v>
      </c>
      <c r="E30" s="409">
        <f>+E18+E24</f>
        <v>0</v>
      </c>
      <c r="F30" s="404" t="s">
        <v>495</v>
      </c>
      <c r="G30" s="409">
        <f>SUM(G18:G29)</f>
        <v>0</v>
      </c>
      <c r="H30" s="409">
        <f>SUM(H18:H29)</f>
        <v>0</v>
      </c>
      <c r="I30" s="440">
        <f>SUM(I18:I29)</f>
        <v>0</v>
      </c>
      <c r="J30" s="690"/>
    </row>
    <row r="31" spans="1:10" ht="16.5" customHeight="1" thickBot="1">
      <c r="A31" s="423" t="s">
        <v>31</v>
      </c>
      <c r="B31" s="429" t="s">
        <v>485</v>
      </c>
      <c r="C31" s="600">
        <f>+C17+C30</f>
        <v>0</v>
      </c>
      <c r="D31" s="600">
        <f>+D17+D30</f>
        <v>97825799</v>
      </c>
      <c r="E31" s="601">
        <f>+E17+E30</f>
        <v>97825799</v>
      </c>
      <c r="F31" s="429" t="s">
        <v>494</v>
      </c>
      <c r="G31" s="600">
        <f>+G17+G30</f>
        <v>2081429</v>
      </c>
      <c r="H31" s="600">
        <f>+H17+H30</f>
        <v>104131561</v>
      </c>
      <c r="I31" s="602">
        <f>+I17+I30</f>
        <v>3675000</v>
      </c>
      <c r="J31" s="690"/>
    </row>
    <row r="32" spans="1:10" ht="16.5" customHeight="1" thickBot="1">
      <c r="A32" s="423" t="s">
        <v>32</v>
      </c>
      <c r="B32" s="429" t="s">
        <v>115</v>
      </c>
      <c r="C32" s="600">
        <f>IF(C17-G17&lt;0,G17-C17,"-")</f>
        <v>2081429</v>
      </c>
      <c r="D32" s="600">
        <f>IF(D17-H17&lt;0,H17-D17,"-")</f>
        <v>6305762</v>
      </c>
      <c r="E32" s="601" t="str">
        <f>IF(E17-I17&lt;0,I17-E17,"-")</f>
        <v>-</v>
      </c>
      <c r="F32" s="429" t="s">
        <v>116</v>
      </c>
      <c r="G32" s="600" t="str">
        <f>IF(C17-G17&gt;0,C17-G17,"-")</f>
        <v>-</v>
      </c>
      <c r="H32" s="600" t="str">
        <f>IF(D17-H17&gt;0,D17-H17,"-")</f>
        <v>-</v>
      </c>
      <c r="I32" s="602">
        <f>IF(E17-I17&gt;0,E17-I17,"-")</f>
        <v>94150799</v>
      </c>
      <c r="J32" s="690"/>
    </row>
    <row r="33" spans="1:10" ht="16.5" customHeight="1" thickBot="1">
      <c r="A33" s="423" t="s">
        <v>33</v>
      </c>
      <c r="B33" s="429" t="s">
        <v>702</v>
      </c>
      <c r="C33" s="600">
        <f>IF(C31-G31&lt;0,G31-C31,"-")</f>
        <v>2081429</v>
      </c>
      <c r="D33" s="600">
        <f>IF(D31-H31&lt;0,H31-D31,"-")</f>
        <v>6305762</v>
      </c>
      <c r="E33" s="600" t="str">
        <f>IF(E31-I31&lt;0,I31-E31,"-")</f>
        <v>-</v>
      </c>
      <c r="F33" s="429" t="s">
        <v>703</v>
      </c>
      <c r="G33" s="600" t="str">
        <f>IF(C31-G31&gt;0,C31-G31,"-")</f>
        <v>-</v>
      </c>
      <c r="H33" s="600" t="str">
        <f>IF(D31-H31&gt;0,D31-H31,"-")</f>
        <v>-</v>
      </c>
      <c r="I33" s="600">
        <f>IF(E31-I31&gt;0,E31-I31,"-")</f>
        <v>94150799</v>
      </c>
      <c r="J33" s="690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C44" sqref="C44"/>
    </sheetView>
  </sheetViews>
  <sheetFormatPr defaultColWidth="9.00390625" defaultRowHeight="12.75"/>
  <cols>
    <col min="1" max="1" width="46.375" style="277" customWidth="1"/>
    <col min="2" max="2" width="13.875" style="277" customWidth="1"/>
    <col min="3" max="3" width="66.125" style="277" customWidth="1"/>
    <col min="4" max="5" width="13.875" style="277" customWidth="1"/>
    <col min="6" max="16384" width="9.375" style="277" customWidth="1"/>
  </cols>
  <sheetData>
    <row r="1" spans="1:5" ht="18.75">
      <c r="A1" s="464" t="s">
        <v>106</v>
      </c>
      <c r="E1" s="470" t="s">
        <v>110</v>
      </c>
    </row>
    <row r="3" spans="1:5" ht="12.75">
      <c r="A3" s="465"/>
      <c r="B3" s="471"/>
      <c r="C3" s="465"/>
      <c r="D3" s="472"/>
      <c r="E3" s="471"/>
    </row>
    <row r="4" spans="1:5" ht="15.75">
      <c r="A4" s="439" t="str">
        <f>+ÖSSZEFÜGGÉSEK!A4</f>
        <v>2017. évi eredeti előirányzat BEVÉTELEK</v>
      </c>
      <c r="B4" s="473"/>
      <c r="C4" s="466"/>
      <c r="D4" s="472"/>
      <c r="E4" s="471"/>
    </row>
    <row r="5" spans="1:5" ht="12.75">
      <c r="A5" s="465"/>
      <c r="B5" s="471"/>
      <c r="C5" s="465"/>
      <c r="D5" s="472"/>
      <c r="E5" s="471"/>
    </row>
    <row r="6" spans="1:5" ht="12.75">
      <c r="A6" s="465" t="s">
        <v>499</v>
      </c>
      <c r="B6" s="471">
        <f>+'1.1.sz.mell.'!C61</f>
        <v>27116636</v>
      </c>
      <c r="C6" s="465" t="s">
        <v>500</v>
      </c>
      <c r="D6" s="472">
        <f>+'2.1.sz.mell  '!C18+'2.2.sz.mell  '!C17</f>
        <v>27116636</v>
      </c>
      <c r="E6" s="471">
        <f>+B6-D6</f>
        <v>0</v>
      </c>
    </row>
    <row r="7" spans="1:5" ht="12.75">
      <c r="A7" s="465" t="s">
        <v>501</v>
      </c>
      <c r="B7" s="471">
        <f>+'1.1.sz.mell.'!C84</f>
        <v>8304372</v>
      </c>
      <c r="C7" s="465" t="s">
        <v>502</v>
      </c>
      <c r="D7" s="472">
        <f>+'2.1.sz.mell  '!C27+'2.2.sz.mell  '!C30</f>
        <v>8304372</v>
      </c>
      <c r="E7" s="471">
        <f>+B7-D7</f>
        <v>0</v>
      </c>
    </row>
    <row r="8" spans="1:5" ht="12.75">
      <c r="A8" s="465" t="s">
        <v>503</v>
      </c>
      <c r="B8" s="471">
        <f>+'1.1.sz.mell.'!C85</f>
        <v>35421008</v>
      </c>
      <c r="C8" s="465" t="s">
        <v>504</v>
      </c>
      <c r="D8" s="472">
        <f>+'2.1.sz.mell  '!C28+'2.2.sz.mell  '!C31</f>
        <v>35421008</v>
      </c>
      <c r="E8" s="471">
        <f>+B8-D8</f>
        <v>0</v>
      </c>
    </row>
    <row r="9" spans="1:5" ht="12.75">
      <c r="A9" s="465"/>
      <c r="B9" s="471"/>
      <c r="C9" s="465"/>
      <c r="D9" s="472"/>
      <c r="E9" s="471"/>
    </row>
    <row r="10" spans="1:5" ht="15.75">
      <c r="A10" s="439" t="str">
        <f>+ÖSSZEFÜGGÉSEK!A10</f>
        <v>2017. évi módosított előirányzat BEVÉTELEK</v>
      </c>
      <c r="B10" s="473"/>
      <c r="C10" s="466"/>
      <c r="D10" s="472"/>
      <c r="E10" s="471"/>
    </row>
    <row r="11" spans="1:5" ht="12.75">
      <c r="A11" s="465"/>
      <c r="B11" s="471"/>
      <c r="C11" s="465"/>
      <c r="D11" s="472"/>
      <c r="E11" s="471"/>
    </row>
    <row r="12" spans="1:5" ht="12.75">
      <c r="A12" s="465" t="s">
        <v>505</v>
      </c>
      <c r="B12" s="471">
        <f>+'1.1.sz.mell.'!D61</f>
        <v>130241190</v>
      </c>
      <c r="C12" s="465" t="s">
        <v>511</v>
      </c>
      <c r="D12" s="472">
        <f>+'2.1.sz.mell  '!D18+'2.2.sz.mell  '!D17</f>
        <v>130241190</v>
      </c>
      <c r="E12" s="471">
        <f>+B12-D12</f>
        <v>0</v>
      </c>
    </row>
    <row r="13" spans="1:5" ht="12.75">
      <c r="A13" s="465" t="s">
        <v>506</v>
      </c>
      <c r="B13" s="471">
        <f>+'1.1.sz.mell.'!D84</f>
        <v>9598869</v>
      </c>
      <c r="C13" s="465" t="s">
        <v>512</v>
      </c>
      <c r="D13" s="472">
        <f>+'2.1.sz.mell  '!D27+'2.2.sz.mell  '!D30</f>
        <v>9598869</v>
      </c>
      <c r="E13" s="471">
        <f>+B13-D13</f>
        <v>0</v>
      </c>
    </row>
    <row r="14" spans="1:5" ht="12.75">
      <c r="A14" s="465" t="s">
        <v>507</v>
      </c>
      <c r="B14" s="471">
        <f>+'1.1.sz.mell.'!D85</f>
        <v>139840059</v>
      </c>
      <c r="C14" s="465" t="s">
        <v>513</v>
      </c>
      <c r="D14" s="472">
        <f>+'2.1.sz.mell  '!D28+'2.2.sz.mell  '!D31</f>
        <v>139840059</v>
      </c>
      <c r="E14" s="471">
        <f>+B14-D14</f>
        <v>0</v>
      </c>
    </row>
    <row r="15" spans="1:5" ht="12.75">
      <c r="A15" s="465"/>
      <c r="B15" s="471"/>
      <c r="C15" s="465"/>
      <c r="D15" s="472"/>
      <c r="E15" s="471"/>
    </row>
    <row r="16" spans="1:5" ht="14.25">
      <c r="A16" s="474" t="str">
        <f>+ÖSSZEFÜGGÉSEK!A16</f>
        <v>2017. évi teljesítés BEVÉTELEK</v>
      </c>
      <c r="B16" s="438"/>
      <c r="C16" s="466"/>
      <c r="D16" s="472"/>
      <c r="E16" s="471"/>
    </row>
    <row r="17" spans="1:5" ht="12.75">
      <c r="A17" s="465"/>
      <c r="B17" s="471"/>
      <c r="C17" s="465"/>
      <c r="D17" s="472"/>
      <c r="E17" s="471"/>
    </row>
    <row r="18" spans="1:5" ht="12.75">
      <c r="A18" s="465" t="s">
        <v>508</v>
      </c>
      <c r="B18" s="471">
        <f>+'1.1.sz.mell.'!E61</f>
        <v>129156618</v>
      </c>
      <c r="C18" s="465" t="s">
        <v>514</v>
      </c>
      <c r="D18" s="472">
        <f>+'2.1.sz.mell  '!E18+'2.2.sz.mell  '!E17</f>
        <v>129156618</v>
      </c>
      <c r="E18" s="471">
        <f>+B18-D18</f>
        <v>0</v>
      </c>
    </row>
    <row r="19" spans="1:5" ht="12.75">
      <c r="A19" s="465" t="s">
        <v>509</v>
      </c>
      <c r="B19" s="471">
        <f>+'1.1.sz.mell.'!E84</f>
        <v>9598869</v>
      </c>
      <c r="C19" s="465" t="s">
        <v>515</v>
      </c>
      <c r="D19" s="472">
        <f>+'2.1.sz.mell  '!E27+'2.2.sz.mell  '!E30</f>
        <v>9598869</v>
      </c>
      <c r="E19" s="471">
        <f>+B19-D19</f>
        <v>0</v>
      </c>
    </row>
    <row r="20" spans="1:5" ht="12.75">
      <c r="A20" s="465" t="s">
        <v>510</v>
      </c>
      <c r="B20" s="471">
        <f>+'1.1.sz.mell.'!E85</f>
        <v>138755487</v>
      </c>
      <c r="C20" s="465" t="s">
        <v>516</v>
      </c>
      <c r="D20" s="472">
        <f>+'2.1.sz.mell  '!E28+'2.2.sz.mell  '!E31</f>
        <v>138755487</v>
      </c>
      <c r="E20" s="471">
        <f>+B20-D20</f>
        <v>0</v>
      </c>
    </row>
    <row r="21" spans="1:5" ht="12.75">
      <c r="A21" s="465"/>
      <c r="B21" s="471"/>
      <c r="C21" s="465"/>
      <c r="D21" s="472"/>
      <c r="E21" s="471"/>
    </row>
    <row r="22" spans="1:5" ht="15.75">
      <c r="A22" s="439" t="str">
        <f>+ÖSSZEFÜGGÉSEK!A22</f>
        <v>2017. évi eredeti előirányzat KIADÁSOK</v>
      </c>
      <c r="B22" s="473"/>
      <c r="C22" s="466"/>
      <c r="D22" s="472"/>
      <c r="E22" s="471"/>
    </row>
    <row r="23" spans="1:5" ht="12.75">
      <c r="A23" s="465"/>
      <c r="B23" s="471"/>
      <c r="C23" s="465"/>
      <c r="D23" s="472"/>
      <c r="E23" s="471"/>
    </row>
    <row r="24" spans="1:5" ht="12.75">
      <c r="A24" s="465" t="s">
        <v>517</v>
      </c>
      <c r="B24" s="471">
        <f>+'1.1.sz.mell.'!C125</f>
        <v>34679844</v>
      </c>
      <c r="C24" s="465" t="s">
        <v>523</v>
      </c>
      <c r="D24" s="472">
        <f>+'2.1.sz.mell  '!G18+'2.2.sz.mell  '!G17</f>
        <v>34679844</v>
      </c>
      <c r="E24" s="471">
        <f>+B24-D24</f>
        <v>0</v>
      </c>
    </row>
    <row r="25" spans="1:5" ht="12.75">
      <c r="A25" s="465" t="s">
        <v>496</v>
      </c>
      <c r="B25" s="471">
        <f>+'1.1.sz.mell.'!C145</f>
        <v>741164</v>
      </c>
      <c r="C25" s="465" t="s">
        <v>524</v>
      </c>
      <c r="D25" s="472">
        <f>+'2.1.sz.mell  '!G27+'2.2.sz.mell  '!G30</f>
        <v>741164</v>
      </c>
      <c r="E25" s="471">
        <f>+B25-D25</f>
        <v>0</v>
      </c>
    </row>
    <row r="26" spans="1:5" ht="12.75">
      <c r="A26" s="465" t="s">
        <v>518</v>
      </c>
      <c r="B26" s="471">
        <f>+'1.1.sz.mell.'!C146</f>
        <v>35421008</v>
      </c>
      <c r="C26" s="465" t="s">
        <v>525</v>
      </c>
      <c r="D26" s="472">
        <f>+'2.1.sz.mell  '!G28+'2.2.sz.mell  '!G31</f>
        <v>35421008</v>
      </c>
      <c r="E26" s="471">
        <f>+B26-D26</f>
        <v>0</v>
      </c>
    </row>
    <row r="27" spans="1:5" ht="12.75">
      <c r="A27" s="465"/>
      <c r="B27" s="471"/>
      <c r="C27" s="465"/>
      <c r="D27" s="472"/>
      <c r="E27" s="471"/>
    </row>
    <row r="28" spans="1:5" ht="15.75">
      <c r="A28" s="439" t="str">
        <f>+ÖSSZEFÜGGÉSEK!A28</f>
        <v>2017. évi módosított előirányzat KIADÁSOK</v>
      </c>
      <c r="B28" s="473"/>
      <c r="C28" s="466"/>
      <c r="D28" s="472"/>
      <c r="E28" s="471"/>
    </row>
    <row r="29" spans="1:5" ht="12.75">
      <c r="A29" s="465"/>
      <c r="B29" s="471"/>
      <c r="C29" s="465"/>
      <c r="D29" s="472"/>
      <c r="E29" s="471"/>
    </row>
    <row r="30" spans="1:5" ht="12.75">
      <c r="A30" s="465" t="s">
        <v>519</v>
      </c>
      <c r="B30" s="471">
        <f>+'1.1.sz.mell.'!D125</f>
        <v>139098895</v>
      </c>
      <c r="C30" s="465" t="s">
        <v>530</v>
      </c>
      <c r="D30" s="472">
        <f>+'2.1.sz.mell  '!H18+'2.2.sz.mell  '!H17</f>
        <v>139098895</v>
      </c>
      <c r="E30" s="471">
        <f>+B30-D30</f>
        <v>0</v>
      </c>
    </row>
    <row r="31" spans="1:5" ht="12.75">
      <c r="A31" s="465" t="s">
        <v>497</v>
      </c>
      <c r="B31" s="471">
        <f>+'1.1.sz.mell.'!D145</f>
        <v>741164</v>
      </c>
      <c r="C31" s="465" t="s">
        <v>527</v>
      </c>
      <c r="D31" s="472">
        <f>+'2.1.sz.mell  '!H27+'2.2.sz.mell  '!H30</f>
        <v>741164</v>
      </c>
      <c r="E31" s="471">
        <f>+B31-D31</f>
        <v>0</v>
      </c>
    </row>
    <row r="32" spans="1:5" ht="12.75">
      <c r="A32" s="465" t="s">
        <v>520</v>
      </c>
      <c r="B32" s="471">
        <f>+'1.1.sz.mell.'!D146</f>
        <v>139840059</v>
      </c>
      <c r="C32" s="465" t="s">
        <v>526</v>
      </c>
      <c r="D32" s="472">
        <f>+'2.1.sz.mell  '!H28+'2.2.sz.mell  '!H31</f>
        <v>139840059</v>
      </c>
      <c r="E32" s="471">
        <f>+B32-D32</f>
        <v>0</v>
      </c>
    </row>
    <row r="33" spans="1:5" ht="12.75">
      <c r="A33" s="465"/>
      <c r="B33" s="471"/>
      <c r="C33" s="465"/>
      <c r="D33" s="472"/>
      <c r="E33" s="471"/>
    </row>
    <row r="34" spans="1:5" ht="15.75">
      <c r="A34" s="469" t="str">
        <f>+ÖSSZEFÜGGÉSEK!A34</f>
        <v>2017. évi teljesítés KIADÁSOK</v>
      </c>
      <c r="B34" s="473"/>
      <c r="C34" s="466"/>
      <c r="D34" s="472"/>
      <c r="E34" s="471"/>
    </row>
    <row r="35" spans="1:5" ht="12.75">
      <c r="A35" s="465"/>
      <c r="B35" s="471"/>
      <c r="C35" s="465"/>
      <c r="D35" s="472"/>
      <c r="E35" s="471"/>
    </row>
    <row r="36" spans="1:5" ht="12.75">
      <c r="A36" s="465" t="s">
        <v>521</v>
      </c>
      <c r="B36" s="471">
        <f>+'1.1.sz.mell.'!E125</f>
        <v>34786102</v>
      </c>
      <c r="C36" s="465" t="s">
        <v>531</v>
      </c>
      <c r="D36" s="472">
        <f>+'2.1.sz.mell  '!I18+'2.2.sz.mell  '!I17</f>
        <v>34786102</v>
      </c>
      <c r="E36" s="471">
        <f>+B36-D36</f>
        <v>0</v>
      </c>
    </row>
    <row r="37" spans="1:5" ht="12.75">
      <c r="A37" s="465" t="s">
        <v>498</v>
      </c>
      <c r="B37" s="471">
        <f>+'1.1.sz.mell.'!E145</f>
        <v>741164</v>
      </c>
      <c r="C37" s="465" t="s">
        <v>529</v>
      </c>
      <c r="D37" s="472">
        <f>+'2.1.sz.mell  '!I27+'2.2.sz.mell  '!I30</f>
        <v>741164</v>
      </c>
      <c r="E37" s="471">
        <f>+B37-D37</f>
        <v>0</v>
      </c>
    </row>
    <row r="38" spans="1:5" ht="12.75">
      <c r="A38" s="465" t="s">
        <v>522</v>
      </c>
      <c r="B38" s="471">
        <f>+'1.1.sz.mell.'!E146</f>
        <v>35527266</v>
      </c>
      <c r="C38" s="465" t="s">
        <v>528</v>
      </c>
      <c r="D38" s="472">
        <f>+'2.1.sz.mell  '!I28+'2.2.sz.mell  '!I31</f>
        <v>35527266</v>
      </c>
      <c r="E38" s="471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1">
      <selection activeCell="F22" sqref="F22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693" t="s">
        <v>1</v>
      </c>
      <c r="B1" s="693"/>
      <c r="C1" s="693"/>
      <c r="D1" s="693"/>
      <c r="E1" s="693"/>
      <c r="F1" s="693"/>
      <c r="G1" s="693"/>
      <c r="H1" s="694" t="str">
        <f>+CONCATENATE("3. melléklet a ……/",LEFT(ÖSSZEFÜGGÉSEK!A4,4)+1,". (……) önkormányzati rendelethez")</f>
        <v>3. melléklet a ……/2018. (……) önkormányzati rendelethez</v>
      </c>
    </row>
    <row r="2" spans="1:8" ht="22.5" customHeight="1" thickBot="1">
      <c r="A2" s="27"/>
      <c r="B2" s="10"/>
      <c r="C2" s="10"/>
      <c r="D2" s="10"/>
      <c r="E2" s="10"/>
      <c r="F2" s="598"/>
      <c r="G2" s="596" t="e">
        <f>'2.2.sz.mell  '!I2</f>
        <v>#REF!</v>
      </c>
      <c r="H2" s="694"/>
    </row>
    <row r="3" spans="1:8" s="6" customFormat="1" ht="50.25" customHeight="1" thickBot="1">
      <c r="A3" s="28" t="s">
        <v>51</v>
      </c>
      <c r="B3" s="29" t="s">
        <v>52</v>
      </c>
      <c r="C3" s="29" t="s">
        <v>53</v>
      </c>
      <c r="D3" s="29" t="str">
        <f>+CONCATENATE("Felhasználás ",LEFT(ÖSSZEFÜGGÉSEK!A4,4)-1,". XII.31-ig")</f>
        <v>Felhasználás 2016. XII.31-ig</v>
      </c>
      <c r="E3" s="29" t="str">
        <f>+CONCATENATE(LEFT(ÖSSZEFÜGGÉSEK!A4,4),". évi módosított előirányzat")</f>
        <v>2017. évi módosított előirányzat</v>
      </c>
      <c r="F3" s="82" t="str">
        <f>+CONCATENATE(LEFT(ÖSSZEFÜGGÉSEK!A4,4),". évi teljesítés")</f>
        <v>2017. évi teljesítés</v>
      </c>
      <c r="G3" s="81" t="str">
        <f>+CONCATENATE("Összes teljesítés ",LEFT(ÖSSZEFÜGGÉSEK!A4,4),". dec. 31-ig")</f>
        <v>Összes teljesítés 2017. dec. 31-ig</v>
      </c>
      <c r="H3" s="694"/>
    </row>
    <row r="4" spans="1:8" s="10" customFormat="1" ht="12" customHeight="1" thickBot="1">
      <c r="A4" s="432" t="s">
        <v>405</v>
      </c>
      <c r="B4" s="433" t="s">
        <v>406</v>
      </c>
      <c r="C4" s="433" t="s">
        <v>407</v>
      </c>
      <c r="D4" s="433" t="s">
        <v>408</v>
      </c>
      <c r="E4" s="433" t="s">
        <v>409</v>
      </c>
      <c r="F4" s="49" t="s">
        <v>486</v>
      </c>
      <c r="G4" s="434" t="s">
        <v>532</v>
      </c>
      <c r="H4" s="694"/>
    </row>
    <row r="5" spans="1:8" ht="15.75" customHeight="1">
      <c r="A5" s="7" t="s">
        <v>764</v>
      </c>
      <c r="B5" s="2">
        <v>1000000</v>
      </c>
      <c r="C5" s="11">
        <v>2017</v>
      </c>
      <c r="D5" s="2"/>
      <c r="E5" s="2">
        <v>1000000</v>
      </c>
      <c r="F5" s="50">
        <v>1000000</v>
      </c>
      <c r="G5" s="51">
        <f>+D5+F5</f>
        <v>1000000</v>
      </c>
      <c r="H5" s="694"/>
    </row>
    <row r="6" spans="1:8" ht="15.75" customHeight="1">
      <c r="A6" s="7" t="s">
        <v>768</v>
      </c>
      <c r="B6" s="2">
        <v>6608580</v>
      </c>
      <c r="C6" s="11">
        <v>2018</v>
      </c>
      <c r="D6" s="2"/>
      <c r="E6" s="2">
        <v>6608580</v>
      </c>
      <c r="F6" s="50"/>
      <c r="G6" s="51">
        <f aca="true" t="shared" si="0" ref="G6:G23">+D6+F6</f>
        <v>0</v>
      </c>
      <c r="H6" s="694"/>
    </row>
    <row r="7" spans="1:8" ht="15.75" customHeight="1">
      <c r="A7" s="7"/>
      <c r="B7" s="2"/>
      <c r="C7" s="11"/>
      <c r="D7" s="2"/>
      <c r="E7" s="2"/>
      <c r="F7" s="50"/>
      <c r="G7" s="51">
        <f t="shared" si="0"/>
        <v>0</v>
      </c>
      <c r="H7" s="694"/>
    </row>
    <row r="8" spans="1:8" ht="15.75" customHeight="1">
      <c r="A8" s="12"/>
      <c r="B8" s="2"/>
      <c r="C8" s="11"/>
      <c r="D8" s="2"/>
      <c r="E8" s="2"/>
      <c r="F8" s="50"/>
      <c r="G8" s="51">
        <f t="shared" si="0"/>
        <v>0</v>
      </c>
      <c r="H8" s="694"/>
    </row>
    <row r="9" spans="1:8" ht="15.75" customHeight="1">
      <c r="A9" s="7"/>
      <c r="B9" s="2"/>
      <c r="C9" s="11"/>
      <c r="D9" s="2"/>
      <c r="E9" s="2"/>
      <c r="F9" s="50"/>
      <c r="G9" s="51">
        <f t="shared" si="0"/>
        <v>0</v>
      </c>
      <c r="H9" s="694"/>
    </row>
    <row r="10" spans="1:8" ht="15.75" customHeight="1">
      <c r="A10" s="12"/>
      <c r="B10" s="2"/>
      <c r="C10" s="11"/>
      <c r="D10" s="2"/>
      <c r="E10" s="2"/>
      <c r="F10" s="50"/>
      <c r="G10" s="51">
        <f t="shared" si="0"/>
        <v>0</v>
      </c>
      <c r="H10" s="694"/>
    </row>
    <row r="11" spans="1:8" ht="15.75" customHeight="1">
      <c r="A11" s="7"/>
      <c r="B11" s="2"/>
      <c r="C11" s="11"/>
      <c r="D11" s="2"/>
      <c r="E11" s="2"/>
      <c r="F11" s="50"/>
      <c r="G11" s="51">
        <f t="shared" si="0"/>
        <v>0</v>
      </c>
      <c r="H11" s="694"/>
    </row>
    <row r="12" spans="1:8" ht="15.75" customHeight="1">
      <c r="A12" s="7"/>
      <c r="B12" s="2"/>
      <c r="C12" s="11"/>
      <c r="D12" s="2"/>
      <c r="E12" s="2"/>
      <c r="F12" s="50"/>
      <c r="G12" s="51">
        <f t="shared" si="0"/>
        <v>0</v>
      </c>
      <c r="H12" s="694"/>
    </row>
    <row r="13" spans="1:8" ht="15.75" customHeight="1">
      <c r="A13" s="7"/>
      <c r="B13" s="2"/>
      <c r="C13" s="11"/>
      <c r="D13" s="2"/>
      <c r="E13" s="2"/>
      <c r="F13" s="50"/>
      <c r="G13" s="51">
        <f t="shared" si="0"/>
        <v>0</v>
      </c>
      <c r="H13" s="694"/>
    </row>
    <row r="14" spans="1:8" ht="15.75" customHeight="1">
      <c r="A14" s="7"/>
      <c r="B14" s="2"/>
      <c r="C14" s="11"/>
      <c r="D14" s="2"/>
      <c r="E14" s="2"/>
      <c r="F14" s="50"/>
      <c r="G14" s="51">
        <f t="shared" si="0"/>
        <v>0</v>
      </c>
      <c r="H14" s="694"/>
    </row>
    <row r="15" spans="1:8" ht="15.75" customHeight="1">
      <c r="A15" s="7"/>
      <c r="B15" s="2"/>
      <c r="C15" s="11"/>
      <c r="D15" s="2"/>
      <c r="E15" s="2"/>
      <c r="F15" s="50"/>
      <c r="G15" s="51">
        <f t="shared" si="0"/>
        <v>0</v>
      </c>
      <c r="H15" s="694"/>
    </row>
    <row r="16" spans="1:8" ht="15.75" customHeight="1">
      <c r="A16" s="7"/>
      <c r="B16" s="2"/>
      <c r="C16" s="11"/>
      <c r="D16" s="2"/>
      <c r="E16" s="2"/>
      <c r="F16" s="50"/>
      <c r="G16" s="51">
        <f t="shared" si="0"/>
        <v>0</v>
      </c>
      <c r="H16" s="694"/>
    </row>
    <row r="17" spans="1:8" ht="15.75" customHeight="1">
      <c r="A17" s="7"/>
      <c r="B17" s="2"/>
      <c r="C17" s="11"/>
      <c r="D17" s="2"/>
      <c r="E17" s="2"/>
      <c r="F17" s="50"/>
      <c r="G17" s="51">
        <f t="shared" si="0"/>
        <v>0</v>
      </c>
      <c r="H17" s="694"/>
    </row>
    <row r="18" spans="1:8" ht="15.75" customHeight="1">
      <c r="A18" s="7"/>
      <c r="B18" s="2"/>
      <c r="C18" s="11"/>
      <c r="D18" s="2"/>
      <c r="E18" s="2"/>
      <c r="F18" s="50"/>
      <c r="G18" s="51">
        <f t="shared" si="0"/>
        <v>0</v>
      </c>
      <c r="H18" s="694"/>
    </row>
    <row r="19" spans="1:8" ht="15.75" customHeight="1">
      <c r="A19" s="7"/>
      <c r="B19" s="2"/>
      <c r="C19" s="11"/>
      <c r="D19" s="2"/>
      <c r="E19" s="2"/>
      <c r="F19" s="50"/>
      <c r="G19" s="51">
        <f t="shared" si="0"/>
        <v>0</v>
      </c>
      <c r="H19" s="694"/>
    </row>
    <row r="20" spans="1:8" ht="15.75" customHeight="1">
      <c r="A20" s="7"/>
      <c r="B20" s="2"/>
      <c r="C20" s="11"/>
      <c r="D20" s="2"/>
      <c r="E20" s="2"/>
      <c r="F20" s="50"/>
      <c r="G20" s="51">
        <f t="shared" si="0"/>
        <v>0</v>
      </c>
      <c r="H20" s="694"/>
    </row>
    <row r="21" spans="1:8" ht="15.75" customHeight="1">
      <c r="A21" s="7"/>
      <c r="B21" s="2"/>
      <c r="C21" s="11"/>
      <c r="D21" s="2"/>
      <c r="E21" s="2"/>
      <c r="F21" s="50"/>
      <c r="G21" s="51">
        <f t="shared" si="0"/>
        <v>0</v>
      </c>
      <c r="H21" s="694"/>
    </row>
    <row r="22" spans="1:8" ht="15.75" customHeight="1">
      <c r="A22" s="7"/>
      <c r="B22" s="2"/>
      <c r="C22" s="11"/>
      <c r="D22" s="2"/>
      <c r="E22" s="2"/>
      <c r="F22" s="50"/>
      <c r="G22" s="51">
        <f t="shared" si="0"/>
        <v>0</v>
      </c>
      <c r="H22" s="694"/>
    </row>
    <row r="23" spans="1:8" ht="15.75" customHeight="1" thickBot="1">
      <c r="A23" s="13"/>
      <c r="B23" s="3"/>
      <c r="C23" s="14"/>
      <c r="D23" s="3"/>
      <c r="E23" s="3"/>
      <c r="F23" s="52"/>
      <c r="G23" s="51">
        <f t="shared" si="0"/>
        <v>0</v>
      </c>
      <c r="H23" s="694"/>
    </row>
    <row r="24" spans="1:8" s="17" customFormat="1" ht="18" customHeight="1" thickBot="1">
      <c r="A24" s="30" t="s">
        <v>50</v>
      </c>
      <c r="B24" s="15">
        <f>SUM(B5:B23)</f>
        <v>7608580</v>
      </c>
      <c r="C24" s="22"/>
      <c r="D24" s="15">
        <f>SUM(D5:D23)</f>
        <v>0</v>
      </c>
      <c r="E24" s="15">
        <f>SUM(E5:E23)</f>
        <v>7608580</v>
      </c>
      <c r="F24" s="15">
        <f>SUM(F5:F23)</f>
        <v>1000000</v>
      </c>
      <c r="G24" s="16">
        <f>SUM(G5:G23)</f>
        <v>1000000</v>
      </c>
      <c r="H24" s="694"/>
    </row>
    <row r="25" spans="6:8" ht="12.75">
      <c r="F25" s="17"/>
      <c r="G25" s="17"/>
      <c r="H25" s="574"/>
    </row>
    <row r="26" ht="12.75">
      <c r="H26" s="574"/>
    </row>
    <row r="27" ht="12.75">
      <c r="H27" s="574"/>
    </row>
    <row r="28" ht="12.75">
      <c r="H28" s="574"/>
    </row>
    <row r="29" ht="12.75">
      <c r="H29" s="574"/>
    </row>
    <row r="30" ht="12.75">
      <c r="H30" s="574"/>
    </row>
    <row r="31" ht="12.75">
      <c r="H31" s="574"/>
    </row>
    <row r="32" ht="12.75">
      <c r="H32" s="574"/>
    </row>
    <row r="33" ht="12.75">
      <c r="H33" s="574"/>
    </row>
  </sheetData>
  <sheetProtection sheet="1" objects="1" scenarios="1"/>
  <mergeCells count="2"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B5" sqref="B5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693" t="s">
        <v>2</v>
      </c>
      <c r="B1" s="693"/>
      <c r="C1" s="693"/>
      <c r="D1" s="693"/>
      <c r="E1" s="693"/>
      <c r="F1" s="693"/>
      <c r="G1" s="693"/>
      <c r="H1" s="690" t="str">
        <f>+CONCATENATE("4. melléklet a ……/",LEFT(ÖSSZEFÜGGÉSEK!A4,4)+1,". (……) önkormányzati rendelethez")</f>
        <v>4. melléklet a ……/2018. (……) önkormányzati rendelethez</v>
      </c>
    </row>
    <row r="2" spans="1:8" ht="23.25" customHeight="1" thickBot="1">
      <c r="A2" s="27"/>
      <c r="B2" s="10"/>
      <c r="C2" s="10"/>
      <c r="D2" s="10"/>
      <c r="E2" s="10"/>
      <c r="F2" s="598"/>
      <c r="G2" s="596" t="e">
        <f>'3.sz.mell.'!G2</f>
        <v>#REF!</v>
      </c>
      <c r="H2" s="690"/>
    </row>
    <row r="3" spans="1:8" s="6" customFormat="1" ht="48.75" customHeight="1" thickBot="1">
      <c r="A3" s="28" t="s">
        <v>54</v>
      </c>
      <c r="B3" s="29" t="s">
        <v>52</v>
      </c>
      <c r="C3" s="29" t="s">
        <v>53</v>
      </c>
      <c r="D3" s="29" t="str">
        <f>+'3.sz.mell.'!D3</f>
        <v>Felhasználás 2016. XII.31-ig</v>
      </c>
      <c r="E3" s="29" t="str">
        <f>+'3.sz.mell.'!E3</f>
        <v>2017. évi módosított előirányzat</v>
      </c>
      <c r="F3" s="82" t="str">
        <f>+'3.sz.mell.'!F3</f>
        <v>2017. évi teljesítés</v>
      </c>
      <c r="G3" s="81" t="str">
        <f>+'3.sz.mell.'!G3</f>
        <v>Összes teljesítés 2017. dec. 31-ig</v>
      </c>
      <c r="H3" s="690"/>
    </row>
    <row r="4" spans="1:8" s="10" customFormat="1" ht="15" customHeight="1" thickBot="1">
      <c r="A4" s="432" t="s">
        <v>405</v>
      </c>
      <c r="B4" s="433" t="s">
        <v>406</v>
      </c>
      <c r="C4" s="433" t="s">
        <v>407</v>
      </c>
      <c r="D4" s="433" t="s">
        <v>408</v>
      </c>
      <c r="E4" s="433" t="s">
        <v>409</v>
      </c>
      <c r="F4" s="49" t="s">
        <v>486</v>
      </c>
      <c r="G4" s="434" t="s">
        <v>532</v>
      </c>
      <c r="H4" s="690"/>
    </row>
    <row r="5" spans="1:8" ht="25.5" customHeight="1">
      <c r="A5" s="18" t="s">
        <v>765</v>
      </c>
      <c r="B5" s="2">
        <v>48261490</v>
      </c>
      <c r="C5" s="301" t="s">
        <v>767</v>
      </c>
      <c r="D5" s="2"/>
      <c r="E5" s="2">
        <v>48261491</v>
      </c>
      <c r="F5" s="50">
        <v>1337500</v>
      </c>
      <c r="G5" s="51">
        <f>+D5+F5</f>
        <v>1337500</v>
      </c>
      <c r="H5" s="690"/>
    </row>
    <row r="6" spans="1:8" ht="25.5" customHeight="1">
      <c r="A6" s="18" t="s">
        <v>766</v>
      </c>
      <c r="B6" s="2">
        <v>48261491</v>
      </c>
      <c r="C6" s="301" t="s">
        <v>767</v>
      </c>
      <c r="D6" s="2"/>
      <c r="E6" s="2">
        <v>48261491</v>
      </c>
      <c r="F6" s="50">
        <v>1337500</v>
      </c>
      <c r="G6" s="51">
        <f aca="true" t="shared" si="0" ref="G6:G23">+D6+F6</f>
        <v>1337500</v>
      </c>
      <c r="H6" s="690"/>
    </row>
    <row r="7" spans="1:8" ht="15.75" customHeight="1">
      <c r="A7" s="18"/>
      <c r="B7" s="2"/>
      <c r="C7" s="301"/>
      <c r="D7" s="2"/>
      <c r="E7" s="2"/>
      <c r="F7" s="50"/>
      <c r="G7" s="51">
        <f t="shared" si="0"/>
        <v>0</v>
      </c>
      <c r="H7" s="690"/>
    </row>
    <row r="8" spans="1:8" ht="15.75" customHeight="1">
      <c r="A8" s="18"/>
      <c r="B8" s="2"/>
      <c r="C8" s="301"/>
      <c r="D8" s="2"/>
      <c r="E8" s="2"/>
      <c r="F8" s="50"/>
      <c r="G8" s="51">
        <f t="shared" si="0"/>
        <v>0</v>
      </c>
      <c r="H8" s="690"/>
    </row>
    <row r="9" spans="1:8" ht="15.75" customHeight="1">
      <c r="A9" s="18"/>
      <c r="B9" s="2"/>
      <c r="C9" s="301"/>
      <c r="D9" s="2"/>
      <c r="E9" s="2"/>
      <c r="F9" s="50"/>
      <c r="G9" s="51">
        <f t="shared" si="0"/>
        <v>0</v>
      </c>
      <c r="H9" s="690"/>
    </row>
    <row r="10" spans="1:8" ht="15.75" customHeight="1">
      <c r="A10" s="18"/>
      <c r="B10" s="2"/>
      <c r="C10" s="301"/>
      <c r="D10" s="2"/>
      <c r="E10" s="2"/>
      <c r="F10" s="50"/>
      <c r="G10" s="51">
        <f t="shared" si="0"/>
        <v>0</v>
      </c>
      <c r="H10" s="690"/>
    </row>
    <row r="11" spans="1:8" ht="15.75" customHeight="1">
      <c r="A11" s="18"/>
      <c r="B11" s="2"/>
      <c r="C11" s="301"/>
      <c r="D11" s="2"/>
      <c r="E11" s="2"/>
      <c r="F11" s="50"/>
      <c r="G11" s="51">
        <f t="shared" si="0"/>
        <v>0</v>
      </c>
      <c r="H11" s="690"/>
    </row>
    <row r="12" spans="1:8" ht="15.75" customHeight="1">
      <c r="A12" s="18"/>
      <c r="B12" s="2"/>
      <c r="C12" s="301"/>
      <c r="D12" s="2"/>
      <c r="E12" s="2"/>
      <c r="F12" s="50"/>
      <c r="G12" s="51">
        <f t="shared" si="0"/>
        <v>0</v>
      </c>
      <c r="H12" s="690"/>
    </row>
    <row r="13" spans="1:8" ht="15.75" customHeight="1">
      <c r="A13" s="18"/>
      <c r="B13" s="2"/>
      <c r="C13" s="301"/>
      <c r="D13" s="2"/>
      <c r="E13" s="2"/>
      <c r="F13" s="50"/>
      <c r="G13" s="51">
        <f t="shared" si="0"/>
        <v>0</v>
      </c>
      <c r="H13" s="690"/>
    </row>
    <row r="14" spans="1:8" ht="15.75" customHeight="1">
      <c r="A14" s="18"/>
      <c r="B14" s="2"/>
      <c r="C14" s="301"/>
      <c r="D14" s="2"/>
      <c r="E14" s="2"/>
      <c r="F14" s="50"/>
      <c r="G14" s="51">
        <f t="shared" si="0"/>
        <v>0</v>
      </c>
      <c r="H14" s="690"/>
    </row>
    <row r="15" spans="1:8" ht="15.75" customHeight="1">
      <c r="A15" s="18"/>
      <c r="B15" s="2"/>
      <c r="C15" s="301"/>
      <c r="D15" s="2"/>
      <c r="E15" s="2"/>
      <c r="F15" s="50"/>
      <c r="G15" s="51">
        <f t="shared" si="0"/>
        <v>0</v>
      </c>
      <c r="H15" s="690"/>
    </row>
    <row r="16" spans="1:8" ht="15.75" customHeight="1">
      <c r="A16" s="18"/>
      <c r="B16" s="2"/>
      <c r="C16" s="301"/>
      <c r="D16" s="2"/>
      <c r="E16" s="2"/>
      <c r="F16" s="50"/>
      <c r="G16" s="51">
        <f t="shared" si="0"/>
        <v>0</v>
      </c>
      <c r="H16" s="690"/>
    </row>
    <row r="17" spans="1:8" ht="15.75" customHeight="1">
      <c r="A17" s="18"/>
      <c r="B17" s="2"/>
      <c r="C17" s="301"/>
      <c r="D17" s="2"/>
      <c r="E17" s="2"/>
      <c r="F17" s="50"/>
      <c r="G17" s="51">
        <f t="shared" si="0"/>
        <v>0</v>
      </c>
      <c r="H17" s="690"/>
    </row>
    <row r="18" spans="1:8" ht="15.75" customHeight="1">
      <c r="A18" s="18"/>
      <c r="B18" s="2"/>
      <c r="C18" s="301"/>
      <c r="D18" s="2"/>
      <c r="E18" s="2"/>
      <c r="F18" s="50"/>
      <c r="G18" s="51">
        <f t="shared" si="0"/>
        <v>0</v>
      </c>
      <c r="H18" s="690"/>
    </row>
    <row r="19" spans="1:8" ht="15.75" customHeight="1">
      <c r="A19" s="18"/>
      <c r="B19" s="2"/>
      <c r="C19" s="301"/>
      <c r="D19" s="2"/>
      <c r="E19" s="2"/>
      <c r="F19" s="50"/>
      <c r="G19" s="51">
        <f t="shared" si="0"/>
        <v>0</v>
      </c>
      <c r="H19" s="690"/>
    </row>
    <row r="20" spans="1:8" ht="15.75" customHeight="1">
      <c r="A20" s="18"/>
      <c r="B20" s="2"/>
      <c r="C20" s="301"/>
      <c r="D20" s="2"/>
      <c r="E20" s="2"/>
      <c r="F20" s="50"/>
      <c r="G20" s="51">
        <f t="shared" si="0"/>
        <v>0</v>
      </c>
      <c r="H20" s="690"/>
    </row>
    <row r="21" spans="1:8" ht="15.75" customHeight="1">
      <c r="A21" s="18"/>
      <c r="B21" s="2"/>
      <c r="C21" s="301"/>
      <c r="D21" s="2"/>
      <c r="E21" s="2"/>
      <c r="F21" s="50"/>
      <c r="G21" s="51">
        <f t="shared" si="0"/>
        <v>0</v>
      </c>
      <c r="H21" s="690"/>
    </row>
    <row r="22" spans="1:8" ht="15.75" customHeight="1">
      <c r="A22" s="18"/>
      <c r="B22" s="2"/>
      <c r="C22" s="301"/>
      <c r="D22" s="2"/>
      <c r="E22" s="2"/>
      <c r="F22" s="50"/>
      <c r="G22" s="51">
        <f t="shared" si="0"/>
        <v>0</v>
      </c>
      <c r="H22" s="690"/>
    </row>
    <row r="23" spans="1:8" ht="15.75" customHeight="1" thickBot="1">
      <c r="A23" s="19"/>
      <c r="B23" s="3"/>
      <c r="C23" s="302"/>
      <c r="D23" s="3"/>
      <c r="E23" s="3"/>
      <c r="F23" s="52"/>
      <c r="G23" s="51">
        <f t="shared" si="0"/>
        <v>0</v>
      </c>
      <c r="H23" s="690"/>
    </row>
    <row r="24" spans="1:8" s="17" customFormat="1" ht="18" customHeight="1" thickBot="1">
      <c r="A24" s="30" t="s">
        <v>50</v>
      </c>
      <c r="B24" s="15">
        <f>SUM(B5:B23)</f>
        <v>96522981</v>
      </c>
      <c r="C24" s="22"/>
      <c r="D24" s="15">
        <f>SUM(D5:D23)</f>
        <v>0</v>
      </c>
      <c r="E24" s="15">
        <f>SUM(E5:E23)</f>
        <v>96522982</v>
      </c>
      <c r="F24" s="15">
        <f>SUM(F5:F23)</f>
        <v>2675000</v>
      </c>
      <c r="G24" s="16">
        <f>SUM(G5:G23)</f>
        <v>2675000</v>
      </c>
      <c r="H24" s="690"/>
    </row>
  </sheetData>
  <sheetProtection/>
  <mergeCells count="2"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0">
      <selection activeCell="K10" sqref="K10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695" t="s">
        <v>0</v>
      </c>
      <c r="B1" s="695"/>
      <c r="C1" s="695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708" t="str">
        <f>+CONCATENATE("5. melléklet a ……/",LEFT(ÖSSZEFÜGGÉSEK!A4,4)+1,". (……) önkormányzati rendelethez    ")</f>
        <v>5. melléklet a ……/2018. (……) önkormányzati rendelethez    </v>
      </c>
    </row>
    <row r="2" spans="1:1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599"/>
      <c r="M2" s="597" t="e">
        <f>'4.sz.mell.'!G2</f>
        <v>#REF!</v>
      </c>
      <c r="N2" s="708"/>
    </row>
    <row r="3" spans="1:14" ht="13.5" thickBot="1">
      <c r="A3" s="701" t="s">
        <v>88</v>
      </c>
      <c r="B3" s="699" t="s">
        <v>174</v>
      </c>
      <c r="C3" s="699"/>
      <c r="D3" s="699"/>
      <c r="E3" s="699"/>
      <c r="F3" s="699"/>
      <c r="G3" s="699"/>
      <c r="H3" s="699"/>
      <c r="I3" s="699"/>
      <c r="J3" s="713" t="s">
        <v>176</v>
      </c>
      <c r="K3" s="713"/>
      <c r="L3" s="713"/>
      <c r="M3" s="713"/>
      <c r="N3" s="708"/>
    </row>
    <row r="4" spans="1:14" ht="15" customHeight="1" thickBot="1">
      <c r="A4" s="702"/>
      <c r="B4" s="704" t="s">
        <v>177</v>
      </c>
      <c r="C4" s="698" t="s">
        <v>178</v>
      </c>
      <c r="D4" s="717" t="s">
        <v>172</v>
      </c>
      <c r="E4" s="717"/>
      <c r="F4" s="717"/>
      <c r="G4" s="717"/>
      <c r="H4" s="717"/>
      <c r="I4" s="717"/>
      <c r="J4" s="714"/>
      <c r="K4" s="714"/>
      <c r="L4" s="714"/>
      <c r="M4" s="714"/>
      <c r="N4" s="708"/>
    </row>
    <row r="5" spans="1:14" ht="21.75" thickBot="1">
      <c r="A5" s="702"/>
      <c r="B5" s="704"/>
      <c r="C5" s="698"/>
      <c r="D5" s="54" t="s">
        <v>177</v>
      </c>
      <c r="E5" s="54" t="s">
        <v>178</v>
      </c>
      <c r="F5" s="54" t="s">
        <v>177</v>
      </c>
      <c r="G5" s="54" t="s">
        <v>178</v>
      </c>
      <c r="H5" s="54" t="s">
        <v>177</v>
      </c>
      <c r="I5" s="54" t="s">
        <v>178</v>
      </c>
      <c r="J5" s="714"/>
      <c r="K5" s="714"/>
      <c r="L5" s="714"/>
      <c r="M5" s="714"/>
      <c r="N5" s="708"/>
    </row>
    <row r="6" spans="1:14" ht="32.25" thickBot="1">
      <c r="A6" s="703"/>
      <c r="B6" s="698" t="s">
        <v>173</v>
      </c>
      <c r="C6" s="698"/>
      <c r="D6" s="698" t="str">
        <f>+CONCATENATE(LEFT(ÖSSZEFÜGGÉSEK!A4,4),". előtt")</f>
        <v>2017. előtt</v>
      </c>
      <c r="E6" s="698"/>
      <c r="F6" s="698" t="str">
        <f>+CONCATENATE(LEFT(ÖSSZEFÜGGÉSEK!A4,4),". évi")</f>
        <v>2017. évi</v>
      </c>
      <c r="G6" s="698"/>
      <c r="H6" s="704" t="str">
        <f>+CONCATENATE(LEFT(ÖSSZEFÜGGÉSEK!A4,4),". után")</f>
        <v>2017. után</v>
      </c>
      <c r="I6" s="704"/>
      <c r="J6" s="53" t="str">
        <f>+D6</f>
        <v>2017. előtt</v>
      </c>
      <c r="K6" s="54" t="str">
        <f>+F6</f>
        <v>2017. évi</v>
      </c>
      <c r="L6" s="53" t="s">
        <v>38</v>
      </c>
      <c r="M6" s="54" t="str">
        <f>+CONCATENATE("Teljesítés %-a ",LEFT(ÖSSZEFÜGGÉSEK!A4,4),". XII. 31-ig")</f>
        <v>Teljesítés %-a 2017. XII. 31-ig</v>
      </c>
      <c r="N6" s="708"/>
    </row>
    <row r="7" spans="1:14" ht="13.5" thickBot="1">
      <c r="A7" s="55" t="s">
        <v>405</v>
      </c>
      <c r="B7" s="53" t="s">
        <v>406</v>
      </c>
      <c r="C7" s="53" t="s">
        <v>407</v>
      </c>
      <c r="D7" s="56" t="s">
        <v>408</v>
      </c>
      <c r="E7" s="54" t="s">
        <v>409</v>
      </c>
      <c r="F7" s="54" t="s">
        <v>486</v>
      </c>
      <c r="G7" s="54" t="s">
        <v>487</v>
      </c>
      <c r="H7" s="53" t="s">
        <v>488</v>
      </c>
      <c r="I7" s="56" t="s">
        <v>489</v>
      </c>
      <c r="J7" s="56" t="s">
        <v>533</v>
      </c>
      <c r="K7" s="56" t="s">
        <v>534</v>
      </c>
      <c r="L7" s="56" t="s">
        <v>535</v>
      </c>
      <c r="M7" s="57" t="s">
        <v>536</v>
      </c>
      <c r="N7" s="708"/>
    </row>
    <row r="8" spans="1:14" ht="12.75">
      <c r="A8" s="58" t="s">
        <v>89</v>
      </c>
      <c r="B8" s="603"/>
      <c r="C8" s="604"/>
      <c r="D8" s="604"/>
      <c r="E8" s="605"/>
      <c r="F8" s="604"/>
      <c r="G8" s="604"/>
      <c r="H8" s="604"/>
      <c r="I8" s="604"/>
      <c r="J8" s="604"/>
      <c r="K8" s="604"/>
      <c r="L8" s="606">
        <f aca="true" t="shared" si="0" ref="L8:L14">+J8+K8</f>
        <v>0</v>
      </c>
      <c r="M8" s="607">
        <f>IF((C8&lt;&gt;0),ROUND((L8/C8)*100,1),"")</f>
      </c>
      <c r="N8" s="708"/>
    </row>
    <row r="9" spans="1:14" ht="12.75">
      <c r="A9" s="59" t="s">
        <v>101</v>
      </c>
      <c r="B9" s="608"/>
      <c r="C9" s="609"/>
      <c r="D9" s="609"/>
      <c r="E9" s="609"/>
      <c r="F9" s="609"/>
      <c r="G9" s="609"/>
      <c r="H9" s="609"/>
      <c r="I9" s="609"/>
      <c r="J9" s="609"/>
      <c r="K9" s="609"/>
      <c r="L9" s="610">
        <f t="shared" si="0"/>
        <v>0</v>
      </c>
      <c r="M9" s="611">
        <f aca="true" t="shared" si="1" ref="M9:M14">IF((C9&lt;&gt;0),ROUND((L9/C9)*100,1),"")</f>
      </c>
      <c r="N9" s="708"/>
    </row>
    <row r="10" spans="1:14" ht="12.75">
      <c r="A10" s="60" t="s">
        <v>90</v>
      </c>
      <c r="B10" s="612">
        <v>103131561</v>
      </c>
      <c r="C10" s="613">
        <v>103213561</v>
      </c>
      <c r="D10" s="613"/>
      <c r="E10" s="613"/>
      <c r="F10" s="613">
        <v>103131561</v>
      </c>
      <c r="G10" s="613">
        <v>103131561</v>
      </c>
      <c r="H10" s="613"/>
      <c r="I10" s="613"/>
      <c r="J10" s="613"/>
      <c r="K10" s="613">
        <v>2675000</v>
      </c>
      <c r="L10" s="610">
        <f t="shared" si="0"/>
        <v>2675000</v>
      </c>
      <c r="M10" s="611">
        <f t="shared" si="1"/>
        <v>2.6</v>
      </c>
      <c r="N10" s="708"/>
    </row>
    <row r="11" spans="1:14" ht="12.75">
      <c r="A11" s="60" t="s">
        <v>102</v>
      </c>
      <c r="B11" s="612"/>
      <c r="C11" s="613"/>
      <c r="D11" s="613"/>
      <c r="E11" s="613"/>
      <c r="F11" s="613"/>
      <c r="G11" s="613"/>
      <c r="H11" s="613"/>
      <c r="I11" s="613"/>
      <c r="J11" s="613"/>
      <c r="K11" s="613"/>
      <c r="L11" s="610">
        <f t="shared" si="0"/>
        <v>0</v>
      </c>
      <c r="M11" s="611">
        <f t="shared" si="1"/>
      </c>
      <c r="N11" s="708"/>
    </row>
    <row r="12" spans="1:14" ht="12.75">
      <c r="A12" s="60" t="s">
        <v>91</v>
      </c>
      <c r="B12" s="612"/>
      <c r="C12" s="613"/>
      <c r="D12" s="613"/>
      <c r="E12" s="613"/>
      <c r="F12" s="613"/>
      <c r="G12" s="613"/>
      <c r="H12" s="613"/>
      <c r="I12" s="613"/>
      <c r="J12" s="613"/>
      <c r="K12" s="613"/>
      <c r="L12" s="610">
        <f t="shared" si="0"/>
        <v>0</v>
      </c>
      <c r="M12" s="611">
        <f t="shared" si="1"/>
      </c>
      <c r="N12" s="708"/>
    </row>
    <row r="13" spans="1:14" ht="12.75">
      <c r="A13" s="60" t="s">
        <v>92</v>
      </c>
      <c r="B13" s="612"/>
      <c r="C13" s="613"/>
      <c r="D13" s="613"/>
      <c r="E13" s="613"/>
      <c r="F13" s="613"/>
      <c r="G13" s="613"/>
      <c r="H13" s="613"/>
      <c r="I13" s="613"/>
      <c r="J13" s="613"/>
      <c r="K13" s="613"/>
      <c r="L13" s="610">
        <f t="shared" si="0"/>
        <v>0</v>
      </c>
      <c r="M13" s="611">
        <f t="shared" si="1"/>
      </c>
      <c r="N13" s="708"/>
    </row>
    <row r="14" spans="1:14" ht="15" customHeight="1" thickBot="1">
      <c r="A14" s="61"/>
      <c r="B14" s="614"/>
      <c r="C14" s="615"/>
      <c r="D14" s="615"/>
      <c r="E14" s="615"/>
      <c r="F14" s="615"/>
      <c r="G14" s="615"/>
      <c r="H14" s="615"/>
      <c r="I14" s="615"/>
      <c r="J14" s="615"/>
      <c r="K14" s="615"/>
      <c r="L14" s="610">
        <f t="shared" si="0"/>
        <v>0</v>
      </c>
      <c r="M14" s="616">
        <f t="shared" si="1"/>
      </c>
      <c r="N14" s="708"/>
    </row>
    <row r="15" spans="1:14" ht="13.5" thickBot="1">
      <c r="A15" s="62" t="s">
        <v>94</v>
      </c>
      <c r="B15" s="617">
        <f>B8+SUM(B10:B14)</f>
        <v>103131561</v>
      </c>
      <c r="C15" s="617">
        <f aca="true" t="shared" si="2" ref="C15:L15">C8+SUM(C10:C14)</f>
        <v>103213561</v>
      </c>
      <c r="D15" s="617">
        <f t="shared" si="2"/>
        <v>0</v>
      </c>
      <c r="E15" s="617">
        <f t="shared" si="2"/>
        <v>0</v>
      </c>
      <c r="F15" s="617">
        <f t="shared" si="2"/>
        <v>103131561</v>
      </c>
      <c r="G15" s="617">
        <f t="shared" si="2"/>
        <v>103131561</v>
      </c>
      <c r="H15" s="617">
        <f t="shared" si="2"/>
        <v>0</v>
      </c>
      <c r="I15" s="617">
        <f t="shared" si="2"/>
        <v>0</v>
      </c>
      <c r="J15" s="617">
        <f t="shared" si="2"/>
        <v>0</v>
      </c>
      <c r="K15" s="617">
        <f t="shared" si="2"/>
        <v>2675000</v>
      </c>
      <c r="L15" s="617">
        <f t="shared" si="2"/>
        <v>2675000</v>
      </c>
      <c r="M15" s="618">
        <f>IF((C15&lt;&gt;0),ROUND((L15/C15)*100,1),"")</f>
        <v>2.6</v>
      </c>
      <c r="N15" s="708"/>
    </row>
    <row r="16" spans="1:14" ht="12.75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708"/>
    </row>
    <row r="17" spans="1:14" ht="13.5" thickBot="1">
      <c r="A17" s="66" t="s">
        <v>93</v>
      </c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708"/>
    </row>
    <row r="18" spans="1:14" ht="12.75">
      <c r="A18" s="69" t="s">
        <v>97</v>
      </c>
      <c r="B18" s="603"/>
      <c r="C18" s="604"/>
      <c r="D18" s="604"/>
      <c r="E18" s="605"/>
      <c r="F18" s="604"/>
      <c r="G18" s="604"/>
      <c r="H18" s="604"/>
      <c r="I18" s="604"/>
      <c r="J18" s="604"/>
      <c r="K18" s="604"/>
      <c r="L18" s="619">
        <f aca="true" t="shared" si="3" ref="L18:L23">+J18+K18</f>
        <v>0</v>
      </c>
      <c r="M18" s="607">
        <f aca="true" t="shared" si="4" ref="M18:M24">IF((C18&lt;&gt;0),ROUND((L18/C18)*100,1),"")</f>
      </c>
      <c r="N18" s="708"/>
    </row>
    <row r="19" spans="1:14" ht="12.75">
      <c r="A19" s="70" t="s">
        <v>98</v>
      </c>
      <c r="B19" s="608"/>
      <c r="C19" s="613"/>
      <c r="D19" s="613"/>
      <c r="E19" s="613"/>
      <c r="F19" s="613"/>
      <c r="G19" s="613"/>
      <c r="H19" s="613"/>
      <c r="I19" s="613"/>
      <c r="J19" s="613"/>
      <c r="K19" s="613"/>
      <c r="L19" s="620">
        <f t="shared" si="3"/>
        <v>0</v>
      </c>
      <c r="M19" s="611">
        <f t="shared" si="4"/>
      </c>
      <c r="N19" s="708"/>
    </row>
    <row r="20" spans="1:14" ht="12.75">
      <c r="A20" s="70" t="s">
        <v>99</v>
      </c>
      <c r="B20" s="612"/>
      <c r="C20" s="613"/>
      <c r="D20" s="613"/>
      <c r="E20" s="613"/>
      <c r="F20" s="613"/>
      <c r="G20" s="613"/>
      <c r="H20" s="613"/>
      <c r="I20" s="613"/>
      <c r="J20" s="613"/>
      <c r="K20" s="613"/>
      <c r="L20" s="620">
        <f t="shared" si="3"/>
        <v>0</v>
      </c>
      <c r="M20" s="611">
        <f t="shared" si="4"/>
      </c>
      <c r="N20" s="708"/>
    </row>
    <row r="21" spans="1:14" ht="12.75">
      <c r="A21" s="70" t="s">
        <v>100</v>
      </c>
      <c r="B21" s="612"/>
      <c r="C21" s="613"/>
      <c r="D21" s="613"/>
      <c r="E21" s="613"/>
      <c r="F21" s="613"/>
      <c r="G21" s="613"/>
      <c r="H21" s="613"/>
      <c r="I21" s="613"/>
      <c r="J21" s="613"/>
      <c r="K21" s="613"/>
      <c r="L21" s="620">
        <f t="shared" si="3"/>
        <v>0</v>
      </c>
      <c r="M21" s="611">
        <f t="shared" si="4"/>
      </c>
      <c r="N21" s="708"/>
    </row>
    <row r="22" spans="1:14" ht="12.75">
      <c r="A22" s="71"/>
      <c r="B22" s="612"/>
      <c r="C22" s="613"/>
      <c r="D22" s="613"/>
      <c r="E22" s="613"/>
      <c r="F22" s="613"/>
      <c r="G22" s="613"/>
      <c r="H22" s="613"/>
      <c r="I22" s="613"/>
      <c r="J22" s="613"/>
      <c r="K22" s="613"/>
      <c r="L22" s="620">
        <f t="shared" si="3"/>
        <v>0</v>
      </c>
      <c r="M22" s="611">
        <f t="shared" si="4"/>
      </c>
      <c r="N22" s="708"/>
    </row>
    <row r="23" spans="1:14" ht="13.5" thickBot="1">
      <c r="A23" s="72"/>
      <c r="B23" s="614"/>
      <c r="C23" s="615"/>
      <c r="D23" s="615"/>
      <c r="E23" s="615"/>
      <c r="F23" s="615"/>
      <c r="G23" s="615"/>
      <c r="H23" s="615"/>
      <c r="I23" s="615"/>
      <c r="J23" s="615"/>
      <c r="K23" s="615"/>
      <c r="L23" s="620">
        <f t="shared" si="3"/>
        <v>0</v>
      </c>
      <c r="M23" s="616">
        <f t="shared" si="4"/>
      </c>
      <c r="N23" s="708"/>
    </row>
    <row r="24" spans="1:14" ht="13.5" thickBot="1">
      <c r="A24" s="73" t="s">
        <v>78</v>
      </c>
      <c r="B24" s="617">
        <f aca="true" t="shared" si="5" ref="B24:L24">SUM(B18:B23)</f>
        <v>0</v>
      </c>
      <c r="C24" s="617">
        <f t="shared" si="5"/>
        <v>0</v>
      </c>
      <c r="D24" s="617">
        <f t="shared" si="5"/>
        <v>0</v>
      </c>
      <c r="E24" s="617">
        <f t="shared" si="5"/>
        <v>0</v>
      </c>
      <c r="F24" s="617">
        <f t="shared" si="5"/>
        <v>0</v>
      </c>
      <c r="G24" s="617">
        <f t="shared" si="5"/>
        <v>0</v>
      </c>
      <c r="H24" s="617">
        <f t="shared" si="5"/>
        <v>0</v>
      </c>
      <c r="I24" s="617">
        <f t="shared" si="5"/>
        <v>0</v>
      </c>
      <c r="J24" s="617">
        <f t="shared" si="5"/>
        <v>0</v>
      </c>
      <c r="K24" s="617">
        <f t="shared" si="5"/>
        <v>0</v>
      </c>
      <c r="L24" s="617">
        <f t="shared" si="5"/>
        <v>0</v>
      </c>
      <c r="M24" s="618">
        <f t="shared" si="4"/>
      </c>
      <c r="N24" s="708"/>
    </row>
    <row r="25" spans="1:14" ht="12.75">
      <c r="A25" s="697" t="s">
        <v>171</v>
      </c>
      <c r="B25" s="697"/>
      <c r="C25" s="697"/>
      <c r="D25" s="697"/>
      <c r="E25" s="697"/>
      <c r="F25" s="697"/>
      <c r="G25" s="697"/>
      <c r="H25" s="697"/>
      <c r="I25" s="697"/>
      <c r="J25" s="697"/>
      <c r="K25" s="697"/>
      <c r="L25" s="697"/>
      <c r="M25" s="697"/>
      <c r="N25" s="708"/>
    </row>
    <row r="26" spans="1:14" ht="5.2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8"/>
    </row>
    <row r="27" spans="1:14" ht="15.75">
      <c r="A27" s="707" t="str">
        <f>+CONCATENATE("Önkormányzaton kívüli EU-s projekthez történő hozzájárulás ",LEFT(ÖSSZEFÜGGÉSEK!A4,4),". évi előirányzata és teljesítése")</f>
        <v>Önkormányzaton kívüli EU-s projekthez történő hozzájárulás 2017. évi előirányzata és teljesítése</v>
      </c>
      <c r="B27" s="707"/>
      <c r="C27" s="707"/>
      <c r="D27" s="707"/>
      <c r="E27" s="707"/>
      <c r="F27" s="707"/>
      <c r="G27" s="707"/>
      <c r="H27" s="707"/>
      <c r="I27" s="707"/>
      <c r="J27" s="707"/>
      <c r="K27" s="707"/>
      <c r="L27" s="707"/>
      <c r="M27" s="707"/>
      <c r="N27" s="708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00" t="e">
        <f>M2</f>
        <v>#REF!</v>
      </c>
      <c r="M28" s="700"/>
      <c r="N28" s="708"/>
    </row>
    <row r="29" spans="1:14" ht="21.75" thickBot="1">
      <c r="A29" s="715" t="s">
        <v>95</v>
      </c>
      <c r="B29" s="716"/>
      <c r="C29" s="716"/>
      <c r="D29" s="716"/>
      <c r="E29" s="716"/>
      <c r="F29" s="716"/>
      <c r="G29" s="716"/>
      <c r="H29" s="716"/>
      <c r="I29" s="716"/>
      <c r="J29" s="716"/>
      <c r="K29" s="75" t="s">
        <v>637</v>
      </c>
      <c r="L29" s="75" t="s">
        <v>636</v>
      </c>
      <c r="M29" s="75" t="s">
        <v>176</v>
      </c>
      <c r="N29" s="708"/>
    </row>
    <row r="30" spans="1:14" ht="12.75">
      <c r="A30" s="709"/>
      <c r="B30" s="710"/>
      <c r="C30" s="710"/>
      <c r="D30" s="710"/>
      <c r="E30" s="710"/>
      <c r="F30" s="710"/>
      <c r="G30" s="710"/>
      <c r="H30" s="710"/>
      <c r="I30" s="710"/>
      <c r="J30" s="710"/>
      <c r="K30" s="605"/>
      <c r="L30" s="621"/>
      <c r="M30" s="621"/>
      <c r="N30" s="708"/>
    </row>
    <row r="31" spans="1:14" ht="13.5" thickBot="1">
      <c r="A31" s="711"/>
      <c r="B31" s="712"/>
      <c r="C31" s="712"/>
      <c r="D31" s="712"/>
      <c r="E31" s="712"/>
      <c r="F31" s="712"/>
      <c r="G31" s="712"/>
      <c r="H31" s="712"/>
      <c r="I31" s="712"/>
      <c r="J31" s="712"/>
      <c r="K31" s="622"/>
      <c r="L31" s="615"/>
      <c r="M31" s="615"/>
      <c r="N31" s="708"/>
    </row>
    <row r="32" spans="1:14" ht="13.5" thickBot="1">
      <c r="A32" s="705" t="s">
        <v>39</v>
      </c>
      <c r="B32" s="706"/>
      <c r="C32" s="706"/>
      <c r="D32" s="706"/>
      <c r="E32" s="706"/>
      <c r="F32" s="706"/>
      <c r="G32" s="706"/>
      <c r="H32" s="706"/>
      <c r="I32" s="706"/>
      <c r="J32" s="706"/>
      <c r="K32" s="623">
        <f>SUM(K30:K31)</f>
        <v>0</v>
      </c>
      <c r="L32" s="623">
        <f>SUM(L30:L31)</f>
        <v>0</v>
      </c>
      <c r="M32" s="623">
        <f>SUM(M30:M31)</f>
        <v>0</v>
      </c>
      <c r="N32" s="708"/>
    </row>
    <row r="33" ht="12.75">
      <c r="N33" s="708"/>
    </row>
    <row r="48" ht="12.75">
      <c r="A48" s="9"/>
    </row>
  </sheetData>
  <sheetProtection sheet="1" objects="1" scenarios="1"/>
  <mergeCells count="20">
    <mergeCell ref="H6:I6"/>
    <mergeCell ref="A32:J32"/>
    <mergeCell ref="B4:B5"/>
    <mergeCell ref="A27:M27"/>
    <mergeCell ref="N1:N33"/>
    <mergeCell ref="A30:J30"/>
    <mergeCell ref="A31:J31"/>
    <mergeCell ref="J3:M5"/>
    <mergeCell ref="A29:J29"/>
    <mergeCell ref="D4:I4"/>
    <mergeCell ref="A1:C1"/>
    <mergeCell ref="D1:M1"/>
    <mergeCell ref="A25:M25"/>
    <mergeCell ref="B6:C6"/>
    <mergeCell ref="B3:I3"/>
    <mergeCell ref="L28:M28"/>
    <mergeCell ref="F6:G6"/>
    <mergeCell ref="C4:C5"/>
    <mergeCell ref="D6:E6"/>
    <mergeCell ref="A3:A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25">
      <selection activeCell="E125" sqref="E125"/>
    </sheetView>
  </sheetViews>
  <sheetFormatPr defaultColWidth="9.00390625" defaultRowHeight="12.75"/>
  <cols>
    <col min="1" max="1" width="14.875" style="502" customWidth="1"/>
    <col min="2" max="2" width="65.375" style="503" customWidth="1"/>
    <col min="3" max="5" width="17.00390625" style="504" customWidth="1"/>
    <col min="6" max="16384" width="9.375" style="33" customWidth="1"/>
  </cols>
  <sheetData>
    <row r="1" spans="1:5" s="479" customFormat="1" ht="16.5" customHeight="1" thickBot="1">
      <c r="A1" s="650"/>
      <c r="B1" s="651"/>
      <c r="C1" s="489"/>
      <c r="D1" s="489"/>
      <c r="E1" s="575" t="str">
        <f>+CONCATENATE("6.1. melléklet a ……/",LEFT(ÖSSZEFÜGGÉSEK!A4,4)+1,". (……) önkormányzati rendelethez")</f>
        <v>6.1. melléklet a ……/2018. (……) önkormányzati rendelethez</v>
      </c>
    </row>
    <row r="2" spans="1:5" s="524" customFormat="1" ht="15.75" customHeight="1">
      <c r="A2" s="505" t="s">
        <v>48</v>
      </c>
      <c r="B2" s="721" t="s">
        <v>147</v>
      </c>
      <c r="C2" s="722"/>
      <c r="D2" s="723"/>
      <c r="E2" s="498" t="s">
        <v>40</v>
      </c>
    </row>
    <row r="3" spans="1:5" s="524" customFormat="1" ht="24.75" thickBot="1">
      <c r="A3" s="523" t="s">
        <v>538</v>
      </c>
      <c r="B3" s="724" t="s">
        <v>537</v>
      </c>
      <c r="C3" s="725"/>
      <c r="D3" s="726"/>
      <c r="E3" s="475" t="s">
        <v>40</v>
      </c>
    </row>
    <row r="4" spans="1:5" s="525" customFormat="1" ht="15.75" customHeight="1" thickBot="1">
      <c r="A4" s="480"/>
      <c r="B4" s="480"/>
      <c r="C4" s="481"/>
      <c r="D4" s="481"/>
      <c r="E4" s="481" t="e">
        <f>'5. sz. mell. '!M2</f>
        <v>#REF!</v>
      </c>
    </row>
    <row r="5" spans="1:5" ht="24.75" thickBot="1">
      <c r="A5" s="315" t="s">
        <v>142</v>
      </c>
      <c r="B5" s="316" t="s">
        <v>696</v>
      </c>
      <c r="C5" s="76" t="s">
        <v>170</v>
      </c>
      <c r="D5" s="76" t="s">
        <v>175</v>
      </c>
      <c r="E5" s="482" t="s">
        <v>176</v>
      </c>
    </row>
    <row r="6" spans="1:5" s="526" customFormat="1" ht="12.75" customHeight="1" thickBot="1">
      <c r="A6" s="477" t="s">
        <v>405</v>
      </c>
      <c r="B6" s="478" t="s">
        <v>406</v>
      </c>
      <c r="C6" s="478" t="s">
        <v>407</v>
      </c>
      <c r="D6" s="86" t="s">
        <v>408</v>
      </c>
      <c r="E6" s="84" t="s">
        <v>409</v>
      </c>
    </row>
    <row r="7" spans="1:5" s="526" customFormat="1" ht="15.75" customHeight="1" thickBot="1">
      <c r="A7" s="718" t="s">
        <v>41</v>
      </c>
      <c r="B7" s="719"/>
      <c r="C7" s="719"/>
      <c r="D7" s="719"/>
      <c r="E7" s="720"/>
    </row>
    <row r="8" spans="1:5" s="526" customFormat="1" ht="12" customHeight="1" thickBot="1">
      <c r="A8" s="347" t="s">
        <v>6</v>
      </c>
      <c r="B8" s="343" t="s">
        <v>300</v>
      </c>
      <c r="C8" s="374">
        <v>18993840</v>
      </c>
      <c r="D8" s="374">
        <v>21741723</v>
      </c>
      <c r="E8" s="357">
        <v>21741723</v>
      </c>
    </row>
    <row r="9" spans="1:5" s="501" customFormat="1" ht="12" customHeight="1">
      <c r="A9" s="511" t="s">
        <v>67</v>
      </c>
      <c r="B9" s="385" t="s">
        <v>301</v>
      </c>
      <c r="C9" s="376">
        <v>10497103</v>
      </c>
      <c r="D9" s="376">
        <v>11534060</v>
      </c>
      <c r="E9" s="359" t="s">
        <v>736</v>
      </c>
    </row>
    <row r="10" spans="1:5" s="527" customFormat="1" ht="12" customHeight="1">
      <c r="A10" s="512" t="s">
        <v>68</v>
      </c>
      <c r="B10" s="386" t="s">
        <v>302</v>
      </c>
      <c r="C10" s="375"/>
      <c r="D10" s="375"/>
      <c r="E10" s="358"/>
    </row>
    <row r="11" spans="1:5" s="527" customFormat="1" ht="12" customHeight="1">
      <c r="A11" s="512" t="s">
        <v>69</v>
      </c>
      <c r="B11" s="386" t="s">
        <v>303</v>
      </c>
      <c r="C11" s="375" t="s">
        <v>737</v>
      </c>
      <c r="D11" s="375">
        <v>7246505</v>
      </c>
      <c r="E11" s="358" t="s">
        <v>738</v>
      </c>
    </row>
    <row r="12" spans="1:5" s="527" customFormat="1" ht="12" customHeight="1">
      <c r="A12" s="512" t="s">
        <v>70</v>
      </c>
      <c r="B12" s="386" t="s">
        <v>304</v>
      </c>
      <c r="C12" s="375" t="s">
        <v>739</v>
      </c>
      <c r="D12" s="375" t="s">
        <v>739</v>
      </c>
      <c r="E12" s="358" t="s">
        <v>739</v>
      </c>
    </row>
    <row r="13" spans="1:5" s="527" customFormat="1" ht="12" customHeight="1">
      <c r="A13" s="512" t="s">
        <v>103</v>
      </c>
      <c r="B13" s="386" t="s">
        <v>305</v>
      </c>
      <c r="C13" s="375"/>
      <c r="D13" s="375"/>
      <c r="E13" s="358"/>
    </row>
    <row r="14" spans="1:5" s="501" customFormat="1" ht="12" customHeight="1" thickBot="1">
      <c r="A14" s="513" t="s">
        <v>71</v>
      </c>
      <c r="B14" s="366" t="s">
        <v>306</v>
      </c>
      <c r="C14" s="377" t="s">
        <v>740</v>
      </c>
      <c r="D14" s="377" t="s">
        <v>741</v>
      </c>
      <c r="E14" s="360" t="s">
        <v>741</v>
      </c>
    </row>
    <row r="15" spans="1:5" s="501" customFormat="1" ht="12" customHeight="1" thickBot="1">
      <c r="A15" s="347" t="s">
        <v>7</v>
      </c>
      <c r="B15" s="364" t="s">
        <v>307</v>
      </c>
      <c r="C15" s="374">
        <v>2215486</v>
      </c>
      <c r="D15" s="374">
        <v>3436031</v>
      </c>
      <c r="E15" s="357">
        <v>3436031</v>
      </c>
    </row>
    <row r="16" spans="1:5" s="501" customFormat="1" ht="12" customHeight="1">
      <c r="A16" s="511" t="s">
        <v>73</v>
      </c>
      <c r="B16" s="385" t="s">
        <v>308</v>
      </c>
      <c r="C16" s="376"/>
      <c r="D16" s="376"/>
      <c r="E16" s="359"/>
    </row>
    <row r="17" spans="1:5" s="501" customFormat="1" ht="12" customHeight="1">
      <c r="A17" s="512" t="s">
        <v>74</v>
      </c>
      <c r="B17" s="386" t="s">
        <v>309</v>
      </c>
      <c r="C17" s="375"/>
      <c r="D17" s="375"/>
      <c r="E17" s="358"/>
    </row>
    <row r="18" spans="1:5" s="501" customFormat="1" ht="12" customHeight="1">
      <c r="A18" s="512" t="s">
        <v>75</v>
      </c>
      <c r="B18" s="386" t="s">
        <v>310</v>
      </c>
      <c r="C18" s="375"/>
      <c r="D18" s="375"/>
      <c r="E18" s="358"/>
    </row>
    <row r="19" spans="1:5" s="501" customFormat="1" ht="12" customHeight="1">
      <c r="A19" s="512" t="s">
        <v>76</v>
      </c>
      <c r="B19" s="386" t="s">
        <v>311</v>
      </c>
      <c r="C19" s="375"/>
      <c r="D19" s="375"/>
      <c r="E19" s="358"/>
    </row>
    <row r="20" spans="1:5" s="501" customFormat="1" ht="12" customHeight="1">
      <c r="A20" s="512" t="s">
        <v>77</v>
      </c>
      <c r="B20" s="386" t="s">
        <v>312</v>
      </c>
      <c r="C20" s="375" t="s">
        <v>743</v>
      </c>
      <c r="D20" s="375" t="s">
        <v>744</v>
      </c>
      <c r="E20" s="358" t="s">
        <v>744</v>
      </c>
    </row>
    <row r="21" spans="1:5" s="527" customFormat="1" ht="12" customHeight="1" thickBot="1">
      <c r="A21" s="513" t="s">
        <v>84</v>
      </c>
      <c r="B21" s="366" t="s">
        <v>313</v>
      </c>
      <c r="C21" s="377"/>
      <c r="D21" s="377"/>
      <c r="E21" s="360"/>
    </row>
    <row r="22" spans="1:5" s="527" customFormat="1" ht="12" customHeight="1" thickBot="1">
      <c r="A22" s="347" t="s">
        <v>8</v>
      </c>
      <c r="B22" s="343" t="s">
        <v>314</v>
      </c>
      <c r="C22" s="374">
        <f>SUM(C23:C27)</f>
        <v>0</v>
      </c>
      <c r="D22" s="374">
        <v>96522981</v>
      </c>
      <c r="E22" s="357">
        <v>96522981</v>
      </c>
    </row>
    <row r="23" spans="1:5" s="527" customFormat="1" ht="12" customHeight="1">
      <c r="A23" s="511" t="s">
        <v>56</v>
      </c>
      <c r="B23" s="385" t="s">
        <v>315</v>
      </c>
      <c r="C23" s="376"/>
      <c r="D23" s="376">
        <v>96522981</v>
      </c>
      <c r="E23" s="359" t="s">
        <v>745</v>
      </c>
    </row>
    <row r="24" spans="1:5" s="501" customFormat="1" ht="12" customHeight="1">
      <c r="A24" s="512" t="s">
        <v>57</v>
      </c>
      <c r="B24" s="386" t="s">
        <v>316</v>
      </c>
      <c r="C24" s="375"/>
      <c r="D24" s="375"/>
      <c r="E24" s="358"/>
    </row>
    <row r="25" spans="1:5" s="527" customFormat="1" ht="12" customHeight="1">
      <c r="A25" s="512" t="s">
        <v>58</v>
      </c>
      <c r="B25" s="386" t="s">
        <v>317</v>
      </c>
      <c r="C25" s="375"/>
      <c r="D25" s="375"/>
      <c r="E25" s="358"/>
    </row>
    <row r="26" spans="1:5" s="527" customFormat="1" ht="12" customHeight="1">
      <c r="A26" s="512" t="s">
        <v>59</v>
      </c>
      <c r="B26" s="386" t="s">
        <v>318</v>
      </c>
      <c r="C26" s="375"/>
      <c r="D26" s="375"/>
      <c r="E26" s="358"/>
    </row>
    <row r="27" spans="1:5" s="527" customFormat="1" ht="12" customHeight="1">
      <c r="A27" s="512" t="s">
        <v>117</v>
      </c>
      <c r="B27" s="386" t="s">
        <v>319</v>
      </c>
      <c r="C27" s="375"/>
      <c r="D27" s="375"/>
      <c r="E27" s="358"/>
    </row>
    <row r="28" spans="1:5" s="527" customFormat="1" ht="12" customHeight="1" thickBot="1">
      <c r="A28" s="513" t="s">
        <v>118</v>
      </c>
      <c r="B28" s="387" t="s">
        <v>320</v>
      </c>
      <c r="C28" s="377"/>
      <c r="D28" s="377"/>
      <c r="E28" s="360"/>
    </row>
    <row r="29" spans="1:5" s="527" customFormat="1" ht="12" customHeight="1" thickBot="1">
      <c r="A29" s="347" t="s">
        <v>119</v>
      </c>
      <c r="B29" s="343" t="s">
        <v>687</v>
      </c>
      <c r="C29" s="380">
        <v>2820851</v>
      </c>
      <c r="D29" s="380">
        <f>SUM(D30:D35)</f>
        <v>2392716</v>
      </c>
      <c r="E29" s="393">
        <v>2073351</v>
      </c>
    </row>
    <row r="30" spans="1:5" s="527" customFormat="1" ht="12" customHeight="1">
      <c r="A30" s="511" t="s">
        <v>321</v>
      </c>
      <c r="B30" s="385" t="s">
        <v>710</v>
      </c>
      <c r="C30" s="376" t="s">
        <v>746</v>
      </c>
      <c r="D30" s="376">
        <v>1101089</v>
      </c>
      <c r="E30" s="359" t="s">
        <v>747</v>
      </c>
    </row>
    <row r="31" spans="1:5" s="527" customFormat="1" ht="12" customHeight="1">
      <c r="A31" s="512" t="s">
        <v>322</v>
      </c>
      <c r="B31" s="386" t="s">
        <v>709</v>
      </c>
      <c r="C31" s="375" t="s">
        <v>748</v>
      </c>
      <c r="D31" s="375">
        <v>1196013</v>
      </c>
      <c r="E31" s="358" t="s">
        <v>749</v>
      </c>
    </row>
    <row r="32" spans="1:5" s="527" customFormat="1" ht="12" customHeight="1">
      <c r="A32" s="512" t="s">
        <v>323</v>
      </c>
      <c r="B32" s="386" t="s">
        <v>693</v>
      </c>
      <c r="C32" s="375"/>
      <c r="D32" s="375"/>
      <c r="E32" s="358"/>
    </row>
    <row r="33" spans="1:5" s="527" customFormat="1" ht="12" customHeight="1">
      <c r="A33" s="512" t="s">
        <v>688</v>
      </c>
      <c r="B33" s="386" t="s">
        <v>694</v>
      </c>
      <c r="C33" s="375"/>
      <c r="D33" s="375"/>
      <c r="E33" s="358"/>
    </row>
    <row r="34" spans="1:5" s="527" customFormat="1" ht="12" customHeight="1">
      <c r="A34" s="512" t="s">
        <v>689</v>
      </c>
      <c r="B34" s="386" t="s">
        <v>324</v>
      </c>
      <c r="C34" s="375">
        <v>523</v>
      </c>
      <c r="D34" s="375">
        <v>0</v>
      </c>
      <c r="E34" s="358">
        <v>0</v>
      </c>
    </row>
    <row r="35" spans="1:5" s="527" customFormat="1" ht="12" customHeight="1" thickBot="1">
      <c r="A35" s="513" t="s">
        <v>690</v>
      </c>
      <c r="B35" s="366" t="s">
        <v>325</v>
      </c>
      <c r="C35" s="377" t="s">
        <v>750</v>
      </c>
      <c r="D35" s="377">
        <v>95614</v>
      </c>
      <c r="E35" s="360" t="s">
        <v>751</v>
      </c>
    </row>
    <row r="36" spans="1:5" s="527" customFormat="1" ht="12" customHeight="1" thickBot="1">
      <c r="A36" s="347" t="s">
        <v>10</v>
      </c>
      <c r="B36" s="343" t="s">
        <v>326</v>
      </c>
      <c r="C36" s="374">
        <v>3086459</v>
      </c>
      <c r="D36" s="374">
        <v>4652991</v>
      </c>
      <c r="E36" s="357">
        <v>3887784</v>
      </c>
    </row>
    <row r="37" spans="1:5" s="527" customFormat="1" ht="12" customHeight="1">
      <c r="A37" s="511" t="s">
        <v>60</v>
      </c>
      <c r="B37" s="385" t="s">
        <v>327</v>
      </c>
      <c r="C37" s="376"/>
      <c r="D37" s="376"/>
      <c r="E37" s="359"/>
    </row>
    <row r="38" spans="1:5" s="527" customFormat="1" ht="12" customHeight="1">
      <c r="A38" s="512" t="s">
        <v>61</v>
      </c>
      <c r="B38" s="386" t="s">
        <v>328</v>
      </c>
      <c r="C38" s="375" t="s">
        <v>752</v>
      </c>
      <c r="D38" s="375" t="s">
        <v>753</v>
      </c>
      <c r="E38" s="358" t="s">
        <v>754</v>
      </c>
    </row>
    <row r="39" spans="1:5" s="527" customFormat="1" ht="12" customHeight="1">
      <c r="A39" s="512" t="s">
        <v>62</v>
      </c>
      <c r="B39" s="386" t="s">
        <v>329</v>
      </c>
      <c r="C39" s="375"/>
      <c r="D39" s="375"/>
      <c r="E39" s="358"/>
    </row>
    <row r="40" spans="1:5" s="527" customFormat="1" ht="12" customHeight="1">
      <c r="A40" s="512" t="s">
        <v>121</v>
      </c>
      <c r="B40" s="386" t="s">
        <v>330</v>
      </c>
      <c r="C40" s="375"/>
      <c r="D40" s="375"/>
      <c r="E40" s="358"/>
    </row>
    <row r="41" spans="1:5" s="527" customFormat="1" ht="12" customHeight="1">
      <c r="A41" s="512" t="s">
        <v>122</v>
      </c>
      <c r="B41" s="386" t="s">
        <v>331</v>
      </c>
      <c r="C41" s="375" t="s">
        <v>755</v>
      </c>
      <c r="D41" s="375" t="s">
        <v>756</v>
      </c>
      <c r="E41" s="358" t="s">
        <v>756</v>
      </c>
    </row>
    <row r="42" spans="1:5" s="527" customFormat="1" ht="12" customHeight="1">
      <c r="A42" s="512" t="s">
        <v>123</v>
      </c>
      <c r="B42" s="386" t="s">
        <v>332</v>
      </c>
      <c r="C42" s="375"/>
      <c r="D42" s="375"/>
      <c r="E42" s="358"/>
    </row>
    <row r="43" spans="1:5" s="527" customFormat="1" ht="12" customHeight="1">
      <c r="A43" s="512" t="s">
        <v>124</v>
      </c>
      <c r="B43" s="386" t="s">
        <v>333</v>
      </c>
      <c r="C43" s="375"/>
      <c r="D43" s="375"/>
      <c r="E43" s="358"/>
    </row>
    <row r="44" spans="1:5" s="527" customFormat="1" ht="12" customHeight="1">
      <c r="A44" s="512" t="s">
        <v>125</v>
      </c>
      <c r="B44" s="386" t="s">
        <v>334</v>
      </c>
      <c r="C44" s="375" t="s">
        <v>757</v>
      </c>
      <c r="D44" s="375" t="s">
        <v>758</v>
      </c>
      <c r="E44" s="358" t="s">
        <v>758</v>
      </c>
    </row>
    <row r="45" spans="1:5" s="527" customFormat="1" ht="12" customHeight="1">
      <c r="A45" s="512" t="s">
        <v>335</v>
      </c>
      <c r="B45" s="386" t="s">
        <v>336</v>
      </c>
      <c r="C45" s="378"/>
      <c r="D45" s="378" t="s">
        <v>760</v>
      </c>
      <c r="E45" s="361" t="s">
        <v>760</v>
      </c>
    </row>
    <row r="46" spans="1:5" s="501" customFormat="1" ht="12" customHeight="1" thickBot="1">
      <c r="A46" s="513" t="s">
        <v>337</v>
      </c>
      <c r="B46" s="387" t="s">
        <v>338</v>
      </c>
      <c r="C46" s="379">
        <v>13</v>
      </c>
      <c r="D46" s="379" t="s">
        <v>759</v>
      </c>
      <c r="E46" s="362" t="s">
        <v>759</v>
      </c>
    </row>
    <row r="47" spans="1:5" s="527" customFormat="1" ht="12" customHeight="1" thickBot="1">
      <c r="A47" s="347" t="s">
        <v>11</v>
      </c>
      <c r="B47" s="343" t="s">
        <v>339</v>
      </c>
      <c r="C47" s="374">
        <f>SUM(C48:C52)</f>
        <v>0</v>
      </c>
      <c r="D47" s="374">
        <f>SUM(D48:D52)</f>
        <v>0</v>
      </c>
      <c r="E47" s="357">
        <f>SUM(E48:E52)</f>
        <v>0</v>
      </c>
    </row>
    <row r="48" spans="1:5" s="527" customFormat="1" ht="12" customHeight="1">
      <c r="A48" s="511" t="s">
        <v>63</v>
      </c>
      <c r="B48" s="385" t="s">
        <v>340</v>
      </c>
      <c r="C48" s="395"/>
      <c r="D48" s="395"/>
      <c r="E48" s="363"/>
    </row>
    <row r="49" spans="1:5" s="527" customFormat="1" ht="12" customHeight="1">
      <c r="A49" s="512" t="s">
        <v>64</v>
      </c>
      <c r="B49" s="386" t="s">
        <v>341</v>
      </c>
      <c r="C49" s="378"/>
      <c r="D49" s="378"/>
      <c r="E49" s="361"/>
    </row>
    <row r="50" spans="1:5" s="527" customFormat="1" ht="12" customHeight="1">
      <c r="A50" s="512" t="s">
        <v>342</v>
      </c>
      <c r="B50" s="386" t="s">
        <v>343</v>
      </c>
      <c r="C50" s="378"/>
      <c r="D50" s="378"/>
      <c r="E50" s="361"/>
    </row>
    <row r="51" spans="1:5" s="527" customFormat="1" ht="12" customHeight="1">
      <c r="A51" s="512" t="s">
        <v>344</v>
      </c>
      <c r="B51" s="386" t="s">
        <v>345</v>
      </c>
      <c r="C51" s="378"/>
      <c r="D51" s="378"/>
      <c r="E51" s="361"/>
    </row>
    <row r="52" spans="1:5" s="527" customFormat="1" ht="12" customHeight="1" thickBot="1">
      <c r="A52" s="513" t="s">
        <v>346</v>
      </c>
      <c r="B52" s="387" t="s">
        <v>347</v>
      </c>
      <c r="C52" s="379"/>
      <c r="D52" s="379"/>
      <c r="E52" s="362"/>
    </row>
    <row r="53" spans="1:5" s="527" customFormat="1" ht="12" customHeight="1" thickBot="1">
      <c r="A53" s="347" t="s">
        <v>126</v>
      </c>
      <c r="B53" s="343" t="s">
        <v>348</v>
      </c>
      <c r="C53" s="374">
        <f>SUM(C54:C56)</f>
        <v>0</v>
      </c>
      <c r="D53" s="374">
        <v>191930</v>
      </c>
      <c r="E53" s="357">
        <v>191930</v>
      </c>
    </row>
    <row r="54" spans="1:5" s="501" customFormat="1" ht="12" customHeight="1">
      <c r="A54" s="511" t="s">
        <v>65</v>
      </c>
      <c r="B54" s="385" t="s">
        <v>349</v>
      </c>
      <c r="C54" s="376"/>
      <c r="D54" s="376"/>
      <c r="E54" s="359"/>
    </row>
    <row r="55" spans="1:5" s="501" customFormat="1" ht="12" customHeight="1">
      <c r="A55" s="512" t="s">
        <v>66</v>
      </c>
      <c r="B55" s="386" t="s">
        <v>350</v>
      </c>
      <c r="C55" s="375"/>
      <c r="D55" s="375"/>
      <c r="E55" s="358"/>
    </row>
    <row r="56" spans="1:5" s="501" customFormat="1" ht="12" customHeight="1">
      <c r="A56" s="512" t="s">
        <v>351</v>
      </c>
      <c r="B56" s="386" t="s">
        <v>352</v>
      </c>
      <c r="C56" s="375"/>
      <c r="D56" s="375" t="s">
        <v>761</v>
      </c>
      <c r="E56" s="358" t="s">
        <v>761</v>
      </c>
    </row>
    <row r="57" spans="1:5" s="501" customFormat="1" ht="12" customHeight="1" thickBot="1">
      <c r="A57" s="513" t="s">
        <v>353</v>
      </c>
      <c r="B57" s="387" t="s">
        <v>354</v>
      </c>
      <c r="C57" s="377"/>
      <c r="D57" s="377"/>
      <c r="E57" s="360"/>
    </row>
    <row r="58" spans="1:5" s="527" customFormat="1" ht="12" customHeight="1" thickBot="1">
      <c r="A58" s="347" t="s">
        <v>13</v>
      </c>
      <c r="B58" s="364" t="s">
        <v>355</v>
      </c>
      <c r="C58" s="374">
        <f>SUM(C59:C61)</f>
        <v>0</v>
      </c>
      <c r="D58" s="374">
        <v>1302818</v>
      </c>
      <c r="E58" s="357">
        <v>1302818</v>
      </c>
    </row>
    <row r="59" spans="1:5" s="527" customFormat="1" ht="12" customHeight="1">
      <c r="A59" s="511" t="s">
        <v>127</v>
      </c>
      <c r="B59" s="385" t="s">
        <v>356</v>
      </c>
      <c r="C59" s="378"/>
      <c r="D59" s="378"/>
      <c r="E59" s="361"/>
    </row>
    <row r="60" spans="1:5" s="527" customFormat="1" ht="12" customHeight="1">
      <c r="A60" s="512" t="s">
        <v>128</v>
      </c>
      <c r="B60" s="386" t="s">
        <v>541</v>
      </c>
      <c r="C60" s="378"/>
      <c r="D60" s="378"/>
      <c r="E60" s="361"/>
    </row>
    <row r="61" spans="1:5" s="527" customFormat="1" ht="12" customHeight="1">
      <c r="A61" s="512" t="s">
        <v>151</v>
      </c>
      <c r="B61" s="386" t="s">
        <v>358</v>
      </c>
      <c r="C61" s="378"/>
      <c r="D61" s="378" t="s">
        <v>762</v>
      </c>
      <c r="E61" s="361" t="s">
        <v>762</v>
      </c>
    </row>
    <row r="62" spans="1:5" s="527" customFormat="1" ht="12" customHeight="1" thickBot="1">
      <c r="A62" s="513" t="s">
        <v>359</v>
      </c>
      <c r="B62" s="387" t="s">
        <v>360</v>
      </c>
      <c r="C62" s="378"/>
      <c r="D62" s="378"/>
      <c r="E62" s="361"/>
    </row>
    <row r="63" spans="1:5" s="527" customFormat="1" ht="12" customHeight="1" thickBot="1">
      <c r="A63" s="347" t="s">
        <v>14</v>
      </c>
      <c r="B63" s="343" t="s">
        <v>361</v>
      </c>
      <c r="C63" s="380">
        <f>+C8+C15+C22+C29+C36+C47+C53+C58</f>
        <v>27116636</v>
      </c>
      <c r="D63" s="380">
        <f>+D8+D15+D22+D29+D36+D47+D53+D58</f>
        <v>130241190</v>
      </c>
      <c r="E63" s="393">
        <f>+E8+E15+E22+E29+E36+E47+E53+E58</f>
        <v>129156618</v>
      </c>
    </row>
    <row r="64" spans="1:5" s="527" customFormat="1" ht="12" customHeight="1" thickBot="1">
      <c r="A64" s="514" t="s">
        <v>539</v>
      </c>
      <c r="B64" s="364" t="s">
        <v>363</v>
      </c>
      <c r="C64" s="374">
        <f>SUM(C65:C67)</f>
        <v>0</v>
      </c>
      <c r="D64" s="374">
        <f>SUM(D65:D67)</f>
        <v>0</v>
      </c>
      <c r="E64" s="357">
        <f>SUM(E65:E67)</f>
        <v>0</v>
      </c>
    </row>
    <row r="65" spans="1:5" s="527" customFormat="1" ht="12" customHeight="1">
      <c r="A65" s="511" t="s">
        <v>364</v>
      </c>
      <c r="B65" s="385" t="s">
        <v>365</v>
      </c>
      <c r="C65" s="378"/>
      <c r="D65" s="378"/>
      <c r="E65" s="361"/>
    </row>
    <row r="66" spans="1:5" s="527" customFormat="1" ht="12" customHeight="1">
      <c r="A66" s="512" t="s">
        <v>366</v>
      </c>
      <c r="B66" s="386" t="s">
        <v>367</v>
      </c>
      <c r="C66" s="378"/>
      <c r="D66" s="378"/>
      <c r="E66" s="361"/>
    </row>
    <row r="67" spans="1:5" s="527" customFormat="1" ht="12" customHeight="1" thickBot="1">
      <c r="A67" s="513" t="s">
        <v>368</v>
      </c>
      <c r="B67" s="507" t="s">
        <v>369</v>
      </c>
      <c r="C67" s="378"/>
      <c r="D67" s="378"/>
      <c r="E67" s="361"/>
    </row>
    <row r="68" spans="1:5" s="527" customFormat="1" ht="12" customHeight="1" thickBot="1">
      <c r="A68" s="514" t="s">
        <v>370</v>
      </c>
      <c r="B68" s="364" t="s">
        <v>371</v>
      </c>
      <c r="C68" s="374">
        <f>SUM(C69:C72)</f>
        <v>0</v>
      </c>
      <c r="D68" s="374">
        <f>SUM(D69:D72)</f>
        <v>0</v>
      </c>
      <c r="E68" s="357">
        <f>SUM(E69:E72)</f>
        <v>0</v>
      </c>
    </row>
    <row r="69" spans="1:5" s="527" customFormat="1" ht="12" customHeight="1">
      <c r="A69" s="511" t="s">
        <v>104</v>
      </c>
      <c r="B69" s="644" t="s">
        <v>372</v>
      </c>
      <c r="C69" s="378"/>
      <c r="D69" s="378"/>
      <c r="E69" s="361"/>
    </row>
    <row r="70" spans="1:5" s="527" customFormat="1" ht="12" customHeight="1">
      <c r="A70" s="512" t="s">
        <v>105</v>
      </c>
      <c r="B70" s="644" t="s">
        <v>705</v>
      </c>
      <c r="C70" s="378"/>
      <c r="D70" s="378"/>
      <c r="E70" s="361"/>
    </row>
    <row r="71" spans="1:5" s="527" customFormat="1" ht="12" customHeight="1">
      <c r="A71" s="512" t="s">
        <v>373</v>
      </c>
      <c r="B71" s="644" t="s">
        <v>374</v>
      </c>
      <c r="C71" s="378"/>
      <c r="D71" s="378"/>
      <c r="E71" s="361"/>
    </row>
    <row r="72" spans="1:5" s="527" customFormat="1" ht="12" customHeight="1" thickBot="1">
      <c r="A72" s="513" t="s">
        <v>375</v>
      </c>
      <c r="B72" s="645" t="s">
        <v>706</v>
      </c>
      <c r="C72" s="378"/>
      <c r="D72" s="378"/>
      <c r="E72" s="361"/>
    </row>
    <row r="73" spans="1:5" s="527" customFormat="1" ht="12" customHeight="1" thickBot="1">
      <c r="A73" s="514" t="s">
        <v>376</v>
      </c>
      <c r="B73" s="364" t="s">
        <v>377</v>
      </c>
      <c r="C73" s="374">
        <f>SUM(C74:C75)</f>
        <v>8304372</v>
      </c>
      <c r="D73" s="374">
        <f>SUM(D74:D75)</f>
        <v>8775066</v>
      </c>
      <c r="E73" s="357">
        <f>SUM(E74:E75)</f>
        <v>8775066</v>
      </c>
    </row>
    <row r="74" spans="1:5" s="527" customFormat="1" ht="12" customHeight="1">
      <c r="A74" s="511" t="s">
        <v>378</v>
      </c>
      <c r="B74" s="385" t="s">
        <v>379</v>
      </c>
      <c r="C74" s="659">
        <v>8304372</v>
      </c>
      <c r="D74" s="659">
        <v>8775066</v>
      </c>
      <c r="E74" s="660">
        <v>8775066</v>
      </c>
    </row>
    <row r="75" spans="1:5" s="527" customFormat="1" ht="12" customHeight="1" thickBot="1">
      <c r="A75" s="513" t="s">
        <v>380</v>
      </c>
      <c r="B75" s="387" t="s">
        <v>381</v>
      </c>
      <c r="C75" s="662"/>
      <c r="D75" s="662"/>
      <c r="E75" s="663"/>
    </row>
    <row r="76" spans="1:5" s="527" customFormat="1" ht="12" customHeight="1" thickBot="1">
      <c r="A76" s="514" t="s">
        <v>382</v>
      </c>
      <c r="B76" s="364" t="s">
        <v>383</v>
      </c>
      <c r="C76" s="374">
        <f>SUM(C77:C79)</f>
        <v>0</v>
      </c>
      <c r="D76" s="374">
        <f>SUM(D77:D79)</f>
        <v>823803</v>
      </c>
      <c r="E76" s="357">
        <f>SUM(E77:E79)</f>
        <v>823803</v>
      </c>
    </row>
    <row r="77" spans="1:5" s="527" customFormat="1" ht="12" customHeight="1">
      <c r="A77" s="511" t="s">
        <v>384</v>
      </c>
      <c r="B77" s="385" t="s">
        <v>385</v>
      </c>
      <c r="C77" s="659">
        <v>0</v>
      </c>
      <c r="D77" s="659">
        <v>823803</v>
      </c>
      <c r="E77" s="660">
        <v>823803</v>
      </c>
    </row>
    <row r="78" spans="1:5" s="527" customFormat="1" ht="12" customHeight="1">
      <c r="A78" s="512" t="s">
        <v>386</v>
      </c>
      <c r="B78" s="386" t="s">
        <v>387</v>
      </c>
      <c r="C78" s="378"/>
      <c r="D78" s="378"/>
      <c r="E78" s="361"/>
    </row>
    <row r="79" spans="1:5" s="527" customFormat="1" ht="12" customHeight="1" thickBot="1">
      <c r="A79" s="513" t="s">
        <v>388</v>
      </c>
      <c r="B79" s="646" t="s">
        <v>707</v>
      </c>
      <c r="C79" s="662"/>
      <c r="D79" s="662"/>
      <c r="E79" s="663"/>
    </row>
    <row r="80" spans="1:5" s="527" customFormat="1" ht="12" customHeight="1" thickBot="1">
      <c r="A80" s="514" t="s">
        <v>389</v>
      </c>
      <c r="B80" s="364" t="s">
        <v>390</v>
      </c>
      <c r="C80" s="374">
        <f>SUM(C81:C84)</f>
        <v>0</v>
      </c>
      <c r="D80" s="374">
        <f>SUM(D81:D84)</f>
        <v>0</v>
      </c>
      <c r="E80" s="357">
        <f>SUM(E81:E84)</f>
        <v>0</v>
      </c>
    </row>
    <row r="81" spans="1:5" s="527" customFormat="1" ht="12" customHeight="1">
      <c r="A81" s="515" t="s">
        <v>391</v>
      </c>
      <c r="B81" s="385" t="s">
        <v>392</v>
      </c>
      <c r="C81" s="378"/>
      <c r="D81" s="378"/>
      <c r="E81" s="361"/>
    </row>
    <row r="82" spans="1:5" s="527" customFormat="1" ht="12" customHeight="1">
      <c r="A82" s="516" t="s">
        <v>393</v>
      </c>
      <c r="B82" s="386" t="s">
        <v>394</v>
      </c>
      <c r="C82" s="378"/>
      <c r="D82" s="378"/>
      <c r="E82" s="361"/>
    </row>
    <row r="83" spans="1:5" s="527" customFormat="1" ht="12" customHeight="1">
      <c r="A83" s="516" t="s">
        <v>395</v>
      </c>
      <c r="B83" s="386" t="s">
        <v>396</v>
      </c>
      <c r="C83" s="378"/>
      <c r="D83" s="378"/>
      <c r="E83" s="361"/>
    </row>
    <row r="84" spans="1:5" s="527" customFormat="1" ht="12" customHeight="1" thickBot="1">
      <c r="A84" s="517" t="s">
        <v>397</v>
      </c>
      <c r="B84" s="387" t="s">
        <v>398</v>
      </c>
      <c r="C84" s="378"/>
      <c r="D84" s="378"/>
      <c r="E84" s="361"/>
    </row>
    <row r="85" spans="1:5" s="527" customFormat="1" ht="12" customHeight="1" thickBot="1">
      <c r="A85" s="514" t="s">
        <v>399</v>
      </c>
      <c r="B85" s="364" t="s">
        <v>400</v>
      </c>
      <c r="C85" s="399"/>
      <c r="D85" s="399"/>
      <c r="E85" s="400"/>
    </row>
    <row r="86" spans="1:5" s="527" customFormat="1" ht="12" customHeight="1" thickBot="1">
      <c r="A86" s="514" t="s">
        <v>401</v>
      </c>
      <c r="B86" s="508" t="s">
        <v>402</v>
      </c>
      <c r="C86" s="380">
        <f>+C64+C68+C73+C76+C80+C85</f>
        <v>8304372</v>
      </c>
      <c r="D86" s="380">
        <f>+D64+D68+D73+D76+D80+D85</f>
        <v>9598869</v>
      </c>
      <c r="E86" s="393">
        <f>+E64+E68+E73+E76+E80+E85</f>
        <v>9598869</v>
      </c>
    </row>
    <row r="87" spans="1:5" s="527" customFormat="1" ht="12" customHeight="1" thickBot="1">
      <c r="A87" s="518" t="s">
        <v>403</v>
      </c>
      <c r="B87" s="509" t="s">
        <v>540</v>
      </c>
      <c r="C87" s="380">
        <f>+C63+C86</f>
        <v>35421008</v>
      </c>
      <c r="D87" s="380">
        <f>+D63+D86</f>
        <v>139840059</v>
      </c>
      <c r="E87" s="393">
        <f>+E63+E86</f>
        <v>138755487</v>
      </c>
    </row>
    <row r="88" spans="1:5" s="527" customFormat="1" ht="15" customHeight="1">
      <c r="A88" s="483"/>
      <c r="B88" s="484"/>
      <c r="C88" s="499"/>
      <c r="D88" s="499"/>
      <c r="E88" s="499"/>
    </row>
    <row r="89" spans="1:5" ht="13.5" thickBot="1">
      <c r="A89" s="485"/>
      <c r="B89" s="486"/>
      <c r="C89" s="500"/>
      <c r="D89" s="500"/>
      <c r="E89" s="500"/>
    </row>
    <row r="90" spans="1:5" s="526" customFormat="1" ht="16.5" customHeight="1" thickBot="1">
      <c r="A90" s="718" t="s">
        <v>42</v>
      </c>
      <c r="B90" s="719"/>
      <c r="C90" s="719"/>
      <c r="D90" s="719"/>
      <c r="E90" s="720"/>
    </row>
    <row r="91" spans="1:5" s="305" customFormat="1" ht="12" customHeight="1" thickBot="1">
      <c r="A91" s="506" t="s">
        <v>6</v>
      </c>
      <c r="B91" s="346" t="s">
        <v>411</v>
      </c>
      <c r="C91" s="490">
        <v>27840415</v>
      </c>
      <c r="D91" s="490">
        <v>34952341</v>
      </c>
      <c r="E91" s="490">
        <v>31111102</v>
      </c>
    </row>
    <row r="92" spans="1:5" ht="12" customHeight="1">
      <c r="A92" s="519" t="s">
        <v>67</v>
      </c>
      <c r="B92" s="332" t="s">
        <v>36</v>
      </c>
      <c r="C92" s="77" t="s">
        <v>713</v>
      </c>
      <c r="D92" s="77" t="s">
        <v>713</v>
      </c>
      <c r="E92" s="327" t="s">
        <v>714</v>
      </c>
    </row>
    <row r="93" spans="1:5" ht="12" customHeight="1">
      <c r="A93" s="512" t="s">
        <v>68</v>
      </c>
      <c r="B93" s="330" t="s">
        <v>129</v>
      </c>
      <c r="C93" s="375" t="s">
        <v>715</v>
      </c>
      <c r="D93" s="375" t="s">
        <v>716</v>
      </c>
      <c r="E93" s="358" t="s">
        <v>716</v>
      </c>
    </row>
    <row r="94" spans="1:5" ht="12" customHeight="1">
      <c r="A94" s="512" t="s">
        <v>69</v>
      </c>
      <c r="B94" s="330" t="s">
        <v>96</v>
      </c>
      <c r="C94" s="377" t="s">
        <v>717</v>
      </c>
      <c r="D94" s="377" t="s">
        <v>718</v>
      </c>
      <c r="E94" s="360" t="s">
        <v>719</v>
      </c>
    </row>
    <row r="95" spans="1:5" ht="12" customHeight="1">
      <c r="A95" s="512" t="s">
        <v>70</v>
      </c>
      <c r="B95" s="333" t="s">
        <v>130</v>
      </c>
      <c r="C95" s="377" t="s">
        <v>720</v>
      </c>
      <c r="D95" s="377" t="s">
        <v>720</v>
      </c>
      <c r="E95" s="360" t="s">
        <v>721</v>
      </c>
    </row>
    <row r="96" spans="1:5" ht="12" customHeight="1">
      <c r="A96" s="512" t="s">
        <v>79</v>
      </c>
      <c r="B96" s="341" t="s">
        <v>131</v>
      </c>
      <c r="C96" s="377">
        <v>202750</v>
      </c>
      <c r="D96" s="377">
        <v>287112</v>
      </c>
      <c r="E96" s="360">
        <v>282112</v>
      </c>
    </row>
    <row r="97" spans="1:5" ht="12" customHeight="1">
      <c r="A97" s="512" t="s">
        <v>71</v>
      </c>
      <c r="B97" s="330" t="s">
        <v>412</v>
      </c>
      <c r="C97" s="377" t="s">
        <v>727</v>
      </c>
      <c r="D97" s="377" t="s">
        <v>728</v>
      </c>
      <c r="E97" s="360" t="s">
        <v>728</v>
      </c>
    </row>
    <row r="98" spans="1:5" ht="12" customHeight="1">
      <c r="A98" s="512" t="s">
        <v>72</v>
      </c>
      <c r="B98" s="353" t="s">
        <v>413</v>
      </c>
      <c r="C98" s="377"/>
      <c r="D98" s="377"/>
      <c r="E98" s="360"/>
    </row>
    <row r="99" spans="1:5" ht="12" customHeight="1">
      <c r="A99" s="512" t="s">
        <v>80</v>
      </c>
      <c r="B99" s="354" t="s">
        <v>414</v>
      </c>
      <c r="C99" s="377"/>
      <c r="D99" s="377"/>
      <c r="E99" s="360"/>
    </row>
    <row r="100" spans="1:5" ht="12" customHeight="1">
      <c r="A100" s="512" t="s">
        <v>81</v>
      </c>
      <c r="B100" s="354" t="s">
        <v>415</v>
      </c>
      <c r="C100" s="377"/>
      <c r="D100" s="377"/>
      <c r="E100" s="360"/>
    </row>
    <row r="101" spans="1:5" ht="12" customHeight="1">
      <c r="A101" s="512" t="s">
        <v>82</v>
      </c>
      <c r="B101" s="353" t="s">
        <v>416</v>
      </c>
      <c r="C101" s="377" t="s">
        <v>726</v>
      </c>
      <c r="D101" s="377"/>
      <c r="E101" s="360"/>
    </row>
    <row r="102" spans="1:5" ht="12" customHeight="1">
      <c r="A102" s="512" t="s">
        <v>83</v>
      </c>
      <c r="B102" s="353" t="s">
        <v>417</v>
      </c>
      <c r="C102" s="377"/>
      <c r="D102" s="377"/>
      <c r="E102" s="360"/>
    </row>
    <row r="103" spans="1:5" ht="12" customHeight="1">
      <c r="A103" s="512" t="s">
        <v>85</v>
      </c>
      <c r="B103" s="354" t="s">
        <v>418</v>
      </c>
      <c r="C103" s="377"/>
      <c r="D103" s="377"/>
      <c r="E103" s="360"/>
    </row>
    <row r="104" spans="1:5" ht="12" customHeight="1">
      <c r="A104" s="520" t="s">
        <v>132</v>
      </c>
      <c r="B104" s="355" t="s">
        <v>419</v>
      </c>
      <c r="C104" s="377"/>
      <c r="D104" s="377"/>
      <c r="E104" s="360"/>
    </row>
    <row r="105" spans="1:5" ht="12" customHeight="1">
      <c r="A105" s="512" t="s">
        <v>420</v>
      </c>
      <c r="B105" s="355" t="s">
        <v>421</v>
      </c>
      <c r="C105" s="377"/>
      <c r="D105" s="377"/>
      <c r="E105" s="360"/>
    </row>
    <row r="106" spans="1:5" s="305" customFormat="1" ht="12" customHeight="1" thickBot="1">
      <c r="A106" s="521" t="s">
        <v>422</v>
      </c>
      <c r="B106" s="356" t="s">
        <v>423</v>
      </c>
      <c r="C106" s="78" t="s">
        <v>722</v>
      </c>
      <c r="D106" s="78" t="s">
        <v>723</v>
      </c>
      <c r="E106" s="321" t="s">
        <v>724</v>
      </c>
    </row>
    <row r="107" spans="1:5" ht="12" customHeight="1" thickBot="1">
      <c r="A107" s="347" t="s">
        <v>7</v>
      </c>
      <c r="B107" s="345" t="s">
        <v>424</v>
      </c>
      <c r="C107" s="368">
        <v>2081429</v>
      </c>
      <c r="D107" s="368">
        <f>+D108+D110+D112</f>
        <v>104131561</v>
      </c>
      <c r="E107" s="368">
        <v>3675000</v>
      </c>
    </row>
    <row r="108" spans="1:5" ht="12" customHeight="1">
      <c r="A108" s="511" t="s">
        <v>73</v>
      </c>
      <c r="B108" s="330" t="s">
        <v>150</v>
      </c>
      <c r="C108" s="376" t="s">
        <v>729</v>
      </c>
      <c r="D108" s="376">
        <v>7608580</v>
      </c>
      <c r="E108" s="359" t="s">
        <v>732</v>
      </c>
    </row>
    <row r="109" spans="1:5" ht="12" customHeight="1">
      <c r="A109" s="511" t="s">
        <v>74</v>
      </c>
      <c r="B109" s="334" t="s">
        <v>425</v>
      </c>
      <c r="C109" s="376"/>
      <c r="D109" s="376">
        <v>6608580</v>
      </c>
      <c r="E109" s="359"/>
    </row>
    <row r="110" spans="1:5" ht="12" customHeight="1">
      <c r="A110" s="511" t="s">
        <v>75</v>
      </c>
      <c r="B110" s="334" t="s">
        <v>133</v>
      </c>
      <c r="C110" s="375" t="s">
        <v>730</v>
      </c>
      <c r="D110" s="375">
        <v>96522981</v>
      </c>
      <c r="E110" s="358" t="s">
        <v>733</v>
      </c>
    </row>
    <row r="111" spans="1:5" ht="12" customHeight="1">
      <c r="A111" s="511" t="s">
        <v>76</v>
      </c>
      <c r="B111" s="334" t="s">
        <v>426</v>
      </c>
      <c r="C111" s="375"/>
      <c r="D111" s="376">
        <v>96522981</v>
      </c>
      <c r="E111" s="358">
        <v>2675000</v>
      </c>
    </row>
    <row r="112" spans="1:5" ht="12" customHeight="1">
      <c r="A112" s="511" t="s">
        <v>77</v>
      </c>
      <c r="B112" s="366" t="s">
        <v>152</v>
      </c>
      <c r="C112" s="375"/>
      <c r="D112" s="375"/>
      <c r="E112" s="358"/>
    </row>
    <row r="113" spans="1:5" ht="12" customHeight="1">
      <c r="A113" s="511" t="s">
        <v>84</v>
      </c>
      <c r="B113" s="365" t="s">
        <v>427</v>
      </c>
      <c r="C113" s="375"/>
      <c r="D113" s="375"/>
      <c r="E113" s="358"/>
    </row>
    <row r="114" spans="1:5" ht="12" customHeight="1">
      <c r="A114" s="511" t="s">
        <v>86</v>
      </c>
      <c r="B114" s="381" t="s">
        <v>428</v>
      </c>
      <c r="C114" s="375"/>
      <c r="D114" s="375"/>
      <c r="E114" s="358"/>
    </row>
    <row r="115" spans="1:5" ht="12" customHeight="1">
      <c r="A115" s="511" t="s">
        <v>134</v>
      </c>
      <c r="B115" s="354" t="s">
        <v>415</v>
      </c>
      <c r="C115" s="375"/>
      <c r="D115" s="375"/>
      <c r="E115" s="358"/>
    </row>
    <row r="116" spans="1:5" ht="12" customHeight="1">
      <c r="A116" s="511" t="s">
        <v>135</v>
      </c>
      <c r="B116" s="354" t="s">
        <v>429</v>
      </c>
      <c r="C116" s="375"/>
      <c r="D116" s="375"/>
      <c r="E116" s="358"/>
    </row>
    <row r="117" spans="1:5" ht="12" customHeight="1">
      <c r="A117" s="511" t="s">
        <v>136</v>
      </c>
      <c r="B117" s="354" t="s">
        <v>430</v>
      </c>
      <c r="C117" s="375"/>
      <c r="D117" s="375"/>
      <c r="E117" s="358"/>
    </row>
    <row r="118" spans="1:5" ht="12" customHeight="1">
      <c r="A118" s="511" t="s">
        <v>431</v>
      </c>
      <c r="B118" s="354" t="s">
        <v>418</v>
      </c>
      <c r="C118" s="375"/>
      <c r="D118" s="375"/>
      <c r="E118" s="358"/>
    </row>
    <row r="119" spans="1:5" ht="12" customHeight="1">
      <c r="A119" s="511" t="s">
        <v>432</v>
      </c>
      <c r="B119" s="354" t="s">
        <v>433</v>
      </c>
      <c r="C119" s="375"/>
      <c r="D119" s="375"/>
      <c r="E119" s="358"/>
    </row>
    <row r="120" spans="1:5" ht="12" customHeight="1" thickBot="1">
      <c r="A120" s="520" t="s">
        <v>434</v>
      </c>
      <c r="B120" s="354" t="s">
        <v>435</v>
      </c>
      <c r="C120" s="377"/>
      <c r="D120" s="377"/>
      <c r="E120" s="360"/>
    </row>
    <row r="121" spans="1:5" ht="12" customHeight="1" thickBot="1">
      <c r="A121" s="347" t="s">
        <v>8</v>
      </c>
      <c r="B121" s="350" t="s">
        <v>436</v>
      </c>
      <c r="C121" s="368">
        <v>4758000</v>
      </c>
      <c r="D121" s="368">
        <v>14993</v>
      </c>
      <c r="E121" s="368">
        <f>+E122+E123</f>
        <v>0</v>
      </c>
    </row>
    <row r="122" spans="1:5" ht="12" customHeight="1">
      <c r="A122" s="511" t="s">
        <v>56</v>
      </c>
      <c r="B122" s="331" t="s">
        <v>43</v>
      </c>
      <c r="C122" s="376" t="s">
        <v>725</v>
      </c>
      <c r="D122" s="376" t="s">
        <v>731</v>
      </c>
      <c r="E122" s="359"/>
    </row>
    <row r="123" spans="1:5" ht="12" customHeight="1" thickBot="1">
      <c r="A123" s="513" t="s">
        <v>57</v>
      </c>
      <c r="B123" s="334" t="s">
        <v>44</v>
      </c>
      <c r="C123" s="377"/>
      <c r="D123" s="377"/>
      <c r="E123" s="360"/>
    </row>
    <row r="124" spans="1:5" ht="12" customHeight="1" thickBot="1">
      <c r="A124" s="347" t="s">
        <v>9</v>
      </c>
      <c r="B124" s="350" t="s">
        <v>437</v>
      </c>
      <c r="C124" s="368">
        <f>+C91+C107+C121</f>
        <v>34679844</v>
      </c>
      <c r="D124" s="368">
        <f>+D91+D107+D121</f>
        <v>139098895</v>
      </c>
      <c r="E124" s="368">
        <f>+E91+E107+E121</f>
        <v>34786102</v>
      </c>
    </row>
    <row r="125" spans="1:5" ht="12" customHeight="1" thickBot="1">
      <c r="A125" s="347" t="s">
        <v>10</v>
      </c>
      <c r="B125" s="350" t="s">
        <v>542</v>
      </c>
      <c r="C125" s="368">
        <f>+C126+C127+C128</f>
        <v>0</v>
      </c>
      <c r="D125" s="368">
        <f>+D126+D127+D128</f>
        <v>0</v>
      </c>
      <c r="E125" s="368">
        <f>+E126+E127+E128</f>
        <v>0</v>
      </c>
    </row>
    <row r="126" spans="1:5" ht="12" customHeight="1">
      <c r="A126" s="511" t="s">
        <v>60</v>
      </c>
      <c r="B126" s="331" t="s">
        <v>439</v>
      </c>
      <c r="C126" s="358"/>
      <c r="D126" s="358"/>
      <c r="E126" s="358"/>
    </row>
    <row r="127" spans="1:5" ht="12" customHeight="1">
      <c r="A127" s="511" t="s">
        <v>61</v>
      </c>
      <c r="B127" s="331" t="s">
        <v>440</v>
      </c>
      <c r="C127" s="358"/>
      <c r="D127" s="358"/>
      <c r="E127" s="358"/>
    </row>
    <row r="128" spans="1:5" ht="12" customHeight="1" thickBot="1">
      <c r="A128" s="520" t="s">
        <v>62</v>
      </c>
      <c r="B128" s="329" t="s">
        <v>441</v>
      </c>
      <c r="C128" s="358"/>
      <c r="D128" s="358"/>
      <c r="E128" s="358"/>
    </row>
    <row r="129" spans="1:5" ht="12" customHeight="1" thickBot="1">
      <c r="A129" s="347" t="s">
        <v>11</v>
      </c>
      <c r="B129" s="350" t="s">
        <v>442</v>
      </c>
      <c r="C129" s="368">
        <f>+C130+C131+C132+C133</f>
        <v>0</v>
      </c>
      <c r="D129" s="368">
        <f>+D130+D131+D132+D133</f>
        <v>0</v>
      </c>
      <c r="E129" s="368">
        <f>+E130+E131+E132+E133</f>
        <v>0</v>
      </c>
    </row>
    <row r="130" spans="1:5" ht="12" customHeight="1">
      <c r="A130" s="511" t="s">
        <v>63</v>
      </c>
      <c r="B130" s="331" t="s">
        <v>443</v>
      </c>
      <c r="C130" s="358"/>
      <c r="D130" s="358"/>
      <c r="E130" s="358"/>
    </row>
    <row r="131" spans="1:5" ht="12" customHeight="1">
      <c r="A131" s="511" t="s">
        <v>64</v>
      </c>
      <c r="B131" s="331" t="s">
        <v>444</v>
      </c>
      <c r="C131" s="358"/>
      <c r="D131" s="358"/>
      <c r="E131" s="358"/>
    </row>
    <row r="132" spans="1:5" ht="12" customHeight="1">
      <c r="A132" s="511" t="s">
        <v>342</v>
      </c>
      <c r="B132" s="331" t="s">
        <v>445</v>
      </c>
      <c r="C132" s="358"/>
      <c r="D132" s="358"/>
      <c r="E132" s="358"/>
    </row>
    <row r="133" spans="1:5" s="305" customFormat="1" ht="12" customHeight="1" thickBot="1">
      <c r="A133" s="520" t="s">
        <v>344</v>
      </c>
      <c r="B133" s="329" t="s">
        <v>446</v>
      </c>
      <c r="C133" s="358"/>
      <c r="D133" s="358"/>
      <c r="E133" s="358"/>
    </row>
    <row r="134" spans="1:11" ht="13.5" thickBot="1">
      <c r="A134" s="347" t="s">
        <v>12</v>
      </c>
      <c r="B134" s="350" t="s">
        <v>640</v>
      </c>
      <c r="C134" s="495">
        <v>741164</v>
      </c>
      <c r="D134" s="495">
        <f>+D135+D136+D137+D139+D138</f>
        <v>741164</v>
      </c>
      <c r="E134" s="495">
        <v>741164</v>
      </c>
      <c r="K134" s="476"/>
    </row>
    <row r="135" spans="1:5" ht="12.75">
      <c r="A135" s="511" t="s">
        <v>65</v>
      </c>
      <c r="B135" s="331" t="s">
        <v>448</v>
      </c>
      <c r="C135" s="375"/>
      <c r="D135" s="375"/>
      <c r="E135" s="358"/>
    </row>
    <row r="136" spans="1:5" ht="12" customHeight="1">
      <c r="A136" s="511" t="s">
        <v>66</v>
      </c>
      <c r="B136" s="331" t="s">
        <v>449</v>
      </c>
      <c r="C136" s="375" t="s">
        <v>734</v>
      </c>
      <c r="D136" s="375">
        <v>741164</v>
      </c>
      <c r="E136" s="358" t="s">
        <v>734</v>
      </c>
    </row>
    <row r="137" spans="1:5" s="305" customFormat="1" ht="12" customHeight="1">
      <c r="A137" s="511" t="s">
        <v>351</v>
      </c>
      <c r="B137" s="331" t="s">
        <v>639</v>
      </c>
      <c r="C137" s="375"/>
      <c r="D137" s="375"/>
      <c r="E137" s="358"/>
    </row>
    <row r="138" spans="1:5" s="305" customFormat="1" ht="12" customHeight="1">
      <c r="A138" s="511" t="s">
        <v>353</v>
      </c>
      <c r="B138" s="331" t="s">
        <v>450</v>
      </c>
      <c r="C138" s="375"/>
      <c r="D138" s="375"/>
      <c r="E138" s="358"/>
    </row>
    <row r="139" spans="1:5" s="305" customFormat="1" ht="12" customHeight="1" thickBot="1">
      <c r="A139" s="520" t="s">
        <v>638</v>
      </c>
      <c r="B139" s="329" t="s">
        <v>451</v>
      </c>
      <c r="C139" s="358"/>
      <c r="D139" s="358"/>
      <c r="E139" s="358"/>
    </row>
    <row r="140" spans="1:5" s="305" customFormat="1" ht="12" customHeight="1" thickBot="1">
      <c r="A140" s="347" t="s">
        <v>13</v>
      </c>
      <c r="B140" s="350" t="s">
        <v>543</v>
      </c>
      <c r="C140" s="497">
        <f>+C141+C142+C143+C144</f>
        <v>0</v>
      </c>
      <c r="D140" s="497">
        <f>+D141+D142+D143+D144</f>
        <v>0</v>
      </c>
      <c r="E140" s="497">
        <f>+E141+E142+E143+E144</f>
        <v>0</v>
      </c>
    </row>
    <row r="141" spans="1:5" s="305" customFormat="1" ht="12" customHeight="1">
      <c r="A141" s="511" t="s">
        <v>127</v>
      </c>
      <c r="B141" s="331" t="s">
        <v>453</v>
      </c>
      <c r="C141" s="358"/>
      <c r="D141" s="358"/>
      <c r="E141" s="358"/>
    </row>
    <row r="142" spans="1:5" s="305" customFormat="1" ht="12" customHeight="1">
      <c r="A142" s="511" t="s">
        <v>128</v>
      </c>
      <c r="B142" s="331" t="s">
        <v>454</v>
      </c>
      <c r="C142" s="358"/>
      <c r="D142" s="358"/>
      <c r="E142" s="358"/>
    </row>
    <row r="143" spans="1:5" s="305" customFormat="1" ht="12" customHeight="1">
      <c r="A143" s="511" t="s">
        <v>151</v>
      </c>
      <c r="B143" s="331" t="s">
        <v>455</v>
      </c>
      <c r="C143" s="358"/>
      <c r="D143" s="358"/>
      <c r="E143" s="358"/>
    </row>
    <row r="144" spans="1:5" ht="12.75" customHeight="1" thickBot="1">
      <c r="A144" s="511" t="s">
        <v>359</v>
      </c>
      <c r="B144" s="331" t="s">
        <v>456</v>
      </c>
      <c r="C144" s="358"/>
      <c r="D144" s="358"/>
      <c r="E144" s="358"/>
    </row>
    <row r="145" spans="1:5" ht="12" customHeight="1" thickBot="1">
      <c r="A145" s="347" t="s">
        <v>14</v>
      </c>
      <c r="B145" s="350" t="s">
        <v>457</v>
      </c>
      <c r="C145" s="510">
        <f>+C125+C129+C134+C140</f>
        <v>741164</v>
      </c>
      <c r="D145" s="510">
        <f>+D125+D129+D134+D140</f>
        <v>741164</v>
      </c>
      <c r="E145" s="510">
        <f>+E125+E129+E134+E140</f>
        <v>741164</v>
      </c>
    </row>
    <row r="146" spans="1:5" ht="15" customHeight="1" thickBot="1">
      <c r="A146" s="522" t="s">
        <v>15</v>
      </c>
      <c r="B146" s="370" t="s">
        <v>458</v>
      </c>
      <c r="C146" s="510">
        <f>+C124+C145</f>
        <v>35421008</v>
      </c>
      <c r="D146" s="510">
        <f>+D124+D145</f>
        <v>139840059</v>
      </c>
      <c r="E146" s="510">
        <f>+E124+E145</f>
        <v>35527266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487" t="s">
        <v>698</v>
      </c>
      <c r="B148" s="488"/>
      <c r="C148" s="87">
        <v>12</v>
      </c>
      <c r="D148" s="88">
        <v>13</v>
      </c>
      <c r="E148" s="85">
        <v>13</v>
      </c>
    </row>
    <row r="149" spans="1:5" ht="14.25" customHeight="1" thickBot="1">
      <c r="A149" s="487" t="s">
        <v>697</v>
      </c>
      <c r="B149" s="488"/>
      <c r="C149" s="87">
        <v>2</v>
      </c>
      <c r="D149" s="88">
        <v>3</v>
      </c>
      <c r="E149" s="85">
        <v>3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Csilla</cp:lastModifiedBy>
  <cp:lastPrinted>2018-01-04T11:00:42Z</cp:lastPrinted>
  <dcterms:created xsi:type="dcterms:W3CDTF">1999-10-30T10:30:45Z</dcterms:created>
  <dcterms:modified xsi:type="dcterms:W3CDTF">2018-05-29T07:06:23Z</dcterms:modified>
  <cp:category/>
  <cp:version/>
  <cp:contentType/>
  <cp:contentStatus/>
</cp:coreProperties>
</file>