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200312\AKÜ\"/>
    </mc:Choice>
  </mc:AlternateContent>
  <bookViews>
    <workbookView xWindow="0" yWindow="0" windowWidth="20490" windowHeight="7650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</sheets>
  <calcPr calcId="162913"/>
</workbook>
</file>

<file path=xl/calcChain.xml><?xml version="1.0" encoding="utf-8"?>
<calcChain xmlns="http://schemas.openxmlformats.org/spreadsheetml/2006/main">
  <c r="L48" i="37" l="1"/>
  <c r="C30" i="10" s="1"/>
  <c r="C32" i="10"/>
  <c r="C29" i="10"/>
  <c r="C45" i="10"/>
  <c r="D75" i="7"/>
  <c r="D58" i="7"/>
  <c r="U19" i="37"/>
  <c r="H12" i="37" l="1"/>
  <c r="D10" i="37"/>
  <c r="P10" i="37"/>
  <c r="Z43" i="37" l="1"/>
  <c r="D61" i="7"/>
  <c r="D63" i="7"/>
  <c r="D62" i="7"/>
  <c r="D64" i="7"/>
  <c r="D60" i="7"/>
  <c r="V42" i="37"/>
  <c r="U46" i="37"/>
  <c r="V46" i="37"/>
  <c r="Q46" i="37"/>
  <c r="R46" i="37"/>
  <c r="R42" i="37" s="1"/>
  <c r="S46" i="37"/>
  <c r="S42" i="37"/>
  <c r="C9" i="6"/>
  <c r="C12" i="3"/>
  <c r="D12" i="3"/>
  <c r="V30" i="37" l="1"/>
  <c r="V27" i="37"/>
  <c r="V19" i="37"/>
  <c r="V12" i="37"/>
  <c r="V7" i="37"/>
  <c r="V10" i="37" s="1"/>
  <c r="X60" i="37"/>
  <c r="X59" i="37"/>
  <c r="X58" i="37"/>
  <c r="C35" i="10" s="1"/>
  <c r="C37" i="10" s="1"/>
  <c r="X57" i="37"/>
  <c r="X56" i="37"/>
  <c r="X55" i="37"/>
  <c r="X54" i="37"/>
  <c r="X53" i="37"/>
  <c r="X52" i="37"/>
  <c r="X51" i="37"/>
  <c r="X50" i="37"/>
  <c r="X49" i="37"/>
  <c r="X48" i="37"/>
  <c r="X47" i="37"/>
  <c r="X45" i="37"/>
  <c r="X41" i="37"/>
  <c r="X40" i="37"/>
  <c r="X35" i="37"/>
  <c r="X34" i="37"/>
  <c r="X33" i="37"/>
  <c r="X32" i="37"/>
  <c r="X31" i="37"/>
  <c r="X29" i="37"/>
  <c r="X28" i="37"/>
  <c r="X26" i="37"/>
  <c r="X25" i="37"/>
  <c r="X24" i="37"/>
  <c r="X23" i="37"/>
  <c r="X22" i="37"/>
  <c r="X21" i="37"/>
  <c r="X20" i="37"/>
  <c r="X18" i="37"/>
  <c r="X17" i="37"/>
  <c r="X15" i="37"/>
  <c r="X14" i="37"/>
  <c r="X13" i="37"/>
  <c r="X9" i="37"/>
  <c r="X8" i="37"/>
  <c r="S30" i="37"/>
  <c r="S27" i="37"/>
  <c r="S19" i="37"/>
  <c r="S16" i="37"/>
  <c r="S12" i="37"/>
  <c r="S7" i="37"/>
  <c r="N30" i="37"/>
  <c r="N27" i="37"/>
  <c r="N19" i="37"/>
  <c r="N16" i="37"/>
  <c r="N12" i="37"/>
  <c r="N7" i="37"/>
  <c r="N10" i="37" s="1"/>
  <c r="E12" i="37"/>
  <c r="D55" i="7"/>
  <c r="C41" i="10"/>
  <c r="R30" i="37"/>
  <c r="T30" i="37"/>
  <c r="R27" i="37"/>
  <c r="T27" i="37"/>
  <c r="R19" i="37"/>
  <c r="T19" i="37"/>
  <c r="R16" i="37"/>
  <c r="T16" i="37"/>
  <c r="Q12" i="37"/>
  <c r="R12" i="37"/>
  <c r="T12" i="37"/>
  <c r="T10" i="37"/>
  <c r="R7" i="37"/>
  <c r="G30" i="37"/>
  <c r="G27" i="37"/>
  <c r="G19" i="37"/>
  <c r="G12" i="37"/>
  <c r="G10" i="37"/>
  <c r="S10" i="37" l="1"/>
  <c r="D34" i="7" s="1"/>
  <c r="D20" i="7"/>
  <c r="R10" i="37"/>
  <c r="D31" i="7" s="1"/>
  <c r="D17" i="7"/>
  <c r="V11" i="37"/>
  <c r="D50" i="7" s="1"/>
  <c r="S11" i="37"/>
  <c r="D48" i="7" s="1"/>
  <c r="N11" i="37"/>
  <c r="T11" i="37"/>
  <c r="R11" i="37"/>
  <c r="G11" i="37"/>
  <c r="G6" i="37" s="1"/>
  <c r="N6" i="37" l="1"/>
  <c r="D44" i="7"/>
  <c r="S6" i="37"/>
  <c r="V6" i="37"/>
  <c r="R6" i="37"/>
  <c r="D45" i="7"/>
  <c r="G35" i="12" l="1"/>
  <c r="C22" i="10"/>
  <c r="C29" i="6"/>
  <c r="W36" i="37" s="1"/>
  <c r="O16" i="37" l="1"/>
  <c r="L30" i="37"/>
  <c r="L27" i="37"/>
  <c r="F45" i="11"/>
  <c r="G50" i="12" s="1"/>
  <c r="E22" i="13" s="1"/>
  <c r="T42" i="37"/>
  <c r="T6" i="37"/>
  <c r="W6" i="37"/>
  <c r="X43" i="37"/>
  <c r="Q42" i="37"/>
  <c r="W42" i="37"/>
  <c r="Q30" i="37"/>
  <c r="Q19" i="37"/>
  <c r="Q16" i="37"/>
  <c r="Q27" i="37"/>
  <c r="Q7" i="37"/>
  <c r="Q10" i="37" s="1"/>
  <c r="F11" i="11"/>
  <c r="P46" i="37"/>
  <c r="P42" i="37" s="1"/>
  <c r="D72" i="7"/>
  <c r="D71" i="7"/>
  <c r="D70" i="7"/>
  <c r="D69" i="7"/>
  <c r="D68" i="7"/>
  <c r="C47" i="7"/>
  <c r="C46" i="7"/>
  <c r="C43" i="7"/>
  <c r="C42" i="7"/>
  <c r="C41" i="7"/>
  <c r="D27" i="7"/>
  <c r="C33" i="7"/>
  <c r="C32" i="7"/>
  <c r="C30" i="7"/>
  <c r="C29" i="7"/>
  <c r="C28" i="7"/>
  <c r="X4" i="37"/>
  <c r="X5" i="37"/>
  <c r="E20" i="7"/>
  <c r="E19" i="7"/>
  <c r="C19" i="7"/>
  <c r="E18" i="7"/>
  <c r="C18" i="7"/>
  <c r="E16" i="7"/>
  <c r="C16" i="7"/>
  <c r="E15" i="7"/>
  <c r="C15" i="7"/>
  <c r="E14" i="7"/>
  <c r="C14" i="7"/>
  <c r="E13" i="7"/>
  <c r="E12" i="7"/>
  <c r="E11" i="7"/>
  <c r="U27" i="37"/>
  <c r="P30" i="37"/>
  <c r="U30" i="37"/>
  <c r="P27" i="37"/>
  <c r="P19" i="37"/>
  <c r="P16" i="37"/>
  <c r="U16" i="37"/>
  <c r="P12" i="37"/>
  <c r="U12" i="37"/>
  <c r="U7" i="37"/>
  <c r="U10" i="37" s="1"/>
  <c r="D33" i="7" l="1"/>
  <c r="D19" i="7"/>
  <c r="X36" i="37"/>
  <c r="Q11" i="37"/>
  <c r="P11" i="37"/>
  <c r="U11" i="37"/>
  <c r="U6" i="37" l="1"/>
  <c r="D49" i="7"/>
  <c r="P6" i="37"/>
  <c r="D47" i="7"/>
  <c r="J46" i="37"/>
  <c r="J42" i="37" s="1"/>
  <c r="K46" i="37"/>
  <c r="K42" i="37" s="1"/>
  <c r="L46" i="37"/>
  <c r="M46" i="37"/>
  <c r="M42" i="37" s="1"/>
  <c r="O46" i="37"/>
  <c r="O42" i="37" s="1"/>
  <c r="J30" i="37"/>
  <c r="K30" i="37"/>
  <c r="M30" i="37"/>
  <c r="O30" i="37"/>
  <c r="J27" i="37"/>
  <c r="M27" i="37"/>
  <c r="O27" i="37"/>
  <c r="J19" i="37"/>
  <c r="K19" i="37"/>
  <c r="L19" i="37"/>
  <c r="M19" i="37"/>
  <c r="O19" i="37"/>
  <c r="J16" i="37"/>
  <c r="K16" i="37"/>
  <c r="L16" i="37"/>
  <c r="M16" i="37"/>
  <c r="J12" i="37"/>
  <c r="K12" i="37"/>
  <c r="L12" i="37"/>
  <c r="M12" i="37"/>
  <c r="O12" i="37"/>
  <c r="J7" i="37"/>
  <c r="I7" i="37"/>
  <c r="I10" i="37" s="1"/>
  <c r="E46" i="37"/>
  <c r="E42" i="37" s="1"/>
  <c r="F46" i="37"/>
  <c r="F42" i="37" s="1"/>
  <c r="H46" i="37"/>
  <c r="H42" i="37" s="1"/>
  <c r="I46" i="37"/>
  <c r="I42" i="37" s="1"/>
  <c r="D46" i="37"/>
  <c r="D42" i="37" s="1"/>
  <c r="E30" i="37"/>
  <c r="F30" i="37"/>
  <c r="H30" i="37"/>
  <c r="I30" i="37"/>
  <c r="D30" i="37"/>
  <c r="E27" i="37"/>
  <c r="F27" i="37"/>
  <c r="H27" i="37"/>
  <c r="I27" i="37"/>
  <c r="D27" i="37"/>
  <c r="E19" i="37"/>
  <c r="F19" i="37"/>
  <c r="H19" i="37"/>
  <c r="I19" i="37"/>
  <c r="D19" i="37"/>
  <c r="X19" i="37" s="1"/>
  <c r="E16" i="37"/>
  <c r="F16" i="37"/>
  <c r="H16" i="37"/>
  <c r="I16" i="37"/>
  <c r="F12" i="37"/>
  <c r="I12" i="37"/>
  <c r="D16" i="37"/>
  <c r="D12" i="37"/>
  <c r="X12" i="37" s="1"/>
  <c r="E7" i="37"/>
  <c r="F7" i="37"/>
  <c r="F10" i="37" s="1"/>
  <c r="H7" i="37"/>
  <c r="U42" i="37"/>
  <c r="X30" i="37" l="1"/>
  <c r="X16" i="37"/>
  <c r="X27" i="37"/>
  <c r="X46" i="37"/>
  <c r="D22" i="7"/>
  <c r="E10" i="37"/>
  <c r="D26" i="7" s="1"/>
  <c r="D12" i="7"/>
  <c r="J10" i="37"/>
  <c r="D13" i="7"/>
  <c r="H11" i="37"/>
  <c r="F11" i="37"/>
  <c r="F6" i="37" s="1"/>
  <c r="O11" i="37"/>
  <c r="D46" i="7" s="1"/>
  <c r="J11" i="37"/>
  <c r="E11" i="37"/>
  <c r="L11" i="37"/>
  <c r="D42" i="7" s="1"/>
  <c r="K11" i="37"/>
  <c r="D41" i="7" s="1"/>
  <c r="M11" i="37"/>
  <c r="D43" i="7" s="1"/>
  <c r="I11" i="37"/>
  <c r="I6" i="37" s="1"/>
  <c r="D11" i="37"/>
  <c r="X11" i="37" l="1"/>
  <c r="D7" i="37"/>
  <c r="H6" i="37"/>
  <c r="D35" i="7"/>
  <c r="J6" i="37"/>
  <c r="D40" i="7"/>
  <c r="D51" i="7"/>
  <c r="E6" i="37"/>
  <c r="D39" i="7"/>
  <c r="D38" i="7"/>
  <c r="M7" i="37"/>
  <c r="O7" i="37"/>
  <c r="D18" i="7" s="1"/>
  <c r="L7" i="37"/>
  <c r="K10" i="37"/>
  <c r="D14" i="7"/>
  <c r="X7" i="37" l="1"/>
  <c r="D11" i="7"/>
  <c r="D16" i="7"/>
  <c r="M10" i="37"/>
  <c r="O10" i="37"/>
  <c r="D32" i="7" s="1"/>
  <c r="L10" i="37"/>
  <c r="D15" i="7"/>
  <c r="K6" i="37"/>
  <c r="D28" i="7"/>
  <c r="D6" i="37"/>
  <c r="D25" i="7"/>
  <c r="D29" i="7" l="1"/>
  <c r="X10" i="37"/>
  <c r="O6" i="37"/>
  <c r="D30" i="7"/>
  <c r="M6" i="37"/>
  <c r="D21" i="7"/>
  <c r="D23" i="7" s="1"/>
  <c r="G49" i="12"/>
  <c r="E21" i="13" s="1"/>
  <c r="G17" i="12"/>
  <c r="C10" i="5"/>
  <c r="L39" i="37" l="1"/>
  <c r="X39" i="37" s="1"/>
  <c r="L44" i="37"/>
  <c r="C44" i="10"/>
  <c r="E12" i="3"/>
  <c r="D36" i="7"/>
  <c r="D10" i="5"/>
  <c r="G11" i="12"/>
  <c r="C13" i="4"/>
  <c r="L38" i="37" l="1"/>
  <c r="X44" i="37"/>
  <c r="L42" i="37"/>
  <c r="X42" i="37" s="1"/>
  <c r="E10" i="5"/>
  <c r="D77" i="7"/>
  <c r="C22" i="13"/>
  <c r="G34" i="12"/>
  <c r="D78" i="7" l="1"/>
  <c r="D79" i="7" s="1"/>
  <c r="X38" i="37"/>
  <c r="L6" i="37"/>
  <c r="F13" i="11"/>
  <c r="C46" i="10"/>
  <c r="C20" i="13"/>
  <c r="G25" i="12"/>
  <c r="D80" i="7" l="1"/>
  <c r="C27" i="13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7" i="7"/>
  <c r="D57" i="7"/>
  <c r="D56" i="7"/>
  <c r="C24" i="13" l="1"/>
  <c r="G23" i="12"/>
  <c r="G19" i="12"/>
  <c r="F28" i="11"/>
  <c r="F23" i="11"/>
  <c r="D105" i="7"/>
  <c r="D102" i="7"/>
  <c r="D92" i="7"/>
  <c r="D93" i="7" s="1"/>
  <c r="D73" i="7"/>
  <c r="D52" i="7"/>
  <c r="F35" i="11" s="1"/>
  <c r="G40" i="12" s="1"/>
  <c r="F34" i="11"/>
  <c r="G39" i="12" s="1"/>
  <c r="F33" i="11"/>
  <c r="G38" i="12" s="1"/>
  <c r="F37" i="11" l="1"/>
  <c r="G42" i="12" s="1"/>
  <c r="E15" i="13" s="1"/>
  <c r="F40" i="11"/>
  <c r="G45" i="12" s="1"/>
  <c r="D106" i="7"/>
  <c r="G32" i="12"/>
  <c r="F15" i="11"/>
  <c r="F16" i="11" s="1"/>
  <c r="F30" i="11" s="1"/>
  <c r="C15" i="13" l="1"/>
  <c r="C21" i="13" s="1"/>
  <c r="C25" i="13" s="1"/>
  <c r="C28" i="13" s="1"/>
  <c r="G33" i="12"/>
  <c r="D65" i="7" l="1"/>
  <c r="D81" i="7" s="1"/>
  <c r="E90" i="7" l="1"/>
  <c r="E21" i="7"/>
  <c r="E109" i="7" s="1"/>
  <c r="F42" i="11"/>
  <c r="G47" i="12" s="1"/>
  <c r="E11" i="13" l="1"/>
  <c r="F41" i="11"/>
  <c r="E92" i="7"/>
  <c r="E102" i="7" s="1"/>
  <c r="G46" i="12" l="1"/>
  <c r="G48" i="12" s="1"/>
  <c r="E20" i="13" s="1"/>
  <c r="C22" i="6"/>
  <c r="E10" i="13"/>
  <c r="F43" i="11"/>
  <c r="E105" i="7"/>
  <c r="Q37" i="37" l="1"/>
  <c r="X37" i="37" s="1"/>
  <c r="Q6" i="37"/>
  <c r="X6" i="37" s="1"/>
  <c r="E26" i="13"/>
  <c r="G10" i="12"/>
  <c r="G31" i="12" s="1"/>
  <c r="G36" i="12" s="1"/>
  <c r="X62" i="37" l="1"/>
  <c r="D109" i="7"/>
  <c r="F36" i="11"/>
  <c r="F38" i="11" s="1"/>
  <c r="G41" i="12" l="1"/>
  <c r="G44" i="12" s="1"/>
  <c r="E14" i="13" l="1"/>
  <c r="F47" i="11"/>
  <c r="F48" i="11" s="1"/>
  <c r="G51" i="12" l="1"/>
  <c r="E24" i="13"/>
  <c r="E12" i="13" l="1"/>
  <c r="E19" i="13" s="1"/>
  <c r="G53" i="12"/>
  <c r="E28" i="13" l="1"/>
  <c r="E25" i="13"/>
</calcChain>
</file>

<file path=xl/comments1.xml><?xml version="1.0" encoding="utf-8"?>
<comments xmlns="http://schemas.openxmlformats.org/spreadsheetml/2006/main">
  <authors>
    <author>ASUS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 xml:space="preserve">közművesítési hj
</t>
        </r>
      </text>
    </comment>
  </commentList>
</comments>
</file>

<file path=xl/comments2.xml><?xml version="1.0" encoding="utf-8"?>
<comments xmlns="http://schemas.openxmlformats.org/spreadsheetml/2006/main">
  <authors>
    <author>User</author>
    <author>ASUS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Társulás:1.212.681,-
Köh:6.115.534,-
</t>
        </r>
      </text>
    </comment>
    <comment ref="D41" authorId="1" shapeId="0">
      <text>
        <r>
          <rPr>
            <b/>
            <sz val="9"/>
            <color indexed="81"/>
            <rFont val="Tahoma"/>
            <charset val="1"/>
          </rPr>
          <t>Hiteltörlesztés Megye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közút:1.827.350,-
</t>
        </r>
      </text>
    </comment>
    <comment ref="L48" authorId="1" shapeId="0">
      <text>
        <r>
          <rPr>
            <b/>
            <sz val="9"/>
            <color indexed="81"/>
            <rFont val="Tahoma"/>
            <charset val="1"/>
          </rPr>
          <t xml:space="preserve">KLIK bérleti díj
Területbérlet 
</t>
        </r>
      </text>
    </comment>
    <comment ref="D58" authorId="1" shapeId="0">
      <text>
        <r>
          <rPr>
            <b/>
            <sz val="9"/>
            <color indexed="81"/>
            <rFont val="Tahoma"/>
            <charset val="1"/>
          </rPr>
          <t xml:space="preserve">Megyétől hitel 
</t>
        </r>
      </text>
    </comment>
    <comment ref="L58" authorId="1" shapeId="0">
      <text>
        <r>
          <rPr>
            <b/>
            <sz val="9"/>
            <color indexed="81"/>
            <rFont val="Tahoma"/>
            <charset val="1"/>
          </rPr>
          <t xml:space="preserve">Rakodógép értékesítése
</t>
        </r>
      </text>
    </comment>
  </commentList>
</comments>
</file>

<file path=xl/sharedStrings.xml><?xml version="1.0" encoding="utf-8"?>
<sst xmlns="http://schemas.openxmlformats.org/spreadsheetml/2006/main" count="559" uniqueCount="463">
  <si>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</si>
  <si>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</si>
  <si>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</si>
  <si>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</si>
  <si>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</si>
  <si>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</si>
  <si>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</si>
  <si>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</si>
  <si>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</si>
  <si>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</si>
  <si>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</si>
  <si>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</si>
  <si>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</si>
  <si>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</si>
  <si>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</si>
  <si>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</si>
  <si>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</si>
  <si>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</si>
  <si>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</si>
  <si>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</si>
  <si>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</si>
  <si>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</si>
  <si>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</si>
  <si>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</si>
  <si>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</si>
  <si>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</si>
  <si>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</si>
  <si>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</si>
  <si>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</si>
  <si>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</si>
  <si>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</si>
  <si>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</si>
  <si>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</si>
  <si>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</si>
  <si>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</si>
  <si>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</si>
  <si>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</si>
  <si>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</si>
  <si>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</si>
  <si>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</si>
  <si>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</si>
  <si>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</si>
  <si>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</si>
  <si>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</si>
  <si>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</si>
  <si>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</si>
  <si>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</si>
  <si>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</si>
  <si>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</si>
  <si>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</si>
  <si>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</si>
  <si>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</si>
  <si>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</si>
  <si>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</si>
  <si>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</si>
  <si>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</si>
  <si>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</si>
  <si>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</si>
  <si>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</si>
  <si>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</si>
  <si>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</si>
  <si>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</si>
  <si>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</si>
  <si>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</si>
  <si>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</si>
  <si>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</si>
  <si>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</si>
  <si>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</si>
  <si>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</si>
  <si>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</si>
  <si>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</si>
  <si>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</si>
  <si>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</si>
  <si>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</si>
  <si>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</si>
  <si>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</si>
  <si>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</si>
  <si>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</si>
  <si>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</si>
  <si>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</si>
  <si>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</si>
  <si>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</si>
  <si>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</si>
  <si>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</si>
  <si>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</si>
  <si>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</si>
  <si>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</si>
  <si>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</si>
  <si>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</si>
  <si>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</si>
  <si>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</si>
  <si>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</si>
  <si>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</si>
  <si>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</si>
  <si>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</si>
  <si>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</si>
  <si>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</si>
  <si>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</si>
  <si>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</si>
  <si>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</si>
  <si>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</si>
  <si>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</si>
  <si>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</si>
  <si>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</si>
  <si>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</si>
  <si>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</si>
  <si>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</si>
  <si>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</si>
  <si>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</si>
  <si>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</si>
  <si>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</si>
  <si>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</si>
  <si>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</si>
  <si>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</si>
  <si>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</si>
  <si>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</si>
  <si>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</si>
  <si>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</si>
  <si>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</si>
  <si>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</si>
  <si>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</si>
  <si>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</si>
  <si>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</si>
  <si>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</si>
  <si>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</si>
  <si>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</si>
  <si>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</si>
  <si>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</si>
  <si>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</si>
  <si>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</si>
  <si>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</si>
  <si>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</si>
  <si>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</si>
  <si>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</si>
  <si>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</si>
  <si>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</si>
  <si>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</si>
  <si>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</si>
  <si>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</si>
  <si>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</si>
  <si>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</si>
  <si>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</si>
  <si>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</si>
  <si>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</si>
  <si>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</si>
  <si>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</si>
  <si>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</si>
  <si>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</si>
  <si>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</si>
  <si>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</si>
  <si>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</si>
  <si>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</si>
  <si>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</si>
  <si>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</si>
  <si>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</si>
  <si>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</si>
  <si>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</si>
  <si>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</si>
  <si>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</si>
  <si>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</si>
  <si>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</si>
  <si>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</si>
  <si>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</si>
  <si>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</si>
  <si>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</si>
  <si>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</si>
  <si>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</si>
  <si>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</si>
  <si>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</si>
  <si>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</si>
  <si>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</si>
  <si>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</si>
  <si>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</si>
  <si>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</si>
  <si>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</si>
  <si>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</si>
  <si>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</si>
  <si>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</si>
  <si>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</si>
  <si>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</si>
  <si>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</si>
  <si>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</si>
  <si>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</si>
  <si>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</si>
  <si>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</si>
  <si>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</si>
  <si>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</si>
  <si>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</si>
  <si>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</si>
  <si>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</si>
  <si>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</si>
  <si>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</si>
  <si>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</si>
  <si>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</si>
  <si>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</si>
  <si>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</si>
  <si>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</si>
  <si>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</si>
  <si>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</si>
  <si>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</si>
  <si>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</si>
  <si>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</si>
  <si>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</si>
  <si>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</si>
  <si>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</si>
  <si>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</si>
  <si>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</si>
  <si>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</si>
  <si>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</si>
  <si>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</si>
  <si>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</si>
  <si>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</si>
  <si>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</si>
  <si>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</si>
  <si>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</si>
  <si>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</si>
  <si>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</si>
  <si>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</si>
  <si>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</si>
  <si>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</si>
  <si>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</si>
  <si>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</si>
  <si>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</si>
  <si>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</si>
  <si>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</si>
  <si>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</si>
  <si>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</si>
  <si>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</si>
  <si>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</si>
  <si>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</si>
  <si>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</si>
  <si>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</si>
  <si>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</si>
  <si>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</si>
  <si>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</si>
  <si>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</si>
  <si>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</si>
  <si>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</si>
  <si>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</si>
  <si>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</si>
  <si>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</si>
  <si>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</si>
  <si>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</si>
  <si>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</si>
  <si>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</si>
  <si>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</si>
  <si>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</si>
  <si>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</si>
  <si>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</si>
  <si>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</si>
  <si>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</si>
  <si>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</si>
  <si>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</si>
  <si>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</si>
  <si>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</si>
  <si>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</si>
  <si>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</si>
  <si>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</si>
  <si>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</si>
  <si>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</si>
  <si>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</si>
  <si>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</si>
  <si>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</si>
  <si>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</si>
  <si>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</si>
  <si>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</si>
  <si>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</si>
  <si>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</si>
  <si>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</si>
  <si>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</si>
  <si>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</si>
  <si>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</si>
  <si>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</si>
  <si>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</si>
  <si>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</si>
  <si>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</si>
  <si>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</si>
  <si>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</si>
  <si>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</si>
  <si>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</si>
  <si>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</si>
  <si>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</si>
  <si>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</si>
  <si>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</si>
  <si>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</si>
  <si>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</si>
  <si>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</si>
  <si>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</si>
  <si>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</si>
  <si>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</si>
  <si>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</si>
  <si>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</si>
  <si>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</si>
  <si>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</si>
  <si>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</si>
  <si>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</si>
  <si>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</si>
  <si>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</si>
  <si>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</si>
  <si>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</si>
  <si>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</si>
  <si>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</si>
  <si>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</si>
  <si>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</si>
  <si>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</si>
  <si>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</si>
  <si>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</si>
  <si>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</si>
  <si>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</si>
  <si>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</si>
  <si>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</si>
  <si>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</si>
  <si>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</si>
  <si>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</si>
  <si>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</si>
  <si>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</si>
  <si>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</si>
  <si>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</si>
  <si>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</si>
  <si>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</si>
  <si>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</si>
  <si>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</si>
  <si>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</si>
  <si>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</si>
  <si>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</si>
  <si>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</si>
  <si>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</si>
  <si>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</si>
  <si>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</si>
  <si>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</si>
  <si>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</si>
  <si>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</si>
  <si>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</si>
  <si>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</si>
  <si>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</si>
  <si>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</si>
  <si>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</si>
  <si>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</si>
  <si>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</si>
  <si>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</si>
  <si>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</si>
  <si>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</si>
  <si>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</si>
  <si>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</si>
  <si>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</si>
  <si>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</si>
  <si>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</si>
  <si>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</si>
  <si>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</si>
  <si>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</si>
  <si>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</si>
  <si>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</si>
  <si>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</si>
  <si>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</si>
  <si>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</si>
  <si>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</si>
  <si>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</si>
  <si>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</si>
  <si>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</si>
  <si>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</si>
  <si>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</si>
  <si>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</si>
  <si>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</si>
  <si>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</si>
  <si>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</si>
  <si>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</si>
  <si>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</si>
  <si>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</si>
  <si>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</si>
  <si>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</si>
  <si>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</si>
  <si>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</si>
  <si>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</si>
  <si>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</si>
  <si>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</si>
  <si>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</si>
  <si>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</si>
  <si>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</si>
  <si>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</si>
  <si>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</si>
  <si>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</si>
  <si>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</si>
  <si>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</si>
  <si>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</si>
  <si>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</si>
  <si>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</si>
  <si>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</si>
  <si>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</si>
  <si>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</si>
  <si>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</si>
  <si>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</si>
  <si>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</si>
  <si>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</si>
  <si>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</si>
  <si>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</si>
  <si>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</si>
  <si>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</si>
  <si>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>107060</t>
  </si>
  <si>
    <t>900020</t>
  </si>
  <si>
    <t>Önkormányzatok funkcióra nem sorolható bevételei államháztartáson kívülről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</si>
  <si>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</si>
  <si>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</si>
  <si>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</si>
  <si>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</si>
  <si>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</si>
  <si>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</si>
  <si>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</si>
  <si>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</si>
  <si>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</si>
  <si>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Egyéb pénzbeli ellátás  </t>
  </si>
  <si>
    <t>Támogatási célú finanszírozási műveletek</t>
  </si>
  <si>
    <t>018030</t>
  </si>
  <si>
    <t>Óvodai nevelés, ellátás működtetési feladatai</t>
  </si>
  <si>
    <t>091140</t>
  </si>
  <si>
    <t>Intézményen kívüli gyermekétkeztetés</t>
  </si>
  <si>
    <t>104037</t>
  </si>
  <si>
    <t>VP külterületi út</t>
  </si>
  <si>
    <t xml:space="preserve">Közös Hivatal, Kincseskert Óvoda </t>
  </si>
  <si>
    <t xml:space="preserve">Tárkányi Közös Önkkormányzati Hivatal </t>
  </si>
  <si>
    <t>Egyesületi támogatás</t>
  </si>
  <si>
    <t>Óvodai nevelés, ellátás működési feladatai</t>
  </si>
  <si>
    <t xml:space="preserve">Egyéb közhatalmi bevétel </t>
  </si>
  <si>
    <t>Sportlétesítmények, edzőtáborok működtetése és fejlesztése</t>
  </si>
  <si>
    <t>081030</t>
  </si>
  <si>
    <t xml:space="preserve">Gyermekétkeztetés köznevelési intézményben </t>
  </si>
  <si>
    <t>096015</t>
  </si>
  <si>
    <t>107051</t>
  </si>
  <si>
    <t>TOP orvosi rendelő</t>
  </si>
  <si>
    <t>EFOP táborhely kialakítás</t>
  </si>
  <si>
    <t xml:space="preserve">Tárkány-Ete Köznevelési Társulás </t>
  </si>
  <si>
    <t xml:space="preserve">Etei Sport Egyesület </t>
  </si>
  <si>
    <t>Háztartások Babakötvény</t>
  </si>
  <si>
    <t>Nyugdíjasklub</t>
  </si>
  <si>
    <t>Máltai Szeretetszolgálat</t>
  </si>
  <si>
    <t xml:space="preserve">Református Egyház </t>
  </si>
  <si>
    <t xml:space="preserve">Bursa-Hungarica </t>
  </si>
  <si>
    <t>Regionális Hulladékgazdálkodás</t>
  </si>
  <si>
    <t xml:space="preserve">Ete Község Önkormányzatának </t>
  </si>
  <si>
    <t xml:space="preserve">Egyházak támogatása </t>
  </si>
  <si>
    <t>Háztartások támogatása (Bursa, Babakötvény)</t>
  </si>
  <si>
    <t>Gyermekétkeztetés köznevelési intézményben</t>
  </si>
  <si>
    <t>Szociális étkeztetés szociális konyhán</t>
  </si>
  <si>
    <t>Gyermekétkeztetés</t>
  </si>
  <si>
    <t>Étkezési térítési díj (szociális étkezés,gyermekétkezés)</t>
  </si>
  <si>
    <t>Ete Község Önkormányzata</t>
  </si>
  <si>
    <t xml:space="preserve">Leader-kerékpáros pihenő kiépítése </t>
  </si>
  <si>
    <t>Közfoglalkoztatási telephely fejlesztése</t>
  </si>
  <si>
    <t>Az önkormányzat 2020. évi felhalmozási kiadásai feladatonként</t>
  </si>
  <si>
    <t>Az önkormányzat 2020. évi felújítási előirányzatai célonként</t>
  </si>
  <si>
    <t>2020. évi kiadásai és foglalkoztatotti létszáma feladatonként</t>
  </si>
  <si>
    <t>BEVÉTELEK   2020.</t>
  </si>
  <si>
    <t>Ete Község Önkormányzat kiadási és bevételei 2020. évben</t>
  </si>
  <si>
    <t>együttes kiadásai és bevételei 2020. évben</t>
  </si>
  <si>
    <t>Ete Község Önkormányzata 2020. évi mérlege</t>
  </si>
  <si>
    <t>1. melléklet a 4/2020.(III.12.) önkormányzati rendelethez</t>
  </si>
  <si>
    <t>2. melléklet a 4/2020.(III.12.) önkormányzati rendelethez</t>
  </si>
  <si>
    <t>3. melléklet a 4/2020.(III.12.) önkormányzati rendelethez</t>
  </si>
  <si>
    <t>4. melléklet a 4/2020.(III.12.)  önkormányzati rendelethez</t>
  </si>
  <si>
    <t>5. melléklet a 4/2020. (III.12.)önkormányzati rendelethez</t>
  </si>
  <si>
    <t>6. melléklet a 4/2020. (III.12.) önkormányzati rendelethez</t>
  </si>
  <si>
    <t>7. melléklet a 4/2020. (III.12.) önkormányzati rendelethez</t>
  </si>
  <si>
    <t>8. melléklet a 4/2020. (III.12.) önkormányzati rendelethez</t>
  </si>
  <si>
    <t>9. melléklet a 4/2020. 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</si>
</sst>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F_t_-;\-* #,##0\ _F_t_-;_-* &quot;-&quot;\ _F_t_-;_-@_-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#,##0\ _F_t"/>
    <numFmt numFmtId="168" formatCode="#,##0&quot; Ft&quot;"/>
    <numFmt numFmtId="169" formatCode="_-* #,##0\ _F_t_-;\-* #,##0\ _F_t_-;_-* \-??\ _F_t_-;_-@_-"/>
    <numFmt numFmtId="170" formatCode="#,##0\ &quot;Ft&quot;"/>
    <numFmt numFmtId="171" formatCode="_-* #,##0\ _F_t_-;\-* #,##0\ _F_t_-;_-* &quot;-&quot;??\ _F_t_-;_-@_-"/>
    <numFmt numFmtId="172" formatCode="_-* #,##0&quot; Ft&quot;_-;\-* #,##0&quot; Ft&quot;_-;_-* \-??&quot; Ft&quot;_-;_-@_-"/>
    <numFmt numFmtId="173" formatCode="_-* #,##0.000\ _F_t_-;\-* #,##0.000\ _F_t_-;_-* &quot;-&quot;???\ _F_t_-;_-@_-"/>
    <numFmt numFmtId="174" formatCode="#,##0.000"/>
  </numFmts>
  <fonts count="3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448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8" fontId="0" fillId="0" borderId="0" xfId="0" applyNumberFormat="1"/>
    <xf numFmtId="0" fontId="7" fillId="0" borderId="0" xfId="0" applyFont="1"/>
    <xf numFmtId="168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8" fontId="3" fillId="0" borderId="0" xfId="0" applyNumberFormat="1" applyFont="1" applyFill="1" applyBorder="1"/>
    <xf numFmtId="0" fontId="0" fillId="0" borderId="0" xfId="0" applyBorder="1"/>
    <xf numFmtId="168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7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7" fontId="0" fillId="0" borderId="0" xfId="0" applyNumberFormat="1"/>
    <xf numFmtId="0" fontId="19" fillId="0" borderId="0" xfId="0" applyFont="1" applyBorder="1" applyAlignment="1">
      <alignment horizontal="center"/>
    </xf>
    <xf numFmtId="172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70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171" fontId="0" fillId="0" borderId="0" xfId="0" applyNumberFormat="1"/>
    <xf numFmtId="171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1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7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7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7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0" xfId="0" applyFont="1" applyBorder="1"/>
    <xf numFmtId="167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7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7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7" fontId="5" fillId="0" borderId="11" xfId="2" applyNumberFormat="1" applyFont="1" applyFill="1" applyBorder="1"/>
    <xf numFmtId="0" fontId="4" fillId="5" borderId="20" xfId="0" applyFont="1" applyFill="1" applyBorder="1"/>
    <xf numFmtId="167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7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7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7" fontId="4" fillId="2" borderId="6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13" fillId="0" borderId="36" xfId="0" applyFont="1" applyBorder="1"/>
    <xf numFmtId="0" fontId="4" fillId="0" borderId="26" xfId="0" applyFont="1" applyBorder="1" applyAlignment="1">
      <alignment horizontal="center"/>
    </xf>
    <xf numFmtId="167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7" fontId="4" fillId="2" borderId="5" xfId="0" applyNumberFormat="1" applyFont="1" applyFill="1" applyBorder="1"/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/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7" fontId="5" fillId="0" borderId="4" xfId="2" applyNumberFormat="1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50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7" fontId="5" fillId="0" borderId="11" xfId="2" quotePrefix="1" applyNumberFormat="1" applyFont="1" applyBorder="1"/>
    <xf numFmtId="164" fontId="0" fillId="0" borderId="0" xfId="0" applyNumberFormat="1"/>
    <xf numFmtId="0" fontId="8" fillId="0" borderId="51" xfId="0" applyFont="1" applyBorder="1" applyAlignment="1">
      <alignment horizontal="center"/>
    </xf>
    <xf numFmtId="164" fontId="9" fillId="0" borderId="1" xfId="0" applyNumberFormat="1" applyFont="1" applyBorder="1"/>
    <xf numFmtId="171" fontId="3" fillId="5" borderId="3" xfId="0" applyNumberFormat="1" applyFont="1" applyFill="1" applyBorder="1"/>
    <xf numFmtId="167" fontId="2" fillId="0" borderId="17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9" fontId="13" fillId="0" borderId="56" xfId="2" applyNumberFormat="1" applyFont="1" applyFill="1" applyBorder="1" applyAlignment="1" applyProtection="1">
      <alignment horizontal="right"/>
    </xf>
    <xf numFmtId="169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9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9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9" fontId="15" fillId="0" borderId="56" xfId="2" applyNumberFormat="1" applyFont="1" applyFill="1" applyBorder="1" applyAlignment="1" applyProtection="1">
      <alignment horizontal="right"/>
    </xf>
    <xf numFmtId="169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5" xfId="0" applyFont="1" applyBorder="1" applyAlignment="1">
      <alignment horizontal="center"/>
    </xf>
    <xf numFmtId="169" fontId="14" fillId="0" borderId="12" xfId="2" applyNumberFormat="1" applyFont="1" applyFill="1" applyBorder="1" applyAlignment="1" applyProtection="1">
      <alignment horizontal="right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71" fontId="2" fillId="0" borderId="3" xfId="2" applyNumberFormat="1" applyFont="1" applyBorder="1" applyAlignment="1">
      <alignment horizontal="right"/>
    </xf>
    <xf numFmtId="171" fontId="13" fillId="0" borderId="3" xfId="2" applyNumberFormat="1" applyFont="1" applyBorder="1" applyAlignment="1">
      <alignment horizontal="right"/>
    </xf>
    <xf numFmtId="171" fontId="2" fillId="0" borderId="3" xfId="0" applyNumberFormat="1" applyFont="1" applyBorder="1"/>
    <xf numFmtId="171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71" fontId="3" fillId="0" borderId="3" xfId="0" applyNumberFormat="1" applyFont="1" applyFill="1" applyBorder="1"/>
    <xf numFmtId="0" fontId="2" fillId="0" borderId="55" xfId="0" applyFont="1" applyBorder="1" applyAlignment="1">
      <alignment horizontal="center" vertical="center" wrapText="1"/>
    </xf>
    <xf numFmtId="167" fontId="13" fillId="0" borderId="56" xfId="0" applyNumberFormat="1" applyFont="1" applyFill="1" applyBorder="1"/>
    <xf numFmtId="167" fontId="13" fillId="0" borderId="56" xfId="0" applyNumberFormat="1" applyFont="1" applyBorder="1"/>
    <xf numFmtId="167" fontId="23" fillId="0" borderId="56" xfId="0" applyNumberFormat="1" applyFont="1" applyBorder="1"/>
    <xf numFmtId="167" fontId="11" fillId="0" borderId="56" xfId="0" applyNumberFormat="1" applyFont="1" applyBorder="1"/>
    <xf numFmtId="167" fontId="11" fillId="0" borderId="56" xfId="0" applyNumberFormat="1" applyFont="1" applyFill="1" applyBorder="1"/>
    <xf numFmtId="167" fontId="13" fillId="4" borderId="56" xfId="0" applyNumberFormat="1" applyFont="1" applyFill="1" applyBorder="1"/>
    <xf numFmtId="167" fontId="21" fillId="0" borderId="56" xfId="0" applyNumberFormat="1" applyFont="1" applyFill="1" applyBorder="1"/>
    <xf numFmtId="167" fontId="11" fillId="0" borderId="57" xfId="0" applyNumberFormat="1" applyFont="1" applyBorder="1"/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3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3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3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3" fontId="25" fillId="0" borderId="4" xfId="0" applyNumberFormat="1" applyFont="1" applyBorder="1" applyAlignment="1">
      <alignment vertical="center"/>
    </xf>
    <xf numFmtId="173" fontId="0" fillId="0" borderId="0" xfId="0" applyNumberFormat="1"/>
    <xf numFmtId="173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3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2" xfId="0" applyNumberFormat="1" applyFont="1" applyBorder="1"/>
    <xf numFmtId="0" fontId="13" fillId="0" borderId="61" xfId="0" applyFont="1" applyFill="1" applyBorder="1" applyAlignment="1">
      <alignment horizontal="left"/>
    </xf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173" fontId="26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164" fontId="0" fillId="0" borderId="9" xfId="0" applyNumberFormat="1" applyBorder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73" fontId="0" fillId="0" borderId="0" xfId="0" applyNumberFormat="1" applyFill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3" fillId="0" borderId="31" xfId="0" applyFont="1" applyBorder="1" applyAlignment="1"/>
    <xf numFmtId="0" fontId="13" fillId="0" borderId="19" xfId="0" applyFont="1" applyBorder="1" applyAlignment="1"/>
    <xf numFmtId="0" fontId="14" fillId="0" borderId="28" xfId="0" applyFont="1" applyBorder="1" applyAlignment="1"/>
    <xf numFmtId="0" fontId="13" fillId="4" borderId="28" xfId="0" applyFont="1" applyFill="1" applyBorder="1" applyAlignment="1"/>
    <xf numFmtId="0" fontId="13" fillId="4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4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3" fillId="0" borderId="17" xfId="0" applyFont="1" applyBorder="1" applyAlignment="1"/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3" xfId="0" applyFont="1" applyBorder="1" applyAlignment="1"/>
    <xf numFmtId="0" fontId="0" fillId="0" borderId="21" xfId="0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vertical="center" wrapText="1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50"/>
  <sheetViews>
    <sheetView tabSelected="1" workbookViewId="0">
      <selection activeCell="D3" sqref="D3"/>
    </sheetView>
  </sheetViews>
  <sheetFormatPr defaultRowHeight="15"/>
  <cols>
    <col min="1" max="1" width="8.42578125" customWidth="1"/>
    <col min="2" max="2" width="40.7109375" customWidth="1"/>
    <col min="3" max="3" width="13.28515625" style="179" customWidth="1"/>
    <col min="4" max="4" width="34.28515625" style="179" customWidth="1"/>
    <col min="5" max="5" width="13.28515625" customWidth="1"/>
    <col min="6" max="7" width="13.42578125" style="179" customWidth="1"/>
    <col min="8" max="8" width="13.42578125" customWidth="1"/>
    <col min="11" max="11" width="10.42578125" bestFit="1" customWidth="1"/>
  </cols>
  <sheetData>
    <row r="1" spans="1:13">
      <c r="A1" s="342" t="s">
        <v>454</v>
      </c>
      <c r="B1" s="342"/>
      <c r="C1" s="342"/>
      <c r="D1" s="342"/>
      <c r="E1" s="342"/>
      <c r="F1" s="200"/>
      <c r="G1" s="195"/>
      <c r="H1" s="195"/>
    </row>
    <row r="2" spans="1:13">
      <c r="A2" s="58"/>
      <c r="B2" s="58"/>
      <c r="C2" s="58"/>
      <c r="D2" s="58"/>
      <c r="E2" s="58"/>
      <c r="F2" s="58"/>
      <c r="G2" s="58"/>
      <c r="H2" s="58"/>
    </row>
    <row r="3" spans="1:13">
      <c r="A3" s="58"/>
      <c r="B3" s="58"/>
      <c r="C3" s="58"/>
      <c r="D3" s="58"/>
      <c r="E3" s="58"/>
      <c r="F3" s="58"/>
      <c r="G3" s="58"/>
      <c r="H3" s="58"/>
    </row>
    <row r="4" spans="1:13">
      <c r="A4" s="58"/>
      <c r="B4" s="58"/>
      <c r="C4" s="58"/>
      <c r="D4" s="58"/>
      <c r="E4" s="58"/>
      <c r="F4" s="58"/>
      <c r="G4" s="58"/>
      <c r="H4" s="58"/>
    </row>
    <row r="5" spans="1:13">
      <c r="A5" s="343" t="s">
        <v>453</v>
      </c>
      <c r="B5" s="344"/>
      <c r="C5" s="344"/>
      <c r="D5" s="344"/>
      <c r="E5" s="344"/>
      <c r="F5" s="201"/>
      <c r="G5" s="201"/>
      <c r="H5" s="195"/>
      <c r="I5" s="23"/>
      <c r="J5" s="23"/>
      <c r="K5" s="23"/>
      <c r="L5" s="23"/>
      <c r="M5" s="23"/>
    </row>
    <row r="6" spans="1:13" ht="16.5" thickBot="1">
      <c r="A6" s="58"/>
      <c r="B6" s="86"/>
      <c r="C6" s="86"/>
      <c r="D6" s="86"/>
      <c r="E6" s="87" t="s">
        <v>18</v>
      </c>
      <c r="F6" s="87"/>
      <c r="G6" s="165"/>
      <c r="H6" s="87"/>
      <c r="I6" s="23"/>
      <c r="J6" s="23"/>
      <c r="K6" s="23"/>
      <c r="L6" s="23"/>
      <c r="M6" s="23"/>
    </row>
    <row r="7" spans="1:13">
      <c r="A7" s="89"/>
      <c r="B7" s="57" t="s">
        <v>7</v>
      </c>
      <c r="C7" s="57" t="s">
        <v>8</v>
      </c>
      <c r="D7" s="306" t="s">
        <v>9</v>
      </c>
      <c r="E7" s="307" t="s">
        <v>244</v>
      </c>
      <c r="F7" s="23"/>
      <c r="G7" s="23"/>
      <c r="H7" s="47"/>
      <c r="I7" s="23"/>
      <c r="J7" s="23"/>
    </row>
    <row r="8" spans="1:13" s="179" customFormat="1" ht="32.25" customHeight="1">
      <c r="A8" s="192"/>
      <c r="B8" s="193"/>
      <c r="C8" s="194" t="s">
        <v>180</v>
      </c>
      <c r="D8" s="193"/>
      <c r="E8" s="267" t="s">
        <v>180</v>
      </c>
      <c r="F8" s="23"/>
      <c r="G8" s="23"/>
      <c r="H8" s="47"/>
      <c r="I8" s="23"/>
      <c r="J8" s="23"/>
    </row>
    <row r="9" spans="1:13" ht="15.75">
      <c r="A9" s="90" t="s">
        <v>13</v>
      </c>
      <c r="B9" s="345" t="s">
        <v>142</v>
      </c>
      <c r="C9" s="346"/>
      <c r="D9" s="345" t="s">
        <v>143</v>
      </c>
      <c r="E9" s="347"/>
      <c r="F9" s="39"/>
      <c r="G9" s="39"/>
      <c r="H9" s="23"/>
      <c r="I9" s="23"/>
      <c r="J9" s="23"/>
    </row>
    <row r="10" spans="1:13">
      <c r="A10" s="73">
        <v>1</v>
      </c>
      <c r="B10" s="91" t="s">
        <v>144</v>
      </c>
      <c r="C10" s="92">
        <f>'3.számú melléklet'!F11</f>
        <v>18219.552</v>
      </c>
      <c r="D10" s="93" t="s">
        <v>145</v>
      </c>
      <c r="E10" s="268">
        <f>'2.számú melléklet'!G38</f>
        <v>13951.54</v>
      </c>
      <c r="F10" s="39"/>
      <c r="G10" s="39"/>
      <c r="H10" s="23"/>
      <c r="I10" s="23"/>
      <c r="J10" s="23"/>
    </row>
    <row r="11" spans="1:13">
      <c r="A11" s="73">
        <v>2</v>
      </c>
      <c r="B11" s="91" t="s">
        <v>146</v>
      </c>
      <c r="C11" s="92">
        <f>(C12+C13)</f>
        <v>41210</v>
      </c>
      <c r="D11" s="93" t="s">
        <v>147</v>
      </c>
      <c r="E11" s="268">
        <f>'2.számú melléklet'!G39</f>
        <v>2313.1099999999997</v>
      </c>
      <c r="F11" s="39"/>
      <c r="G11" s="39"/>
      <c r="H11" s="47"/>
      <c r="I11" s="23"/>
      <c r="J11" s="23"/>
    </row>
    <row r="12" spans="1:13">
      <c r="A12" s="73">
        <v>3</v>
      </c>
      <c r="B12" s="94" t="s">
        <v>118</v>
      </c>
      <c r="C12" s="95">
        <f>('2.számú melléklet'!G20+'2.számú melléklet'!G22)</f>
        <v>39294</v>
      </c>
      <c r="D12" s="93" t="s">
        <v>148</v>
      </c>
      <c r="E12" s="268">
        <f>'2.számú melléklet'!G40</f>
        <v>23293.339</v>
      </c>
      <c r="F12" s="23"/>
      <c r="G12" s="23"/>
      <c r="H12" s="23"/>
      <c r="I12" s="23"/>
      <c r="J12" s="23"/>
    </row>
    <row r="13" spans="1:13">
      <c r="A13" s="73">
        <v>4</v>
      </c>
      <c r="B13" s="94" t="s">
        <v>149</v>
      </c>
      <c r="C13" s="95">
        <f>'2.számú melléklet'!G21</f>
        <v>1916</v>
      </c>
      <c r="D13" s="93"/>
      <c r="E13" s="269"/>
      <c r="F13" s="47"/>
      <c r="G13" s="47"/>
      <c r="H13" s="47"/>
      <c r="I13" s="47"/>
      <c r="J13" s="23"/>
    </row>
    <row r="14" spans="1:13">
      <c r="A14" s="73">
        <v>5</v>
      </c>
      <c r="B14" s="96"/>
      <c r="C14" s="97"/>
      <c r="D14" s="93" t="s">
        <v>151</v>
      </c>
      <c r="E14" s="269">
        <f>'2.számú melléklet'!G41</f>
        <v>12087.290999999999</v>
      </c>
      <c r="F14" s="49"/>
      <c r="G14" s="49"/>
      <c r="H14" s="49"/>
      <c r="I14" s="49"/>
      <c r="J14" s="23"/>
    </row>
    <row r="15" spans="1:13">
      <c r="A15" s="73">
        <v>6</v>
      </c>
      <c r="B15" s="96" t="s">
        <v>150</v>
      </c>
      <c r="C15" s="92">
        <f>'2.számú melléklet'!G32</f>
        <v>7012</v>
      </c>
      <c r="D15" s="93" t="s">
        <v>152</v>
      </c>
      <c r="E15" s="269">
        <f>'2.számú melléklet'!G42</f>
        <v>776</v>
      </c>
      <c r="F15" s="49"/>
      <c r="G15" s="76"/>
      <c r="H15" s="49"/>
      <c r="I15" s="49"/>
      <c r="J15" s="23"/>
    </row>
    <row r="16" spans="1:13">
      <c r="A16" s="73">
        <v>7</v>
      </c>
      <c r="B16" s="91" t="s">
        <v>153</v>
      </c>
      <c r="C16" s="220">
        <f>'2.számú melléklet'!G24</f>
        <v>0</v>
      </c>
      <c r="D16" s="98"/>
      <c r="E16" s="270"/>
      <c r="F16" s="48"/>
      <c r="G16" s="77"/>
      <c r="H16" s="48"/>
      <c r="I16" s="41"/>
      <c r="J16" s="23"/>
    </row>
    <row r="17" spans="1:15">
      <c r="A17" s="73">
        <v>8</v>
      </c>
      <c r="B17" s="91" t="s">
        <v>154</v>
      </c>
      <c r="C17" s="92">
        <f>'2.számú melléklet'!G25+'2.számú melléklet'!G28</f>
        <v>1489.56</v>
      </c>
      <c r="D17" s="93"/>
      <c r="E17" s="269"/>
      <c r="F17" s="50"/>
      <c r="G17" s="50"/>
      <c r="H17" s="50"/>
      <c r="I17" s="14"/>
      <c r="J17" s="23"/>
    </row>
    <row r="18" spans="1:15" ht="17.100000000000001" customHeight="1">
      <c r="A18" s="73">
        <v>9</v>
      </c>
      <c r="B18" s="91" t="s">
        <v>155</v>
      </c>
      <c r="C18" s="92">
        <f>'2.számú melléklet'!G26</f>
        <v>0</v>
      </c>
      <c r="D18" s="93"/>
      <c r="E18" s="269"/>
      <c r="F18" s="50"/>
      <c r="G18" s="50"/>
      <c r="H18" s="50"/>
      <c r="I18" s="14"/>
      <c r="J18" s="23"/>
    </row>
    <row r="19" spans="1:15" ht="17.100000000000001" customHeight="1">
      <c r="A19" s="73">
        <v>10</v>
      </c>
      <c r="B19" s="99" t="s">
        <v>240</v>
      </c>
      <c r="C19" s="92">
        <f>'2.számú melléklet'!G27</f>
        <v>0</v>
      </c>
      <c r="D19" s="100" t="s">
        <v>156</v>
      </c>
      <c r="E19" s="271">
        <f t="shared" ref="E19" si="0">SUM(E10:E18)</f>
        <v>52421.279999999999</v>
      </c>
      <c r="F19" s="48"/>
      <c r="G19" s="48"/>
      <c r="H19" s="48"/>
      <c r="I19" s="41"/>
      <c r="J19" s="23"/>
    </row>
    <row r="20" spans="1:15" ht="17.100000000000001" customHeight="1">
      <c r="A20" s="73">
        <v>11</v>
      </c>
      <c r="B20" s="91" t="s">
        <v>245</v>
      </c>
      <c r="C20" s="92">
        <f>'2.számú melléklet'!F29</f>
        <v>0</v>
      </c>
      <c r="D20" s="100" t="s">
        <v>69</v>
      </c>
      <c r="E20" s="272">
        <f>'2.számú melléklet'!G48</f>
        <v>93791</v>
      </c>
      <c r="F20" s="48"/>
      <c r="G20" s="77"/>
      <c r="H20" s="48"/>
      <c r="I20" s="41"/>
      <c r="J20" s="23"/>
    </row>
    <row r="21" spans="1:15" ht="17.100000000000001" customHeight="1">
      <c r="A21" s="73">
        <v>12</v>
      </c>
      <c r="B21" s="101" t="s">
        <v>157</v>
      </c>
      <c r="C21" s="88">
        <f t="shared" ref="C21" si="1">C10+C11+C15+C16+C17+C18+C19+C20</f>
        <v>67931.111999999994</v>
      </c>
      <c r="D21" s="62" t="s">
        <v>113</v>
      </c>
      <c r="E21" s="273">
        <f>'2.számú melléklet'!G49</f>
        <v>0</v>
      </c>
      <c r="F21" s="48"/>
      <c r="G21" s="48"/>
      <c r="H21" s="48"/>
      <c r="I21" s="41"/>
      <c r="J21" s="23"/>
    </row>
    <row r="22" spans="1:15" ht="17.100000000000001" customHeight="1">
      <c r="A22" s="73">
        <v>13</v>
      </c>
      <c r="B22" s="93" t="s">
        <v>158</v>
      </c>
      <c r="C22" s="95">
        <f>'7.számú melléklet '!C10+'9.számú melléklet'!C12</f>
        <v>42720</v>
      </c>
      <c r="D22" s="62" t="s">
        <v>112</v>
      </c>
      <c r="E22" s="268">
        <f>'2.számú melléklet'!G50</f>
        <v>995.2</v>
      </c>
      <c r="F22" s="48"/>
      <c r="G22" s="48"/>
      <c r="H22" s="48"/>
      <c r="I22" s="41"/>
      <c r="J22" s="23"/>
    </row>
    <row r="23" spans="1:15" ht="17.100000000000001" customHeight="1">
      <c r="A23" s="73">
        <v>14</v>
      </c>
      <c r="B23" s="93"/>
      <c r="C23" s="95"/>
      <c r="D23" s="93"/>
      <c r="E23" s="269"/>
      <c r="F23" s="48"/>
      <c r="G23" s="48"/>
      <c r="H23" s="48"/>
      <c r="I23" s="41"/>
      <c r="J23" s="23"/>
    </row>
    <row r="24" spans="1:15" ht="17.100000000000001" customHeight="1">
      <c r="A24" s="73">
        <v>15</v>
      </c>
      <c r="B24" s="91" t="s">
        <v>159</v>
      </c>
      <c r="C24" s="92">
        <f>SUM(C22)</f>
        <v>42720</v>
      </c>
      <c r="D24" s="100" t="s">
        <v>139</v>
      </c>
      <c r="E24" s="271">
        <f t="shared" ref="E24" si="2">SUM(E21:E23)</f>
        <v>995.2</v>
      </c>
      <c r="F24" s="50"/>
      <c r="G24" s="50"/>
      <c r="H24" s="50"/>
      <c r="I24" s="14"/>
      <c r="J24" s="23"/>
    </row>
    <row r="25" spans="1:15" ht="17.100000000000001" customHeight="1">
      <c r="A25" s="73">
        <v>16</v>
      </c>
      <c r="B25" s="101" t="s">
        <v>160</v>
      </c>
      <c r="C25" s="88">
        <f t="shared" ref="C25" si="3">SUM(C21+C24)</f>
        <v>110651.11199999999</v>
      </c>
      <c r="D25" s="100" t="s">
        <v>161</v>
      </c>
      <c r="E25" s="271">
        <f t="shared" ref="E25" si="4">SUM(E19+E20+E24)</f>
        <v>147207.48000000001</v>
      </c>
      <c r="F25" s="50"/>
      <c r="G25" s="50"/>
      <c r="H25" s="50"/>
      <c r="I25" s="14"/>
      <c r="J25" s="23"/>
    </row>
    <row r="26" spans="1:15" ht="17.100000000000001" customHeight="1">
      <c r="A26" s="73">
        <v>17</v>
      </c>
      <c r="B26" s="93" t="s">
        <v>162</v>
      </c>
      <c r="C26" s="95">
        <f>C27</f>
        <v>36556.319000000003</v>
      </c>
      <c r="D26" s="102" t="s">
        <v>163</v>
      </c>
      <c r="E26" s="274">
        <f>'2.számú melléklet'!G52</f>
        <v>0</v>
      </c>
      <c r="F26" s="50"/>
      <c r="G26" s="50"/>
      <c r="H26" s="50"/>
      <c r="I26" s="14"/>
      <c r="J26" s="23"/>
    </row>
    <row r="27" spans="1:15" ht="17.100000000000001" customHeight="1">
      <c r="A27" s="73">
        <v>18</v>
      </c>
      <c r="B27" s="103" t="s">
        <v>167</v>
      </c>
      <c r="C27" s="97">
        <f>'2.számú melléklet'!G35</f>
        <v>36556.319000000003</v>
      </c>
      <c r="D27" s="93"/>
      <c r="E27" s="269"/>
      <c r="F27" s="50"/>
      <c r="G27" s="50"/>
      <c r="H27" s="50"/>
      <c r="I27" s="14"/>
      <c r="J27" s="23"/>
    </row>
    <row r="28" spans="1:15" ht="17.100000000000001" customHeight="1" thickBot="1">
      <c r="A28" s="75">
        <v>19</v>
      </c>
      <c r="B28" s="104" t="s">
        <v>164</v>
      </c>
      <c r="C28" s="105">
        <f t="shared" ref="C28" si="5">C25+C27</f>
        <v>147207.43099999998</v>
      </c>
      <c r="D28" s="104" t="s">
        <v>4</v>
      </c>
      <c r="E28" s="275">
        <f>E19+E20+E24-E26</f>
        <v>147207.48000000001</v>
      </c>
      <c r="F28" s="48"/>
      <c r="G28" s="48"/>
      <c r="H28" s="48"/>
      <c r="I28" s="41"/>
      <c r="J28" s="23"/>
    </row>
    <row r="29" spans="1:15">
      <c r="E29" s="51"/>
      <c r="H29" s="51"/>
      <c r="I29" s="23"/>
      <c r="J29" s="48"/>
      <c r="K29" s="48"/>
      <c r="L29" s="48"/>
      <c r="M29" s="41"/>
      <c r="N29" s="23"/>
    </row>
    <row r="30" spans="1:15" ht="15.75">
      <c r="B30" s="52"/>
      <c r="C30" s="52"/>
      <c r="D30" s="52"/>
      <c r="E30" s="53"/>
      <c r="F30" s="23"/>
      <c r="G30" s="23"/>
      <c r="H30" s="23"/>
      <c r="I30" s="23"/>
      <c r="J30" s="48"/>
      <c r="K30" s="48"/>
      <c r="L30" s="48"/>
      <c r="M30" s="41"/>
      <c r="N30" s="23"/>
    </row>
    <row r="31" spans="1:15" hidden="1">
      <c r="B31" s="41"/>
      <c r="C31" s="166"/>
      <c r="D31" s="166"/>
      <c r="E31" s="23"/>
      <c r="F31" s="23"/>
      <c r="G31" s="23"/>
      <c r="H31" s="23"/>
      <c r="I31" s="23"/>
      <c r="J31" s="48"/>
      <c r="K31" s="48"/>
      <c r="L31" s="48"/>
      <c r="M31" s="41"/>
      <c r="N31" s="23"/>
    </row>
    <row r="32" spans="1:15">
      <c r="B32" s="41"/>
      <c r="C32" s="166"/>
      <c r="D32" s="166"/>
      <c r="E32" s="23"/>
      <c r="F32" s="23"/>
      <c r="G32" s="23"/>
      <c r="H32" s="23"/>
      <c r="I32" s="23"/>
      <c r="J32" s="48"/>
      <c r="K32" s="48"/>
      <c r="L32" s="48"/>
      <c r="M32" s="41"/>
      <c r="N32" s="23"/>
      <c r="O32" s="54"/>
    </row>
    <row r="33" spans="2:15" hidden="1">
      <c r="B33" s="41"/>
      <c r="C33" s="166"/>
      <c r="D33" s="166"/>
      <c r="E33" s="23"/>
      <c r="F33" s="23"/>
      <c r="G33" s="23"/>
      <c r="H33" s="23"/>
      <c r="I33" s="23"/>
      <c r="J33" s="48"/>
      <c r="K33" s="48"/>
      <c r="L33" s="48"/>
      <c r="M33" s="41"/>
      <c r="N33" s="23"/>
    </row>
    <row r="34" spans="2:15">
      <c r="B34" s="41"/>
      <c r="C34" s="166"/>
      <c r="D34" s="166"/>
      <c r="E34" s="39"/>
      <c r="F34" s="23"/>
      <c r="G34" s="23"/>
      <c r="H34" s="23"/>
      <c r="I34" s="23"/>
      <c r="J34" s="50"/>
      <c r="K34" s="50"/>
      <c r="L34" s="50"/>
      <c r="M34" s="14"/>
      <c r="N34" s="23"/>
      <c r="O34" s="55"/>
    </row>
    <row r="35" spans="2:15">
      <c r="B35" s="41"/>
      <c r="C35" s="166"/>
      <c r="D35" s="166"/>
      <c r="E35" s="23"/>
      <c r="F35" s="23"/>
      <c r="G35" s="23"/>
      <c r="H35" s="23"/>
      <c r="I35" s="23"/>
      <c r="J35" s="48"/>
      <c r="K35" s="48"/>
      <c r="L35" s="48"/>
      <c r="M35" s="41"/>
      <c r="N35" s="23"/>
      <c r="O35" s="54"/>
    </row>
    <row r="36" spans="2:15">
      <c r="B36" s="41"/>
      <c r="C36" s="166"/>
      <c r="D36" s="166"/>
      <c r="E36" s="23"/>
      <c r="F36" s="23"/>
      <c r="G36" s="23"/>
      <c r="H36" s="23"/>
      <c r="I36" s="23"/>
      <c r="J36" s="48"/>
      <c r="K36" s="48"/>
      <c r="L36" s="48"/>
      <c r="M36" s="41"/>
      <c r="N36" s="23"/>
    </row>
    <row r="37" spans="2:15">
      <c r="B37" s="41"/>
      <c r="C37" s="166"/>
      <c r="D37" s="166"/>
      <c r="E37" s="23"/>
      <c r="F37" s="23"/>
      <c r="G37" s="23"/>
      <c r="H37" s="23"/>
      <c r="I37" s="23"/>
      <c r="J37" s="48"/>
      <c r="K37" s="48"/>
      <c r="L37" s="48"/>
      <c r="M37" s="41"/>
      <c r="N37" s="23"/>
    </row>
    <row r="38" spans="2:15">
      <c r="B38" s="41"/>
      <c r="C38" s="166"/>
      <c r="D38" s="166"/>
      <c r="E38" s="39"/>
      <c r="F38" s="23"/>
      <c r="G38" s="23"/>
      <c r="H38" s="23"/>
      <c r="I38" s="23"/>
      <c r="J38" s="50"/>
      <c r="K38" s="50"/>
      <c r="L38" s="50"/>
      <c r="M38" s="14"/>
      <c r="N38" s="23"/>
    </row>
    <row r="39" spans="2:15">
      <c r="B39" s="41"/>
      <c r="C39" s="166"/>
      <c r="D39" s="166"/>
      <c r="E39" s="23"/>
      <c r="F39" s="23"/>
      <c r="G39" s="23"/>
      <c r="H39" s="23"/>
      <c r="I39" s="23"/>
      <c r="J39" s="48"/>
      <c r="K39" s="48"/>
      <c r="L39" s="48"/>
      <c r="M39" s="41"/>
      <c r="N39" s="23"/>
    </row>
    <row r="40" spans="2:15">
      <c r="B40" s="41"/>
      <c r="C40" s="166"/>
      <c r="D40" s="166"/>
      <c r="E40" s="23"/>
      <c r="F40" s="23"/>
      <c r="G40" s="23"/>
      <c r="H40" s="23"/>
      <c r="I40" s="23"/>
      <c r="J40" s="48"/>
      <c r="K40" s="48"/>
      <c r="L40" s="48"/>
      <c r="M40" s="41"/>
      <c r="N40" s="23"/>
    </row>
    <row r="41" spans="2:15">
      <c r="B41" s="41"/>
      <c r="C41" s="166"/>
      <c r="D41" s="166"/>
      <c r="E41" s="39"/>
      <c r="F41" s="23"/>
      <c r="G41" s="23"/>
      <c r="H41" s="23"/>
      <c r="I41" s="23"/>
      <c r="J41" s="50"/>
      <c r="K41" s="50"/>
      <c r="L41" s="50"/>
      <c r="M41" s="14"/>
      <c r="N41" s="23"/>
    </row>
    <row r="42" spans="2:15">
      <c r="B42" s="41"/>
      <c r="C42" s="166"/>
      <c r="D42" s="166"/>
      <c r="E42" s="23"/>
      <c r="F42" s="23"/>
      <c r="G42" s="23"/>
      <c r="H42" s="23"/>
      <c r="I42" s="23"/>
      <c r="J42" s="48"/>
      <c r="K42" s="48"/>
      <c r="L42" s="48"/>
      <c r="M42" s="41"/>
      <c r="N42" s="23"/>
    </row>
    <row r="43" spans="2:15">
      <c r="B43" s="41"/>
      <c r="C43" s="166"/>
      <c r="D43" s="166"/>
      <c r="E43" s="39"/>
      <c r="F43" s="23"/>
      <c r="G43" s="23"/>
      <c r="H43" s="23"/>
      <c r="I43" s="23"/>
      <c r="J43" s="50"/>
      <c r="K43" s="50"/>
      <c r="L43" s="50"/>
      <c r="M43" s="14"/>
      <c r="N43" s="23"/>
    </row>
    <row r="44" spans="2:15">
      <c r="B44" s="41"/>
      <c r="C44" s="166"/>
      <c r="D44" s="166"/>
      <c r="E44" s="43"/>
      <c r="F44" s="23"/>
      <c r="G44" s="23"/>
      <c r="H44" s="23"/>
      <c r="I44" s="23"/>
      <c r="J44" s="48"/>
      <c r="K44" s="48"/>
      <c r="L44" s="48"/>
      <c r="M44" s="41"/>
      <c r="N44" s="23"/>
    </row>
    <row r="45" spans="2:15">
      <c r="B45" s="41"/>
      <c r="C45" s="166"/>
      <c r="D45" s="166"/>
      <c r="E45" s="43"/>
      <c r="F45" s="23"/>
      <c r="G45" s="23"/>
      <c r="H45" s="23"/>
      <c r="I45" s="23"/>
      <c r="J45" s="48"/>
      <c r="K45" s="48"/>
      <c r="L45" s="48"/>
      <c r="M45" s="41"/>
      <c r="N45" s="23"/>
    </row>
    <row r="46" spans="2:15">
      <c r="B46" s="41"/>
      <c r="C46" s="166"/>
      <c r="D46" s="166"/>
      <c r="E46" s="39"/>
      <c r="F46" s="23"/>
      <c r="G46" s="23"/>
      <c r="H46" s="23"/>
      <c r="I46" s="23"/>
      <c r="J46" s="50"/>
      <c r="K46" s="50"/>
      <c r="L46" s="50"/>
      <c r="M46" s="14"/>
      <c r="N46" s="23"/>
    </row>
    <row r="47" spans="2: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</sheetData>
  <mergeCells count="4">
    <mergeCell ref="A1:E1"/>
    <mergeCell ref="A5:E5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4"/>
  <sheetViews>
    <sheetView zoomScale="106" zoomScaleNormal="106" workbookViewId="0">
      <pane xSplit="1" topLeftCell="B1" activePane="topRight" state="frozen"/>
      <selection pane="topRight" activeCell="X46" sqref="X46"/>
    </sheetView>
  </sheetViews>
  <sheetFormatPr defaultColWidth="9.140625" defaultRowHeight="15"/>
  <cols>
    <col min="1" max="1" width="9.140625" style="298"/>
    <col min="2" max="2" width="9.140625" style="299"/>
    <col min="3" max="3" width="55.42578125" style="299" customWidth="1"/>
    <col min="4" max="23" width="15.7109375" style="299" customWidth="1"/>
    <col min="24" max="24" width="15.7109375" style="304" customWidth="1"/>
    <col min="25" max="25" width="15.7109375" style="189" customWidth="1"/>
    <col min="26" max="26" width="13.7109375" style="189" bestFit="1" customWidth="1"/>
    <col min="27" max="16384" width="9.140625" style="189"/>
  </cols>
  <sheetData>
    <row r="1" spans="1:25" ht="69.75" customHeight="1">
      <c r="A1" s="442" t="s">
        <v>248</v>
      </c>
      <c r="B1" s="443" t="s">
        <v>249</v>
      </c>
      <c r="C1" s="443" t="s">
        <v>0</v>
      </c>
      <c r="D1" s="277" t="s">
        <v>377</v>
      </c>
      <c r="E1" s="277" t="s">
        <v>380</v>
      </c>
      <c r="F1" s="277" t="s">
        <v>381</v>
      </c>
      <c r="G1" s="305" t="s">
        <v>410</v>
      </c>
      <c r="H1" s="305" t="s">
        <v>384</v>
      </c>
      <c r="I1" s="305" t="s">
        <v>386</v>
      </c>
      <c r="J1" s="305" t="s">
        <v>37</v>
      </c>
      <c r="K1" s="305" t="s">
        <v>388</v>
      </c>
      <c r="L1" s="305" t="s">
        <v>391</v>
      </c>
      <c r="M1" s="305" t="s">
        <v>407</v>
      </c>
      <c r="N1" s="305" t="s">
        <v>422</v>
      </c>
      <c r="O1" s="305" t="s">
        <v>392</v>
      </c>
      <c r="P1" s="305" t="s">
        <v>394</v>
      </c>
      <c r="Q1" s="305" t="s">
        <v>403</v>
      </c>
      <c r="R1" s="305" t="s">
        <v>412</v>
      </c>
      <c r="S1" s="305" t="s">
        <v>424</v>
      </c>
      <c r="T1" s="305" t="s">
        <v>399</v>
      </c>
      <c r="U1" s="278" t="s">
        <v>414</v>
      </c>
      <c r="V1" s="325" t="s">
        <v>29</v>
      </c>
      <c r="W1" s="325" t="s">
        <v>404</v>
      </c>
      <c r="X1" s="444" t="s">
        <v>250</v>
      </c>
      <c r="Y1" s="279"/>
    </row>
    <row r="2" spans="1:25">
      <c r="A2" s="442"/>
      <c r="B2" s="443"/>
      <c r="C2" s="443"/>
      <c r="D2" s="278" t="s">
        <v>378</v>
      </c>
      <c r="E2" s="278" t="s">
        <v>379</v>
      </c>
      <c r="F2" s="278" t="s">
        <v>382</v>
      </c>
      <c r="G2" s="278" t="s">
        <v>411</v>
      </c>
      <c r="H2" s="278" t="s">
        <v>383</v>
      </c>
      <c r="I2" s="278" t="s">
        <v>385</v>
      </c>
      <c r="J2" s="278" t="s">
        <v>387</v>
      </c>
      <c r="K2" s="278" t="s">
        <v>389</v>
      </c>
      <c r="L2" s="278" t="s">
        <v>390</v>
      </c>
      <c r="M2" s="278" t="s">
        <v>408</v>
      </c>
      <c r="N2" s="278" t="s">
        <v>423</v>
      </c>
      <c r="O2" s="278" t="s">
        <v>393</v>
      </c>
      <c r="P2" s="278" t="s">
        <v>395</v>
      </c>
      <c r="Q2" s="278" t="s">
        <v>396</v>
      </c>
      <c r="R2" s="278" t="s">
        <v>413</v>
      </c>
      <c r="S2" s="278" t="s">
        <v>425</v>
      </c>
      <c r="T2" s="278" t="s">
        <v>398</v>
      </c>
      <c r="U2" s="278" t="s">
        <v>415</v>
      </c>
      <c r="V2" s="278" t="s">
        <v>426</v>
      </c>
      <c r="W2" s="278" t="s">
        <v>397</v>
      </c>
      <c r="X2" s="445"/>
      <c r="Y2" s="280"/>
    </row>
    <row r="3" spans="1:25">
      <c r="A3" s="442"/>
      <c r="B3" s="443"/>
      <c r="C3" s="277"/>
      <c r="D3" s="277"/>
      <c r="E3" s="277"/>
      <c r="F3" s="277"/>
      <c r="G3" s="331"/>
      <c r="H3" s="277"/>
      <c r="I3" s="277"/>
      <c r="J3" s="277"/>
      <c r="K3" s="277"/>
      <c r="L3" s="277"/>
      <c r="M3" s="277"/>
      <c r="N3" s="339"/>
      <c r="O3" s="277"/>
      <c r="P3" s="277"/>
      <c r="Q3" s="277"/>
      <c r="R3" s="331"/>
      <c r="S3" s="339"/>
      <c r="T3" s="277"/>
      <c r="U3" s="277"/>
      <c r="V3" s="309"/>
      <c r="W3" s="309"/>
      <c r="X3" s="446"/>
    </row>
    <row r="4" spans="1:25">
      <c r="A4" s="442"/>
      <c r="B4" s="443"/>
      <c r="C4" s="281" t="s">
        <v>251</v>
      </c>
      <c r="D4" s="282">
        <v>1</v>
      </c>
      <c r="E4" s="282">
        <v>0</v>
      </c>
      <c r="F4" s="282">
        <v>0</v>
      </c>
      <c r="G4" s="282">
        <v>0</v>
      </c>
      <c r="H4" s="282">
        <v>6</v>
      </c>
      <c r="I4" s="282">
        <v>4</v>
      </c>
      <c r="J4" s="282">
        <v>0</v>
      </c>
      <c r="K4" s="282">
        <v>0</v>
      </c>
      <c r="L4" s="282">
        <v>0</v>
      </c>
      <c r="M4" s="282">
        <v>0</v>
      </c>
      <c r="N4" s="282">
        <v>0</v>
      </c>
      <c r="O4" s="282">
        <v>0</v>
      </c>
      <c r="P4" s="282">
        <v>0</v>
      </c>
      <c r="Q4" s="282"/>
      <c r="R4" s="282"/>
      <c r="S4" s="282"/>
      <c r="T4" s="282"/>
      <c r="U4" s="282">
        <v>0</v>
      </c>
      <c r="V4" s="282">
        <v>0</v>
      </c>
      <c r="W4" s="282"/>
      <c r="X4" s="283">
        <f>SUM(D4:U4)</f>
        <v>11</v>
      </c>
      <c r="Y4" s="284"/>
    </row>
    <row r="5" spans="1:25">
      <c r="A5" s="285"/>
      <c r="B5" s="277"/>
      <c r="C5" s="281" t="s">
        <v>252</v>
      </c>
      <c r="D5" s="281"/>
      <c r="E5" s="281"/>
      <c r="F5" s="281"/>
      <c r="G5" s="281"/>
      <c r="H5" s="282">
        <v>6</v>
      </c>
      <c r="I5" s="282">
        <v>4</v>
      </c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>
        <v>0</v>
      </c>
      <c r="V5" s="282">
        <v>0</v>
      </c>
      <c r="W5" s="282"/>
      <c r="X5" s="283">
        <f>SUM(D5:U5)</f>
        <v>10</v>
      </c>
      <c r="Y5" s="284"/>
    </row>
    <row r="6" spans="1:25">
      <c r="A6" s="286" t="s">
        <v>186</v>
      </c>
      <c r="B6" s="287" t="s">
        <v>253</v>
      </c>
      <c r="C6" s="288" t="s">
        <v>254</v>
      </c>
      <c r="D6" s="289">
        <f>SUM(D7,D10,D11,D36,D37,D38,D39,D40,D41)</f>
        <v>14194.15</v>
      </c>
      <c r="E6" s="289">
        <f t="shared" ref="E6:I6" si="0">SUM(E7,E10,E11,E36,E37,E38,E39,E40,E41)</f>
        <v>147</v>
      </c>
      <c r="F6" s="289">
        <f t="shared" si="0"/>
        <v>1275.691</v>
      </c>
      <c r="G6" s="289">
        <f t="shared" si="0"/>
        <v>7328.2150000000001</v>
      </c>
      <c r="H6" s="289">
        <f t="shared" si="0"/>
        <v>1744.54</v>
      </c>
      <c r="I6" s="289">
        <f t="shared" si="0"/>
        <v>0</v>
      </c>
      <c r="J6" s="289">
        <f t="shared" ref="J6" si="1">SUM(J7,J10,J11,J36,J37,J38,J39,J40,J41)</f>
        <v>1054</v>
      </c>
      <c r="K6" s="289">
        <f t="shared" ref="K6" si="2">SUM(K7,K10,K11,K36,K37,K38,K39,K40,K41)</f>
        <v>417</v>
      </c>
      <c r="L6" s="289">
        <f t="shared" ref="L6" si="3">SUM(L7,L10,L11,L36,L37,L38,L39,L40,L41)</f>
        <v>106068</v>
      </c>
      <c r="M6" s="289">
        <f t="shared" ref="M6:N6" si="4">SUM(M7,M10,M11,M36,M37,M38,M39,M40,M41)</f>
        <v>322</v>
      </c>
      <c r="N6" s="289">
        <f t="shared" si="4"/>
        <v>478</v>
      </c>
      <c r="O6" s="289">
        <f t="shared" ref="O6" si="5">SUM(O7,O10,O11,O36,O37,O38,O39,O40,O41)</f>
        <v>330</v>
      </c>
      <c r="P6" s="289">
        <f t="shared" ref="P6:S6" si="6">SUM(P7,P10,P11,P36,P37,P38,P39,P40,P41)</f>
        <v>6160.55</v>
      </c>
      <c r="Q6" s="289">
        <f t="shared" si="6"/>
        <v>2477.7999999999993</v>
      </c>
      <c r="R6" s="289">
        <f t="shared" si="6"/>
        <v>1428</v>
      </c>
      <c r="S6" s="289">
        <f t="shared" si="6"/>
        <v>2694.6509999999998</v>
      </c>
      <c r="T6" s="289">
        <f t="shared" ref="T6" si="7">SUM(T7,T10,T11,T36,T37,T38,T39,T40,T41)</f>
        <v>0</v>
      </c>
      <c r="U6" s="289">
        <f t="shared" ref="U6:W6" si="8">SUM(U7,U10,U11,U36,U37,U38,U39,U40,U41)</f>
        <v>0</v>
      </c>
      <c r="V6" s="289">
        <f t="shared" si="8"/>
        <v>311.09800000000001</v>
      </c>
      <c r="W6" s="289">
        <f t="shared" si="8"/>
        <v>776</v>
      </c>
      <c r="X6" s="289">
        <f>SUM(D6:W6)</f>
        <v>147206.69499999998</v>
      </c>
    </row>
    <row r="7" spans="1:25">
      <c r="A7" s="286" t="s">
        <v>187</v>
      </c>
      <c r="B7" s="290" t="s">
        <v>255</v>
      </c>
      <c r="C7" s="290" t="s">
        <v>2</v>
      </c>
      <c r="D7" s="291">
        <f>SUM(D8:D9)</f>
        <v>10378</v>
      </c>
      <c r="E7" s="291">
        <f t="shared" ref="E7:I7" si="9">SUM(E8:E9)</f>
        <v>0</v>
      </c>
      <c r="F7" s="291">
        <f t="shared" si="9"/>
        <v>0</v>
      </c>
      <c r="G7" s="291"/>
      <c r="H7" s="291">
        <f t="shared" si="9"/>
        <v>1467.54</v>
      </c>
      <c r="I7" s="291">
        <f t="shared" si="9"/>
        <v>0</v>
      </c>
      <c r="J7" s="291">
        <f t="shared" ref="J7" si="10">SUM(J8:J9)</f>
        <v>0</v>
      </c>
      <c r="K7" s="291">
        <v>0</v>
      </c>
      <c r="L7" s="291">
        <f t="shared" ref="L7" si="11">SUM(L8:L9)</f>
        <v>0</v>
      </c>
      <c r="M7" s="291">
        <f t="shared" ref="M7:N7" si="12">SUM(M8:M9)</f>
        <v>0</v>
      </c>
      <c r="N7" s="291">
        <f t="shared" si="12"/>
        <v>0</v>
      </c>
      <c r="O7" s="291">
        <f t="shared" ref="O7" si="13">SUM(O8:O9)</f>
        <v>0</v>
      </c>
      <c r="P7" s="291">
        <v>2106</v>
      </c>
      <c r="Q7" s="291">
        <f t="shared" ref="Q7:S7" si="14">SUM(Q8:Q9)</f>
        <v>0</v>
      </c>
      <c r="R7" s="291">
        <f t="shared" si="14"/>
        <v>0</v>
      </c>
      <c r="S7" s="291">
        <f t="shared" si="14"/>
        <v>0</v>
      </c>
      <c r="T7" s="291"/>
      <c r="U7" s="291">
        <f t="shared" ref="U7:V7" si="15">SUM(U8:U9)</f>
        <v>0</v>
      </c>
      <c r="V7" s="291">
        <f t="shared" si="15"/>
        <v>0</v>
      </c>
      <c r="W7" s="291"/>
      <c r="X7" s="289">
        <f t="shared" ref="X7:X37" si="16">SUM(D7:W7)</f>
        <v>13951.54</v>
      </c>
      <c r="Y7" s="279"/>
    </row>
    <row r="8" spans="1:25">
      <c r="A8" s="286" t="s">
        <v>188</v>
      </c>
      <c r="B8" s="292" t="s">
        <v>256</v>
      </c>
      <c r="C8" s="292" t="s">
        <v>257</v>
      </c>
      <c r="D8" s="293">
        <v>10378</v>
      </c>
      <c r="E8" s="293"/>
      <c r="F8" s="292"/>
      <c r="G8" s="292"/>
      <c r="H8" s="293">
        <v>1467.54</v>
      </c>
      <c r="I8" s="293">
        <v>0</v>
      </c>
      <c r="J8" s="293"/>
      <c r="K8" s="293">
        <v>0</v>
      </c>
      <c r="L8" s="293">
        <v>0</v>
      </c>
      <c r="M8" s="293">
        <v>0</v>
      </c>
      <c r="N8" s="293"/>
      <c r="O8" s="293">
        <v>0</v>
      </c>
      <c r="P8" s="293">
        <v>0</v>
      </c>
      <c r="Q8" s="293"/>
      <c r="R8" s="293">
        <v>0</v>
      </c>
      <c r="S8" s="293">
        <v>0</v>
      </c>
      <c r="T8" s="293"/>
      <c r="U8" s="293"/>
      <c r="V8" s="293"/>
      <c r="W8" s="293"/>
      <c r="X8" s="289">
        <f t="shared" si="16"/>
        <v>11845.54</v>
      </c>
    </row>
    <row r="9" spans="1:25">
      <c r="A9" s="286" t="s">
        <v>189</v>
      </c>
      <c r="B9" s="292" t="s">
        <v>258</v>
      </c>
      <c r="C9" s="292" t="s">
        <v>259</v>
      </c>
      <c r="D9" s="293">
        <v>0</v>
      </c>
      <c r="E9" s="293"/>
      <c r="F9" s="292"/>
      <c r="G9" s="292"/>
      <c r="H9" s="293">
        <v>0</v>
      </c>
      <c r="I9" s="293">
        <v>0</v>
      </c>
      <c r="J9" s="293"/>
      <c r="K9" s="293"/>
      <c r="L9" s="293">
        <v>0</v>
      </c>
      <c r="M9" s="293"/>
      <c r="N9" s="293"/>
      <c r="O9" s="293">
        <v>0</v>
      </c>
      <c r="P9" s="293"/>
      <c r="Q9" s="293"/>
      <c r="R9" s="293"/>
      <c r="S9" s="293"/>
      <c r="T9" s="293"/>
      <c r="U9" s="293">
        <v>0</v>
      </c>
      <c r="V9" s="293"/>
      <c r="W9" s="293"/>
      <c r="X9" s="289">
        <f t="shared" si="16"/>
        <v>0</v>
      </c>
    </row>
    <row r="10" spans="1:25">
      <c r="A10" s="286" t="s">
        <v>190</v>
      </c>
      <c r="B10" s="290" t="s">
        <v>260</v>
      </c>
      <c r="C10" s="290" t="s">
        <v>261</v>
      </c>
      <c r="D10" s="291">
        <f>D8*0.175</f>
        <v>1816.1499999999999</v>
      </c>
      <c r="E10" s="291">
        <f t="shared" ref="E10:V10" si="17">E7*0.195</f>
        <v>0</v>
      </c>
      <c r="F10" s="291">
        <f t="shared" si="17"/>
        <v>0</v>
      </c>
      <c r="G10" s="291">
        <f t="shared" si="17"/>
        <v>0</v>
      </c>
      <c r="H10" s="291">
        <v>128.41</v>
      </c>
      <c r="I10" s="291">
        <f t="shared" si="17"/>
        <v>0</v>
      </c>
      <c r="J10" s="291">
        <f t="shared" si="17"/>
        <v>0</v>
      </c>
      <c r="K10" s="291">
        <f t="shared" si="17"/>
        <v>0</v>
      </c>
      <c r="L10" s="291">
        <f t="shared" si="17"/>
        <v>0</v>
      </c>
      <c r="M10" s="291">
        <f t="shared" si="17"/>
        <v>0</v>
      </c>
      <c r="N10" s="291">
        <f t="shared" si="17"/>
        <v>0</v>
      </c>
      <c r="O10" s="291">
        <f t="shared" si="17"/>
        <v>0</v>
      </c>
      <c r="P10" s="291">
        <f>P7*0.175</f>
        <v>368.54999999999995</v>
      </c>
      <c r="Q10" s="291">
        <f t="shared" si="17"/>
        <v>0</v>
      </c>
      <c r="R10" s="291">
        <f>R7*0.175</f>
        <v>0</v>
      </c>
      <c r="S10" s="291">
        <f>S7*0.175</f>
        <v>0</v>
      </c>
      <c r="T10" s="291">
        <f t="shared" si="17"/>
        <v>0</v>
      </c>
      <c r="U10" s="291">
        <f t="shared" si="17"/>
        <v>0</v>
      </c>
      <c r="V10" s="291">
        <f t="shared" si="17"/>
        <v>0</v>
      </c>
      <c r="W10" s="291"/>
      <c r="X10" s="289">
        <f t="shared" si="16"/>
        <v>2313.1099999999997</v>
      </c>
    </row>
    <row r="11" spans="1:25">
      <c r="A11" s="286" t="s">
        <v>191</v>
      </c>
      <c r="B11" s="290" t="s">
        <v>262</v>
      </c>
      <c r="C11" s="290" t="s">
        <v>193</v>
      </c>
      <c r="D11" s="291">
        <f>D12+D16+D19+D27+D30</f>
        <v>0</v>
      </c>
      <c r="E11" s="291">
        <f t="shared" ref="E11:I11" si="18">E12+E16+E19+E27+E30</f>
        <v>147</v>
      </c>
      <c r="F11" s="291">
        <f t="shared" si="18"/>
        <v>0</v>
      </c>
      <c r="G11" s="291">
        <f t="shared" si="18"/>
        <v>0</v>
      </c>
      <c r="H11" s="291">
        <f t="shared" si="18"/>
        <v>148.59</v>
      </c>
      <c r="I11" s="291">
        <f t="shared" si="18"/>
        <v>0</v>
      </c>
      <c r="J11" s="291">
        <f t="shared" ref="J11" si="19">J12+J16+J19+J27+J30</f>
        <v>1054</v>
      </c>
      <c r="K11" s="291">
        <f t="shared" ref="K11" si="20">K12+K16+K19+K27+K30</f>
        <v>417</v>
      </c>
      <c r="L11" s="291">
        <f t="shared" ref="L11" si="21">L12+L16+L19+L27+L30</f>
        <v>12277</v>
      </c>
      <c r="M11" s="291">
        <f t="shared" ref="M11:N11" si="22">M12+M16+M19+M27+M30</f>
        <v>322</v>
      </c>
      <c r="N11" s="291">
        <f t="shared" si="22"/>
        <v>478</v>
      </c>
      <c r="O11" s="291">
        <f t="shared" ref="O11" si="23">O12+O16+O19+O27+O30</f>
        <v>330</v>
      </c>
      <c r="P11" s="291">
        <f t="shared" ref="P11:T11" si="24">P12+P16+P19+P27+P30</f>
        <v>3686</v>
      </c>
      <c r="Q11" s="291">
        <f t="shared" si="24"/>
        <v>0</v>
      </c>
      <c r="R11" s="291">
        <f t="shared" si="24"/>
        <v>1428</v>
      </c>
      <c r="S11" s="291">
        <f t="shared" si="24"/>
        <v>2694.6509999999998</v>
      </c>
      <c r="T11" s="291">
        <f t="shared" si="24"/>
        <v>0</v>
      </c>
      <c r="U11" s="291">
        <f t="shared" ref="U11:V11" si="25">U12+U16+U19+U27+U30</f>
        <v>0</v>
      </c>
      <c r="V11" s="291">
        <f t="shared" si="25"/>
        <v>311.09800000000001</v>
      </c>
      <c r="W11" s="291"/>
      <c r="X11" s="289">
        <f t="shared" si="16"/>
        <v>23293.339000000004</v>
      </c>
      <c r="Y11" s="279"/>
    </row>
    <row r="12" spans="1:25">
      <c r="A12" s="286" t="s">
        <v>192</v>
      </c>
      <c r="B12" s="292" t="s">
        <v>263</v>
      </c>
      <c r="C12" s="292" t="s">
        <v>264</v>
      </c>
      <c r="D12" s="293">
        <f>D13+D14+D15</f>
        <v>0</v>
      </c>
      <c r="E12" s="293">
        <f t="shared" ref="E12:I12" si="26">E13+E14+E15</f>
        <v>75</v>
      </c>
      <c r="F12" s="293">
        <f t="shared" si="26"/>
        <v>0</v>
      </c>
      <c r="G12" s="293">
        <f t="shared" si="26"/>
        <v>0</v>
      </c>
      <c r="H12" s="293">
        <f t="shared" si="26"/>
        <v>117</v>
      </c>
      <c r="I12" s="293">
        <f t="shared" si="26"/>
        <v>0</v>
      </c>
      <c r="J12" s="293">
        <f t="shared" ref="J12" si="27">J13+J14+J15</f>
        <v>0</v>
      </c>
      <c r="K12" s="293">
        <f t="shared" ref="K12" si="28">K13+K14+K15</f>
        <v>214</v>
      </c>
      <c r="L12" s="293">
        <f t="shared" ref="L12" si="29">L13+L14+L15</f>
        <v>2473</v>
      </c>
      <c r="M12" s="293">
        <f t="shared" ref="M12:N12" si="30">M13+M14+M15</f>
        <v>0</v>
      </c>
      <c r="N12" s="293">
        <f t="shared" si="30"/>
        <v>0</v>
      </c>
      <c r="O12" s="293">
        <f t="shared" ref="O12" si="31">O13+O14+O15</f>
        <v>60</v>
      </c>
      <c r="P12" s="293">
        <f t="shared" ref="P12:T12" si="32">P13+P14+P15</f>
        <v>275</v>
      </c>
      <c r="Q12" s="293">
        <f t="shared" si="32"/>
        <v>0</v>
      </c>
      <c r="R12" s="293">
        <f t="shared" si="32"/>
        <v>163</v>
      </c>
      <c r="S12" s="293">
        <f t="shared" si="32"/>
        <v>294</v>
      </c>
      <c r="T12" s="293">
        <f t="shared" si="32"/>
        <v>0</v>
      </c>
      <c r="U12" s="293">
        <f t="shared" ref="U12:V12" si="33">U13+U14+U15</f>
        <v>0</v>
      </c>
      <c r="V12" s="293">
        <f t="shared" si="33"/>
        <v>0</v>
      </c>
      <c r="W12" s="293"/>
      <c r="X12" s="289">
        <f t="shared" si="16"/>
        <v>3671</v>
      </c>
    </row>
    <row r="13" spans="1:25">
      <c r="A13" s="286" t="s">
        <v>194</v>
      </c>
      <c r="B13" s="294" t="s">
        <v>265</v>
      </c>
      <c r="C13" s="294" t="s">
        <v>266</v>
      </c>
      <c r="D13" s="295"/>
      <c r="E13" s="295"/>
      <c r="F13" s="294"/>
      <c r="G13" s="294"/>
      <c r="H13" s="295"/>
      <c r="I13" s="295"/>
      <c r="J13" s="295"/>
      <c r="K13" s="295">
        <v>7</v>
      </c>
      <c r="L13" s="295">
        <v>17</v>
      </c>
      <c r="M13" s="295"/>
      <c r="N13" s="295"/>
      <c r="O13" s="295">
        <v>60</v>
      </c>
      <c r="P13" s="295">
        <v>0</v>
      </c>
      <c r="Q13" s="295"/>
      <c r="R13" s="295"/>
      <c r="S13" s="295"/>
      <c r="T13" s="295"/>
      <c r="U13" s="295"/>
      <c r="V13" s="295"/>
      <c r="W13" s="295"/>
      <c r="X13" s="289">
        <f t="shared" si="16"/>
        <v>84</v>
      </c>
    </row>
    <row r="14" spans="1:25">
      <c r="A14" s="286" t="s">
        <v>195</v>
      </c>
      <c r="B14" s="294" t="s">
        <v>267</v>
      </c>
      <c r="C14" s="294" t="s">
        <v>268</v>
      </c>
      <c r="D14" s="295">
        <v>0</v>
      </c>
      <c r="E14" s="295">
        <v>75</v>
      </c>
      <c r="F14" s="294"/>
      <c r="G14" s="294"/>
      <c r="H14" s="295">
        <v>117</v>
      </c>
      <c r="I14" s="295">
        <v>0</v>
      </c>
      <c r="J14" s="295"/>
      <c r="K14" s="295">
        <v>207</v>
      </c>
      <c r="L14" s="295">
        <v>2456</v>
      </c>
      <c r="M14" s="295">
        <v>0</v>
      </c>
      <c r="N14" s="295"/>
      <c r="O14" s="295">
        <v>0</v>
      </c>
      <c r="P14" s="295">
        <v>275</v>
      </c>
      <c r="Q14" s="295"/>
      <c r="R14" s="295">
        <v>163</v>
      </c>
      <c r="S14" s="295">
        <v>294</v>
      </c>
      <c r="T14" s="295"/>
      <c r="U14" s="295"/>
      <c r="V14" s="295"/>
      <c r="W14" s="295"/>
      <c r="X14" s="289">
        <f t="shared" si="16"/>
        <v>3587</v>
      </c>
      <c r="Y14" s="279"/>
    </row>
    <row r="15" spans="1:25">
      <c r="A15" s="286" t="s">
        <v>169</v>
      </c>
      <c r="B15" s="294" t="s">
        <v>269</v>
      </c>
      <c r="C15" s="294" t="s">
        <v>270</v>
      </c>
      <c r="D15" s="295"/>
      <c r="E15" s="295"/>
      <c r="F15" s="294"/>
      <c r="G15" s="294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>
        <v>0</v>
      </c>
      <c r="T15" s="295"/>
      <c r="U15" s="295">
        <v>0</v>
      </c>
      <c r="V15" s="295"/>
      <c r="W15" s="295"/>
      <c r="X15" s="289">
        <f t="shared" si="16"/>
        <v>0</v>
      </c>
      <c r="Y15" s="296"/>
    </row>
    <row r="16" spans="1:25">
      <c r="A16" s="286" t="s">
        <v>170</v>
      </c>
      <c r="B16" s="292" t="s">
        <v>271</v>
      </c>
      <c r="C16" s="292" t="s">
        <v>272</v>
      </c>
      <c r="D16" s="293">
        <f>D17+D18</f>
        <v>0</v>
      </c>
      <c r="E16" s="293">
        <f t="shared" ref="E16:I16" si="34">E17+E18</f>
        <v>0</v>
      </c>
      <c r="F16" s="293">
        <f t="shared" si="34"/>
        <v>0</v>
      </c>
      <c r="G16" s="293"/>
      <c r="H16" s="293">
        <f t="shared" si="34"/>
        <v>0</v>
      </c>
      <c r="I16" s="293">
        <f t="shared" si="34"/>
        <v>0</v>
      </c>
      <c r="J16" s="293">
        <f t="shared" ref="J16" si="35">J17+J18</f>
        <v>0</v>
      </c>
      <c r="K16" s="293">
        <f t="shared" ref="K16" si="36">K17+K18</f>
        <v>0</v>
      </c>
      <c r="L16" s="293">
        <f t="shared" ref="L16" si="37">L17+L18</f>
        <v>781</v>
      </c>
      <c r="M16" s="293">
        <f t="shared" ref="M16:N16" si="38">M17+M18</f>
        <v>127</v>
      </c>
      <c r="N16" s="293">
        <f t="shared" si="38"/>
        <v>0</v>
      </c>
      <c r="O16" s="293">
        <f t="shared" ref="O16" si="39">O17+O18</f>
        <v>172</v>
      </c>
      <c r="P16" s="293">
        <f t="shared" ref="P16:T16" si="40">P17+P18</f>
        <v>0</v>
      </c>
      <c r="Q16" s="293">
        <f t="shared" si="40"/>
        <v>0</v>
      </c>
      <c r="R16" s="293">
        <f t="shared" si="40"/>
        <v>98</v>
      </c>
      <c r="S16" s="293">
        <f t="shared" si="40"/>
        <v>0</v>
      </c>
      <c r="T16" s="293">
        <f t="shared" si="40"/>
        <v>0</v>
      </c>
      <c r="U16" s="293">
        <f t="shared" ref="U16" si="41">U17+U18</f>
        <v>0</v>
      </c>
      <c r="V16" s="293"/>
      <c r="W16" s="293"/>
      <c r="X16" s="289">
        <f t="shared" si="16"/>
        <v>1178</v>
      </c>
    </row>
    <row r="17" spans="1:24">
      <c r="A17" s="286" t="s">
        <v>171</v>
      </c>
      <c r="B17" s="294" t="s">
        <v>273</v>
      </c>
      <c r="C17" s="294" t="s">
        <v>274</v>
      </c>
      <c r="D17" s="295">
        <v>0</v>
      </c>
      <c r="E17" s="295"/>
      <c r="F17" s="294"/>
      <c r="G17" s="294"/>
      <c r="H17" s="295"/>
      <c r="I17" s="295"/>
      <c r="J17" s="295"/>
      <c r="K17" s="295"/>
      <c r="L17" s="295">
        <v>0</v>
      </c>
      <c r="M17" s="295">
        <v>0</v>
      </c>
      <c r="N17" s="295"/>
      <c r="O17" s="295">
        <v>0</v>
      </c>
      <c r="P17" s="295"/>
      <c r="Q17" s="295"/>
      <c r="R17" s="295"/>
      <c r="S17" s="295"/>
      <c r="T17" s="295"/>
      <c r="U17" s="295">
        <v>0</v>
      </c>
      <c r="V17" s="295"/>
      <c r="W17" s="295"/>
      <c r="X17" s="289">
        <f t="shared" si="16"/>
        <v>0</v>
      </c>
    </row>
    <row r="18" spans="1:24">
      <c r="A18" s="286" t="s">
        <v>172</v>
      </c>
      <c r="B18" s="294" t="s">
        <v>275</v>
      </c>
      <c r="C18" s="294" t="s">
        <v>276</v>
      </c>
      <c r="D18" s="295">
        <v>0</v>
      </c>
      <c r="E18" s="295"/>
      <c r="F18" s="294"/>
      <c r="G18" s="294"/>
      <c r="H18" s="295"/>
      <c r="I18" s="295"/>
      <c r="J18" s="295"/>
      <c r="K18" s="295"/>
      <c r="L18" s="295">
        <v>781</v>
      </c>
      <c r="M18" s="295">
        <v>127</v>
      </c>
      <c r="N18" s="295"/>
      <c r="O18" s="295">
        <v>172</v>
      </c>
      <c r="P18" s="295">
        <v>0</v>
      </c>
      <c r="Q18" s="295"/>
      <c r="R18" s="295">
        <v>98</v>
      </c>
      <c r="S18" s="295"/>
      <c r="T18" s="295"/>
      <c r="U18" s="295"/>
      <c r="V18" s="295"/>
      <c r="W18" s="295"/>
      <c r="X18" s="289">
        <f t="shared" si="16"/>
        <v>1178</v>
      </c>
    </row>
    <row r="19" spans="1:24">
      <c r="A19" s="286" t="s">
        <v>173</v>
      </c>
      <c r="B19" s="292" t="s">
        <v>277</v>
      </c>
      <c r="C19" s="292" t="s">
        <v>278</v>
      </c>
      <c r="D19" s="293">
        <f>D20+D21+D22+D23+D24+D25+D26</f>
        <v>0</v>
      </c>
      <c r="E19" s="293">
        <f t="shared" ref="E19:I19" si="42">E20+E21+E22+E23+E24+E25+E26</f>
        <v>41</v>
      </c>
      <c r="F19" s="293">
        <f t="shared" si="42"/>
        <v>0</v>
      </c>
      <c r="G19" s="293">
        <f t="shared" si="42"/>
        <v>0</v>
      </c>
      <c r="H19" s="293">
        <f t="shared" si="42"/>
        <v>0</v>
      </c>
      <c r="I19" s="293">
        <f t="shared" si="42"/>
        <v>0</v>
      </c>
      <c r="J19" s="293">
        <f t="shared" ref="J19" si="43">J20+J21+J22+J23+J24+J25+J26</f>
        <v>840</v>
      </c>
      <c r="K19" s="293">
        <f t="shared" ref="K19" si="44">K20+K21+K22+K23+K24+K25+K26</f>
        <v>7</v>
      </c>
      <c r="L19" s="293">
        <f t="shared" ref="L19" si="45">L20+L21+L22+L23+L24+L25+L26</f>
        <v>7217</v>
      </c>
      <c r="M19" s="293">
        <f t="shared" ref="M19:N19" si="46">M20+M21+M22+M23+M24+M25+M26</f>
        <v>155</v>
      </c>
      <c r="N19" s="293">
        <f t="shared" si="46"/>
        <v>384</v>
      </c>
      <c r="O19" s="293">
        <f t="shared" ref="O19" si="47">O20+O21+O22+O23+O24+O25+O26</f>
        <v>50</v>
      </c>
      <c r="P19" s="293">
        <f t="shared" ref="P19:T19" si="48">P20+P21+P22+P23+P24+P25+P26</f>
        <v>2978</v>
      </c>
      <c r="Q19" s="293">
        <f t="shared" si="48"/>
        <v>0</v>
      </c>
      <c r="R19" s="293">
        <f t="shared" si="48"/>
        <v>865</v>
      </c>
      <c r="S19" s="293">
        <f t="shared" si="48"/>
        <v>1732.796</v>
      </c>
      <c r="T19" s="293">
        <f t="shared" si="48"/>
        <v>0</v>
      </c>
      <c r="U19" s="293">
        <f t="shared" ref="U19:V19" si="49">U20+U21+U22+U23+U24+U25+U26</f>
        <v>0</v>
      </c>
      <c r="V19" s="293">
        <f t="shared" si="49"/>
        <v>244.959</v>
      </c>
      <c r="W19" s="293"/>
      <c r="X19" s="289">
        <f t="shared" si="16"/>
        <v>14514.755000000001</v>
      </c>
    </row>
    <row r="20" spans="1:24">
      <c r="A20" s="286" t="s">
        <v>174</v>
      </c>
      <c r="B20" s="294" t="s">
        <v>279</v>
      </c>
      <c r="C20" s="294" t="s">
        <v>280</v>
      </c>
      <c r="D20" s="295">
        <v>0</v>
      </c>
      <c r="E20" s="295">
        <v>36</v>
      </c>
      <c r="F20" s="294"/>
      <c r="G20" s="294"/>
      <c r="H20" s="295"/>
      <c r="I20" s="295"/>
      <c r="J20" s="295">
        <v>840</v>
      </c>
      <c r="K20" s="295"/>
      <c r="L20" s="295">
        <v>1548</v>
      </c>
      <c r="M20" s="295">
        <v>7</v>
      </c>
      <c r="N20" s="295">
        <v>260</v>
      </c>
      <c r="O20" s="295">
        <v>0</v>
      </c>
      <c r="P20" s="295">
        <v>571</v>
      </c>
      <c r="Q20" s="295"/>
      <c r="R20" s="295">
        <v>802</v>
      </c>
      <c r="S20" s="295"/>
      <c r="T20" s="295"/>
      <c r="U20" s="295"/>
      <c r="V20" s="295"/>
      <c r="W20" s="295"/>
      <c r="X20" s="289">
        <f t="shared" si="16"/>
        <v>4064</v>
      </c>
    </row>
    <row r="21" spans="1:24">
      <c r="A21" s="286" t="s">
        <v>205</v>
      </c>
      <c r="B21" s="294" t="s">
        <v>281</v>
      </c>
      <c r="C21" s="294" t="s">
        <v>282</v>
      </c>
      <c r="D21" s="295"/>
      <c r="E21" s="295"/>
      <c r="F21" s="294"/>
      <c r="G21" s="294"/>
      <c r="H21" s="295"/>
      <c r="I21" s="295"/>
      <c r="J21" s="295"/>
      <c r="K21" s="295"/>
      <c r="L21" s="295">
        <v>261</v>
      </c>
      <c r="M21" s="295"/>
      <c r="N21" s="295"/>
      <c r="O21" s="295"/>
      <c r="P21" s="295">
        <v>143</v>
      </c>
      <c r="Q21" s="295"/>
      <c r="R21" s="295">
        <v>0</v>
      </c>
      <c r="S21" s="295">
        <v>1732.796</v>
      </c>
      <c r="T21" s="295"/>
      <c r="U21" s="295">
        <v>0</v>
      </c>
      <c r="V21" s="295">
        <v>244.959</v>
      </c>
      <c r="W21" s="295"/>
      <c r="X21" s="289">
        <f t="shared" si="16"/>
        <v>2381.7550000000001</v>
      </c>
    </row>
    <row r="22" spans="1:24">
      <c r="A22" s="286" t="s">
        <v>206</v>
      </c>
      <c r="B22" s="294" t="s">
        <v>283</v>
      </c>
      <c r="C22" s="294" t="s">
        <v>284</v>
      </c>
      <c r="D22" s="295"/>
      <c r="E22" s="295"/>
      <c r="F22" s="294"/>
      <c r="G22" s="294"/>
      <c r="H22" s="295"/>
      <c r="I22" s="295"/>
      <c r="J22" s="295"/>
      <c r="K22" s="295"/>
      <c r="L22" s="295">
        <v>290</v>
      </c>
      <c r="M22" s="295"/>
      <c r="N22" s="295"/>
      <c r="O22" s="295"/>
      <c r="P22" s="295">
        <v>200</v>
      </c>
      <c r="Q22" s="295"/>
      <c r="R22" s="295"/>
      <c r="S22" s="295"/>
      <c r="T22" s="295"/>
      <c r="U22" s="295"/>
      <c r="V22" s="295"/>
      <c r="W22" s="295"/>
      <c r="X22" s="289">
        <f t="shared" si="16"/>
        <v>490</v>
      </c>
    </row>
    <row r="23" spans="1:24">
      <c r="A23" s="286" t="s">
        <v>207</v>
      </c>
      <c r="B23" s="294" t="s">
        <v>285</v>
      </c>
      <c r="C23" s="294" t="s">
        <v>286</v>
      </c>
      <c r="D23" s="295"/>
      <c r="E23" s="295">
        <v>0</v>
      </c>
      <c r="F23" s="294"/>
      <c r="G23" s="294"/>
      <c r="H23" s="295"/>
      <c r="I23" s="295"/>
      <c r="J23" s="295"/>
      <c r="K23" s="295">
        <v>7</v>
      </c>
      <c r="L23" s="295">
        <v>282</v>
      </c>
      <c r="M23" s="295"/>
      <c r="N23" s="295"/>
      <c r="O23" s="295">
        <v>0</v>
      </c>
      <c r="P23" s="295">
        <v>44</v>
      </c>
      <c r="Q23" s="295"/>
      <c r="R23" s="295"/>
      <c r="S23" s="295"/>
      <c r="T23" s="295"/>
      <c r="U23" s="295"/>
      <c r="V23" s="295"/>
      <c r="W23" s="295"/>
      <c r="X23" s="289">
        <f t="shared" si="16"/>
        <v>333</v>
      </c>
    </row>
    <row r="24" spans="1:24">
      <c r="A24" s="286" t="s">
        <v>208</v>
      </c>
      <c r="B24" s="294" t="s">
        <v>287</v>
      </c>
      <c r="C24" s="294" t="s">
        <v>230</v>
      </c>
      <c r="D24" s="295"/>
      <c r="E24" s="295"/>
      <c r="F24" s="294"/>
      <c r="G24" s="294"/>
      <c r="H24" s="295"/>
      <c r="I24" s="295"/>
      <c r="J24" s="295"/>
      <c r="K24" s="295"/>
      <c r="L24" s="295">
        <v>1132</v>
      </c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89">
        <f t="shared" si="16"/>
        <v>1132</v>
      </c>
    </row>
    <row r="25" spans="1:24">
      <c r="A25" s="286" t="s">
        <v>209</v>
      </c>
      <c r="B25" s="294" t="s">
        <v>288</v>
      </c>
      <c r="C25" s="294" t="s">
        <v>289</v>
      </c>
      <c r="D25" s="295">
        <v>0</v>
      </c>
      <c r="E25" s="295"/>
      <c r="F25" s="294"/>
      <c r="G25" s="294"/>
      <c r="H25" s="295"/>
      <c r="I25" s="295"/>
      <c r="J25" s="295"/>
      <c r="K25" s="295"/>
      <c r="L25" s="295">
        <v>1394</v>
      </c>
      <c r="M25" s="295">
        <v>0</v>
      </c>
      <c r="N25" s="295"/>
      <c r="O25" s="295">
        <v>0</v>
      </c>
      <c r="P25" s="295">
        <v>0</v>
      </c>
      <c r="Q25" s="295"/>
      <c r="R25" s="295"/>
      <c r="S25" s="295"/>
      <c r="T25" s="295"/>
      <c r="U25" s="295"/>
      <c r="V25" s="295"/>
      <c r="W25" s="295"/>
      <c r="X25" s="289">
        <f t="shared" si="16"/>
        <v>1394</v>
      </c>
    </row>
    <row r="26" spans="1:24">
      <c r="A26" s="286" t="s">
        <v>210</v>
      </c>
      <c r="B26" s="294" t="s">
        <v>290</v>
      </c>
      <c r="C26" s="294" t="s">
        <v>291</v>
      </c>
      <c r="D26" s="295">
        <v>0</v>
      </c>
      <c r="E26" s="295">
        <v>5</v>
      </c>
      <c r="F26" s="294"/>
      <c r="G26" s="294"/>
      <c r="H26" s="293"/>
      <c r="I26" s="293"/>
      <c r="J26" s="293"/>
      <c r="K26" s="293">
        <v>0</v>
      </c>
      <c r="L26" s="293">
        <v>2310</v>
      </c>
      <c r="M26" s="293">
        <v>148</v>
      </c>
      <c r="N26" s="293">
        <v>124</v>
      </c>
      <c r="O26" s="293">
        <v>50</v>
      </c>
      <c r="P26" s="293">
        <v>2020</v>
      </c>
      <c r="Q26" s="293"/>
      <c r="R26" s="293">
        <v>63</v>
      </c>
      <c r="S26" s="293"/>
      <c r="T26" s="293"/>
      <c r="U26" s="293"/>
      <c r="V26" s="293"/>
      <c r="W26" s="293"/>
      <c r="X26" s="289">
        <f t="shared" si="16"/>
        <v>4720</v>
      </c>
    </row>
    <row r="27" spans="1:24">
      <c r="A27" s="286" t="s">
        <v>211</v>
      </c>
      <c r="B27" s="292" t="s">
        <v>292</v>
      </c>
      <c r="C27" s="292" t="s">
        <v>293</v>
      </c>
      <c r="D27" s="293">
        <f>D28+D29</f>
        <v>0</v>
      </c>
      <c r="E27" s="293">
        <f t="shared" ref="E27:I27" si="50">E28+E29</f>
        <v>0</v>
      </c>
      <c r="F27" s="293">
        <f t="shared" si="50"/>
        <v>0</v>
      </c>
      <c r="G27" s="293">
        <f t="shared" si="50"/>
        <v>0</v>
      </c>
      <c r="H27" s="293">
        <f t="shared" si="50"/>
        <v>0</v>
      </c>
      <c r="I27" s="293">
        <f t="shared" si="50"/>
        <v>0</v>
      </c>
      <c r="J27" s="293">
        <f t="shared" ref="J27" si="51">J28+J29</f>
        <v>0</v>
      </c>
      <c r="K27" s="293">
        <v>107</v>
      </c>
      <c r="L27" s="293">
        <f t="shared" ref="L27" si="52">L28+L29</f>
        <v>3</v>
      </c>
      <c r="M27" s="293">
        <f t="shared" ref="M27:N27" si="53">M28+M29</f>
        <v>0</v>
      </c>
      <c r="N27" s="293">
        <f t="shared" si="53"/>
        <v>0</v>
      </c>
      <c r="O27" s="293">
        <f t="shared" ref="O27" si="54">O28+O29</f>
        <v>0</v>
      </c>
      <c r="P27" s="293">
        <f t="shared" ref="P27:V27" si="55">P28+P29</f>
        <v>0</v>
      </c>
      <c r="Q27" s="293">
        <f t="shared" si="55"/>
        <v>0</v>
      </c>
      <c r="R27" s="293">
        <f t="shared" si="55"/>
        <v>0</v>
      </c>
      <c r="S27" s="293">
        <f t="shared" si="55"/>
        <v>0</v>
      </c>
      <c r="T27" s="293">
        <f t="shared" si="55"/>
        <v>0</v>
      </c>
      <c r="U27" s="293">
        <f t="shared" si="55"/>
        <v>0</v>
      </c>
      <c r="V27" s="293">
        <f t="shared" si="55"/>
        <v>0</v>
      </c>
      <c r="W27" s="293"/>
      <c r="X27" s="289">
        <f t="shared" si="16"/>
        <v>110</v>
      </c>
    </row>
    <row r="28" spans="1:24">
      <c r="A28" s="286" t="s">
        <v>212</v>
      </c>
      <c r="B28" s="294" t="s">
        <v>294</v>
      </c>
      <c r="C28" s="294" t="s">
        <v>295</v>
      </c>
      <c r="D28" s="295"/>
      <c r="E28" s="295"/>
      <c r="F28" s="294"/>
      <c r="G28" s="294"/>
      <c r="H28" s="295"/>
      <c r="I28" s="295"/>
      <c r="J28" s="295"/>
      <c r="K28" s="295"/>
      <c r="L28" s="295">
        <v>3</v>
      </c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89">
        <f t="shared" si="16"/>
        <v>3</v>
      </c>
    </row>
    <row r="29" spans="1:24">
      <c r="A29" s="286" t="s">
        <v>213</v>
      </c>
      <c r="B29" s="294" t="s">
        <v>296</v>
      </c>
      <c r="C29" s="294" t="s">
        <v>297</v>
      </c>
      <c r="D29" s="295"/>
      <c r="E29" s="295"/>
      <c r="F29" s="294"/>
      <c r="G29" s="294"/>
      <c r="H29" s="295"/>
      <c r="I29" s="295"/>
      <c r="J29" s="295"/>
      <c r="K29" s="295"/>
      <c r="L29" s="295">
        <v>0</v>
      </c>
      <c r="M29" s="295"/>
      <c r="N29" s="295"/>
      <c r="O29" s="295">
        <v>0</v>
      </c>
      <c r="P29" s="295"/>
      <c r="Q29" s="295"/>
      <c r="R29" s="295"/>
      <c r="S29" s="295"/>
      <c r="T29" s="295"/>
      <c r="U29" s="295"/>
      <c r="V29" s="295"/>
      <c r="W29" s="295"/>
      <c r="X29" s="289">
        <f t="shared" si="16"/>
        <v>0</v>
      </c>
    </row>
    <row r="30" spans="1:24">
      <c r="A30" s="286" t="s">
        <v>214</v>
      </c>
      <c r="B30" s="292" t="s">
        <v>298</v>
      </c>
      <c r="C30" s="292" t="s">
        <v>299</v>
      </c>
      <c r="D30" s="293">
        <f>D31+D32+D33+D34+D35</f>
        <v>0</v>
      </c>
      <c r="E30" s="293">
        <f t="shared" ref="E30:I30" si="56">E31+E32+E33+E34+E35</f>
        <v>31</v>
      </c>
      <c r="F30" s="293">
        <f t="shared" si="56"/>
        <v>0</v>
      </c>
      <c r="G30" s="293">
        <f t="shared" si="56"/>
        <v>0</v>
      </c>
      <c r="H30" s="293">
        <f t="shared" si="56"/>
        <v>31.59</v>
      </c>
      <c r="I30" s="293">
        <f t="shared" si="56"/>
        <v>0</v>
      </c>
      <c r="J30" s="293">
        <f t="shared" ref="J30" si="57">J31+J32+J33+J34+J35</f>
        <v>214</v>
      </c>
      <c r="K30" s="293">
        <f t="shared" ref="K30" si="58">K31+K32+K33+K34+K35</f>
        <v>89</v>
      </c>
      <c r="L30" s="293">
        <f t="shared" ref="L30" si="59">L31+L32+L33+L34+L35</f>
        <v>1803</v>
      </c>
      <c r="M30" s="293">
        <f t="shared" ref="M30:N30" si="60">M31+M32+M33+M34+M35</f>
        <v>40</v>
      </c>
      <c r="N30" s="293">
        <f t="shared" si="60"/>
        <v>94</v>
      </c>
      <c r="O30" s="293">
        <f t="shared" ref="O30" si="61">O31+O32+O33+O34+O35</f>
        <v>48</v>
      </c>
      <c r="P30" s="293">
        <f t="shared" ref="P30:T30" si="62">P31+P32+P33+P34+P35</f>
        <v>433</v>
      </c>
      <c r="Q30" s="293">
        <f t="shared" si="62"/>
        <v>0</v>
      </c>
      <c r="R30" s="293">
        <f t="shared" si="62"/>
        <v>302</v>
      </c>
      <c r="S30" s="293">
        <f t="shared" si="62"/>
        <v>667.85500000000002</v>
      </c>
      <c r="T30" s="293">
        <f t="shared" si="62"/>
        <v>0</v>
      </c>
      <c r="U30" s="293">
        <f t="shared" ref="U30:V30" si="63">U31+U32+U33+U34+U35</f>
        <v>0</v>
      </c>
      <c r="V30" s="293">
        <f t="shared" si="63"/>
        <v>66.138999999999996</v>
      </c>
      <c r="W30" s="293"/>
      <c r="X30" s="289">
        <f t="shared" si="16"/>
        <v>3819.5840000000003</v>
      </c>
    </row>
    <row r="31" spans="1:24">
      <c r="A31" s="286" t="s">
        <v>215</v>
      </c>
      <c r="B31" s="294" t="s">
        <v>300</v>
      </c>
      <c r="C31" s="294" t="s">
        <v>301</v>
      </c>
      <c r="D31" s="295">
        <v>0</v>
      </c>
      <c r="E31" s="295">
        <v>31</v>
      </c>
      <c r="F31" s="294"/>
      <c r="G31" s="294"/>
      <c r="H31" s="295">
        <v>31.59</v>
      </c>
      <c r="I31" s="295"/>
      <c r="J31" s="295">
        <v>214</v>
      </c>
      <c r="K31" s="295">
        <v>89</v>
      </c>
      <c r="L31" s="295">
        <v>1803</v>
      </c>
      <c r="M31" s="295">
        <v>40</v>
      </c>
      <c r="N31" s="295">
        <v>94</v>
      </c>
      <c r="O31" s="295">
        <v>48</v>
      </c>
      <c r="P31" s="295">
        <v>433</v>
      </c>
      <c r="Q31" s="295"/>
      <c r="R31" s="295">
        <v>302</v>
      </c>
      <c r="S31" s="295">
        <v>667.85500000000002</v>
      </c>
      <c r="T31" s="295"/>
      <c r="U31" s="295">
        <v>0</v>
      </c>
      <c r="V31" s="295">
        <v>66.138999999999996</v>
      </c>
      <c r="W31" s="295"/>
      <c r="X31" s="289">
        <f t="shared" si="16"/>
        <v>3819.5840000000003</v>
      </c>
    </row>
    <row r="32" spans="1:24">
      <c r="A32" s="286" t="s">
        <v>216</v>
      </c>
      <c r="B32" s="294" t="s">
        <v>302</v>
      </c>
      <c r="C32" s="294" t="s">
        <v>303</v>
      </c>
      <c r="D32" s="295"/>
      <c r="E32" s="295"/>
      <c r="F32" s="294"/>
      <c r="G32" s="294"/>
      <c r="H32" s="295"/>
      <c r="I32" s="295"/>
      <c r="J32" s="295"/>
      <c r="K32" s="295"/>
      <c r="L32" s="295">
        <v>0</v>
      </c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89">
        <f t="shared" si="16"/>
        <v>0</v>
      </c>
    </row>
    <row r="33" spans="1:26">
      <c r="A33" s="286" t="s">
        <v>217</v>
      </c>
      <c r="B33" s="294" t="s">
        <v>304</v>
      </c>
      <c r="C33" s="294" t="s">
        <v>305</v>
      </c>
      <c r="D33" s="295"/>
      <c r="E33" s="295"/>
      <c r="F33" s="294"/>
      <c r="G33" s="294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89">
        <f t="shared" si="16"/>
        <v>0</v>
      </c>
    </row>
    <row r="34" spans="1:26">
      <c r="A34" s="286" t="s">
        <v>218</v>
      </c>
      <c r="B34" s="294" t="s">
        <v>306</v>
      </c>
      <c r="C34" s="294" t="s">
        <v>307</v>
      </c>
      <c r="D34" s="295"/>
      <c r="E34" s="295"/>
      <c r="F34" s="294"/>
      <c r="G34" s="294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89">
        <f t="shared" si="16"/>
        <v>0</v>
      </c>
    </row>
    <row r="35" spans="1:26">
      <c r="A35" s="286" t="s">
        <v>219</v>
      </c>
      <c r="B35" s="294" t="s">
        <v>308</v>
      </c>
      <c r="C35" s="294" t="s">
        <v>309</v>
      </c>
      <c r="D35" s="295"/>
      <c r="E35" s="295"/>
      <c r="F35" s="294"/>
      <c r="G35" s="294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89">
        <f t="shared" si="16"/>
        <v>0</v>
      </c>
    </row>
    <row r="36" spans="1:26">
      <c r="A36" s="286" t="s">
        <v>220</v>
      </c>
      <c r="B36" s="290" t="s">
        <v>310</v>
      </c>
      <c r="C36" s="290" t="s">
        <v>152</v>
      </c>
      <c r="D36" s="291"/>
      <c r="E36" s="291"/>
      <c r="F36" s="290"/>
      <c r="G36" s="290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>
        <f>'6.számú melléklet '!C29</f>
        <v>776</v>
      </c>
      <c r="X36" s="289">
        <f t="shared" si="16"/>
        <v>776</v>
      </c>
    </row>
    <row r="37" spans="1:26">
      <c r="A37" s="286" t="s">
        <v>221</v>
      </c>
      <c r="B37" s="290" t="s">
        <v>311</v>
      </c>
      <c r="C37" s="290" t="s">
        <v>312</v>
      </c>
      <c r="D37" s="291">
        <v>0</v>
      </c>
      <c r="E37" s="291"/>
      <c r="F37" s="291">
        <v>995.2</v>
      </c>
      <c r="G37" s="332">
        <v>7328.2150000000001</v>
      </c>
      <c r="H37" s="291"/>
      <c r="I37" s="291"/>
      <c r="J37" s="291"/>
      <c r="K37" s="291"/>
      <c r="L37" s="291"/>
      <c r="M37" s="291"/>
      <c r="N37" s="291"/>
      <c r="O37" s="291"/>
      <c r="P37" s="291"/>
      <c r="Q37" s="291">
        <f>'6.számú melléklet '!C22-'6.számú melléklet '!C18-'6.számú melléklet '!C17</f>
        <v>2477.7999999999993</v>
      </c>
      <c r="R37" s="291"/>
      <c r="S37" s="291"/>
      <c r="T37" s="291"/>
      <c r="U37" s="291"/>
      <c r="V37" s="291"/>
      <c r="W37" s="291"/>
      <c r="X37" s="289">
        <f t="shared" si="16"/>
        <v>10801.215</v>
      </c>
    </row>
    <row r="38" spans="1:26">
      <c r="A38" s="286" t="s">
        <v>222</v>
      </c>
      <c r="B38" s="290" t="s">
        <v>313</v>
      </c>
      <c r="C38" s="290" t="s">
        <v>50</v>
      </c>
      <c r="D38" s="291"/>
      <c r="E38" s="291"/>
      <c r="F38" s="290"/>
      <c r="G38" s="290"/>
      <c r="H38" s="291"/>
      <c r="I38" s="291"/>
      <c r="J38" s="291"/>
      <c r="K38" s="291"/>
      <c r="L38" s="291">
        <f>'9.számú melléklet'!D12+'7.számú melléklet '!D10+'8.számú melléklet '!C13</f>
        <v>93791</v>
      </c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89">
        <f t="shared" ref="X38:X60" si="64">SUM(D38:W38)</f>
        <v>93791</v>
      </c>
    </row>
    <row r="39" spans="1:26">
      <c r="A39" s="286" t="s">
        <v>223</v>
      </c>
      <c r="B39" s="290" t="s">
        <v>314</v>
      </c>
      <c r="C39" s="290" t="s">
        <v>315</v>
      </c>
      <c r="D39" s="291"/>
      <c r="E39" s="291"/>
      <c r="F39" s="290"/>
      <c r="G39" s="290"/>
      <c r="H39" s="291"/>
      <c r="I39" s="291"/>
      <c r="J39" s="291"/>
      <c r="K39" s="291"/>
      <c r="L39" s="291">
        <f>'7.számú melléklet '!C10</f>
        <v>0</v>
      </c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89">
        <f t="shared" si="64"/>
        <v>0</v>
      </c>
    </row>
    <row r="40" spans="1:26">
      <c r="A40" s="286" t="s">
        <v>224</v>
      </c>
      <c r="B40" s="290" t="s">
        <v>316</v>
      </c>
      <c r="C40" s="290" t="s">
        <v>317</v>
      </c>
      <c r="D40" s="291"/>
      <c r="E40" s="291"/>
      <c r="F40" s="290"/>
      <c r="G40" s="290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89">
        <f t="shared" si="64"/>
        <v>0</v>
      </c>
    </row>
    <row r="41" spans="1:26">
      <c r="A41" s="286" t="s">
        <v>225</v>
      </c>
      <c r="B41" s="290" t="s">
        <v>318</v>
      </c>
      <c r="C41" s="290" t="s">
        <v>319</v>
      </c>
      <c r="D41" s="291">
        <v>2000</v>
      </c>
      <c r="E41" s="291"/>
      <c r="F41" s="332">
        <v>280.49099999999999</v>
      </c>
      <c r="G41" s="290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89">
        <f t="shared" si="64"/>
        <v>2280.491</v>
      </c>
    </row>
    <row r="42" spans="1:26">
      <c r="A42" s="286" t="s">
        <v>320</v>
      </c>
      <c r="B42" s="288" t="s">
        <v>321</v>
      </c>
      <c r="C42" s="288" t="s">
        <v>322</v>
      </c>
      <c r="D42" s="289">
        <f>SUM(D43,D44,D45,D46,D57,D58,D59,D60)</f>
        <v>10000</v>
      </c>
      <c r="E42" s="289">
        <f>SUM(E43,E44,E45,E46,E57,E58,E59,E60)</f>
        <v>90.549000000000007</v>
      </c>
      <c r="F42" s="289">
        <f t="shared" ref="F42:I42" si="65">SUM(F43,F44,F45,F46,F57,F58,F59,F60)</f>
        <v>38383.669000000002</v>
      </c>
      <c r="G42" s="289"/>
      <c r="H42" s="289">
        <f t="shared" si="65"/>
        <v>1489.56</v>
      </c>
      <c r="I42" s="289">
        <f t="shared" si="65"/>
        <v>0</v>
      </c>
      <c r="J42" s="289">
        <f t="shared" ref="J42" si="66">SUM(J43,J44,J45,J46,J57,J58,J59,J60)</f>
        <v>0</v>
      </c>
      <c r="K42" s="289">
        <f>SUM(K43,K44,K45,K46,K58,K59,K60)</f>
        <v>0</v>
      </c>
      <c r="L42" s="289">
        <f>SUM(L43,L44,L45,L46,L58,L59,L60)</f>
        <v>50279.551999999996</v>
      </c>
      <c r="M42" s="289">
        <f t="shared" ref="M42" si="67">SUM(M43,M44,M45,M46,M57,M58,M59,M60)</f>
        <v>0</v>
      </c>
      <c r="N42" s="289"/>
      <c r="O42" s="289">
        <f t="shared" ref="O42:P42" si="68">SUM(O43,O44,O45,O46,O57,O58,O59,O60)</f>
        <v>0</v>
      </c>
      <c r="P42" s="289">
        <f t="shared" si="68"/>
        <v>1800</v>
      </c>
      <c r="Q42" s="289">
        <f t="shared" ref="Q42:S42" si="69">SUM(Q43,Q44,Q45,Q46,Q57,Q58,Q59,Q60)</f>
        <v>0</v>
      </c>
      <c r="R42" s="289">
        <f t="shared" si="69"/>
        <v>0</v>
      </c>
      <c r="S42" s="289">
        <f t="shared" si="69"/>
        <v>3663.645</v>
      </c>
      <c r="T42" s="289">
        <f t="shared" ref="T42" si="70">SUM(T43,T44,T45,T46,T57,T58,T59,T60)</f>
        <v>41209</v>
      </c>
      <c r="U42" s="289">
        <f t="shared" ref="U42:W42" si="71">U43+U44+U45+U46+U57+U58+U59+U60</f>
        <v>0</v>
      </c>
      <c r="V42" s="289">
        <f t="shared" si="71"/>
        <v>290.72000000000003</v>
      </c>
      <c r="W42" s="289">
        <f t="shared" si="71"/>
        <v>0</v>
      </c>
      <c r="X42" s="289">
        <f t="shared" si="64"/>
        <v>147206.69499999998</v>
      </c>
    </row>
    <row r="43" spans="1:26" s="234" customFormat="1">
      <c r="A43" s="286" t="s">
        <v>323</v>
      </c>
      <c r="B43" s="290" t="s">
        <v>324</v>
      </c>
      <c r="C43" s="290" t="s">
        <v>325</v>
      </c>
      <c r="D43" s="291">
        <v>0</v>
      </c>
      <c r="E43" s="291">
        <v>90.549000000000007</v>
      </c>
      <c r="F43" s="291">
        <v>1827.35</v>
      </c>
      <c r="G43" s="290"/>
      <c r="H43" s="291">
        <v>1489.56</v>
      </c>
      <c r="I43" s="291">
        <v>0</v>
      </c>
      <c r="J43" s="291">
        <v>0</v>
      </c>
      <c r="K43" s="291">
        <v>0</v>
      </c>
      <c r="L43" s="291"/>
      <c r="M43" s="291">
        <v>0</v>
      </c>
      <c r="N43" s="291"/>
      <c r="O43" s="291"/>
      <c r="P43" s="291">
        <v>1800</v>
      </c>
      <c r="Q43" s="291"/>
      <c r="R43" s="291"/>
      <c r="S43" s="291">
        <v>3163.645</v>
      </c>
      <c r="T43" s="291"/>
      <c r="U43" s="291">
        <v>0</v>
      </c>
      <c r="V43" s="291">
        <v>130.72</v>
      </c>
      <c r="W43" s="291">
        <v>0</v>
      </c>
      <c r="X43" s="289">
        <f t="shared" si="64"/>
        <v>8501.8239999999987</v>
      </c>
      <c r="Y43" s="234" t="s">
        <v>405</v>
      </c>
      <c r="Z43" s="341">
        <f>SUM(E43,F43,J43,P43,S43,U43,V43,W43)</f>
        <v>7012.2640000000001</v>
      </c>
    </row>
    <row r="44" spans="1:26" s="234" customFormat="1">
      <c r="A44" s="286" t="s">
        <v>326</v>
      </c>
      <c r="B44" s="290" t="s">
        <v>327</v>
      </c>
      <c r="C44" s="290" t="s">
        <v>328</v>
      </c>
      <c r="D44" s="291"/>
      <c r="E44" s="291"/>
      <c r="F44" s="290"/>
      <c r="G44" s="290"/>
      <c r="H44" s="291"/>
      <c r="I44" s="291"/>
      <c r="J44" s="291"/>
      <c r="K44" s="291"/>
      <c r="L44" s="291">
        <f>'9.számú melléklet'!C12+'7.számú melléklet '!C10</f>
        <v>42720</v>
      </c>
      <c r="M44" s="291"/>
      <c r="N44" s="291"/>
      <c r="O44" s="291"/>
      <c r="P44" s="291"/>
      <c r="Q44" s="291"/>
      <c r="R44" s="291"/>
      <c r="S44" s="291"/>
      <c r="T44" s="291"/>
      <c r="U44" s="291">
        <v>0</v>
      </c>
      <c r="V44" s="291"/>
      <c r="W44" s="291"/>
      <c r="X44" s="289">
        <f t="shared" si="64"/>
        <v>42720</v>
      </c>
    </row>
    <row r="45" spans="1:26" s="234" customFormat="1">
      <c r="A45" s="286" t="s">
        <v>329</v>
      </c>
      <c r="B45" s="290" t="s">
        <v>330</v>
      </c>
      <c r="C45" s="290" t="s">
        <v>331</v>
      </c>
      <c r="D45" s="291"/>
      <c r="E45" s="291"/>
      <c r="F45" s="290"/>
      <c r="G45" s="290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>
        <v>41209</v>
      </c>
      <c r="U45" s="291">
        <v>0</v>
      </c>
      <c r="V45" s="291"/>
      <c r="W45" s="291"/>
      <c r="X45" s="289">
        <f t="shared" si="64"/>
        <v>41209</v>
      </c>
    </row>
    <row r="46" spans="1:26" s="234" customFormat="1">
      <c r="A46" s="286" t="s">
        <v>332</v>
      </c>
      <c r="B46" s="290" t="s">
        <v>333</v>
      </c>
      <c r="C46" s="290" t="s">
        <v>334</v>
      </c>
      <c r="D46" s="291">
        <f>D47+D48+D49+D50+D51+D52+D53+D54+D55+D56</f>
        <v>0</v>
      </c>
      <c r="E46" s="291">
        <f t="shared" ref="E46:I46" si="72">E47+E48+E49+E50+E51+E52+E53+E54+E55+E56</f>
        <v>0</v>
      </c>
      <c r="F46" s="291">
        <f t="shared" si="72"/>
        <v>0</v>
      </c>
      <c r="G46" s="291"/>
      <c r="H46" s="291">
        <f t="shared" si="72"/>
        <v>0</v>
      </c>
      <c r="I46" s="291">
        <f t="shared" si="72"/>
        <v>0</v>
      </c>
      <c r="J46" s="291">
        <f t="shared" ref="J46" si="73">J47+J48+J49+J50+J51+J52+J53+J54+J55+J56</f>
        <v>0</v>
      </c>
      <c r="K46" s="291">
        <f>K47+K48+K49+K50+K51+K52+K53+K54+K57+K56</f>
        <v>0</v>
      </c>
      <c r="L46" s="291">
        <f>L47+L48+L49+L50+L51+L52+L53+L54+L57+L56</f>
        <v>1508.5519999999997</v>
      </c>
      <c r="M46" s="291">
        <f t="shared" ref="M46" si="74">M47+M48+M49+M50+M51+M52+M53+M54+M55+M56</f>
        <v>0</v>
      </c>
      <c r="N46" s="291"/>
      <c r="O46" s="291">
        <f t="shared" ref="O46:S46" si="75">O47+O48+O49+O50+O51+O52+O53+O54+O55+O56</f>
        <v>0</v>
      </c>
      <c r="P46" s="291">
        <f t="shared" si="75"/>
        <v>0</v>
      </c>
      <c r="Q46" s="291">
        <f t="shared" si="75"/>
        <v>0</v>
      </c>
      <c r="R46" s="291">
        <f t="shared" si="75"/>
        <v>0</v>
      </c>
      <c r="S46" s="291">
        <f t="shared" si="75"/>
        <v>500</v>
      </c>
      <c r="T46" s="291"/>
      <c r="U46" s="291">
        <f t="shared" ref="U46:V46" si="76">SUM(U47:U56)</f>
        <v>0</v>
      </c>
      <c r="V46" s="291">
        <f t="shared" si="76"/>
        <v>160</v>
      </c>
      <c r="W46" s="291"/>
      <c r="X46" s="289">
        <f t="shared" si="64"/>
        <v>2168.5519999999997</v>
      </c>
    </row>
    <row r="47" spans="1:26">
      <c r="A47" s="286" t="s">
        <v>335</v>
      </c>
      <c r="B47" s="294" t="s">
        <v>336</v>
      </c>
      <c r="C47" s="294" t="s">
        <v>337</v>
      </c>
      <c r="D47" s="295"/>
      <c r="E47" s="295"/>
      <c r="F47" s="294"/>
      <c r="G47" s="294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89">
        <f t="shared" si="64"/>
        <v>0</v>
      </c>
    </row>
    <row r="48" spans="1:26">
      <c r="A48" s="286" t="s">
        <v>338</v>
      </c>
      <c r="B48" s="294" t="s">
        <v>339</v>
      </c>
      <c r="C48" s="294" t="s">
        <v>340</v>
      </c>
      <c r="D48" s="295"/>
      <c r="E48" s="295"/>
      <c r="F48" s="294"/>
      <c r="G48" s="294"/>
      <c r="H48" s="297"/>
      <c r="I48" s="297"/>
      <c r="J48" s="297"/>
      <c r="K48" s="297"/>
      <c r="L48" s="297">
        <f>9607.552-1531-7328</f>
        <v>748.55199999999968</v>
      </c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89">
        <f t="shared" si="64"/>
        <v>748.55199999999968</v>
      </c>
    </row>
    <row r="49" spans="1:24">
      <c r="A49" s="286" t="s">
        <v>341</v>
      </c>
      <c r="B49" s="294" t="s">
        <v>342</v>
      </c>
      <c r="C49" s="294" t="s">
        <v>343</v>
      </c>
      <c r="D49" s="295"/>
      <c r="E49" s="295"/>
      <c r="F49" s="294"/>
      <c r="G49" s="294"/>
      <c r="H49" s="297"/>
      <c r="I49" s="297"/>
      <c r="J49" s="297"/>
      <c r="K49" s="297"/>
      <c r="L49" s="297">
        <v>760</v>
      </c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89">
        <f t="shared" si="64"/>
        <v>760</v>
      </c>
    </row>
    <row r="50" spans="1:24">
      <c r="A50" s="286" t="s">
        <v>344</v>
      </c>
      <c r="B50" s="294" t="s">
        <v>345</v>
      </c>
      <c r="C50" s="294" t="s">
        <v>346</v>
      </c>
      <c r="D50" s="295"/>
      <c r="E50" s="295"/>
      <c r="F50" s="294"/>
      <c r="G50" s="294"/>
      <c r="H50" s="297"/>
      <c r="I50" s="297"/>
      <c r="J50" s="297"/>
      <c r="K50" s="297"/>
      <c r="L50" s="297">
        <v>0</v>
      </c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89">
        <f t="shared" si="64"/>
        <v>0</v>
      </c>
    </row>
    <row r="51" spans="1:24">
      <c r="A51" s="286" t="s">
        <v>347</v>
      </c>
      <c r="B51" s="294" t="s">
        <v>348</v>
      </c>
      <c r="C51" s="294" t="s">
        <v>349</v>
      </c>
      <c r="D51" s="295"/>
      <c r="E51" s="295"/>
      <c r="F51" s="294"/>
      <c r="G51" s="294"/>
      <c r="H51" s="297"/>
      <c r="I51" s="297"/>
      <c r="J51" s="297"/>
      <c r="K51" s="297"/>
      <c r="L51" s="297">
        <v>0</v>
      </c>
      <c r="M51" s="297"/>
      <c r="N51" s="297"/>
      <c r="O51" s="297"/>
      <c r="P51" s="297"/>
      <c r="Q51" s="297"/>
      <c r="R51" s="297"/>
      <c r="S51" s="297">
        <v>500</v>
      </c>
      <c r="T51" s="297"/>
      <c r="U51" s="297">
        <v>0</v>
      </c>
      <c r="V51" s="297">
        <v>160</v>
      </c>
      <c r="W51" s="297"/>
      <c r="X51" s="289">
        <f t="shared" si="64"/>
        <v>660</v>
      </c>
    </row>
    <row r="52" spans="1:24">
      <c r="A52" s="286" t="s">
        <v>350</v>
      </c>
      <c r="B52" s="294" t="s">
        <v>351</v>
      </c>
      <c r="C52" s="294" t="s">
        <v>352</v>
      </c>
      <c r="D52" s="295"/>
      <c r="E52" s="295"/>
      <c r="F52" s="294"/>
      <c r="G52" s="294"/>
      <c r="H52" s="297"/>
      <c r="I52" s="297"/>
      <c r="J52" s="297"/>
      <c r="K52" s="297"/>
      <c r="L52" s="297">
        <v>0</v>
      </c>
      <c r="M52" s="297"/>
      <c r="N52" s="297"/>
      <c r="O52" s="297"/>
      <c r="P52" s="297"/>
      <c r="Q52" s="297"/>
      <c r="R52" s="297"/>
      <c r="S52" s="297"/>
      <c r="T52" s="297"/>
      <c r="U52" s="297">
        <v>0</v>
      </c>
      <c r="V52" s="297"/>
      <c r="W52" s="297"/>
      <c r="X52" s="289">
        <f t="shared" si="64"/>
        <v>0</v>
      </c>
    </row>
    <row r="53" spans="1:24">
      <c r="A53" s="286" t="s">
        <v>353</v>
      </c>
      <c r="B53" s="294" t="s">
        <v>354</v>
      </c>
      <c r="C53" s="294" t="s">
        <v>355</v>
      </c>
      <c r="D53" s="295"/>
      <c r="E53" s="295"/>
      <c r="F53" s="294"/>
      <c r="G53" s="294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89">
        <f t="shared" si="64"/>
        <v>0</v>
      </c>
    </row>
    <row r="54" spans="1:24">
      <c r="A54" s="286" t="s">
        <v>356</v>
      </c>
      <c r="B54" s="294" t="s">
        <v>357</v>
      </c>
      <c r="C54" s="294" t="s">
        <v>358</v>
      </c>
      <c r="D54" s="295">
        <v>0</v>
      </c>
      <c r="E54" s="295"/>
      <c r="F54" s="294"/>
      <c r="G54" s="294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89">
        <f t="shared" si="64"/>
        <v>0</v>
      </c>
    </row>
    <row r="55" spans="1:24">
      <c r="A55" s="286" t="s">
        <v>359</v>
      </c>
      <c r="B55" s="294" t="s">
        <v>360</v>
      </c>
      <c r="C55" s="294" t="s">
        <v>361</v>
      </c>
      <c r="D55" s="295"/>
      <c r="E55" s="295"/>
      <c r="F55" s="294"/>
      <c r="G55" s="294"/>
      <c r="H55" s="297"/>
      <c r="I55" s="297"/>
      <c r="J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89">
        <f t="shared" si="64"/>
        <v>0</v>
      </c>
    </row>
    <row r="56" spans="1:24">
      <c r="A56" s="286" t="s">
        <v>362</v>
      </c>
      <c r="B56" s="294" t="s">
        <v>363</v>
      </c>
      <c r="C56" s="294" t="s">
        <v>364</v>
      </c>
      <c r="D56" s="295"/>
      <c r="E56" s="295"/>
      <c r="F56" s="294"/>
      <c r="G56" s="294"/>
      <c r="H56" s="297"/>
      <c r="I56" s="297"/>
      <c r="J56" s="297"/>
      <c r="K56" s="297"/>
      <c r="L56" s="297">
        <v>0</v>
      </c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89">
        <f t="shared" si="64"/>
        <v>0</v>
      </c>
    </row>
    <row r="57" spans="1:24">
      <c r="A57" s="286" t="s">
        <v>365</v>
      </c>
      <c r="B57" s="290" t="s">
        <v>366</v>
      </c>
      <c r="C57" s="290" t="s">
        <v>367</v>
      </c>
      <c r="D57" s="291"/>
      <c r="E57" s="291"/>
      <c r="F57" s="290"/>
      <c r="G57" s="290"/>
      <c r="H57" s="291"/>
      <c r="I57" s="291"/>
      <c r="J57" s="291"/>
      <c r="K57" s="297"/>
      <c r="L57" s="297">
        <v>0</v>
      </c>
      <c r="M57" s="291"/>
      <c r="N57" s="291"/>
      <c r="O57" s="291"/>
      <c r="P57" s="291"/>
      <c r="Q57" s="291"/>
      <c r="R57" s="291"/>
      <c r="S57" s="291"/>
      <c r="T57" s="291"/>
      <c r="U57" s="291">
        <v>0</v>
      </c>
      <c r="V57" s="291"/>
      <c r="W57" s="291"/>
      <c r="X57" s="289">
        <f t="shared" si="64"/>
        <v>0</v>
      </c>
    </row>
    <row r="58" spans="1:24">
      <c r="A58" s="286" t="s">
        <v>368</v>
      </c>
      <c r="B58" s="290" t="s">
        <v>369</v>
      </c>
      <c r="C58" s="290" t="s">
        <v>370</v>
      </c>
      <c r="D58" s="291">
        <v>10000</v>
      </c>
      <c r="E58" s="291"/>
      <c r="F58" s="290"/>
      <c r="G58" s="290"/>
      <c r="H58" s="291"/>
      <c r="I58" s="291"/>
      <c r="J58" s="291"/>
      <c r="K58" s="291"/>
      <c r="L58" s="291">
        <v>6051</v>
      </c>
      <c r="M58" s="291"/>
      <c r="N58" s="291"/>
      <c r="O58" s="291"/>
      <c r="P58" s="291"/>
      <c r="Q58" s="291"/>
      <c r="R58" s="291"/>
      <c r="S58" s="291"/>
      <c r="T58" s="291"/>
      <c r="U58" s="291">
        <v>0</v>
      </c>
      <c r="V58" s="291"/>
      <c r="W58" s="291"/>
      <c r="X58" s="289">
        <f t="shared" si="64"/>
        <v>16051</v>
      </c>
    </row>
    <row r="59" spans="1:24">
      <c r="A59" s="286" t="s">
        <v>371</v>
      </c>
      <c r="B59" s="290" t="s">
        <v>372</v>
      </c>
      <c r="C59" s="290" t="s">
        <v>373</v>
      </c>
      <c r="D59" s="291"/>
      <c r="E59" s="291"/>
      <c r="F59" s="290"/>
      <c r="G59" s="290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>
        <v>0</v>
      </c>
      <c r="V59" s="291"/>
      <c r="W59" s="291"/>
      <c r="X59" s="289">
        <f t="shared" si="64"/>
        <v>0</v>
      </c>
    </row>
    <row r="60" spans="1:24">
      <c r="A60" s="286" t="s">
        <v>374</v>
      </c>
      <c r="B60" s="290" t="s">
        <v>375</v>
      </c>
      <c r="C60" s="290" t="s">
        <v>376</v>
      </c>
      <c r="D60" s="291"/>
      <c r="E60" s="291"/>
      <c r="F60" s="291">
        <v>36556.319000000003</v>
      </c>
      <c r="G60" s="290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>
        <v>0</v>
      </c>
      <c r="V60" s="291"/>
      <c r="W60" s="291"/>
      <c r="X60" s="289">
        <f t="shared" si="64"/>
        <v>36556.319000000003</v>
      </c>
    </row>
    <row r="61" spans="1:24"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</row>
    <row r="62" spans="1:24">
      <c r="A62" s="301"/>
      <c r="B62" s="302"/>
      <c r="C62" s="302"/>
      <c r="D62" s="302"/>
      <c r="E62" s="302"/>
      <c r="F62" s="302"/>
      <c r="G62" s="302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>
        <f>X42-X6</f>
        <v>0</v>
      </c>
    </row>
    <row r="63" spans="1:24">
      <c r="A63" s="301"/>
      <c r="B63" s="302"/>
      <c r="C63" s="302"/>
      <c r="D63" s="302"/>
      <c r="E63" s="302"/>
      <c r="F63" s="302"/>
      <c r="G63" s="302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</row>
    <row r="64" spans="1:24">
      <c r="A64" s="301"/>
      <c r="B64" s="302"/>
      <c r="C64" s="302"/>
      <c r="D64" s="302"/>
      <c r="E64" s="302"/>
      <c r="F64" s="302"/>
      <c r="G64" s="302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</row>
    <row r="65" spans="1:24">
      <c r="A65" s="301"/>
      <c r="B65" s="302"/>
      <c r="C65" s="302"/>
      <c r="D65" s="302"/>
      <c r="E65" s="302"/>
      <c r="F65" s="302"/>
      <c r="G65" s="302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</row>
    <row r="66" spans="1:24">
      <c r="A66" s="301"/>
      <c r="B66" s="302"/>
      <c r="C66" s="302"/>
      <c r="D66" s="302"/>
      <c r="E66" s="302"/>
      <c r="F66" s="302"/>
      <c r="G66" s="302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</row>
    <row r="67" spans="1:24">
      <c r="A67" s="301"/>
      <c r="B67" s="302"/>
      <c r="C67" s="302"/>
      <c r="D67" s="302"/>
      <c r="E67" s="302"/>
      <c r="F67" s="302"/>
      <c r="G67" s="302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</row>
    <row r="68" spans="1:24">
      <c r="A68" s="301"/>
      <c r="B68" s="302"/>
      <c r="C68" s="302"/>
      <c r="D68" s="302"/>
      <c r="E68" s="302"/>
      <c r="F68" s="302"/>
      <c r="G68" s="302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</row>
    <row r="69" spans="1:24">
      <c r="A69" s="301"/>
      <c r="B69" s="302"/>
      <c r="C69" s="302"/>
      <c r="D69" s="302"/>
      <c r="E69" s="302"/>
      <c r="F69" s="302"/>
      <c r="G69" s="302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</row>
    <row r="70" spans="1:24">
      <c r="A70" s="301"/>
      <c r="B70" s="302"/>
      <c r="C70" s="302"/>
      <c r="D70" s="302"/>
      <c r="E70" s="302"/>
      <c r="F70" s="302"/>
      <c r="G70" s="302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</row>
    <row r="71" spans="1:24">
      <c r="A71" s="301"/>
      <c r="B71" s="302"/>
      <c r="C71" s="302"/>
      <c r="D71" s="302"/>
      <c r="E71" s="302"/>
      <c r="F71" s="302"/>
      <c r="G71" s="302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</row>
    <row r="72" spans="1:24">
      <c r="A72" s="301"/>
      <c r="B72" s="302"/>
      <c r="C72" s="302"/>
      <c r="D72" s="302"/>
      <c r="E72" s="302"/>
      <c r="F72" s="302"/>
      <c r="G72" s="302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</row>
    <row r="73" spans="1:24">
      <c r="A73" s="301"/>
      <c r="B73" s="302"/>
      <c r="C73" s="302"/>
      <c r="D73" s="302"/>
      <c r="E73" s="302"/>
      <c r="F73" s="302"/>
      <c r="G73" s="302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</row>
    <row r="74" spans="1:24">
      <c r="A74" s="301"/>
      <c r="B74" s="302"/>
      <c r="C74" s="302"/>
      <c r="D74" s="302"/>
      <c r="E74" s="302"/>
      <c r="F74" s="302"/>
      <c r="G74" s="302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</row>
    <row r="75" spans="1:24">
      <c r="A75" s="301"/>
      <c r="B75" s="302"/>
      <c r="C75" s="302"/>
      <c r="D75" s="302"/>
      <c r="E75" s="302"/>
      <c r="F75" s="302"/>
      <c r="G75" s="302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</row>
    <row r="76" spans="1:24">
      <c r="A76" s="301"/>
      <c r="B76" s="302"/>
      <c r="C76" s="302"/>
      <c r="D76" s="302"/>
      <c r="E76" s="302"/>
      <c r="F76" s="302"/>
      <c r="G76" s="302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</row>
    <row r="77" spans="1:24">
      <c r="A77" s="301"/>
      <c r="B77" s="302"/>
      <c r="C77" s="302"/>
      <c r="D77" s="302"/>
      <c r="E77" s="302"/>
      <c r="F77" s="302"/>
      <c r="G77" s="302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</row>
    <row r="78" spans="1:24">
      <c r="A78" s="301"/>
      <c r="B78" s="302"/>
      <c r="C78" s="302"/>
      <c r="D78" s="302"/>
      <c r="E78" s="302"/>
      <c r="F78" s="302"/>
      <c r="G78" s="302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</row>
    <row r="79" spans="1:24">
      <c r="A79" s="301"/>
      <c r="B79" s="302"/>
      <c r="C79" s="302"/>
      <c r="D79" s="302"/>
      <c r="E79" s="302"/>
      <c r="F79" s="302"/>
      <c r="G79" s="302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</row>
    <row r="80" spans="1:24">
      <c r="A80" s="301"/>
      <c r="B80" s="302"/>
      <c r="C80" s="302"/>
      <c r="D80" s="302"/>
      <c r="E80" s="302"/>
      <c r="F80" s="302"/>
      <c r="G80" s="302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</row>
    <row r="81" spans="1:24">
      <c r="A81" s="301"/>
      <c r="B81" s="302"/>
      <c r="C81" s="302"/>
      <c r="D81" s="302"/>
      <c r="E81" s="302"/>
      <c r="F81" s="302"/>
      <c r="G81" s="302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</row>
    <row r="82" spans="1:24">
      <c r="A82" s="301"/>
      <c r="B82" s="302"/>
      <c r="C82" s="302"/>
      <c r="D82" s="302"/>
      <c r="E82" s="302"/>
      <c r="F82" s="302"/>
      <c r="G82" s="302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</row>
    <row r="83" spans="1:24">
      <c r="A83" s="301"/>
      <c r="B83" s="302"/>
      <c r="C83" s="302"/>
      <c r="D83" s="302"/>
      <c r="E83" s="302"/>
      <c r="F83" s="302"/>
      <c r="G83" s="302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</row>
    <row r="84" spans="1:24">
      <c r="A84" s="301"/>
      <c r="B84" s="302"/>
      <c r="C84" s="302"/>
      <c r="D84" s="302"/>
      <c r="E84" s="302"/>
      <c r="F84" s="302"/>
      <c r="G84" s="302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>
      <c r="A85" s="301"/>
      <c r="B85" s="302"/>
      <c r="C85" s="302"/>
      <c r="D85" s="302"/>
      <c r="E85" s="302"/>
      <c r="F85" s="302"/>
      <c r="G85" s="302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</row>
    <row r="86" spans="1:24">
      <c r="A86" s="301"/>
      <c r="B86" s="302"/>
      <c r="C86" s="302"/>
      <c r="D86" s="302"/>
      <c r="E86" s="302"/>
      <c r="F86" s="302"/>
      <c r="G86" s="302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</row>
    <row r="87" spans="1:24">
      <c r="A87" s="301"/>
      <c r="B87" s="302"/>
      <c r="C87" s="302"/>
      <c r="D87" s="302"/>
      <c r="E87" s="302"/>
      <c r="F87" s="302"/>
      <c r="G87" s="302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</row>
    <row r="88" spans="1:24">
      <c r="A88" s="301"/>
      <c r="B88" s="302"/>
      <c r="C88" s="302"/>
      <c r="D88" s="302"/>
      <c r="E88" s="302"/>
      <c r="F88" s="302"/>
      <c r="G88" s="302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</row>
    <row r="89" spans="1:24">
      <c r="A89" s="301"/>
      <c r="B89" s="302"/>
      <c r="C89" s="302"/>
      <c r="D89" s="302"/>
      <c r="E89" s="302"/>
      <c r="F89" s="302"/>
      <c r="G89" s="302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</row>
    <row r="90" spans="1:24">
      <c r="A90" s="301"/>
      <c r="B90" s="302"/>
      <c r="C90" s="302"/>
      <c r="D90" s="302"/>
      <c r="E90" s="302"/>
      <c r="F90" s="302"/>
      <c r="G90" s="302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</row>
    <row r="91" spans="1:24">
      <c r="A91" s="301"/>
      <c r="B91" s="302"/>
      <c r="C91" s="302"/>
      <c r="D91" s="302"/>
      <c r="E91" s="302"/>
      <c r="F91" s="302"/>
      <c r="G91" s="302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</row>
    <row r="92" spans="1:24">
      <c r="A92" s="301"/>
      <c r="B92" s="302"/>
      <c r="C92" s="302"/>
      <c r="D92" s="302"/>
      <c r="E92" s="302"/>
      <c r="F92" s="302"/>
      <c r="G92" s="302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</row>
    <row r="93" spans="1:24">
      <c r="A93" s="301"/>
      <c r="B93" s="302"/>
      <c r="C93" s="302"/>
      <c r="D93" s="302"/>
      <c r="E93" s="302"/>
      <c r="F93" s="302"/>
      <c r="G93" s="302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</row>
    <row r="94" spans="1:24">
      <c r="A94" s="301"/>
      <c r="B94" s="302"/>
      <c r="C94" s="302"/>
      <c r="D94" s="302"/>
      <c r="E94" s="302"/>
      <c r="F94" s="302"/>
      <c r="G94" s="302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1:24">
      <c r="A95" s="301"/>
      <c r="B95" s="302"/>
      <c r="C95" s="302"/>
      <c r="D95" s="302"/>
      <c r="E95" s="302"/>
      <c r="F95" s="302"/>
      <c r="G95" s="302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1:24">
      <c r="A96" s="301"/>
      <c r="B96" s="302"/>
      <c r="C96" s="302"/>
      <c r="D96" s="302"/>
      <c r="E96" s="302"/>
      <c r="F96" s="302"/>
      <c r="G96" s="302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</row>
    <row r="97" spans="1:24">
      <c r="A97" s="301"/>
      <c r="B97" s="302"/>
      <c r="C97" s="302"/>
      <c r="D97" s="302"/>
      <c r="E97" s="302"/>
      <c r="F97" s="302"/>
      <c r="G97" s="302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</row>
    <row r="98" spans="1:24">
      <c r="A98" s="301"/>
      <c r="B98" s="302"/>
      <c r="C98" s="302"/>
      <c r="D98" s="302"/>
      <c r="E98" s="302"/>
      <c r="F98" s="302"/>
      <c r="G98" s="302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</row>
    <row r="99" spans="1:24">
      <c r="A99" s="301"/>
      <c r="B99" s="302"/>
      <c r="C99" s="302"/>
      <c r="D99" s="302"/>
      <c r="E99" s="302"/>
      <c r="F99" s="302"/>
      <c r="G99" s="302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</row>
    <row r="100" spans="1:24">
      <c r="A100" s="301"/>
      <c r="B100" s="302"/>
      <c r="C100" s="302"/>
      <c r="D100" s="302"/>
      <c r="E100" s="302"/>
      <c r="F100" s="302"/>
      <c r="G100" s="302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4">
      <c r="A101" s="301"/>
      <c r="B101" s="302"/>
      <c r="C101" s="302"/>
      <c r="D101" s="302"/>
      <c r="E101" s="302"/>
      <c r="F101" s="302"/>
      <c r="G101" s="302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</row>
    <row r="102" spans="1:24">
      <c r="A102" s="301"/>
      <c r="B102" s="302"/>
      <c r="C102" s="302"/>
      <c r="D102" s="302"/>
      <c r="E102" s="302"/>
      <c r="F102" s="302"/>
      <c r="G102" s="302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</row>
    <row r="103" spans="1:24">
      <c r="A103" s="301"/>
      <c r="B103" s="302"/>
      <c r="C103" s="302"/>
      <c r="D103" s="302"/>
      <c r="E103" s="302"/>
      <c r="F103" s="302"/>
      <c r="G103" s="302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</row>
    <row r="104" spans="1:24">
      <c r="A104" s="301"/>
      <c r="B104" s="302"/>
      <c r="C104" s="302"/>
      <c r="D104" s="302"/>
      <c r="E104" s="302"/>
      <c r="F104" s="302"/>
      <c r="G104" s="302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</row>
    <row r="105" spans="1:24">
      <c r="A105" s="301"/>
      <c r="B105" s="302"/>
      <c r="C105" s="302"/>
      <c r="D105" s="302"/>
      <c r="E105" s="302"/>
      <c r="F105" s="302"/>
      <c r="G105" s="302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</row>
    <row r="106" spans="1:24">
      <c r="A106" s="301"/>
      <c r="B106" s="302"/>
      <c r="C106" s="302"/>
      <c r="D106" s="302"/>
      <c r="E106" s="302"/>
      <c r="F106" s="302"/>
      <c r="G106" s="302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</row>
    <row r="107" spans="1:24">
      <c r="A107" s="301"/>
      <c r="B107" s="302"/>
      <c r="C107" s="302"/>
      <c r="D107" s="302"/>
      <c r="E107" s="302"/>
      <c r="F107" s="302"/>
      <c r="G107" s="302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</row>
    <row r="108" spans="1:24">
      <c r="A108" s="301"/>
      <c r="B108" s="302"/>
      <c r="C108" s="302"/>
      <c r="D108" s="302"/>
      <c r="E108" s="302"/>
      <c r="F108" s="302"/>
      <c r="G108" s="302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</row>
    <row r="109" spans="1:24">
      <c r="A109" s="301"/>
      <c r="B109" s="302"/>
      <c r="C109" s="302"/>
      <c r="D109" s="302"/>
      <c r="E109" s="302"/>
      <c r="F109" s="302"/>
      <c r="G109" s="302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</row>
    <row r="110" spans="1:24">
      <c r="A110" s="301"/>
      <c r="B110" s="302"/>
      <c r="C110" s="302"/>
      <c r="D110" s="302"/>
      <c r="E110" s="302"/>
      <c r="F110" s="302"/>
      <c r="G110" s="302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</row>
    <row r="111" spans="1:24">
      <c r="A111" s="301"/>
      <c r="B111" s="302"/>
      <c r="C111" s="302"/>
      <c r="D111" s="302"/>
      <c r="E111" s="302"/>
      <c r="F111" s="302"/>
      <c r="G111" s="302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</row>
    <row r="112" spans="1:24">
      <c r="A112" s="301"/>
      <c r="B112" s="302"/>
      <c r="C112" s="302"/>
      <c r="D112" s="302"/>
      <c r="E112" s="302"/>
      <c r="F112" s="302"/>
      <c r="G112" s="302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</row>
    <row r="113" spans="1:24">
      <c r="A113" s="301"/>
      <c r="B113" s="302"/>
      <c r="C113" s="302"/>
      <c r="D113" s="302"/>
      <c r="E113" s="302"/>
      <c r="F113" s="302"/>
      <c r="G113" s="302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</row>
    <row r="114" spans="1:24">
      <c r="A114" s="301"/>
      <c r="B114" s="302"/>
      <c r="C114" s="302"/>
      <c r="D114" s="302"/>
      <c r="E114" s="302"/>
      <c r="F114" s="302"/>
      <c r="G114" s="302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</row>
    <row r="115" spans="1:24">
      <c r="A115" s="301"/>
      <c r="B115" s="302"/>
      <c r="C115" s="302"/>
      <c r="D115" s="302"/>
      <c r="E115" s="302"/>
      <c r="F115" s="302"/>
      <c r="G115" s="302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</row>
    <row r="116" spans="1:24">
      <c r="A116" s="301"/>
      <c r="B116" s="302"/>
      <c r="C116" s="302"/>
      <c r="D116" s="302"/>
      <c r="E116" s="302"/>
      <c r="F116" s="302"/>
      <c r="G116" s="302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</row>
    <row r="117" spans="1:24">
      <c r="A117" s="301"/>
      <c r="B117" s="302"/>
      <c r="C117" s="302"/>
      <c r="D117" s="302"/>
      <c r="E117" s="302"/>
      <c r="F117" s="302"/>
      <c r="G117" s="302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</row>
    <row r="118" spans="1:24">
      <c r="A118" s="301"/>
      <c r="B118" s="302"/>
      <c r="C118" s="302"/>
      <c r="D118" s="302"/>
      <c r="E118" s="302"/>
      <c r="F118" s="302"/>
      <c r="G118" s="302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</row>
    <row r="119" spans="1:24">
      <c r="A119" s="301"/>
      <c r="B119" s="302"/>
      <c r="C119" s="302"/>
      <c r="D119" s="302"/>
      <c r="E119" s="302"/>
      <c r="F119" s="302"/>
      <c r="G119" s="302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</row>
    <row r="120" spans="1:24">
      <c r="A120" s="301"/>
      <c r="B120" s="302"/>
      <c r="C120" s="302"/>
      <c r="D120" s="302"/>
      <c r="E120" s="302"/>
      <c r="F120" s="302"/>
      <c r="G120" s="302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</row>
    <row r="121" spans="1:24">
      <c r="A121" s="301"/>
      <c r="B121" s="302"/>
      <c r="C121" s="302"/>
      <c r="D121" s="302"/>
      <c r="E121" s="302"/>
      <c r="F121" s="302"/>
      <c r="G121" s="302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</row>
    <row r="122" spans="1:24">
      <c r="A122" s="301"/>
      <c r="B122" s="302"/>
      <c r="C122" s="302"/>
      <c r="D122" s="302"/>
      <c r="E122" s="302"/>
      <c r="F122" s="302"/>
      <c r="G122" s="302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</row>
    <row r="123" spans="1:24">
      <c r="A123" s="301"/>
      <c r="B123" s="302"/>
      <c r="C123" s="302"/>
      <c r="D123" s="302"/>
      <c r="E123" s="302"/>
      <c r="F123" s="302"/>
      <c r="G123" s="302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</row>
    <row r="124" spans="1:24">
      <c r="A124" s="301"/>
      <c r="B124" s="302"/>
      <c r="C124" s="302"/>
      <c r="D124" s="302"/>
      <c r="E124" s="302"/>
      <c r="F124" s="302"/>
      <c r="G124" s="302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</row>
    <row r="125" spans="1:24">
      <c r="A125" s="301"/>
      <c r="B125" s="302"/>
      <c r="C125" s="302"/>
      <c r="D125" s="302"/>
      <c r="E125" s="302"/>
      <c r="F125" s="302"/>
      <c r="G125" s="302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</row>
    <row r="126" spans="1:24">
      <c r="A126" s="301"/>
      <c r="B126" s="302"/>
      <c r="C126" s="302"/>
      <c r="D126" s="302"/>
      <c r="E126" s="302"/>
      <c r="F126" s="302"/>
      <c r="G126" s="302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</row>
    <row r="127" spans="1:24">
      <c r="A127" s="301"/>
      <c r="B127" s="302"/>
      <c r="C127" s="302"/>
      <c r="D127" s="302"/>
      <c r="E127" s="302"/>
      <c r="F127" s="302"/>
      <c r="G127" s="302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</row>
    <row r="128" spans="1:24">
      <c r="A128" s="301"/>
      <c r="B128" s="302"/>
      <c r="C128" s="302"/>
      <c r="D128" s="302"/>
      <c r="E128" s="302"/>
      <c r="F128" s="302"/>
      <c r="G128" s="302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</row>
    <row r="129" spans="1:24">
      <c r="A129" s="301"/>
      <c r="B129" s="302"/>
      <c r="C129" s="302"/>
      <c r="D129" s="302"/>
      <c r="E129" s="302"/>
      <c r="F129" s="302"/>
      <c r="G129" s="302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</row>
    <row r="130" spans="1:24">
      <c r="A130" s="301"/>
      <c r="B130" s="302"/>
      <c r="C130" s="302"/>
      <c r="D130" s="302"/>
      <c r="E130" s="302"/>
      <c r="F130" s="302"/>
      <c r="G130" s="302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</row>
    <row r="131" spans="1:24">
      <c r="A131" s="301"/>
      <c r="B131" s="302"/>
      <c r="C131" s="302"/>
      <c r="D131" s="302"/>
      <c r="E131" s="302"/>
      <c r="F131" s="302"/>
      <c r="G131" s="302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</row>
    <row r="132" spans="1:24">
      <c r="A132" s="301"/>
      <c r="B132" s="302"/>
      <c r="C132" s="302"/>
      <c r="D132" s="302"/>
      <c r="E132" s="302"/>
      <c r="F132" s="302"/>
      <c r="G132" s="302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</row>
    <row r="133" spans="1:24">
      <c r="A133" s="301"/>
      <c r="B133" s="302"/>
      <c r="C133" s="302"/>
      <c r="D133" s="302"/>
      <c r="E133" s="302"/>
      <c r="F133" s="302"/>
      <c r="G133" s="302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</row>
    <row r="134" spans="1:24">
      <c r="A134" s="301"/>
      <c r="B134" s="302"/>
      <c r="C134" s="302"/>
      <c r="D134" s="302"/>
      <c r="E134" s="302"/>
      <c r="F134" s="302"/>
      <c r="G134" s="302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</row>
    <row r="135" spans="1:24">
      <c r="A135" s="301"/>
      <c r="B135" s="302"/>
      <c r="C135" s="302"/>
      <c r="D135" s="302"/>
      <c r="E135" s="302"/>
      <c r="F135" s="302"/>
      <c r="G135" s="302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</row>
    <row r="136" spans="1:24">
      <c r="A136" s="301"/>
      <c r="B136" s="302"/>
      <c r="C136" s="302"/>
      <c r="D136" s="302"/>
      <c r="E136" s="302"/>
      <c r="F136" s="302"/>
      <c r="G136" s="302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</row>
    <row r="137" spans="1:24">
      <c r="A137" s="301"/>
      <c r="B137" s="302"/>
      <c r="C137" s="302"/>
      <c r="D137" s="302"/>
      <c r="E137" s="302"/>
      <c r="F137" s="302"/>
      <c r="G137" s="302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</row>
    <row r="138" spans="1:24">
      <c r="A138" s="301"/>
      <c r="B138" s="302"/>
      <c r="C138" s="302"/>
      <c r="D138" s="302"/>
      <c r="E138" s="302"/>
      <c r="F138" s="302"/>
      <c r="G138" s="302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</row>
    <row r="139" spans="1:24">
      <c r="A139" s="301"/>
      <c r="B139" s="302"/>
      <c r="C139" s="302"/>
      <c r="D139" s="302"/>
      <c r="E139" s="302"/>
      <c r="F139" s="302"/>
      <c r="G139" s="302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</row>
    <row r="140" spans="1:24">
      <c r="A140" s="301"/>
      <c r="B140" s="302"/>
      <c r="C140" s="302"/>
      <c r="D140" s="302"/>
      <c r="E140" s="302"/>
      <c r="F140" s="302"/>
      <c r="G140" s="302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</row>
    <row r="141" spans="1:24">
      <c r="A141" s="301"/>
      <c r="B141" s="302"/>
      <c r="C141" s="302"/>
      <c r="D141" s="302"/>
      <c r="E141" s="302"/>
      <c r="F141" s="302"/>
      <c r="G141" s="302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</row>
    <row r="142" spans="1:24">
      <c r="A142" s="301"/>
      <c r="B142" s="302"/>
      <c r="C142" s="302"/>
      <c r="D142" s="302"/>
      <c r="E142" s="302"/>
      <c r="F142" s="302"/>
      <c r="G142" s="302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</row>
    <row r="143" spans="1:24">
      <c r="A143" s="301"/>
      <c r="B143" s="302"/>
      <c r="C143" s="302"/>
      <c r="D143" s="302"/>
      <c r="E143" s="302"/>
      <c r="F143" s="302"/>
      <c r="G143" s="302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</row>
    <row r="144" spans="1:24">
      <c r="A144" s="301"/>
      <c r="B144" s="302"/>
      <c r="C144" s="302"/>
      <c r="D144" s="302"/>
      <c r="E144" s="302"/>
      <c r="F144" s="302"/>
      <c r="G144" s="302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</row>
    <row r="145" spans="1:24">
      <c r="A145" s="301"/>
      <c r="B145" s="302"/>
      <c r="C145" s="302"/>
      <c r="D145" s="302"/>
      <c r="E145" s="302"/>
      <c r="F145" s="302"/>
      <c r="G145" s="302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</row>
    <row r="146" spans="1:24">
      <c r="A146" s="301"/>
      <c r="B146" s="302"/>
      <c r="C146" s="302"/>
      <c r="D146" s="302"/>
      <c r="E146" s="302"/>
      <c r="F146" s="302"/>
      <c r="G146" s="302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</row>
    <row r="147" spans="1:24">
      <c r="A147" s="301"/>
      <c r="B147" s="302"/>
      <c r="C147" s="302"/>
      <c r="D147" s="302"/>
      <c r="E147" s="302"/>
      <c r="F147" s="302"/>
      <c r="G147" s="302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</row>
    <row r="148" spans="1:24">
      <c r="A148" s="301"/>
      <c r="B148" s="302"/>
      <c r="C148" s="302"/>
      <c r="D148" s="302"/>
      <c r="E148" s="302"/>
      <c r="F148" s="302"/>
      <c r="G148" s="302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</row>
    <row r="149" spans="1:24">
      <c r="A149" s="301"/>
      <c r="B149" s="302"/>
      <c r="C149" s="302"/>
      <c r="D149" s="302"/>
      <c r="E149" s="302"/>
      <c r="F149" s="302"/>
      <c r="G149" s="302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</row>
    <row r="150" spans="1:24">
      <c r="A150" s="301"/>
      <c r="B150" s="302"/>
      <c r="C150" s="302"/>
      <c r="D150" s="302"/>
      <c r="E150" s="302"/>
      <c r="F150" s="302"/>
      <c r="G150" s="302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</row>
    <row r="151" spans="1:24">
      <c r="A151" s="301"/>
      <c r="B151" s="302"/>
      <c r="C151" s="302"/>
      <c r="D151" s="302"/>
      <c r="E151" s="302"/>
      <c r="F151" s="302"/>
      <c r="G151" s="302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</row>
    <row r="152" spans="1:24">
      <c r="A152" s="301"/>
      <c r="B152" s="302"/>
      <c r="C152" s="302"/>
      <c r="D152" s="302"/>
      <c r="E152" s="302"/>
      <c r="F152" s="302"/>
      <c r="G152" s="302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</row>
    <row r="153" spans="1:24">
      <c r="A153" s="301"/>
      <c r="B153" s="302"/>
      <c r="C153" s="302"/>
      <c r="D153" s="302"/>
      <c r="E153" s="302"/>
      <c r="F153" s="302"/>
      <c r="G153" s="302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</row>
    <row r="154" spans="1:24">
      <c r="A154" s="301"/>
      <c r="B154" s="302"/>
      <c r="C154" s="302"/>
      <c r="D154" s="302"/>
      <c r="E154" s="302"/>
      <c r="F154" s="302"/>
      <c r="G154" s="302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</row>
    <row r="155" spans="1:24">
      <c r="A155" s="301"/>
      <c r="B155" s="302"/>
      <c r="C155" s="302"/>
      <c r="D155" s="302"/>
      <c r="E155" s="302"/>
      <c r="F155" s="302"/>
      <c r="G155" s="302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</row>
    <row r="156" spans="1:24">
      <c r="A156" s="301"/>
      <c r="B156" s="302"/>
      <c r="C156" s="302"/>
      <c r="D156" s="302"/>
      <c r="E156" s="302"/>
      <c r="F156" s="302"/>
      <c r="G156" s="302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</row>
    <row r="157" spans="1:24">
      <c r="A157" s="301"/>
      <c r="B157" s="302"/>
      <c r="C157" s="302"/>
      <c r="D157" s="302"/>
      <c r="E157" s="302"/>
      <c r="F157" s="302"/>
      <c r="G157" s="302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</row>
    <row r="158" spans="1:24">
      <c r="A158" s="301"/>
      <c r="B158" s="302"/>
      <c r="C158" s="302"/>
      <c r="D158" s="302"/>
      <c r="E158" s="302"/>
      <c r="F158" s="302"/>
      <c r="G158" s="302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</row>
    <row r="159" spans="1:24">
      <c r="A159" s="301"/>
      <c r="B159" s="302"/>
      <c r="C159" s="302"/>
      <c r="D159" s="302"/>
      <c r="E159" s="302"/>
      <c r="F159" s="302"/>
      <c r="G159" s="302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</row>
    <row r="160" spans="1:24">
      <c r="A160" s="301"/>
      <c r="B160" s="302"/>
      <c r="C160" s="302"/>
      <c r="D160" s="302"/>
      <c r="E160" s="302"/>
      <c r="F160" s="302"/>
      <c r="G160" s="302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</row>
    <row r="161" spans="1:24">
      <c r="A161" s="301"/>
      <c r="B161" s="302"/>
      <c r="C161" s="302"/>
      <c r="D161" s="302"/>
      <c r="E161" s="302"/>
      <c r="F161" s="302"/>
      <c r="G161" s="302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</row>
    <row r="162" spans="1:24">
      <c r="A162" s="301"/>
      <c r="B162" s="302"/>
      <c r="C162" s="302"/>
      <c r="D162" s="302"/>
      <c r="E162" s="302"/>
      <c r="F162" s="302"/>
      <c r="G162" s="302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</row>
    <row r="163" spans="1:24">
      <c r="A163" s="301"/>
      <c r="B163" s="302"/>
      <c r="C163" s="302"/>
      <c r="D163" s="302"/>
      <c r="E163" s="302"/>
      <c r="F163" s="302"/>
      <c r="G163" s="302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</row>
    <row r="164" spans="1:24">
      <c r="A164" s="301"/>
      <c r="B164" s="302"/>
      <c r="C164" s="302"/>
      <c r="D164" s="302"/>
      <c r="E164" s="302"/>
      <c r="F164" s="302"/>
      <c r="G164" s="302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</row>
    <row r="165" spans="1:24">
      <c r="A165" s="301"/>
      <c r="B165" s="302"/>
      <c r="C165" s="302"/>
      <c r="D165" s="302"/>
      <c r="E165" s="302"/>
      <c r="F165" s="302"/>
      <c r="G165" s="302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</row>
    <row r="166" spans="1:24">
      <c r="A166" s="301"/>
      <c r="B166" s="302"/>
      <c r="C166" s="302"/>
      <c r="D166" s="302"/>
      <c r="E166" s="302"/>
      <c r="F166" s="302"/>
      <c r="G166" s="302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</row>
    <row r="167" spans="1:24">
      <c r="A167" s="301"/>
      <c r="B167" s="302"/>
      <c r="C167" s="302"/>
      <c r="D167" s="302"/>
      <c r="E167" s="302"/>
      <c r="F167" s="302"/>
      <c r="G167" s="302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</row>
    <row r="168" spans="1:24">
      <c r="A168" s="301"/>
      <c r="B168" s="302"/>
      <c r="C168" s="302"/>
      <c r="D168" s="302"/>
      <c r="E168" s="302"/>
      <c r="F168" s="302"/>
      <c r="G168" s="302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</row>
    <row r="169" spans="1:24">
      <c r="A169" s="301"/>
      <c r="B169" s="302"/>
      <c r="C169" s="302"/>
      <c r="D169" s="302"/>
      <c r="E169" s="302"/>
      <c r="F169" s="302"/>
      <c r="G169" s="302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</row>
    <row r="170" spans="1:24">
      <c r="A170" s="301"/>
      <c r="B170" s="302"/>
      <c r="C170" s="302"/>
      <c r="D170" s="302"/>
      <c r="E170" s="302"/>
      <c r="F170" s="302"/>
      <c r="G170" s="302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</row>
    <row r="171" spans="1:24">
      <c r="A171" s="301"/>
      <c r="B171" s="302"/>
      <c r="C171" s="302"/>
      <c r="D171" s="302"/>
      <c r="E171" s="302"/>
      <c r="F171" s="302"/>
      <c r="G171" s="302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</row>
    <row r="172" spans="1:24">
      <c r="A172" s="301"/>
      <c r="B172" s="302"/>
      <c r="C172" s="302"/>
      <c r="D172" s="302"/>
      <c r="E172" s="302"/>
      <c r="F172" s="302"/>
      <c r="G172" s="302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</row>
    <row r="173" spans="1:24">
      <c r="A173" s="301"/>
      <c r="B173" s="302"/>
      <c r="C173" s="302"/>
      <c r="D173" s="302"/>
      <c r="E173" s="302"/>
      <c r="F173" s="302"/>
      <c r="G173" s="302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</row>
    <row r="174" spans="1:24">
      <c r="A174" s="301"/>
      <c r="B174" s="302"/>
      <c r="C174" s="302"/>
      <c r="D174" s="302"/>
      <c r="E174" s="302"/>
      <c r="F174" s="302"/>
      <c r="G174" s="302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</row>
    <row r="175" spans="1:24">
      <c r="A175" s="301"/>
      <c r="B175" s="302"/>
      <c r="C175" s="302"/>
      <c r="D175" s="302"/>
      <c r="E175" s="302"/>
      <c r="F175" s="302"/>
      <c r="G175" s="302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</row>
    <row r="176" spans="1:24">
      <c r="A176" s="301"/>
      <c r="B176" s="302"/>
      <c r="C176" s="302"/>
      <c r="D176" s="302"/>
      <c r="E176" s="302"/>
      <c r="F176" s="302"/>
      <c r="G176" s="302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</row>
    <row r="177" spans="1:24">
      <c r="A177" s="301"/>
      <c r="B177" s="302"/>
      <c r="C177" s="302"/>
      <c r="D177" s="302"/>
      <c r="E177" s="302"/>
      <c r="F177" s="302"/>
      <c r="G177" s="302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</row>
    <row r="178" spans="1:24">
      <c r="A178" s="301"/>
      <c r="B178" s="302"/>
      <c r="C178" s="302"/>
      <c r="D178" s="302"/>
      <c r="E178" s="302"/>
      <c r="F178" s="302"/>
      <c r="G178" s="302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</row>
    <row r="179" spans="1:24">
      <c r="A179" s="301"/>
      <c r="B179" s="302"/>
      <c r="C179" s="302"/>
      <c r="D179" s="302"/>
      <c r="E179" s="302"/>
      <c r="F179" s="302"/>
      <c r="G179" s="302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</row>
    <row r="180" spans="1:24">
      <c r="A180" s="301"/>
      <c r="B180" s="302"/>
      <c r="C180" s="302"/>
      <c r="D180" s="302"/>
      <c r="E180" s="302"/>
      <c r="F180" s="302"/>
      <c r="G180" s="302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</row>
    <row r="181" spans="1:24">
      <c r="A181" s="301"/>
      <c r="B181" s="302"/>
      <c r="C181" s="302"/>
      <c r="D181" s="302"/>
      <c r="E181" s="302"/>
      <c r="F181" s="302"/>
      <c r="G181" s="302"/>
      <c r="H181" s="303"/>
      <c r="I181" s="303"/>
      <c r="J181" s="303"/>
      <c r="K181" s="303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</row>
    <row r="182" spans="1:24">
      <c r="A182" s="301"/>
      <c r="B182" s="302"/>
      <c r="C182" s="302"/>
      <c r="D182" s="302"/>
      <c r="E182" s="302"/>
      <c r="F182" s="302"/>
      <c r="G182" s="302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</row>
    <row r="183" spans="1:24">
      <c r="A183" s="301"/>
      <c r="B183" s="302"/>
      <c r="C183" s="302"/>
      <c r="D183" s="302"/>
      <c r="E183" s="302"/>
      <c r="F183" s="302"/>
      <c r="G183" s="302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</row>
    <row r="184" spans="1:24">
      <c r="A184" s="301"/>
      <c r="B184" s="302"/>
      <c r="C184" s="302"/>
      <c r="D184" s="302"/>
      <c r="E184" s="302"/>
      <c r="F184" s="302"/>
      <c r="G184" s="302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</row>
    <row r="185" spans="1:24">
      <c r="A185" s="301"/>
      <c r="B185" s="302"/>
      <c r="C185" s="302"/>
      <c r="D185" s="302"/>
      <c r="E185" s="302"/>
      <c r="F185" s="302"/>
      <c r="G185" s="302"/>
      <c r="H185" s="303"/>
      <c r="I185" s="303"/>
      <c r="J185" s="303"/>
      <c r="K185" s="303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</row>
    <row r="186" spans="1:24">
      <c r="A186" s="301"/>
      <c r="B186" s="302"/>
      <c r="C186" s="302"/>
      <c r="D186" s="302"/>
      <c r="E186" s="302"/>
      <c r="F186" s="302"/>
      <c r="G186" s="302"/>
      <c r="H186" s="303"/>
      <c r="I186" s="303"/>
      <c r="J186" s="303"/>
      <c r="K186" s="303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</row>
    <row r="187" spans="1:24">
      <c r="A187" s="301"/>
      <c r="B187" s="302"/>
      <c r="C187" s="302"/>
      <c r="D187" s="302"/>
      <c r="E187" s="302"/>
      <c r="F187" s="302"/>
      <c r="G187" s="302"/>
      <c r="H187" s="303"/>
      <c r="I187" s="303"/>
      <c r="J187" s="303"/>
      <c r="K187" s="303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</row>
    <row r="188" spans="1:24">
      <c r="A188" s="301"/>
      <c r="B188" s="302"/>
      <c r="C188" s="302"/>
      <c r="D188" s="302"/>
      <c r="E188" s="302"/>
      <c r="F188" s="302"/>
      <c r="G188" s="302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</row>
    <row r="189" spans="1:24">
      <c r="A189" s="301"/>
      <c r="B189" s="302"/>
      <c r="C189" s="302"/>
      <c r="D189" s="302"/>
      <c r="E189" s="302"/>
      <c r="F189" s="302"/>
      <c r="G189" s="302"/>
      <c r="H189" s="302"/>
      <c r="I189" s="302"/>
      <c r="J189" s="302"/>
      <c r="K189" s="302"/>
      <c r="L189" s="302"/>
      <c r="M189" s="302"/>
      <c r="N189" s="302"/>
      <c r="O189" s="302"/>
      <c r="P189" s="302"/>
      <c r="Q189" s="302"/>
      <c r="R189" s="302"/>
      <c r="S189" s="302"/>
      <c r="T189" s="302"/>
      <c r="U189" s="302"/>
      <c r="V189" s="302"/>
      <c r="W189" s="302"/>
      <c r="X189" s="302"/>
    </row>
    <row r="190" spans="1:24">
      <c r="A190" s="301"/>
      <c r="B190" s="302"/>
      <c r="C190" s="302"/>
      <c r="D190" s="302"/>
      <c r="E190" s="302"/>
      <c r="F190" s="302"/>
      <c r="G190" s="302"/>
      <c r="H190" s="302"/>
      <c r="I190" s="302"/>
      <c r="J190" s="302"/>
      <c r="K190" s="302"/>
      <c r="L190" s="302"/>
      <c r="M190" s="302"/>
      <c r="N190" s="302"/>
      <c r="O190" s="302"/>
      <c r="P190" s="302"/>
      <c r="Q190" s="302"/>
      <c r="R190" s="302"/>
      <c r="S190" s="302"/>
      <c r="T190" s="302"/>
      <c r="U190" s="302"/>
      <c r="V190" s="302"/>
      <c r="W190" s="302"/>
      <c r="X190" s="302"/>
    </row>
    <row r="191" spans="1:24">
      <c r="A191" s="301"/>
      <c r="B191" s="302"/>
      <c r="C191" s="302"/>
      <c r="D191" s="302"/>
      <c r="E191" s="302"/>
      <c r="F191" s="302"/>
      <c r="G191" s="302"/>
      <c r="H191" s="302"/>
      <c r="I191" s="302"/>
      <c r="J191" s="302"/>
      <c r="K191" s="302"/>
      <c r="L191" s="302"/>
      <c r="M191" s="302"/>
      <c r="N191" s="302"/>
      <c r="O191" s="302"/>
      <c r="P191" s="302"/>
      <c r="Q191" s="302"/>
      <c r="R191" s="302"/>
      <c r="S191" s="302"/>
      <c r="T191" s="302"/>
      <c r="U191" s="302"/>
      <c r="V191" s="302"/>
      <c r="W191" s="302"/>
      <c r="X191" s="302"/>
    </row>
    <row r="192" spans="1:24">
      <c r="A192" s="301"/>
      <c r="B192" s="302"/>
      <c r="C192" s="302"/>
      <c r="D192" s="302"/>
      <c r="E192" s="302"/>
      <c r="F192" s="302"/>
      <c r="G192" s="302"/>
      <c r="H192" s="302"/>
      <c r="I192" s="302"/>
      <c r="J192" s="302"/>
      <c r="K192" s="302"/>
      <c r="L192" s="302"/>
      <c r="M192" s="302"/>
      <c r="N192" s="302"/>
      <c r="O192" s="302"/>
      <c r="P192" s="302"/>
      <c r="Q192" s="302"/>
      <c r="R192" s="302"/>
      <c r="S192" s="302"/>
      <c r="T192" s="302"/>
      <c r="U192" s="302"/>
      <c r="V192" s="302"/>
      <c r="W192" s="302"/>
      <c r="X192" s="302"/>
    </row>
    <row r="193" spans="1:24">
      <c r="A193" s="301"/>
      <c r="B193" s="302"/>
      <c r="C193" s="302"/>
      <c r="D193" s="302"/>
      <c r="E193" s="302"/>
      <c r="F193" s="302"/>
      <c r="G193" s="302"/>
      <c r="H193" s="302"/>
      <c r="I193" s="302"/>
      <c r="J193" s="302"/>
      <c r="K193" s="302"/>
      <c r="L193" s="302"/>
      <c r="M193" s="302"/>
      <c r="N193" s="302"/>
      <c r="O193" s="302"/>
      <c r="P193" s="302"/>
      <c r="Q193" s="302"/>
      <c r="R193" s="302"/>
      <c r="S193" s="302"/>
      <c r="T193" s="302"/>
      <c r="U193" s="302"/>
      <c r="V193" s="302"/>
      <c r="W193" s="302"/>
      <c r="X193" s="302"/>
    </row>
    <row r="194" spans="1:24">
      <c r="A194" s="301"/>
      <c r="B194" s="302"/>
      <c r="C194" s="302"/>
      <c r="D194" s="302"/>
      <c r="E194" s="302"/>
      <c r="F194" s="302"/>
      <c r="G194" s="302"/>
      <c r="H194" s="302"/>
      <c r="I194" s="302"/>
      <c r="J194" s="302"/>
      <c r="K194" s="302"/>
      <c r="L194" s="302"/>
      <c r="M194" s="302"/>
      <c r="N194" s="302"/>
      <c r="O194" s="302"/>
      <c r="P194" s="302"/>
      <c r="Q194" s="302"/>
      <c r="R194" s="302"/>
      <c r="S194" s="302"/>
      <c r="T194" s="302"/>
      <c r="U194" s="302"/>
      <c r="V194" s="302"/>
      <c r="W194" s="302"/>
      <c r="X194" s="302"/>
    </row>
  </sheetData>
  <mergeCells count="4">
    <mergeCell ref="A1:A4"/>
    <mergeCell ref="B1:B4"/>
    <mergeCell ref="C1:C2"/>
    <mergeCell ref="X1:X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J96"/>
  <sheetViews>
    <sheetView workbookViewId="0">
      <selection sqref="A1:G1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8">
      <c r="A1" s="348" t="s">
        <v>455</v>
      </c>
      <c r="B1" s="344"/>
      <c r="C1" s="344"/>
      <c r="D1" s="344"/>
      <c r="E1" s="344"/>
      <c r="F1" s="344"/>
      <c r="G1" s="344"/>
    </row>
    <row r="2" spans="1:8">
      <c r="A2" s="58"/>
      <c r="B2" s="58"/>
      <c r="C2" s="58"/>
      <c r="D2" s="58"/>
      <c r="E2" s="58"/>
      <c r="F2" s="58"/>
      <c r="G2" s="58"/>
    </row>
    <row r="3" spans="1:8">
      <c r="A3" s="349" t="s">
        <v>444</v>
      </c>
      <c r="B3" s="344"/>
      <c r="C3" s="344"/>
      <c r="D3" s="344"/>
      <c r="E3" s="344"/>
      <c r="F3" s="344"/>
      <c r="G3" s="344"/>
      <c r="H3" s="23"/>
    </row>
    <row r="4" spans="1:8">
      <c r="A4" s="349" t="s">
        <v>452</v>
      </c>
      <c r="B4" s="344"/>
      <c r="C4" s="344"/>
      <c r="D4" s="344"/>
      <c r="E4" s="344"/>
      <c r="F4" s="344"/>
      <c r="G4" s="344"/>
      <c r="H4" s="23"/>
    </row>
    <row r="5" spans="1:8" ht="15.75" thickBot="1">
      <c r="A5" s="58"/>
      <c r="B5" s="61"/>
      <c r="C5" s="61"/>
      <c r="D5" s="56"/>
      <c r="E5" s="61"/>
      <c r="F5" s="61"/>
      <c r="G5" s="23" t="s">
        <v>12</v>
      </c>
      <c r="H5" s="23"/>
    </row>
    <row r="6" spans="1:8">
      <c r="A6" s="257"/>
      <c r="B6" s="258"/>
      <c r="C6" s="354" t="s">
        <v>7</v>
      </c>
      <c r="D6" s="354"/>
      <c r="E6" s="354"/>
      <c r="F6" s="354"/>
      <c r="G6" s="259" t="s">
        <v>8</v>
      </c>
    </row>
    <row r="7" spans="1:8" ht="15" customHeight="1">
      <c r="A7" s="356">
        <v>1</v>
      </c>
      <c r="B7" s="359"/>
      <c r="C7" s="360" t="s">
        <v>62</v>
      </c>
      <c r="D7" s="360"/>
      <c r="E7" s="360"/>
      <c r="F7" s="360"/>
      <c r="G7" s="355" t="s">
        <v>181</v>
      </c>
    </row>
    <row r="8" spans="1:8">
      <c r="A8" s="357"/>
      <c r="B8" s="359"/>
      <c r="C8" s="360"/>
      <c r="D8" s="360"/>
      <c r="E8" s="360"/>
      <c r="F8" s="360"/>
      <c r="G8" s="355"/>
    </row>
    <row r="9" spans="1:8">
      <c r="A9" s="357"/>
      <c r="B9" s="359"/>
      <c r="C9" s="360"/>
      <c r="D9" s="360"/>
      <c r="E9" s="360"/>
      <c r="F9" s="360"/>
      <c r="G9" s="355"/>
    </row>
    <row r="10" spans="1:8" s="16" customFormat="1" ht="15" customHeight="1">
      <c r="A10" s="64">
        <v>2</v>
      </c>
      <c r="B10" s="237"/>
      <c r="C10" s="351" t="s">
        <v>115</v>
      </c>
      <c r="D10" s="351"/>
      <c r="E10" s="351"/>
      <c r="F10" s="351"/>
      <c r="G10" s="260">
        <f>SUM(G11:G18)</f>
        <v>18219.552</v>
      </c>
    </row>
    <row r="11" spans="1:8" ht="15" customHeight="1">
      <c r="A11" s="64">
        <v>3</v>
      </c>
      <c r="B11" s="80"/>
      <c r="C11" s="352" t="s">
        <v>246</v>
      </c>
      <c r="D11" s="352"/>
      <c r="E11" s="352"/>
      <c r="F11" s="352"/>
      <c r="G11" s="261">
        <f>'4.számú melléklet'!C29</f>
        <v>760</v>
      </c>
    </row>
    <row r="12" spans="1:8" ht="15" customHeight="1">
      <c r="A12" s="64">
        <v>4</v>
      </c>
      <c r="B12" s="80"/>
      <c r="C12" s="353" t="s">
        <v>237</v>
      </c>
      <c r="D12" s="353"/>
      <c r="E12" s="353"/>
      <c r="F12" s="353"/>
      <c r="G12" s="261">
        <f>'4.számú melléklet'!C30</f>
        <v>748.55199999999968</v>
      </c>
    </row>
    <row r="13" spans="1:8" ht="15" customHeight="1">
      <c r="A13" s="64">
        <v>5</v>
      </c>
      <c r="B13" s="80"/>
      <c r="C13" s="353" t="s">
        <v>116</v>
      </c>
      <c r="D13" s="353"/>
      <c r="E13" s="353"/>
      <c r="F13" s="353"/>
      <c r="G13" s="261">
        <f>'4.számú melléklet'!C32</f>
        <v>660</v>
      </c>
    </row>
    <row r="14" spans="1:8" ht="15" customHeight="1">
      <c r="A14" s="64">
        <v>6</v>
      </c>
      <c r="B14" s="80"/>
      <c r="C14" s="353" t="s">
        <v>3</v>
      </c>
      <c r="D14" s="352"/>
      <c r="E14" s="352"/>
      <c r="F14" s="352"/>
      <c r="G14" s="261">
        <f>'4.számú melléklet'!C31</f>
        <v>0</v>
      </c>
    </row>
    <row r="15" spans="1:8" ht="15" customHeight="1">
      <c r="A15" s="64">
        <v>7</v>
      </c>
      <c r="B15" s="80"/>
      <c r="C15" s="353" t="s">
        <v>231</v>
      </c>
      <c r="D15" s="352"/>
      <c r="E15" s="352"/>
      <c r="F15" s="352"/>
      <c r="G15" s="261">
        <f>'4.számú melléklet'!C33</f>
        <v>0</v>
      </c>
    </row>
    <row r="16" spans="1:8" ht="15" customHeight="1">
      <c r="A16" s="64">
        <v>8</v>
      </c>
      <c r="B16" s="80"/>
      <c r="C16" s="353" t="s">
        <v>238</v>
      </c>
      <c r="D16" s="352"/>
      <c r="E16" s="352"/>
      <c r="F16" s="352"/>
      <c r="G16" s="261">
        <f>'4.számú melléklet'!C34</f>
        <v>0</v>
      </c>
    </row>
    <row r="17" spans="1:8" s="189" customFormat="1" ht="15" customHeight="1">
      <c r="A17" s="64">
        <v>9</v>
      </c>
      <c r="B17" s="80"/>
      <c r="C17" s="353" t="s">
        <v>239</v>
      </c>
      <c r="D17" s="352"/>
      <c r="E17" s="352"/>
      <c r="F17" s="352"/>
      <c r="G17" s="261">
        <f>'4.számú melléklet'!C35</f>
        <v>16051</v>
      </c>
    </row>
    <row r="18" spans="1:8" ht="15" customHeight="1">
      <c r="A18" s="64">
        <v>10</v>
      </c>
      <c r="B18" s="80"/>
      <c r="C18" s="353" t="s">
        <v>88</v>
      </c>
      <c r="D18" s="353"/>
      <c r="E18" s="353"/>
      <c r="F18" s="353"/>
      <c r="G18" s="261">
        <f>'4.számú melléklet'!C36</f>
        <v>0</v>
      </c>
    </row>
    <row r="19" spans="1:8" s="16" customFormat="1" ht="15" customHeight="1">
      <c r="A19" s="64">
        <v>11</v>
      </c>
      <c r="B19" s="237"/>
      <c r="C19" s="81" t="s">
        <v>117</v>
      </c>
      <c r="D19" s="81"/>
      <c r="E19" s="81"/>
      <c r="F19" s="81"/>
      <c r="G19" s="260">
        <f>SUM(G20:G22)</f>
        <v>41210</v>
      </c>
    </row>
    <row r="20" spans="1:8" ht="15" customHeight="1">
      <c r="A20" s="64">
        <v>12</v>
      </c>
      <c r="B20" s="80"/>
      <c r="C20" s="352" t="s">
        <v>86</v>
      </c>
      <c r="D20" s="352"/>
      <c r="E20" s="352"/>
      <c r="F20" s="352"/>
      <c r="G20" s="261">
        <f>'4.számú melléklet'!C27</f>
        <v>16</v>
      </c>
    </row>
    <row r="21" spans="1:8" ht="15" customHeight="1">
      <c r="A21" s="64">
        <v>13</v>
      </c>
      <c r="B21" s="80"/>
      <c r="C21" s="350" t="s">
        <v>87</v>
      </c>
      <c r="D21" s="350"/>
      <c r="E21" s="350"/>
      <c r="F21" s="350"/>
      <c r="G21" s="261">
        <f>'4.számú melléklet'!C28</f>
        <v>1916</v>
      </c>
    </row>
    <row r="22" spans="1:8" ht="15" customHeight="1">
      <c r="A22" s="64">
        <v>14</v>
      </c>
      <c r="B22" s="80"/>
      <c r="C22" s="350" t="s">
        <v>118</v>
      </c>
      <c r="D22" s="350"/>
      <c r="E22" s="350"/>
      <c r="F22" s="350"/>
      <c r="G22" s="261">
        <f>('4.számú melléklet'!C24+'4.számú melléklet'!C25+'4.számú melléklet'!C26)</f>
        <v>39278</v>
      </c>
      <c r="H22" s="78"/>
    </row>
    <row r="23" spans="1:8" s="16" customFormat="1" ht="15" customHeight="1">
      <c r="A23" s="64">
        <v>15</v>
      </c>
      <c r="B23" s="237"/>
      <c r="C23" s="82" t="s">
        <v>119</v>
      </c>
      <c r="D23" s="59"/>
      <c r="E23" s="59"/>
      <c r="F23" s="59"/>
      <c r="G23" s="260">
        <f>SUM(G24:G28)</f>
        <v>1489.56</v>
      </c>
    </row>
    <row r="24" spans="1:8" ht="15" customHeight="1">
      <c r="A24" s="64">
        <v>16</v>
      </c>
      <c r="B24" s="80"/>
      <c r="C24" s="358" t="s">
        <v>120</v>
      </c>
      <c r="D24" s="350"/>
      <c r="E24" s="350"/>
      <c r="F24" s="350"/>
      <c r="G24" s="261">
        <f>('4.számú melléklet'!C38+'4.számú melléklet'!C39)</f>
        <v>0</v>
      </c>
    </row>
    <row r="25" spans="1:8" ht="15" customHeight="1">
      <c r="A25" s="64">
        <v>17</v>
      </c>
      <c r="B25" s="80"/>
      <c r="C25" s="28" t="s">
        <v>121</v>
      </c>
      <c r="D25" s="27"/>
      <c r="E25" s="27"/>
      <c r="F25" s="27"/>
      <c r="G25" s="261">
        <f>('4.számú melléklet'!C40+'4.számú melléklet'!C41)</f>
        <v>1489.56</v>
      </c>
    </row>
    <row r="26" spans="1:8" ht="15" customHeight="1">
      <c r="A26" s="64">
        <v>18</v>
      </c>
      <c r="B26" s="80"/>
      <c r="C26" s="28" t="s">
        <v>122</v>
      </c>
      <c r="D26" s="27"/>
      <c r="E26" s="27"/>
      <c r="F26" s="27"/>
      <c r="G26" s="261">
        <v>0</v>
      </c>
    </row>
    <row r="27" spans="1:8" ht="15" customHeight="1">
      <c r="A27" s="64">
        <v>19</v>
      </c>
      <c r="B27" s="80"/>
      <c r="C27" s="358" t="s">
        <v>123</v>
      </c>
      <c r="D27" s="350"/>
      <c r="E27" s="350"/>
      <c r="F27" s="350"/>
      <c r="G27" s="261">
        <f>'4.számú melléklet'!C42</f>
        <v>0</v>
      </c>
    </row>
    <row r="28" spans="1:8" ht="15" customHeight="1">
      <c r="A28" s="64">
        <v>20</v>
      </c>
      <c r="B28" s="80"/>
      <c r="C28" s="358" t="s">
        <v>166</v>
      </c>
      <c r="D28" s="350"/>
      <c r="E28" s="350"/>
      <c r="F28" s="350"/>
      <c r="G28" s="261">
        <f>'4.számú melléklet'!C43</f>
        <v>0</v>
      </c>
    </row>
    <row r="29" spans="1:8" s="16" customFormat="1" ht="15" customHeight="1">
      <c r="A29" s="64">
        <v>21</v>
      </c>
      <c r="B29" s="237"/>
      <c r="C29" s="82" t="s">
        <v>124</v>
      </c>
      <c r="D29" s="59"/>
      <c r="E29" s="59"/>
      <c r="F29" s="59"/>
      <c r="G29" s="261">
        <v>0</v>
      </c>
    </row>
    <row r="30" spans="1:8" s="16" customFormat="1" ht="15" customHeight="1">
      <c r="A30" s="64">
        <v>22</v>
      </c>
      <c r="B30" s="237"/>
      <c r="C30" s="369" t="s">
        <v>125</v>
      </c>
      <c r="D30" s="350"/>
      <c r="E30" s="350"/>
      <c r="F30" s="350"/>
      <c r="G30" s="261">
        <v>0</v>
      </c>
    </row>
    <row r="31" spans="1:8" ht="15" customHeight="1">
      <c r="A31" s="64">
        <v>23</v>
      </c>
      <c r="B31" s="80" t="s">
        <v>126</v>
      </c>
      <c r="C31" s="351" t="s">
        <v>82</v>
      </c>
      <c r="D31" s="351"/>
      <c r="E31" s="351"/>
      <c r="F31" s="351"/>
      <c r="G31" s="262">
        <f>G10+G19+G23+G29</f>
        <v>60919.111999999994</v>
      </c>
    </row>
    <row r="32" spans="1:8" s="36" customFormat="1" ht="15" customHeight="1">
      <c r="A32" s="64">
        <v>24</v>
      </c>
      <c r="B32" s="83"/>
      <c r="C32" s="236" t="s">
        <v>127</v>
      </c>
      <c r="D32" s="236"/>
      <c r="E32" s="236"/>
      <c r="F32" s="236"/>
      <c r="G32" s="219">
        <f>'4.számú melléklet'!C22</f>
        <v>7012</v>
      </c>
    </row>
    <row r="33" spans="1:9" ht="15" customHeight="1">
      <c r="A33" s="64">
        <v>25</v>
      </c>
      <c r="B33" s="80" t="s">
        <v>128</v>
      </c>
      <c r="C33" s="351" t="s">
        <v>129</v>
      </c>
      <c r="D33" s="352"/>
      <c r="E33" s="352"/>
      <c r="F33" s="352"/>
      <c r="G33" s="262">
        <f>G32</f>
        <v>7012</v>
      </c>
    </row>
    <row r="34" spans="1:9" s="189" customFormat="1" ht="15" customHeight="1">
      <c r="A34" s="64">
        <v>26</v>
      </c>
      <c r="B34" s="80"/>
      <c r="C34" s="351" t="s">
        <v>242</v>
      </c>
      <c r="D34" s="352"/>
      <c r="E34" s="352"/>
      <c r="F34" s="352"/>
      <c r="G34" s="262">
        <f>'7.számú melléklet '!C10+'9.számú melléklet'!C12</f>
        <v>42720</v>
      </c>
    </row>
    <row r="35" spans="1:9" ht="15" customHeight="1">
      <c r="A35" s="64">
        <v>27</v>
      </c>
      <c r="B35" s="80" t="s">
        <v>130</v>
      </c>
      <c r="C35" s="370" t="s">
        <v>185</v>
      </c>
      <c r="D35" s="352"/>
      <c r="E35" s="352"/>
      <c r="F35" s="352"/>
      <c r="G35" s="263">
        <f>'4.számú melléklet'!C45</f>
        <v>36556.319000000003</v>
      </c>
      <c r="H35" s="78"/>
    </row>
    <row r="36" spans="1:9" s="179" customFormat="1" ht="15" customHeight="1">
      <c r="A36" s="64">
        <v>28</v>
      </c>
      <c r="B36" s="80"/>
      <c r="C36" s="366" t="s">
        <v>182</v>
      </c>
      <c r="D36" s="367"/>
      <c r="E36" s="367"/>
      <c r="F36" s="368"/>
      <c r="G36" s="262">
        <f>SUM(G31,G33,G34,G35)</f>
        <v>147207.43099999998</v>
      </c>
      <c r="I36" s="23"/>
    </row>
    <row r="37" spans="1:9" ht="27.75" customHeight="1">
      <c r="A37" s="106"/>
      <c r="B37" s="374" t="s">
        <v>131</v>
      </c>
      <c r="C37" s="375"/>
      <c r="D37" s="375"/>
      <c r="E37" s="375"/>
      <c r="F37" s="375"/>
      <c r="G37" s="264"/>
    </row>
    <row r="38" spans="1:9" ht="15" customHeight="1">
      <c r="A38" s="106">
        <v>29</v>
      </c>
      <c r="B38" s="80"/>
      <c r="C38" s="362" t="s">
        <v>64</v>
      </c>
      <c r="D38" s="352"/>
      <c r="E38" s="352"/>
      <c r="F38" s="352"/>
      <c r="G38" s="266">
        <f>'3.számú melléklet'!F33</f>
        <v>13951.54</v>
      </c>
    </row>
    <row r="39" spans="1:9" ht="15" customHeight="1">
      <c r="A39" s="106">
        <v>30</v>
      </c>
      <c r="B39" s="80"/>
      <c r="C39" s="362" t="s">
        <v>132</v>
      </c>
      <c r="D39" s="352"/>
      <c r="E39" s="352"/>
      <c r="F39" s="352"/>
      <c r="G39" s="266">
        <f>'3.számú melléklet'!F34</f>
        <v>2313.1099999999997</v>
      </c>
    </row>
    <row r="40" spans="1:9" ht="15" customHeight="1">
      <c r="A40" s="106">
        <v>31</v>
      </c>
      <c r="B40" s="80"/>
      <c r="C40" s="362" t="s">
        <v>133</v>
      </c>
      <c r="D40" s="352"/>
      <c r="E40" s="352"/>
      <c r="F40" s="352"/>
      <c r="G40" s="266">
        <f>'3.számú melléklet'!F35</f>
        <v>23293.339</v>
      </c>
    </row>
    <row r="41" spans="1:9" ht="15" customHeight="1">
      <c r="A41" s="106">
        <v>32</v>
      </c>
      <c r="B41" s="80"/>
      <c r="C41" s="362" t="s">
        <v>134</v>
      </c>
      <c r="D41" s="352"/>
      <c r="E41" s="352"/>
      <c r="F41" s="352"/>
      <c r="G41" s="84">
        <f>'3.számú melléklet'!F36</f>
        <v>12087.290999999999</v>
      </c>
    </row>
    <row r="42" spans="1:9" ht="15" customHeight="1">
      <c r="A42" s="106">
        <v>33</v>
      </c>
      <c r="B42" s="80"/>
      <c r="C42" s="235" t="s">
        <v>135</v>
      </c>
      <c r="D42" s="235"/>
      <c r="E42" s="235"/>
      <c r="F42" s="235"/>
      <c r="G42" s="84">
        <f>'3.számú melléklet'!F37</f>
        <v>776</v>
      </c>
    </row>
    <row r="43" spans="1:9" s="189" customFormat="1" ht="15" customHeight="1">
      <c r="A43" s="106">
        <v>34</v>
      </c>
      <c r="B43" s="80"/>
      <c r="C43" s="371" t="s">
        <v>406</v>
      </c>
      <c r="D43" s="372"/>
      <c r="E43" s="372"/>
      <c r="F43" s="373"/>
      <c r="G43" s="84">
        <v>0</v>
      </c>
    </row>
    <row r="44" spans="1:9" s="16" customFormat="1" ht="15" customHeight="1">
      <c r="A44" s="106">
        <v>35</v>
      </c>
      <c r="B44" s="237"/>
      <c r="C44" s="351" t="s">
        <v>136</v>
      </c>
      <c r="D44" s="352"/>
      <c r="E44" s="352"/>
      <c r="F44" s="352"/>
      <c r="G44" s="262">
        <f>SUM(G38:G43)</f>
        <v>52421.279999999999</v>
      </c>
    </row>
    <row r="45" spans="1:9" s="16" customFormat="1" ht="15" customHeight="1">
      <c r="A45" s="106">
        <v>36</v>
      </c>
      <c r="B45" s="237"/>
      <c r="C45" s="362" t="s">
        <v>137</v>
      </c>
      <c r="D45" s="352"/>
      <c r="E45" s="352"/>
      <c r="F45" s="352"/>
      <c r="G45" s="84">
        <f>'3.számú melléklet'!F40</f>
        <v>73851.181102362199</v>
      </c>
    </row>
    <row r="46" spans="1:9" s="16" customFormat="1" ht="15" customHeight="1">
      <c r="A46" s="106">
        <v>37</v>
      </c>
      <c r="B46" s="237"/>
      <c r="C46" s="362" t="s">
        <v>138</v>
      </c>
      <c r="D46" s="352"/>
      <c r="E46" s="352"/>
      <c r="F46" s="352"/>
      <c r="G46" s="84">
        <f>'3.számú melléklet'!F41</f>
        <v>0</v>
      </c>
    </row>
    <row r="47" spans="1:9" s="16" customFormat="1" ht="15" customHeight="1">
      <c r="A47" s="106">
        <v>38</v>
      </c>
      <c r="B47" s="237"/>
      <c r="C47" s="362" t="s">
        <v>226</v>
      </c>
      <c r="D47" s="352"/>
      <c r="E47" s="352"/>
      <c r="F47" s="352"/>
      <c r="G47" s="84">
        <f>'3.számú melléklet'!F42</f>
        <v>19939.818897637797</v>
      </c>
    </row>
    <row r="48" spans="1:9" s="16" customFormat="1" ht="15" customHeight="1">
      <c r="A48" s="106">
        <v>39</v>
      </c>
      <c r="B48" s="237"/>
      <c r="C48" s="351" t="s">
        <v>69</v>
      </c>
      <c r="D48" s="352"/>
      <c r="E48" s="352"/>
      <c r="F48" s="352"/>
      <c r="G48" s="262">
        <f>SUM(G45:G47)</f>
        <v>93791</v>
      </c>
    </row>
    <row r="49" spans="1:10" ht="15" customHeight="1">
      <c r="A49" s="106">
        <v>40</v>
      </c>
      <c r="B49" s="80"/>
      <c r="C49" s="363" t="s">
        <v>113</v>
      </c>
      <c r="D49" s="352"/>
      <c r="E49" s="352"/>
      <c r="F49" s="352"/>
      <c r="G49" s="219">
        <f>'3.számú melléklet'!F46</f>
        <v>0</v>
      </c>
      <c r="J49" s="78"/>
    </row>
    <row r="50" spans="1:10" ht="15" customHeight="1">
      <c r="A50" s="106">
        <v>41</v>
      </c>
      <c r="B50" s="80"/>
      <c r="C50" s="363" t="s">
        <v>112</v>
      </c>
      <c r="D50" s="352"/>
      <c r="E50" s="352"/>
      <c r="F50" s="352"/>
      <c r="G50" s="219">
        <f>'3.számú melléklet'!F45</f>
        <v>995.2</v>
      </c>
    </row>
    <row r="51" spans="1:10" s="16" customFormat="1" ht="15" customHeight="1">
      <c r="A51" s="106">
        <v>42</v>
      </c>
      <c r="B51" s="237"/>
      <c r="C51" s="351" t="s">
        <v>139</v>
      </c>
      <c r="D51" s="352"/>
      <c r="E51" s="352"/>
      <c r="F51" s="352"/>
      <c r="G51" s="262">
        <f>SUM(G49:G50)</f>
        <v>995.2</v>
      </c>
      <c r="J51" s="79"/>
    </row>
    <row r="52" spans="1:10" s="16" customFormat="1" ht="15" customHeight="1">
      <c r="A52" s="106">
        <v>43</v>
      </c>
      <c r="B52" s="237"/>
      <c r="C52" s="366" t="s">
        <v>402</v>
      </c>
      <c r="D52" s="367"/>
      <c r="E52" s="367"/>
      <c r="F52" s="368"/>
      <c r="G52" s="262">
        <v>0</v>
      </c>
      <c r="J52" s="79"/>
    </row>
    <row r="53" spans="1:10" s="16" customFormat="1" ht="15" customHeight="1">
      <c r="A53" s="106">
        <v>44</v>
      </c>
      <c r="B53" s="237"/>
      <c r="C53" s="351" t="s">
        <v>59</v>
      </c>
      <c r="D53" s="352"/>
      <c r="E53" s="352"/>
      <c r="F53" s="352"/>
      <c r="G53" s="262">
        <f>G44+G48+G51-G52</f>
        <v>147207.48000000001</v>
      </c>
    </row>
    <row r="54" spans="1:10" s="16" customFormat="1" ht="15" customHeight="1">
      <c r="A54" s="106">
        <v>45</v>
      </c>
      <c r="B54" s="237"/>
      <c r="C54" s="351" t="s">
        <v>140</v>
      </c>
      <c r="D54" s="352"/>
      <c r="E54" s="352"/>
      <c r="F54" s="352"/>
      <c r="G54" s="326">
        <v>0</v>
      </c>
    </row>
    <row r="55" spans="1:10" ht="15" customHeight="1" thickBot="1">
      <c r="A55" s="265">
        <v>46</v>
      </c>
      <c r="B55" s="85"/>
      <c r="C55" s="364" t="s">
        <v>141</v>
      </c>
      <c r="D55" s="365"/>
      <c r="E55" s="365"/>
      <c r="F55" s="365"/>
      <c r="G55" s="327">
        <v>5</v>
      </c>
    </row>
    <row r="56" spans="1:10">
      <c r="A56" s="329"/>
      <c r="B56" s="41"/>
      <c r="C56" s="40"/>
      <c r="D56" s="40"/>
      <c r="E56" s="40"/>
      <c r="F56" s="40"/>
      <c r="G56" s="40"/>
      <c r="H56" s="23"/>
    </row>
    <row r="57" spans="1:10">
      <c r="A57" s="330"/>
      <c r="B57" s="41"/>
      <c r="C57" s="40"/>
      <c r="D57" s="40"/>
      <c r="E57" s="40"/>
      <c r="F57" s="40"/>
      <c r="G57" s="40"/>
      <c r="H57" s="23"/>
    </row>
    <row r="58" spans="1:10">
      <c r="A58" s="330"/>
      <c r="B58" s="41"/>
      <c r="C58" s="40"/>
      <c r="D58" s="40"/>
      <c r="E58" s="40"/>
      <c r="F58" s="40"/>
      <c r="G58" s="40"/>
      <c r="H58" s="23"/>
    </row>
    <row r="59" spans="1:10">
      <c r="B59" s="41"/>
      <c r="C59" s="40"/>
      <c r="D59" s="40"/>
      <c r="E59" s="40"/>
      <c r="F59" s="40"/>
      <c r="G59" s="40"/>
      <c r="H59" s="23"/>
    </row>
    <row r="60" spans="1:10">
      <c r="B60" s="41"/>
      <c r="C60" s="40"/>
      <c r="D60" s="40"/>
      <c r="E60" s="40"/>
      <c r="F60" s="40"/>
      <c r="G60" s="40"/>
      <c r="H60" s="23"/>
    </row>
    <row r="61" spans="1:10">
      <c r="B61" s="41"/>
      <c r="C61" s="40"/>
      <c r="D61" s="40"/>
      <c r="E61" s="40"/>
      <c r="F61" s="40"/>
      <c r="G61" s="40"/>
      <c r="H61" s="23"/>
    </row>
    <row r="62" spans="1:10">
      <c r="B62" s="41"/>
      <c r="C62" s="40"/>
      <c r="D62" s="40"/>
      <c r="E62" s="40"/>
      <c r="F62" s="40"/>
      <c r="G62" s="40"/>
      <c r="H62" s="23"/>
    </row>
    <row r="63" spans="1:10">
      <c r="B63" s="41"/>
      <c r="C63" s="40"/>
      <c r="D63" s="40"/>
      <c r="E63" s="40"/>
      <c r="F63" s="40"/>
      <c r="G63" s="40"/>
      <c r="H63" s="23"/>
    </row>
    <row r="64" spans="1:10">
      <c r="B64" s="41"/>
      <c r="C64" s="40"/>
      <c r="D64" s="40"/>
      <c r="E64" s="40"/>
      <c r="F64" s="40"/>
      <c r="G64" s="40"/>
      <c r="H64" s="23"/>
    </row>
    <row r="65" spans="2:8">
      <c r="B65" s="41"/>
      <c r="C65" s="14"/>
      <c r="D65" s="14"/>
      <c r="E65" s="14"/>
      <c r="F65" s="14"/>
      <c r="G65" s="122"/>
      <c r="H65" s="23"/>
    </row>
    <row r="66" spans="2:8">
      <c r="B66" s="42"/>
      <c r="C66" s="42"/>
      <c r="D66" s="42"/>
      <c r="E66" s="42"/>
      <c r="F66" s="42"/>
      <c r="G66" s="42"/>
      <c r="H66" s="23"/>
    </row>
    <row r="67" spans="2:8">
      <c r="B67" s="361"/>
      <c r="C67" s="361"/>
      <c r="D67" s="361"/>
      <c r="E67" s="361"/>
      <c r="F67" s="42"/>
      <c r="G67" s="42"/>
      <c r="H67" s="23"/>
    </row>
    <row r="68" spans="2:8">
      <c r="B68" s="42"/>
      <c r="C68" s="42"/>
      <c r="D68" s="42"/>
      <c r="E68" s="42"/>
      <c r="F68" s="42"/>
      <c r="G68" s="42"/>
      <c r="H68" s="23"/>
    </row>
    <row r="69" spans="2:8">
      <c r="B69" s="42"/>
      <c r="C69" s="42"/>
      <c r="D69" s="42"/>
      <c r="E69" s="42"/>
      <c r="F69" s="42"/>
      <c r="G69" s="42"/>
      <c r="H69" s="23"/>
    </row>
    <row r="70" spans="2:8">
      <c r="B70" s="42"/>
      <c r="C70" s="42"/>
      <c r="D70" s="42"/>
      <c r="E70" s="42"/>
      <c r="F70" s="42"/>
      <c r="G70" s="42"/>
      <c r="H70" s="23"/>
    </row>
    <row r="71" spans="2:8">
      <c r="B71" s="42"/>
      <c r="C71" s="42"/>
      <c r="D71" s="42"/>
      <c r="E71" s="42"/>
      <c r="F71" s="42"/>
      <c r="G71" s="42"/>
      <c r="H71" s="23"/>
    </row>
    <row r="72" spans="2:8">
      <c r="B72" s="42"/>
      <c r="C72" s="42"/>
      <c r="D72" s="42"/>
      <c r="E72" s="42"/>
      <c r="F72" s="42"/>
      <c r="G72" s="42"/>
      <c r="H72" s="23"/>
    </row>
    <row r="73" spans="2:8">
      <c r="B73" s="42"/>
      <c r="C73" s="42"/>
      <c r="D73" s="42"/>
      <c r="E73" s="42"/>
      <c r="F73" s="42"/>
      <c r="G73" s="42"/>
      <c r="H73" s="23"/>
    </row>
    <row r="74" spans="2:8">
      <c r="B74" s="42"/>
      <c r="C74" s="42"/>
      <c r="D74" s="42"/>
      <c r="E74" s="42"/>
      <c r="F74" s="42"/>
      <c r="G74" s="42"/>
      <c r="H74" s="23"/>
    </row>
    <row r="75" spans="2:8">
      <c r="B75" s="42"/>
      <c r="C75" s="42"/>
      <c r="D75" s="42"/>
      <c r="E75" s="42"/>
      <c r="F75" s="42"/>
      <c r="G75" s="42"/>
      <c r="H75" s="23"/>
    </row>
    <row r="76" spans="2:8">
      <c r="B76" s="42"/>
      <c r="C76" s="42"/>
      <c r="D76" s="42"/>
      <c r="E76" s="42"/>
      <c r="F76" s="42"/>
      <c r="G76" s="42"/>
      <c r="H76" s="23"/>
    </row>
    <row r="77" spans="2:8">
      <c r="B77" s="42"/>
      <c r="C77" s="42"/>
      <c r="D77" s="42"/>
      <c r="E77" s="42"/>
      <c r="F77" s="42"/>
      <c r="G77" s="42"/>
      <c r="H77" s="23"/>
    </row>
    <row r="78" spans="2:8">
      <c r="B78" s="42"/>
      <c r="C78" s="42"/>
      <c r="D78" s="42"/>
      <c r="E78" s="42"/>
      <c r="F78" s="42"/>
      <c r="G78" s="42"/>
      <c r="H78" s="23"/>
    </row>
    <row r="79" spans="2:8">
      <c r="B79" s="42"/>
      <c r="C79" s="42"/>
      <c r="D79" s="42"/>
      <c r="E79" s="42"/>
      <c r="F79" s="42"/>
      <c r="G79" s="42"/>
      <c r="H79" s="23"/>
    </row>
    <row r="80" spans="2:8">
      <c r="B80" s="42"/>
      <c r="C80" s="42"/>
      <c r="D80" s="42"/>
      <c r="E80" s="42"/>
      <c r="F80" s="42"/>
      <c r="G80" s="42"/>
      <c r="H80" s="23"/>
    </row>
    <row r="81" spans="2:8">
      <c r="B81" s="42"/>
      <c r="C81" s="42"/>
      <c r="D81" s="42"/>
      <c r="E81" s="42"/>
      <c r="F81" s="42"/>
      <c r="G81" s="42"/>
      <c r="H81" s="23"/>
    </row>
    <row r="82" spans="2:8">
      <c r="B82" s="42"/>
      <c r="C82" s="42"/>
      <c r="D82" s="42"/>
      <c r="E82" s="42"/>
      <c r="F82" s="42"/>
      <c r="G82" s="42"/>
      <c r="H82" s="23"/>
    </row>
    <row r="83" spans="2:8">
      <c r="B83" s="42"/>
      <c r="C83" s="42"/>
      <c r="D83" s="42"/>
      <c r="E83" s="42"/>
      <c r="F83" s="42"/>
      <c r="G83" s="42"/>
      <c r="H83" s="23"/>
    </row>
    <row r="84" spans="2:8">
      <c r="B84" s="42"/>
      <c r="C84" s="42"/>
      <c r="D84" s="42"/>
      <c r="E84" s="42"/>
      <c r="F84" s="42"/>
      <c r="G84" s="42"/>
      <c r="H84" s="23"/>
    </row>
    <row r="85" spans="2:8">
      <c r="B85" s="42"/>
      <c r="C85" s="42"/>
      <c r="D85" s="42"/>
      <c r="E85" s="42"/>
      <c r="F85" s="42"/>
      <c r="G85" s="42"/>
      <c r="H85" s="23"/>
    </row>
    <row r="86" spans="2:8">
      <c r="B86" s="42"/>
      <c r="C86" s="42"/>
      <c r="D86" s="42"/>
      <c r="E86" s="42"/>
      <c r="F86" s="42"/>
      <c r="G86" s="42"/>
      <c r="H86" s="23"/>
    </row>
    <row r="87" spans="2:8">
      <c r="B87" s="42"/>
      <c r="C87" s="42"/>
      <c r="D87" s="42"/>
      <c r="E87" s="42"/>
      <c r="F87" s="42"/>
      <c r="G87" s="42"/>
      <c r="H87" s="23"/>
    </row>
    <row r="88" spans="2:8">
      <c r="B88" s="42"/>
      <c r="C88" s="42"/>
      <c r="D88" s="42"/>
      <c r="E88" s="42"/>
      <c r="F88" s="42"/>
      <c r="G88" s="42"/>
      <c r="H88" s="23"/>
    </row>
    <row r="89" spans="2:8">
      <c r="B89" s="42"/>
      <c r="C89" s="42"/>
      <c r="D89" s="42"/>
      <c r="E89" s="42"/>
      <c r="F89" s="42"/>
      <c r="G89" s="42"/>
      <c r="H89" s="23"/>
    </row>
    <row r="90" spans="2:8">
      <c r="B90" s="42"/>
      <c r="C90" s="42"/>
      <c r="D90" s="42"/>
      <c r="E90" s="42"/>
      <c r="F90" s="42"/>
      <c r="G90" s="42"/>
      <c r="H90" s="23"/>
    </row>
    <row r="91" spans="2:8">
      <c r="B91" s="42"/>
      <c r="C91" s="42"/>
      <c r="D91" s="42"/>
      <c r="E91" s="42"/>
      <c r="F91" s="42"/>
      <c r="G91" s="42"/>
      <c r="H91" s="23"/>
    </row>
    <row r="92" spans="2:8">
      <c r="B92" s="42"/>
      <c r="C92" s="42"/>
      <c r="D92" s="42"/>
      <c r="E92" s="42"/>
      <c r="F92" s="42"/>
      <c r="G92" s="42"/>
      <c r="H92" s="23"/>
    </row>
    <row r="93" spans="2:8">
      <c r="B93" s="42"/>
      <c r="C93" s="42"/>
      <c r="D93" s="42"/>
      <c r="E93" s="42"/>
      <c r="F93" s="42"/>
      <c r="G93" s="42"/>
      <c r="H93" s="23"/>
    </row>
    <row r="94" spans="2:8">
      <c r="B94" s="42"/>
      <c r="C94" s="42"/>
      <c r="D94" s="42"/>
      <c r="E94" s="42"/>
      <c r="F94" s="42"/>
      <c r="G94" s="42"/>
      <c r="H94" s="23"/>
    </row>
    <row r="95" spans="2:8">
      <c r="B95" s="42"/>
      <c r="C95" s="42"/>
      <c r="D95" s="42"/>
      <c r="E95" s="42"/>
      <c r="F95" s="42"/>
      <c r="G95" s="42"/>
      <c r="H95" s="23"/>
    </row>
    <row r="96" spans="2:8">
      <c r="B96" s="41"/>
      <c r="C96" s="44"/>
      <c r="D96" s="23"/>
      <c r="E96" s="23"/>
      <c r="F96" s="23"/>
      <c r="G96" s="23"/>
      <c r="H96" s="23"/>
    </row>
  </sheetData>
  <mergeCells count="48"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2:F22"/>
    <mergeCell ref="C24:F24"/>
    <mergeCell ref="C27:F27"/>
    <mergeCell ref="C20:F20"/>
    <mergeCell ref="B7:B9"/>
    <mergeCell ref="C7:F9"/>
    <mergeCell ref="A1:G1"/>
    <mergeCell ref="A3:G3"/>
    <mergeCell ref="A4:G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I66"/>
  <sheetViews>
    <sheetView workbookViewId="0">
      <selection sqref="A1:F1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9">
      <c r="A1" s="342" t="s">
        <v>456</v>
      </c>
      <c r="B1" s="342"/>
      <c r="C1" s="342"/>
      <c r="D1" s="342"/>
      <c r="E1" s="342"/>
      <c r="F1" s="342"/>
      <c r="G1" s="196"/>
    </row>
    <row r="2" spans="1:9">
      <c r="A2" s="58"/>
      <c r="B2" s="58"/>
      <c r="C2" s="58"/>
      <c r="D2" s="58"/>
      <c r="E2" s="58"/>
      <c r="F2" s="58"/>
      <c r="H2" s="46"/>
    </row>
    <row r="3" spans="1:9">
      <c r="A3" s="343" t="s">
        <v>451</v>
      </c>
      <c r="B3" s="343"/>
      <c r="C3" s="343"/>
      <c r="D3" s="343"/>
      <c r="E3" s="343"/>
      <c r="F3" s="343"/>
      <c r="G3" s="198"/>
    </row>
    <row r="4" spans="1:9">
      <c r="A4" s="378"/>
      <c r="B4" s="378"/>
      <c r="C4" s="378"/>
      <c r="D4" s="378"/>
      <c r="E4" s="378"/>
      <c r="F4" s="378"/>
      <c r="G4" s="23"/>
    </row>
    <row r="5" spans="1:9" ht="15.75" thickBot="1">
      <c r="A5" s="61"/>
      <c r="B5" s="61"/>
      <c r="C5" s="72"/>
      <c r="D5" s="61"/>
      <c r="E5" s="61"/>
      <c r="F5" s="23" t="s">
        <v>12</v>
      </c>
      <c r="G5" s="23"/>
    </row>
    <row r="6" spans="1:9">
      <c r="A6" s="248"/>
      <c r="B6" s="379" t="s">
        <v>7</v>
      </c>
      <c r="C6" s="379"/>
      <c r="D6" s="379"/>
      <c r="E6" s="379"/>
      <c r="F6" s="308" t="s">
        <v>8</v>
      </c>
    </row>
    <row r="7" spans="1:9" ht="30" customHeight="1">
      <c r="A7" s="74" t="s">
        <v>60</v>
      </c>
      <c r="B7" s="380" t="s">
        <v>61</v>
      </c>
      <c r="C7" s="380"/>
      <c r="D7" s="380"/>
      <c r="E7" s="380"/>
      <c r="F7" s="246" t="s">
        <v>180</v>
      </c>
    </row>
    <row r="8" spans="1:9" ht="12.75" customHeight="1">
      <c r="A8" s="381">
        <v>1</v>
      </c>
      <c r="B8" s="382" t="s">
        <v>62</v>
      </c>
      <c r="C8" s="382"/>
      <c r="D8" s="382"/>
      <c r="E8" s="382"/>
      <c r="F8" s="394"/>
    </row>
    <row r="9" spans="1:9">
      <c r="A9" s="381"/>
      <c r="B9" s="382"/>
      <c r="C9" s="382"/>
      <c r="D9" s="382"/>
      <c r="E9" s="382"/>
      <c r="F9" s="398"/>
    </row>
    <row r="10" spans="1:9">
      <c r="A10" s="381"/>
      <c r="B10" s="382"/>
      <c r="C10" s="382"/>
      <c r="D10" s="382"/>
      <c r="E10" s="382"/>
      <c r="F10" s="399"/>
      <c r="I10" s="23"/>
    </row>
    <row r="11" spans="1:9">
      <c r="A11" s="163">
        <v>2</v>
      </c>
      <c r="B11" s="383" t="s">
        <v>96</v>
      </c>
      <c r="C11" s="383"/>
      <c r="D11" s="383"/>
      <c r="E11" s="383"/>
      <c r="F11" s="244">
        <f>'4.számú melléklet'!C30+'4.számú melléklet'!C32+'4.számú melléklet'!C33+'4.számú melléklet'!C34+'4.számú melléklet'!C36+'4.számú melléklet'!C35+'4.számú melléklet'!C29+'4.számú melléklet'!C31</f>
        <v>18219.552</v>
      </c>
    </row>
    <row r="12" spans="1:9">
      <c r="A12" s="163">
        <v>3</v>
      </c>
      <c r="B12" s="383" t="s">
        <v>235</v>
      </c>
      <c r="C12" s="383"/>
      <c r="D12" s="383"/>
      <c r="E12" s="383"/>
      <c r="F12" s="244">
        <f>('4.számú melléklet'!C24+'4.számú melléklet'!C25+'4.számú melléklet'!C26+'4.számú melléklet'!C27+'4.számú melléklet'!C28)</f>
        <v>41210</v>
      </c>
    </row>
    <row r="13" spans="1:9" ht="12.75" customHeight="1">
      <c r="A13" s="163">
        <v>4</v>
      </c>
      <c r="B13" s="384" t="s">
        <v>97</v>
      </c>
      <c r="C13" s="384"/>
      <c r="D13" s="384"/>
      <c r="E13" s="384"/>
      <c r="F13" s="244">
        <f>('4.számú melléklet'!C40+'4.számú melléklet'!C44+'4.számú melléklet'!C43)</f>
        <v>42720</v>
      </c>
    </row>
    <row r="14" spans="1:9" ht="12.75" customHeight="1">
      <c r="A14" s="163">
        <v>5</v>
      </c>
      <c r="B14" s="384" t="s">
        <v>98</v>
      </c>
      <c r="C14" s="384"/>
      <c r="D14" s="384"/>
      <c r="E14" s="384"/>
      <c r="F14" s="244">
        <f>('4.számú melléklet'!C41+'4.számú melléklet'!C42+'4.számú melléklet'!C38+'4.számú melléklet'!C39)</f>
        <v>1489.56</v>
      </c>
    </row>
    <row r="15" spans="1:9">
      <c r="A15" s="163">
        <v>6</v>
      </c>
      <c r="B15" s="62" t="s">
        <v>99</v>
      </c>
      <c r="C15" s="62"/>
      <c r="D15" s="62"/>
      <c r="E15" s="62"/>
      <c r="F15" s="247">
        <f>'4.számú melléklet'!C22</f>
        <v>7012</v>
      </c>
    </row>
    <row r="16" spans="1:9">
      <c r="A16" s="249">
        <v>7</v>
      </c>
      <c r="B16" s="396" t="s">
        <v>1</v>
      </c>
      <c r="C16" s="396"/>
      <c r="D16" s="396"/>
      <c r="E16" s="396"/>
      <c r="F16" s="250">
        <f>SUM(F11:F15)</f>
        <v>110651.11199999999</v>
      </c>
    </row>
    <row r="17" spans="1:6">
      <c r="A17" s="376">
        <v>8</v>
      </c>
      <c r="B17" s="380" t="s">
        <v>100</v>
      </c>
      <c r="C17" s="380"/>
      <c r="D17" s="380"/>
      <c r="E17" s="380"/>
      <c r="F17" s="400"/>
    </row>
    <row r="18" spans="1:6">
      <c r="A18" s="376"/>
      <c r="B18" s="380"/>
      <c r="C18" s="380"/>
      <c r="D18" s="380"/>
      <c r="E18" s="380"/>
      <c r="F18" s="401"/>
    </row>
    <row r="19" spans="1:6">
      <c r="A19" s="377"/>
      <c r="B19" s="397"/>
      <c r="C19" s="397"/>
      <c r="D19" s="397"/>
      <c r="E19" s="397"/>
      <c r="F19" s="402"/>
    </row>
    <row r="20" spans="1:6">
      <c r="A20" s="163">
        <v>9</v>
      </c>
      <c r="B20" s="384" t="s">
        <v>101</v>
      </c>
      <c r="C20" s="384"/>
      <c r="D20" s="384"/>
      <c r="E20" s="384"/>
      <c r="F20" s="244">
        <v>0</v>
      </c>
    </row>
    <row r="21" spans="1:6">
      <c r="A21" s="163">
        <v>10</v>
      </c>
      <c r="B21" s="384" t="s">
        <v>102</v>
      </c>
      <c r="C21" s="384"/>
      <c r="D21" s="384"/>
      <c r="E21" s="384"/>
      <c r="F21" s="244">
        <v>0</v>
      </c>
    </row>
    <row r="22" spans="1:6">
      <c r="A22" s="163">
        <v>11</v>
      </c>
      <c r="B22" s="384" t="s">
        <v>103</v>
      </c>
      <c r="C22" s="384"/>
      <c r="D22" s="384"/>
      <c r="E22" s="384"/>
      <c r="F22" s="244">
        <v>0</v>
      </c>
    </row>
    <row r="23" spans="1:6">
      <c r="A23" s="251">
        <v>12</v>
      </c>
      <c r="B23" s="393" t="s">
        <v>104</v>
      </c>
      <c r="C23" s="393"/>
      <c r="D23" s="393"/>
      <c r="E23" s="393"/>
      <c r="F23" s="250">
        <f>SUM(F20:F22)</f>
        <v>0</v>
      </c>
    </row>
    <row r="24" spans="1:6">
      <c r="A24" s="381">
        <v>13</v>
      </c>
      <c r="B24" s="380" t="s">
        <v>105</v>
      </c>
      <c r="C24" s="380"/>
      <c r="D24" s="380"/>
      <c r="E24" s="380"/>
      <c r="F24" s="400"/>
    </row>
    <row r="25" spans="1:6">
      <c r="A25" s="381"/>
      <c r="B25" s="380"/>
      <c r="C25" s="380"/>
      <c r="D25" s="380"/>
      <c r="E25" s="380"/>
      <c r="F25" s="401"/>
    </row>
    <row r="26" spans="1:6">
      <c r="A26" s="381"/>
      <c r="B26" s="397"/>
      <c r="C26" s="397"/>
      <c r="D26" s="397"/>
      <c r="E26" s="397"/>
      <c r="F26" s="402"/>
    </row>
    <row r="27" spans="1:6">
      <c r="A27" s="163">
        <v>14</v>
      </c>
      <c r="B27" s="392" t="s">
        <v>106</v>
      </c>
      <c r="C27" s="392"/>
      <c r="D27" s="392"/>
      <c r="E27" s="392"/>
      <c r="F27" s="252">
        <f>'4.számú melléklet'!C45</f>
        <v>36556.319000000003</v>
      </c>
    </row>
    <row r="28" spans="1:6">
      <c r="A28" s="251">
        <v>15</v>
      </c>
      <c r="B28" s="393" t="s">
        <v>1</v>
      </c>
      <c r="C28" s="393"/>
      <c r="D28" s="393"/>
      <c r="E28" s="393"/>
      <c r="F28" s="245">
        <f>SUM(F27)</f>
        <v>36556.319000000003</v>
      </c>
    </row>
    <row r="29" spans="1:6">
      <c r="A29" s="115"/>
      <c r="B29" s="63"/>
      <c r="C29" s="63"/>
      <c r="D29" s="63"/>
      <c r="E29" s="63"/>
      <c r="F29" s="322"/>
    </row>
    <row r="30" spans="1:6">
      <c r="A30" s="251">
        <v>16</v>
      </c>
      <c r="B30" s="404" t="s">
        <v>165</v>
      </c>
      <c r="C30" s="397"/>
      <c r="D30" s="397"/>
      <c r="E30" s="397"/>
      <c r="F30" s="253">
        <f>F16+F23+F28</f>
        <v>147207.43099999998</v>
      </c>
    </row>
    <row r="31" spans="1:6" ht="15" customHeight="1">
      <c r="A31" s="403">
        <v>17</v>
      </c>
      <c r="B31" s="380" t="s">
        <v>63</v>
      </c>
      <c r="C31" s="380"/>
      <c r="D31" s="380"/>
      <c r="E31" s="380"/>
      <c r="F31" s="394"/>
    </row>
    <row r="32" spans="1:6" ht="15" customHeight="1">
      <c r="A32" s="403"/>
      <c r="B32" s="380"/>
      <c r="C32" s="380"/>
      <c r="D32" s="380"/>
      <c r="E32" s="380"/>
      <c r="F32" s="395"/>
    </row>
    <row r="33" spans="1:6">
      <c r="A33" s="163">
        <v>18</v>
      </c>
      <c r="B33" s="384" t="s">
        <v>64</v>
      </c>
      <c r="C33" s="384"/>
      <c r="D33" s="384"/>
      <c r="E33" s="384"/>
      <c r="F33" s="244">
        <f>'5.számú melléklet'!D23+'5.számú melléklet'!D101</f>
        <v>13951.54</v>
      </c>
    </row>
    <row r="34" spans="1:6">
      <c r="A34" s="163">
        <v>19</v>
      </c>
      <c r="B34" s="384" t="s">
        <v>65</v>
      </c>
      <c r="C34" s="384"/>
      <c r="D34" s="384"/>
      <c r="E34" s="384"/>
      <c r="F34" s="244">
        <f>'5.számú melléklet'!D36</f>
        <v>2313.1099999999997</v>
      </c>
    </row>
    <row r="35" spans="1:6">
      <c r="A35" s="163">
        <v>20</v>
      </c>
      <c r="B35" s="384" t="s">
        <v>107</v>
      </c>
      <c r="C35" s="384"/>
      <c r="D35" s="384"/>
      <c r="E35" s="384"/>
      <c r="F35" s="244">
        <f>'5.számú melléklet'!D52+'5.számú melléklet'!D91+'5.számú melléklet'!D105</f>
        <v>23293.339</v>
      </c>
    </row>
    <row r="36" spans="1:6">
      <c r="A36" s="163">
        <v>21</v>
      </c>
      <c r="B36" s="384" t="s">
        <v>108</v>
      </c>
      <c r="C36" s="384"/>
      <c r="D36" s="384"/>
      <c r="E36" s="384"/>
      <c r="F36" s="244">
        <f>'5.számú melléklet'!D65</f>
        <v>12087.290999999999</v>
      </c>
    </row>
    <row r="37" spans="1:6">
      <c r="A37" s="163">
        <v>22</v>
      </c>
      <c r="B37" s="384" t="s">
        <v>109</v>
      </c>
      <c r="C37" s="384"/>
      <c r="D37" s="384"/>
      <c r="E37" s="384"/>
      <c r="F37" s="244">
        <f>'5.számú melléklet'!D73</f>
        <v>776</v>
      </c>
    </row>
    <row r="38" spans="1:6">
      <c r="A38" s="107">
        <v>23</v>
      </c>
      <c r="B38" s="393" t="s">
        <v>66</v>
      </c>
      <c r="C38" s="393"/>
      <c r="D38" s="393"/>
      <c r="E38" s="393"/>
      <c r="F38" s="245">
        <f>SUM(F33:F37)</f>
        <v>52421.279999999999</v>
      </c>
    </row>
    <row r="39" spans="1:6">
      <c r="A39" s="163">
        <v>24</v>
      </c>
      <c r="B39" s="164" t="s">
        <v>67</v>
      </c>
      <c r="C39" s="93"/>
      <c r="D39" s="238"/>
      <c r="E39" s="93"/>
      <c r="F39" s="254"/>
    </row>
    <row r="40" spans="1:6">
      <c r="A40" s="163">
        <v>25</v>
      </c>
      <c r="B40" s="387" t="s">
        <v>70</v>
      </c>
      <c r="C40" s="388"/>
      <c r="D40" s="388"/>
      <c r="E40" s="389"/>
      <c r="F40" s="244">
        <f>'5.számú melléklet'!D78</f>
        <v>73851.181102362199</v>
      </c>
    </row>
    <row r="41" spans="1:6">
      <c r="A41" s="163">
        <v>26</v>
      </c>
      <c r="B41" s="387" t="s">
        <v>110</v>
      </c>
      <c r="C41" s="388"/>
      <c r="D41" s="388"/>
      <c r="E41" s="389"/>
      <c r="F41" s="244">
        <f>'5.számú melléklet'!D77</f>
        <v>0</v>
      </c>
    </row>
    <row r="42" spans="1:6">
      <c r="A42" s="163">
        <v>27</v>
      </c>
      <c r="B42" s="387" t="s">
        <v>68</v>
      </c>
      <c r="C42" s="388"/>
      <c r="D42" s="388"/>
      <c r="E42" s="389"/>
      <c r="F42" s="244">
        <f>'5.számú melléklet'!D79</f>
        <v>19939.818897637797</v>
      </c>
    </row>
    <row r="43" spans="1:6">
      <c r="A43" s="163">
        <v>28</v>
      </c>
      <c r="B43" s="390" t="s">
        <v>69</v>
      </c>
      <c r="C43" s="388"/>
      <c r="D43" s="388"/>
      <c r="E43" s="389"/>
      <c r="F43" s="245">
        <f>SUM(F40:F42)</f>
        <v>93791</v>
      </c>
    </row>
    <row r="44" spans="1:6" ht="15" customHeight="1">
      <c r="A44" s="163">
        <v>29</v>
      </c>
      <c r="B44" s="184" t="s">
        <v>111</v>
      </c>
      <c r="C44" s="185"/>
      <c r="D44" s="185"/>
      <c r="E44" s="186"/>
      <c r="F44" s="246"/>
    </row>
    <row r="45" spans="1:6">
      <c r="A45" s="163">
        <v>30</v>
      </c>
      <c r="B45" s="391" t="s">
        <v>112</v>
      </c>
      <c r="C45" s="388"/>
      <c r="D45" s="388"/>
      <c r="E45" s="389"/>
      <c r="F45" s="247">
        <f>'5.számú melléklet'!D75</f>
        <v>995.2</v>
      </c>
    </row>
    <row r="46" spans="1:6">
      <c r="A46" s="163">
        <v>31</v>
      </c>
      <c r="B46" s="391" t="s">
        <v>113</v>
      </c>
      <c r="C46" s="388"/>
      <c r="D46" s="388"/>
      <c r="E46" s="389"/>
      <c r="F46" s="247">
        <v>0</v>
      </c>
    </row>
    <row r="47" spans="1:6">
      <c r="A47" s="107">
        <v>32</v>
      </c>
      <c r="B47" s="396" t="s">
        <v>114</v>
      </c>
      <c r="C47" s="396"/>
      <c r="D47" s="396"/>
      <c r="E47" s="396"/>
      <c r="F47" s="245">
        <f>F45+F46</f>
        <v>995.2</v>
      </c>
    </row>
    <row r="48" spans="1:6" ht="15.75" thickBot="1">
      <c r="A48" s="255">
        <v>33</v>
      </c>
      <c r="B48" s="385" t="s">
        <v>177</v>
      </c>
      <c r="C48" s="386"/>
      <c r="D48" s="386"/>
      <c r="E48" s="386"/>
      <c r="F48" s="256">
        <f>F38+F43+F47</f>
        <v>147207.48000000001</v>
      </c>
    </row>
    <row r="60" spans="2:6">
      <c r="B60" s="43"/>
      <c r="C60" s="23"/>
      <c r="D60" s="23"/>
      <c r="E60" s="23"/>
      <c r="F60" s="23"/>
    </row>
    <row r="61" spans="2:6">
      <c r="B61" s="43"/>
      <c r="C61" s="23"/>
      <c r="D61" s="23"/>
      <c r="E61" s="23"/>
      <c r="F61" s="23"/>
    </row>
    <row r="62" spans="2:6">
      <c r="B62" s="23"/>
      <c r="C62" s="23"/>
      <c r="D62" s="23"/>
      <c r="E62" s="23"/>
      <c r="F62" s="23"/>
    </row>
    <row r="63" spans="2:6">
      <c r="B63" s="23"/>
      <c r="C63" s="23"/>
      <c r="D63" s="23"/>
      <c r="E63" s="23"/>
      <c r="F63" s="23"/>
    </row>
    <row r="64" spans="2:6">
      <c r="B64" s="43"/>
      <c r="C64" s="23"/>
      <c r="D64" s="23"/>
      <c r="E64" s="23"/>
      <c r="F64" s="23"/>
    </row>
    <row r="65" spans="2:6">
      <c r="B65" s="23"/>
      <c r="C65" s="23"/>
      <c r="D65" s="23"/>
      <c r="E65" s="23"/>
      <c r="F65" s="23"/>
    </row>
    <row r="66" spans="2:6">
      <c r="B66" s="23"/>
      <c r="C66" s="23"/>
      <c r="D66" s="23"/>
      <c r="E66" s="23"/>
      <c r="F66" s="23"/>
    </row>
  </sheetData>
  <mergeCells count="43"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A1:F1"/>
    <mergeCell ref="A3:F3"/>
    <mergeCell ref="A17:A19"/>
    <mergeCell ref="A4:F4"/>
    <mergeCell ref="B6:E6"/>
    <mergeCell ref="B7:E7"/>
    <mergeCell ref="A8:A10"/>
    <mergeCell ref="B8:E10"/>
    <mergeCell ref="B11:E1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48"/>
  <sheetViews>
    <sheetView workbookViewId="0">
      <selection sqref="A1:C1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348" t="s">
        <v>457</v>
      </c>
      <c r="B1" s="348"/>
      <c r="C1" s="348"/>
    </row>
    <row r="2" spans="1:4">
      <c r="A2" s="58"/>
      <c r="B2" s="58"/>
      <c r="C2" s="58"/>
    </row>
    <row r="3" spans="1:4">
      <c r="A3" s="348" t="s">
        <v>450</v>
      </c>
      <c r="B3" s="348"/>
      <c r="C3" s="348"/>
    </row>
    <row r="4" spans="1:4">
      <c r="A4" s="58"/>
      <c r="B4" s="58"/>
      <c r="C4" s="58"/>
    </row>
    <row r="5" spans="1:4" ht="15.75" thickBot="1">
      <c r="A5" s="58"/>
      <c r="B5" s="65"/>
      <c r="C5" s="65" t="s">
        <v>18</v>
      </c>
    </row>
    <row r="6" spans="1:4">
      <c r="A6" s="66" t="s">
        <v>26</v>
      </c>
      <c r="B6" s="67" t="s">
        <v>7</v>
      </c>
      <c r="C6" s="314" t="s">
        <v>8</v>
      </c>
    </row>
    <row r="7" spans="1:4" ht="31.5" customHeight="1">
      <c r="A7" s="68">
        <v>1</v>
      </c>
      <c r="B7" s="31" t="s">
        <v>71</v>
      </c>
      <c r="C7" s="315" t="s">
        <v>181</v>
      </c>
    </row>
    <row r="8" spans="1:4">
      <c r="A8" s="68">
        <v>2</v>
      </c>
      <c r="B8" s="116" t="s">
        <v>72</v>
      </c>
      <c r="C8" s="316"/>
    </row>
    <row r="9" spans="1:4">
      <c r="A9" s="68">
        <v>3</v>
      </c>
      <c r="B9" s="27" t="s">
        <v>73</v>
      </c>
      <c r="C9" s="317">
        <v>0</v>
      </c>
    </row>
    <row r="10" spans="1:4">
      <c r="A10" s="68">
        <v>4</v>
      </c>
      <c r="B10" s="27" t="s">
        <v>22</v>
      </c>
      <c r="C10" s="317">
        <v>0</v>
      </c>
      <c r="D10" s="216"/>
    </row>
    <row r="11" spans="1:4">
      <c r="A11" s="68">
        <v>5</v>
      </c>
      <c r="B11" s="27" t="s">
        <v>74</v>
      </c>
      <c r="C11" s="317">
        <v>0</v>
      </c>
    </row>
    <row r="12" spans="1:4">
      <c r="A12" s="68">
        <v>6</v>
      </c>
      <c r="B12" s="60" t="s">
        <v>75</v>
      </c>
      <c r="C12" s="318">
        <v>0</v>
      </c>
    </row>
    <row r="13" spans="1:4">
      <c r="A13" s="68">
        <v>7</v>
      </c>
      <c r="B13" s="27" t="s">
        <v>76</v>
      </c>
      <c r="C13" s="317">
        <v>91</v>
      </c>
    </row>
    <row r="14" spans="1:4">
      <c r="A14" s="68">
        <v>8</v>
      </c>
      <c r="B14" s="27" t="s">
        <v>77</v>
      </c>
      <c r="C14" s="317">
        <v>1827</v>
      </c>
    </row>
    <row r="15" spans="1:4">
      <c r="A15" s="68">
        <v>9</v>
      </c>
      <c r="B15" s="27" t="s">
        <v>78</v>
      </c>
      <c r="C15" s="317">
        <v>0</v>
      </c>
    </row>
    <row r="16" spans="1:4">
      <c r="A16" s="68">
        <v>10</v>
      </c>
      <c r="B16" s="32" t="s">
        <v>442</v>
      </c>
      <c r="C16" s="319">
        <v>3163</v>
      </c>
    </row>
    <row r="17" spans="1:4" ht="17.25" customHeight="1">
      <c r="A17" s="68">
        <v>11</v>
      </c>
      <c r="B17" s="32" t="s">
        <v>79</v>
      </c>
      <c r="C17" s="319">
        <v>0</v>
      </c>
    </row>
    <row r="18" spans="1:4" s="189" customFormat="1" ht="17.25" customHeight="1">
      <c r="A18" s="68">
        <v>12</v>
      </c>
      <c r="B18" s="32" t="s">
        <v>29</v>
      </c>
      <c r="C18" s="319">
        <v>131</v>
      </c>
    </row>
    <row r="19" spans="1:4" ht="17.25" customHeight="1">
      <c r="A19" s="68">
        <v>13</v>
      </c>
      <c r="B19" s="69" t="s">
        <v>228</v>
      </c>
      <c r="C19" s="320">
        <v>0</v>
      </c>
      <c r="D19" s="216"/>
    </row>
    <row r="20" spans="1:4" ht="17.25" customHeight="1">
      <c r="A20" s="68">
        <v>14</v>
      </c>
      <c r="B20" s="70" t="s">
        <v>80</v>
      </c>
      <c r="C20" s="319">
        <v>1800</v>
      </c>
    </row>
    <row r="21" spans="1:4" ht="17.25" customHeight="1">
      <c r="A21" s="68">
        <v>15</v>
      </c>
      <c r="B21" s="70" t="s">
        <v>247</v>
      </c>
      <c r="C21" s="319">
        <v>0</v>
      </c>
    </row>
    <row r="22" spans="1:4" ht="17.25" customHeight="1">
      <c r="A22" s="68">
        <v>16</v>
      </c>
      <c r="B22" s="70" t="s">
        <v>81</v>
      </c>
      <c r="C22" s="323">
        <f>SUM(C9:C21)</f>
        <v>7012</v>
      </c>
    </row>
    <row r="23" spans="1:4" ht="15.75" customHeight="1">
      <c r="A23" s="68">
        <v>17</v>
      </c>
      <c r="B23" s="117" t="s">
        <v>82</v>
      </c>
      <c r="C23" s="324"/>
    </row>
    <row r="24" spans="1:4" ht="17.100000000000001" customHeight="1">
      <c r="A24" s="68">
        <v>18</v>
      </c>
      <c r="B24" s="70" t="s">
        <v>83</v>
      </c>
      <c r="C24" s="320">
        <v>2911</v>
      </c>
    </row>
    <row r="25" spans="1:4" ht="17.100000000000001" customHeight="1">
      <c r="A25" s="68">
        <v>19</v>
      </c>
      <c r="B25" s="70" t="s">
        <v>84</v>
      </c>
      <c r="C25" s="320">
        <v>0</v>
      </c>
    </row>
    <row r="26" spans="1:4" ht="17.100000000000001" customHeight="1">
      <c r="A26" s="68">
        <v>20</v>
      </c>
      <c r="B26" s="70" t="s">
        <v>85</v>
      </c>
      <c r="C26" s="320">
        <v>36367</v>
      </c>
    </row>
    <row r="27" spans="1:4" ht="17.100000000000001" customHeight="1">
      <c r="A27" s="68">
        <v>21</v>
      </c>
      <c r="B27" s="70" t="s">
        <v>421</v>
      </c>
      <c r="C27" s="320">
        <v>16</v>
      </c>
    </row>
    <row r="28" spans="1:4" ht="17.100000000000001" customHeight="1">
      <c r="A28" s="68">
        <v>22</v>
      </c>
      <c r="B28" s="70" t="s">
        <v>87</v>
      </c>
      <c r="C28" s="320">
        <v>1916</v>
      </c>
    </row>
    <row r="29" spans="1:4" ht="17.100000000000001" customHeight="1">
      <c r="A29" s="68">
        <v>23</v>
      </c>
      <c r="B29" s="70" t="s">
        <v>230</v>
      </c>
      <c r="C29" s="320">
        <f>Részletező_Önk!L49</f>
        <v>760</v>
      </c>
    </row>
    <row r="30" spans="1:4" ht="17.100000000000001" customHeight="1">
      <c r="A30" s="68">
        <v>24</v>
      </c>
      <c r="B30" s="70" t="s">
        <v>229</v>
      </c>
      <c r="C30" s="320">
        <f>Részletező_Önk!L48</f>
        <v>748.55199999999968</v>
      </c>
    </row>
    <row r="31" spans="1:4" ht="17.100000000000001" customHeight="1">
      <c r="A31" s="68">
        <v>25</v>
      </c>
      <c r="B31" s="70" t="s">
        <v>3</v>
      </c>
      <c r="C31" s="320">
        <v>0</v>
      </c>
    </row>
    <row r="32" spans="1:4" ht="17.100000000000001" customHeight="1">
      <c r="A32" s="68">
        <v>26</v>
      </c>
      <c r="B32" s="70" t="s">
        <v>443</v>
      </c>
      <c r="C32" s="320">
        <f>Részletező_Önk!S51+Részletező_Önk!V51</f>
        <v>660</v>
      </c>
    </row>
    <row r="33" spans="1:3" ht="17.100000000000001" customHeight="1">
      <c r="A33" s="68">
        <v>27</v>
      </c>
      <c r="B33" s="70" t="s">
        <v>231</v>
      </c>
      <c r="C33" s="320">
        <v>0</v>
      </c>
    </row>
    <row r="34" spans="1:3">
      <c r="A34" s="68">
        <v>28</v>
      </c>
      <c r="B34" s="32" t="s">
        <v>232</v>
      </c>
      <c r="C34" s="320">
        <v>0</v>
      </c>
    </row>
    <row r="35" spans="1:3" s="189" customFormat="1">
      <c r="A35" s="68">
        <v>29</v>
      </c>
      <c r="B35" s="32" t="s">
        <v>233</v>
      </c>
      <c r="C35" s="320">
        <f>Részletező_Önk!X58</f>
        <v>16051</v>
      </c>
    </row>
    <row r="36" spans="1:3">
      <c r="A36" s="68">
        <v>30</v>
      </c>
      <c r="B36" s="32" t="s">
        <v>88</v>
      </c>
      <c r="C36" s="320">
        <v>0</v>
      </c>
    </row>
    <row r="37" spans="1:3">
      <c r="A37" s="68">
        <v>31</v>
      </c>
      <c r="B37" s="31" t="s">
        <v>89</v>
      </c>
      <c r="C37" s="323">
        <f>SUM(C24:C36)</f>
        <v>59429.551999999996</v>
      </c>
    </row>
    <row r="38" spans="1:3" s="36" customFormat="1">
      <c r="A38" s="68">
        <v>32</v>
      </c>
      <c r="B38" s="71" t="s">
        <v>90</v>
      </c>
      <c r="C38" s="320">
        <v>0</v>
      </c>
    </row>
    <row r="39" spans="1:3">
      <c r="A39" s="68">
        <v>33</v>
      </c>
      <c r="B39" s="31" t="s">
        <v>91</v>
      </c>
      <c r="C39" s="320">
        <v>0</v>
      </c>
    </row>
    <row r="40" spans="1:3">
      <c r="A40" s="68">
        <v>34</v>
      </c>
      <c r="B40" s="31" t="s">
        <v>401</v>
      </c>
      <c r="C40" s="320">
        <v>0</v>
      </c>
    </row>
    <row r="41" spans="1:3">
      <c r="A41" s="68">
        <v>35</v>
      </c>
      <c r="B41" s="31" t="s">
        <v>92</v>
      </c>
      <c r="C41" s="320">
        <f>Részletező_Önk!H43+Részletező_Önk!I43</f>
        <v>1489.56</v>
      </c>
    </row>
    <row r="42" spans="1:3">
      <c r="A42" s="68">
        <v>36</v>
      </c>
      <c r="B42" s="31" t="s">
        <v>234</v>
      </c>
      <c r="C42" s="320">
        <v>0</v>
      </c>
    </row>
    <row r="43" spans="1:3">
      <c r="A43" s="68">
        <v>38</v>
      </c>
      <c r="B43" s="31" t="s">
        <v>93</v>
      </c>
      <c r="C43" s="320">
        <v>0</v>
      </c>
    </row>
    <row r="44" spans="1:3">
      <c r="A44" s="68">
        <v>39</v>
      </c>
      <c r="B44" s="31" t="s">
        <v>241</v>
      </c>
      <c r="C44" s="320">
        <f>'7.számú melléklet '!C10+'9.számú melléklet'!C12</f>
        <v>42720</v>
      </c>
    </row>
    <row r="45" spans="1:3">
      <c r="A45" s="68">
        <v>40</v>
      </c>
      <c r="B45" s="31" t="s">
        <v>94</v>
      </c>
      <c r="C45" s="320">
        <f>Részletező_Önk!F60</f>
        <v>36556.319000000003</v>
      </c>
    </row>
    <row r="46" spans="1:3" ht="15.75" thickBot="1">
      <c r="A46" s="68">
        <v>41</v>
      </c>
      <c r="B46" s="33" t="s">
        <v>95</v>
      </c>
      <c r="C46" s="321">
        <f>C22+C37+C38+C39+C40+C41+C42+C43+C45+C44</f>
        <v>147207.43099999998</v>
      </c>
    </row>
    <row r="48" spans="1:3" ht="15.75">
      <c r="B48" s="45"/>
      <c r="C48" s="45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F110"/>
  <sheetViews>
    <sheetView topLeftCell="A124" zoomScale="95" zoomScaleNormal="95" workbookViewId="0">
      <selection activeCell="A2" sqref="A2:E2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style="234" customWidth="1"/>
    <col min="6" max="6" width="28.5703125" customWidth="1"/>
    <col min="7" max="7" width="16.85546875" customWidth="1"/>
  </cols>
  <sheetData>
    <row r="1" spans="1:5">
      <c r="B1" s="36"/>
      <c r="C1" s="36"/>
      <c r="D1" s="36"/>
      <c r="E1" s="225"/>
    </row>
    <row r="2" spans="1:5">
      <c r="A2" s="405" t="s">
        <v>458</v>
      </c>
      <c r="B2" s="406"/>
      <c r="C2" s="406"/>
      <c r="D2" s="406"/>
      <c r="E2" s="406"/>
    </row>
    <row r="3" spans="1:5">
      <c r="A3" s="405" t="s">
        <v>437</v>
      </c>
      <c r="B3" s="406"/>
      <c r="C3" s="406"/>
      <c r="D3" s="406"/>
      <c r="E3" s="406"/>
    </row>
    <row r="4" spans="1:5">
      <c r="A4" s="405" t="s">
        <v>449</v>
      </c>
      <c r="B4" s="406"/>
      <c r="C4" s="406"/>
      <c r="D4" s="406"/>
      <c r="E4" s="406"/>
    </row>
    <row r="5" spans="1:5">
      <c r="A5" s="58"/>
      <c r="B5" s="125"/>
      <c r="C5" s="126"/>
      <c r="D5" s="126"/>
      <c r="E5" s="226"/>
    </row>
    <row r="6" spans="1:5">
      <c r="A6" s="58"/>
      <c r="B6" s="125" t="s">
        <v>27</v>
      </c>
      <c r="C6" s="126"/>
      <c r="D6" s="126"/>
      <c r="E6" s="226"/>
    </row>
    <row r="7" spans="1:5">
      <c r="A7" s="127"/>
      <c r="B7" s="415" t="s">
        <v>7</v>
      </c>
      <c r="C7" s="408"/>
      <c r="D7" s="181" t="s">
        <v>8</v>
      </c>
      <c r="E7" s="156" t="s">
        <v>9</v>
      </c>
    </row>
    <row r="8" spans="1:5" ht="15" customHeight="1">
      <c r="A8" s="413" t="s">
        <v>26</v>
      </c>
      <c r="B8" s="416" t="s">
        <v>0</v>
      </c>
      <c r="C8" s="417"/>
      <c r="D8" s="409" t="s">
        <v>181</v>
      </c>
      <c r="E8" s="420" t="s">
        <v>175</v>
      </c>
    </row>
    <row r="9" spans="1:5" ht="30" customHeight="1" thickBot="1">
      <c r="A9" s="414"/>
      <c r="B9" s="418"/>
      <c r="C9" s="419"/>
      <c r="D9" s="410"/>
      <c r="E9" s="421"/>
    </row>
    <row r="10" spans="1:5">
      <c r="A10" s="130">
        <v>1</v>
      </c>
      <c r="B10" s="129" t="s">
        <v>28</v>
      </c>
      <c r="C10" s="129"/>
      <c r="D10" s="131"/>
      <c r="E10" s="227"/>
    </row>
    <row r="11" spans="1:5" ht="22.5">
      <c r="A11" s="130">
        <v>2</v>
      </c>
      <c r="B11" s="129"/>
      <c r="C11" s="313" t="s">
        <v>377</v>
      </c>
      <c r="D11" s="137">
        <f>Részletező_Önk!D7</f>
        <v>10378</v>
      </c>
      <c r="E11" s="133">
        <f>Részletező_Önk!D4</f>
        <v>1</v>
      </c>
    </row>
    <row r="12" spans="1:5">
      <c r="A12" s="130">
        <v>3</v>
      </c>
      <c r="B12" s="129"/>
      <c r="C12" s="313" t="s">
        <v>380</v>
      </c>
      <c r="D12" s="137">
        <f>Részletező_Önk!E7</f>
        <v>0</v>
      </c>
      <c r="E12" s="133">
        <f>Részletező_Önk!E4</f>
        <v>0</v>
      </c>
    </row>
    <row r="13" spans="1:5">
      <c r="A13" s="130">
        <v>4</v>
      </c>
      <c r="B13" s="129"/>
      <c r="C13" s="310" t="s">
        <v>37</v>
      </c>
      <c r="D13" s="137">
        <f>Részletező_Önk!J7</f>
        <v>0</v>
      </c>
      <c r="E13" s="133">
        <f>Részletező_Önk!J4</f>
        <v>0</v>
      </c>
    </row>
    <row r="14" spans="1:5">
      <c r="A14" s="130">
        <v>5</v>
      </c>
      <c r="B14" s="129"/>
      <c r="C14" s="129" t="str">
        <f>Részletező_Önk!K1</f>
        <v>Zöldterület-kezelés</v>
      </c>
      <c r="D14" s="137">
        <f>Részletező_Önk!K7</f>
        <v>0</v>
      </c>
      <c r="E14" s="133">
        <f>Részletező_Önk!K4</f>
        <v>0</v>
      </c>
    </row>
    <row r="15" spans="1:5">
      <c r="A15" s="130">
        <v>6</v>
      </c>
      <c r="B15" s="129"/>
      <c r="C15" s="132" t="str">
        <f>Részletező_Önk!L1</f>
        <v xml:space="preserve">Váors, községszolgáltatási egyéb szolgáltatások </v>
      </c>
      <c r="D15" s="137">
        <f>Részletező_Önk!L7</f>
        <v>0</v>
      </c>
      <c r="E15" s="133">
        <f>Részletező_Önk!L4</f>
        <v>0</v>
      </c>
    </row>
    <row r="16" spans="1:5" s="189" customFormat="1">
      <c r="A16" s="130">
        <v>7</v>
      </c>
      <c r="B16" s="129"/>
      <c r="C16" s="132" t="str">
        <f>Részletező_Önk!M1</f>
        <v>Háziorvosi alapellátás</v>
      </c>
      <c r="D16" s="137">
        <f>Részletező_Önk!M7</f>
        <v>0</v>
      </c>
      <c r="E16" s="133">
        <f>Részletező_Önk!M4</f>
        <v>0</v>
      </c>
    </row>
    <row r="17" spans="1:5" s="189" customFormat="1">
      <c r="A17" s="130">
        <v>8</v>
      </c>
      <c r="B17" s="129"/>
      <c r="C17" s="132" t="s">
        <v>420</v>
      </c>
      <c r="D17" s="137">
        <f>Részletező_Önk!R7</f>
        <v>0</v>
      </c>
      <c r="E17" s="133">
        <v>0</v>
      </c>
    </row>
    <row r="18" spans="1:5" s="189" customFormat="1">
      <c r="A18" s="130">
        <v>9</v>
      </c>
      <c r="B18" s="129"/>
      <c r="C18" s="132" t="str">
        <f>Részletező_Önk!O1</f>
        <v xml:space="preserve">Könyvtári szolgáltatások </v>
      </c>
      <c r="D18" s="137">
        <f>Részletező_Önk!O7</f>
        <v>0</v>
      </c>
      <c r="E18" s="133">
        <f>Részletező_Önk!O4</f>
        <v>0</v>
      </c>
    </row>
    <row r="19" spans="1:5" s="189" customFormat="1" ht="29.25" customHeight="1">
      <c r="A19" s="130">
        <v>10</v>
      </c>
      <c r="B19" s="129"/>
      <c r="C19" s="311" t="str">
        <f>Részletező_Önk!P1</f>
        <v>Közművelődés-hagyományos közösségi kulturális értékek gondozása</v>
      </c>
      <c r="D19" s="137">
        <f>Részletező_Önk!P7</f>
        <v>2106</v>
      </c>
      <c r="E19" s="133">
        <f>Részletező_Önk!P4</f>
        <v>0</v>
      </c>
    </row>
    <row r="20" spans="1:5">
      <c r="A20" s="130">
        <v>11</v>
      </c>
      <c r="B20" s="129"/>
      <c r="C20" s="312" t="s">
        <v>440</v>
      </c>
      <c r="D20" s="137">
        <f>Részletező_Önk!S7</f>
        <v>0</v>
      </c>
      <c r="E20" s="133">
        <f>Részletező_Önk!U4</f>
        <v>0</v>
      </c>
    </row>
    <row r="21" spans="1:5">
      <c r="A21" s="130">
        <v>12</v>
      </c>
      <c r="B21" s="134" t="s">
        <v>30</v>
      </c>
      <c r="C21" s="134"/>
      <c r="D21" s="135">
        <f>SUM(D11:D20)</f>
        <v>12484</v>
      </c>
      <c r="E21" s="154">
        <f>SUM(E10:E20)</f>
        <v>1</v>
      </c>
    </row>
    <row r="22" spans="1:5">
      <c r="A22" s="130">
        <v>13</v>
      </c>
      <c r="B22" s="58"/>
      <c r="C22" s="132" t="s">
        <v>31</v>
      </c>
      <c r="D22" s="137">
        <f>Részletező_Önk!H7+Részletező_Önk!I7</f>
        <v>1467.54</v>
      </c>
      <c r="E22" s="229">
        <v>2</v>
      </c>
    </row>
    <row r="23" spans="1:5">
      <c r="A23" s="130">
        <v>14</v>
      </c>
      <c r="B23" s="134" t="s">
        <v>32</v>
      </c>
      <c r="C23" s="138"/>
      <c r="D23" s="139">
        <f>SUM(D21:D22)</f>
        <v>13951.54</v>
      </c>
      <c r="E23" s="139"/>
    </row>
    <row r="24" spans="1:5">
      <c r="A24" s="130">
        <v>15</v>
      </c>
      <c r="B24" s="129" t="s">
        <v>33</v>
      </c>
      <c r="C24" s="129"/>
      <c r="D24" s="131"/>
      <c r="E24" s="230"/>
    </row>
    <row r="25" spans="1:5" ht="22.5">
      <c r="A25" s="130">
        <v>16</v>
      </c>
      <c r="B25" s="129"/>
      <c r="C25" s="313" t="s">
        <v>377</v>
      </c>
      <c r="D25" s="137">
        <f>Részletező_Önk!D10</f>
        <v>1816.1499999999999</v>
      </c>
      <c r="E25" s="231"/>
    </row>
    <row r="26" spans="1:5">
      <c r="A26" s="130">
        <v>17</v>
      </c>
      <c r="B26" s="129"/>
      <c r="C26" s="313" t="s">
        <v>380</v>
      </c>
      <c r="D26" s="137">
        <f>Részletező_Önk!E10</f>
        <v>0</v>
      </c>
      <c r="E26" s="231"/>
    </row>
    <row r="27" spans="1:5" s="189" customFormat="1">
      <c r="A27" s="130">
        <v>18</v>
      </c>
      <c r="B27" s="129"/>
      <c r="C27" s="310" t="s">
        <v>37</v>
      </c>
      <c r="D27" s="137">
        <f>Részletező_Önk!J22</f>
        <v>0</v>
      </c>
      <c r="E27" s="231"/>
    </row>
    <row r="28" spans="1:5" s="189" customFormat="1">
      <c r="A28" s="130">
        <v>19</v>
      </c>
      <c r="B28" s="129"/>
      <c r="C28" s="129" t="str">
        <f>Részletező_Önk!K1</f>
        <v>Zöldterület-kezelés</v>
      </c>
      <c r="D28" s="137">
        <f>Részletező_Önk!K10</f>
        <v>0</v>
      </c>
      <c r="E28" s="231"/>
    </row>
    <row r="29" spans="1:5">
      <c r="A29" s="130">
        <v>20</v>
      </c>
      <c r="B29" s="129"/>
      <c r="C29" s="132" t="str">
        <f>Részletező_Önk!L1</f>
        <v xml:space="preserve">Váors, községszolgáltatási egyéb szolgáltatások </v>
      </c>
      <c r="D29" s="137">
        <f>Részletező_Önk!L10</f>
        <v>0</v>
      </c>
      <c r="E29" s="231"/>
    </row>
    <row r="30" spans="1:5">
      <c r="A30" s="130">
        <v>21</v>
      </c>
      <c r="B30" s="129"/>
      <c r="C30" s="132" t="str">
        <f>Részletező_Önk!M1</f>
        <v>Háziorvosi alapellátás</v>
      </c>
      <c r="D30" s="137">
        <f>Részletező_Önk!M10</f>
        <v>0</v>
      </c>
      <c r="E30" s="231"/>
    </row>
    <row r="31" spans="1:5">
      <c r="A31" s="130">
        <v>22</v>
      </c>
      <c r="B31" s="129"/>
      <c r="C31" s="132" t="s">
        <v>420</v>
      </c>
      <c r="D31" s="137">
        <f>Részletező_Önk!R10</f>
        <v>0</v>
      </c>
      <c r="E31" s="231"/>
    </row>
    <row r="32" spans="1:5">
      <c r="A32" s="130">
        <v>23</v>
      </c>
      <c r="B32" s="129"/>
      <c r="C32" s="132" t="str">
        <f>Részletező_Önk!O1</f>
        <v xml:space="preserve">Könyvtári szolgáltatások </v>
      </c>
      <c r="D32" s="137">
        <f>Részletező_Önk!O10</f>
        <v>0</v>
      </c>
      <c r="E32" s="231"/>
    </row>
    <row r="33" spans="1:5" ht="23.25">
      <c r="A33" s="130">
        <v>24</v>
      </c>
      <c r="B33" s="129"/>
      <c r="C33" s="311" t="str">
        <f>Részletező_Önk!P1</f>
        <v>Közművelődés-hagyományos közösségi kulturális értékek gondozása</v>
      </c>
      <c r="D33" s="137">
        <f>Részletező_Önk!P10</f>
        <v>368.54999999999995</v>
      </c>
      <c r="E33" s="231"/>
    </row>
    <row r="34" spans="1:5" s="189" customFormat="1">
      <c r="A34" s="130">
        <v>25</v>
      </c>
      <c r="B34" s="129"/>
      <c r="C34" s="312" t="s">
        <v>440</v>
      </c>
      <c r="D34" s="137">
        <f>Részletező_Önk!S10</f>
        <v>0</v>
      </c>
      <c r="E34" s="231"/>
    </row>
    <row r="35" spans="1:5">
      <c r="A35" s="130">
        <v>26</v>
      </c>
      <c r="B35" s="129"/>
      <c r="C35" s="132" t="s">
        <v>31</v>
      </c>
      <c r="D35" s="137">
        <f>Részletező_Önk!I10+Részletező_Önk!H10</f>
        <v>128.41</v>
      </c>
      <c r="E35" s="231"/>
    </row>
    <row r="36" spans="1:5">
      <c r="A36" s="130">
        <v>27</v>
      </c>
      <c r="B36" s="134" t="s">
        <v>35</v>
      </c>
      <c r="C36" s="134"/>
      <c r="D36" s="135">
        <f>SUM(D25:D35)</f>
        <v>2313.1099999999997</v>
      </c>
      <c r="E36" s="135"/>
    </row>
    <row r="37" spans="1:5">
      <c r="A37" s="130">
        <v>28</v>
      </c>
      <c r="B37" s="129" t="s">
        <v>36</v>
      </c>
      <c r="C37" s="129"/>
      <c r="D37" s="131"/>
      <c r="E37" s="231"/>
    </row>
    <row r="38" spans="1:5" ht="22.5">
      <c r="A38" s="130">
        <v>29</v>
      </c>
      <c r="B38" s="129"/>
      <c r="C38" s="313" t="s">
        <v>377</v>
      </c>
      <c r="D38" s="137">
        <f>Részletező_Önk!D11</f>
        <v>0</v>
      </c>
      <c r="E38" s="231"/>
    </row>
    <row r="39" spans="1:5">
      <c r="A39" s="130">
        <v>30</v>
      </c>
      <c r="B39" s="129"/>
      <c r="C39" s="313" t="s">
        <v>380</v>
      </c>
      <c r="D39" s="137">
        <f>Részletező_Önk!E11</f>
        <v>147</v>
      </c>
      <c r="E39" s="231"/>
    </row>
    <row r="40" spans="1:5">
      <c r="A40" s="130">
        <v>31</v>
      </c>
      <c r="B40" s="129"/>
      <c r="C40" s="310" t="s">
        <v>37</v>
      </c>
      <c r="D40" s="137">
        <f>Részletező_Önk!J11</f>
        <v>1054</v>
      </c>
      <c r="E40" s="231"/>
    </row>
    <row r="41" spans="1:5">
      <c r="A41" s="130">
        <v>32</v>
      </c>
      <c r="B41" s="129"/>
      <c r="C41" s="129" t="str">
        <f>Részletező_Önk!K1</f>
        <v>Zöldterület-kezelés</v>
      </c>
      <c r="D41" s="137">
        <f>Részletező_Önk!K11</f>
        <v>417</v>
      </c>
      <c r="E41" s="231"/>
    </row>
    <row r="42" spans="1:5">
      <c r="A42" s="130">
        <v>33</v>
      </c>
      <c r="B42" s="129"/>
      <c r="C42" s="132" t="str">
        <f>Részletező_Önk!L1</f>
        <v xml:space="preserve">Váors, községszolgáltatási egyéb szolgáltatások </v>
      </c>
      <c r="D42" s="137">
        <f>Részletező_Önk!L11</f>
        <v>12277</v>
      </c>
      <c r="E42" s="231"/>
    </row>
    <row r="43" spans="1:5">
      <c r="A43" s="130">
        <v>34</v>
      </c>
      <c r="B43" s="129"/>
      <c r="C43" s="132" t="str">
        <f>Részletező_Önk!M1</f>
        <v>Háziorvosi alapellátás</v>
      </c>
      <c r="D43" s="137">
        <f>Részletező_Önk!M11</f>
        <v>322</v>
      </c>
      <c r="E43" s="231"/>
    </row>
    <row r="44" spans="1:5" s="189" customFormat="1">
      <c r="A44" s="130">
        <v>35</v>
      </c>
      <c r="B44" s="129"/>
      <c r="C44" s="132" t="s">
        <v>422</v>
      </c>
      <c r="D44" s="137">
        <f>Részletező_Önk!N11</f>
        <v>478</v>
      </c>
      <c r="E44" s="231"/>
    </row>
    <row r="45" spans="1:5" s="189" customFormat="1">
      <c r="A45" s="130">
        <v>36</v>
      </c>
      <c r="B45" s="129"/>
      <c r="C45" s="132" t="s">
        <v>420</v>
      </c>
      <c r="D45" s="137">
        <f>Részletező_Önk!R11</f>
        <v>1428</v>
      </c>
      <c r="E45" s="231"/>
    </row>
    <row r="46" spans="1:5">
      <c r="A46" s="130">
        <v>37</v>
      </c>
      <c r="B46" s="129"/>
      <c r="C46" s="132" t="str">
        <f>Részletező_Önk!O1</f>
        <v xml:space="preserve">Könyvtári szolgáltatások </v>
      </c>
      <c r="D46" s="137">
        <f>Részletező_Önk!O11</f>
        <v>330</v>
      </c>
      <c r="E46" s="231"/>
    </row>
    <row r="47" spans="1:5" ht="23.25">
      <c r="A47" s="130">
        <v>38</v>
      </c>
      <c r="B47" s="129"/>
      <c r="C47" s="311" t="str">
        <f>Részletező_Önk!P1</f>
        <v>Közművelődés-hagyományos közösségi kulturális értékek gondozása</v>
      </c>
      <c r="D47" s="137">
        <f>Részletező_Önk!P11</f>
        <v>3686</v>
      </c>
      <c r="E47" s="231"/>
    </row>
    <row r="48" spans="1:5" s="189" customFormat="1">
      <c r="A48" s="130">
        <v>39</v>
      </c>
      <c r="B48" s="129"/>
      <c r="C48" s="311" t="s">
        <v>440</v>
      </c>
      <c r="D48" s="137">
        <f>Részletező_Önk!S11</f>
        <v>2694.6509999999998</v>
      </c>
      <c r="E48" s="231"/>
    </row>
    <row r="49" spans="1:5">
      <c r="A49" s="130">
        <v>40</v>
      </c>
      <c r="B49" s="129"/>
      <c r="C49" s="312" t="s">
        <v>414</v>
      </c>
      <c r="D49" s="137">
        <f>Részletező_Önk!U11</f>
        <v>0</v>
      </c>
      <c r="E49" s="231"/>
    </row>
    <row r="50" spans="1:5" s="189" customFormat="1">
      <c r="A50" s="130">
        <v>41</v>
      </c>
      <c r="B50" s="129"/>
      <c r="C50" s="312" t="s">
        <v>441</v>
      </c>
      <c r="D50" s="137">
        <f>Részletező_Önk!V11</f>
        <v>311.09800000000001</v>
      </c>
      <c r="E50" s="231"/>
    </row>
    <row r="51" spans="1:5">
      <c r="A51" s="130">
        <v>42</v>
      </c>
      <c r="B51" s="129"/>
      <c r="C51" s="132" t="s">
        <v>31</v>
      </c>
      <c r="D51" s="137">
        <f>Részletező_Önk!H11+Részletező_Önk!I11</f>
        <v>148.59</v>
      </c>
      <c r="E51" s="231"/>
    </row>
    <row r="52" spans="1:5">
      <c r="A52" s="130">
        <v>43</v>
      </c>
      <c r="B52" s="141" t="s">
        <v>38</v>
      </c>
      <c r="C52" s="142"/>
      <c r="D52" s="143">
        <f>SUM(D38:D51)</f>
        <v>23293.339</v>
      </c>
      <c r="E52" s="143"/>
    </row>
    <row r="53" spans="1:5">
      <c r="A53" s="130">
        <v>44</v>
      </c>
      <c r="B53" s="129" t="s">
        <v>39</v>
      </c>
      <c r="C53" s="129"/>
      <c r="D53" s="131"/>
      <c r="E53" s="231"/>
    </row>
    <row r="54" spans="1:5">
      <c r="A54" s="130">
        <v>45</v>
      </c>
      <c r="B54" s="144" t="s">
        <v>40</v>
      </c>
      <c r="C54" s="144"/>
      <c r="D54" s="131"/>
      <c r="E54" s="231"/>
    </row>
    <row r="55" spans="1:5">
      <c r="A55" s="130">
        <v>46</v>
      </c>
      <c r="B55" s="144"/>
      <c r="C55" s="144" t="s">
        <v>417</v>
      </c>
      <c r="D55" s="137">
        <f>'6.számú melléklet '!C17+'6.számú melléklet '!C18+1</f>
        <v>7329</v>
      </c>
      <c r="E55" s="231"/>
    </row>
    <row r="56" spans="1:5">
      <c r="A56" s="130">
        <v>47</v>
      </c>
      <c r="B56" s="144"/>
      <c r="C56" s="129" t="s">
        <v>41</v>
      </c>
      <c r="D56" s="131">
        <f>'6.számú melléklet '!C8</f>
        <v>369</v>
      </c>
      <c r="E56" s="231"/>
    </row>
    <row r="57" spans="1:5">
      <c r="A57" s="130">
        <v>48</v>
      </c>
      <c r="B57" s="129"/>
      <c r="C57" s="145" t="s">
        <v>42</v>
      </c>
      <c r="D57" s="131">
        <f>'6.számú melléklet '!C9</f>
        <v>496.8</v>
      </c>
      <c r="E57" s="231"/>
    </row>
    <row r="58" spans="1:5" s="189" customFormat="1">
      <c r="A58" s="130">
        <v>49</v>
      </c>
      <c r="B58" s="129"/>
      <c r="C58" s="145" t="s">
        <v>184</v>
      </c>
      <c r="D58" s="131">
        <f>Részletező_Önk!F41+Részletező_Önk!D41</f>
        <v>2280.491</v>
      </c>
      <c r="E58" s="231"/>
    </row>
    <row r="59" spans="1:5">
      <c r="A59" s="130">
        <v>50</v>
      </c>
      <c r="B59" s="144" t="s">
        <v>43</v>
      </c>
      <c r="C59" s="129"/>
      <c r="D59" s="131"/>
      <c r="E59" s="231"/>
    </row>
    <row r="60" spans="1:5" s="189" customFormat="1">
      <c r="A60" s="130">
        <v>51</v>
      </c>
      <c r="B60" s="144"/>
      <c r="C60" s="129" t="s">
        <v>419</v>
      </c>
      <c r="D60" s="131">
        <f>SUM('6.számú melléklet '!C15)</f>
        <v>1000</v>
      </c>
      <c r="E60" s="231"/>
    </row>
    <row r="61" spans="1:5">
      <c r="A61" s="130">
        <v>52</v>
      </c>
      <c r="B61" s="129"/>
      <c r="C61" s="129" t="s">
        <v>23</v>
      </c>
      <c r="D61" s="215">
        <f>'6.számú melléklet '!C16+'6.számú melléklet '!C11</f>
        <v>115</v>
      </c>
      <c r="E61" s="231"/>
    </row>
    <row r="62" spans="1:5" s="189" customFormat="1">
      <c r="A62" s="130">
        <v>53</v>
      </c>
      <c r="B62" s="129"/>
      <c r="C62" s="129" t="s">
        <v>438</v>
      </c>
      <c r="D62" s="215">
        <f>'6.számú melléklet '!C12</f>
        <v>50</v>
      </c>
      <c r="E62" s="231"/>
    </row>
    <row r="63" spans="1:5" s="189" customFormat="1">
      <c r="A63" s="130">
        <v>54</v>
      </c>
      <c r="B63" s="129"/>
      <c r="C63" s="129" t="s">
        <v>439</v>
      </c>
      <c r="D63" s="215">
        <f>'6.számú melléklet '!C13+'6.számú melléklet '!C14</f>
        <v>350</v>
      </c>
      <c r="E63" s="231"/>
    </row>
    <row r="64" spans="1:5" s="189" customFormat="1">
      <c r="A64" s="130">
        <v>55</v>
      </c>
      <c r="B64" s="129"/>
      <c r="C64" s="129" t="s">
        <v>227</v>
      </c>
      <c r="D64" s="215">
        <f>'6.számú melléklet '!C10+'6.számú melléklet '!C20+'6.számú melléklet '!C19</f>
        <v>97</v>
      </c>
      <c r="E64" s="231"/>
    </row>
    <row r="65" spans="1:5" ht="15.75" thickBot="1">
      <c r="A65" s="130">
        <v>56</v>
      </c>
      <c r="B65" s="146" t="s">
        <v>44</v>
      </c>
      <c r="C65" s="146"/>
      <c r="D65" s="147">
        <f>SUM(D55:D64)</f>
        <v>12087.290999999999</v>
      </c>
      <c r="E65" s="147"/>
    </row>
    <row r="66" spans="1:5">
      <c r="A66" s="130">
        <v>57</v>
      </c>
      <c r="B66" s="129" t="s">
        <v>45</v>
      </c>
      <c r="C66" s="129"/>
      <c r="D66" s="131"/>
      <c r="E66" s="231"/>
    </row>
    <row r="67" spans="1:5">
      <c r="A67" s="130">
        <v>58</v>
      </c>
      <c r="B67" s="129"/>
      <c r="C67" s="129" t="s">
        <v>199</v>
      </c>
      <c r="D67" s="131">
        <f>'6.számú melléklet '!C23</f>
        <v>50</v>
      </c>
      <c r="E67" s="231"/>
    </row>
    <row r="68" spans="1:5" s="189" customFormat="1">
      <c r="A68" s="130">
        <v>59</v>
      </c>
      <c r="B68" s="129"/>
      <c r="C68" s="129" t="s">
        <v>200</v>
      </c>
      <c r="D68" s="131">
        <f>'6.számú melléklet '!C24</f>
        <v>200</v>
      </c>
      <c r="E68" s="231"/>
    </row>
    <row r="69" spans="1:5" s="189" customFormat="1">
      <c r="A69" s="130">
        <v>60</v>
      </c>
      <c r="B69" s="129"/>
      <c r="C69" s="129" t="s">
        <v>201</v>
      </c>
      <c r="D69" s="131">
        <f>'6.számú melléklet '!C25</f>
        <v>200</v>
      </c>
      <c r="E69" s="231"/>
    </row>
    <row r="70" spans="1:5">
      <c r="A70" s="130">
        <v>61</v>
      </c>
      <c r="B70" s="129"/>
      <c r="C70" s="129" t="s">
        <v>202</v>
      </c>
      <c r="D70" s="131">
        <f>'6.számú melléklet '!C26</f>
        <v>100</v>
      </c>
      <c r="E70" s="231"/>
    </row>
    <row r="71" spans="1:5">
      <c r="A71" s="130">
        <v>62</v>
      </c>
      <c r="B71" s="129"/>
      <c r="C71" s="129" t="s">
        <v>203</v>
      </c>
      <c r="D71" s="131">
        <f>'6.számú melléklet '!C27</f>
        <v>26</v>
      </c>
      <c r="E71" s="231"/>
    </row>
    <row r="72" spans="1:5">
      <c r="A72" s="130">
        <v>63</v>
      </c>
      <c r="B72" s="129"/>
      <c r="C72" s="129" t="s">
        <v>204</v>
      </c>
      <c r="D72" s="131">
        <f>'6.számú melléklet '!C28</f>
        <v>200</v>
      </c>
      <c r="E72" s="231"/>
    </row>
    <row r="73" spans="1:5">
      <c r="A73" s="130">
        <v>64</v>
      </c>
      <c r="B73" s="134" t="s">
        <v>46</v>
      </c>
      <c r="C73" s="134"/>
      <c r="D73" s="135">
        <f>SUM(D67:D72)</f>
        <v>776</v>
      </c>
      <c r="E73" s="135"/>
    </row>
    <row r="74" spans="1:5">
      <c r="A74" s="130">
        <v>65</v>
      </c>
      <c r="B74" s="148"/>
      <c r="C74" s="134"/>
      <c r="D74" s="135"/>
      <c r="E74" s="135"/>
    </row>
    <row r="75" spans="1:5">
      <c r="A75" s="130">
        <v>66</v>
      </c>
      <c r="B75" s="134" t="s">
        <v>47</v>
      </c>
      <c r="C75" s="134"/>
      <c r="D75" s="135">
        <f>Részletező_Önk!F37</f>
        <v>995.2</v>
      </c>
      <c r="E75" s="135"/>
    </row>
    <row r="76" spans="1:5">
      <c r="A76" s="130">
        <v>67</v>
      </c>
      <c r="B76" s="129" t="s">
        <v>48</v>
      </c>
      <c r="C76" s="129"/>
      <c r="D76" s="131"/>
      <c r="E76" s="231"/>
    </row>
    <row r="77" spans="1:5">
      <c r="A77" s="130">
        <v>68</v>
      </c>
      <c r="B77" s="129"/>
      <c r="C77" s="129" t="s">
        <v>49</v>
      </c>
      <c r="D77" s="131">
        <f>'7.számú melléklet '!D10</f>
        <v>0</v>
      </c>
      <c r="E77" s="231"/>
    </row>
    <row r="78" spans="1:5">
      <c r="A78" s="130">
        <v>69</v>
      </c>
      <c r="B78" s="129"/>
      <c r="C78" s="129" t="s">
        <v>50</v>
      </c>
      <c r="D78" s="131">
        <f>Részletező_Önk!L38/1.27</f>
        <v>73851.181102362199</v>
      </c>
      <c r="E78" s="231"/>
    </row>
    <row r="79" spans="1:5">
      <c r="A79" s="130">
        <v>70</v>
      </c>
      <c r="B79" s="129"/>
      <c r="C79" s="129" t="s">
        <v>168</v>
      </c>
      <c r="D79" s="131">
        <f>D78*0.27</f>
        <v>19939.818897637797</v>
      </c>
      <c r="E79" s="231"/>
    </row>
    <row r="80" spans="1:5" ht="15.75" thickBot="1">
      <c r="A80" s="130">
        <v>71</v>
      </c>
      <c r="B80" s="146" t="s">
        <v>51</v>
      </c>
      <c r="C80" s="146"/>
      <c r="D80" s="147">
        <f>SUM(D77:D79)</f>
        <v>93791</v>
      </c>
      <c r="E80" s="147"/>
    </row>
    <row r="81" spans="1:6" ht="15.75" thickBot="1">
      <c r="A81" s="130">
        <v>72</v>
      </c>
      <c r="B81" s="149"/>
      <c r="C81" s="149" t="s">
        <v>52</v>
      </c>
      <c r="D81" s="150">
        <f>D23+D36+D52+D65+D73+D74+D75+D80</f>
        <v>147207.47999999998</v>
      </c>
      <c r="E81" s="150"/>
      <c r="F81" s="51"/>
    </row>
    <row r="82" spans="1:6">
      <c r="A82" s="151"/>
      <c r="B82" s="152"/>
      <c r="C82" s="58"/>
      <c r="D82" s="58"/>
      <c r="E82" s="233"/>
    </row>
    <row r="83" spans="1:6">
      <c r="A83" s="153"/>
      <c r="B83" s="56" t="s">
        <v>53</v>
      </c>
      <c r="C83" s="125"/>
      <c r="D83" s="125"/>
      <c r="E83" s="233"/>
    </row>
    <row r="84" spans="1:6">
      <c r="A84" s="151"/>
      <c r="B84" s="61"/>
      <c r="C84" s="58"/>
      <c r="D84" s="58"/>
      <c r="E84" s="233"/>
    </row>
    <row r="85" spans="1:6" ht="15.75" thickBot="1">
      <c r="A85" s="151"/>
      <c r="B85" s="61"/>
      <c r="C85" s="58"/>
      <c r="D85" s="58"/>
      <c r="E85" s="233"/>
    </row>
    <row r="86" spans="1:6" ht="15" customHeight="1">
      <c r="A86" s="427"/>
      <c r="B86" s="422" t="s">
        <v>0</v>
      </c>
      <c r="C86" s="423"/>
      <c r="D86" s="411" t="s">
        <v>181</v>
      </c>
      <c r="E86" s="425" t="s">
        <v>175</v>
      </c>
    </row>
    <row r="87" spans="1:6">
      <c r="A87" s="428"/>
      <c r="B87" s="424"/>
      <c r="C87" s="424"/>
      <c r="D87" s="412"/>
      <c r="E87" s="426"/>
      <c r="F87" s="51"/>
    </row>
    <row r="88" spans="1:6">
      <c r="A88" s="159">
        <v>73</v>
      </c>
      <c r="B88" s="407" t="s">
        <v>28</v>
      </c>
      <c r="C88" s="408"/>
      <c r="D88" s="158"/>
      <c r="E88" s="228"/>
    </row>
    <row r="89" spans="1:6">
      <c r="A89" s="159">
        <v>74</v>
      </c>
      <c r="B89" s="127"/>
      <c r="C89" s="127" t="s">
        <v>54</v>
      </c>
      <c r="D89" s="128">
        <v>0</v>
      </c>
      <c r="E89" s="228"/>
      <c r="F89" s="51"/>
    </row>
    <row r="90" spans="1:6">
      <c r="A90" s="340">
        <v>75</v>
      </c>
      <c r="B90" s="140" t="s">
        <v>32</v>
      </c>
      <c r="C90" s="140"/>
      <c r="D90" s="154">
        <v>0</v>
      </c>
      <c r="E90" s="154">
        <f>SUM(E80:E88)</f>
        <v>0</v>
      </c>
    </row>
    <row r="91" spans="1:6">
      <c r="A91" s="340">
        <v>76</v>
      </c>
      <c r="B91" s="127"/>
      <c r="C91" s="160" t="s">
        <v>54</v>
      </c>
      <c r="D91" s="182">
        <v>0</v>
      </c>
      <c r="E91" s="156"/>
    </row>
    <row r="92" spans="1:6">
      <c r="A92" s="340">
        <v>77</v>
      </c>
      <c r="B92" s="140" t="s">
        <v>55</v>
      </c>
      <c r="C92" s="140"/>
      <c r="D92" s="154">
        <f>SUM(D90:D91)</f>
        <v>0</v>
      </c>
      <c r="E92" s="154">
        <f>SUM(E76:E91)</f>
        <v>0</v>
      </c>
    </row>
    <row r="93" spans="1:6" ht="15.75" thickBot="1">
      <c r="A93" s="340">
        <v>78</v>
      </c>
      <c r="B93" s="161"/>
      <c r="C93" s="161" t="s">
        <v>56</v>
      </c>
      <c r="D93" s="183">
        <f>SUM(D92,D90)</f>
        <v>0</v>
      </c>
      <c r="E93" s="183"/>
    </row>
    <row r="94" spans="1:6">
      <c r="A94" s="151"/>
      <c r="B94" s="61"/>
      <c r="C94" s="58"/>
      <c r="D94" s="58"/>
      <c r="E94" s="233"/>
    </row>
    <row r="95" spans="1:6">
      <c r="A95" s="151"/>
      <c r="B95" s="61"/>
      <c r="C95" s="58"/>
      <c r="D95" s="58"/>
      <c r="E95" s="233"/>
    </row>
    <row r="96" spans="1:6">
      <c r="A96" s="151"/>
      <c r="B96" s="56" t="s">
        <v>57</v>
      </c>
      <c r="C96" s="125"/>
      <c r="D96" s="125"/>
      <c r="E96" s="233"/>
    </row>
    <row r="97" spans="1:6" ht="15.75" thickBot="1">
      <c r="A97" s="151"/>
      <c r="B97" s="61"/>
      <c r="C97" s="58"/>
      <c r="D97" s="58"/>
      <c r="E97" s="233"/>
    </row>
    <row r="98" spans="1:6" ht="12.75" customHeight="1">
      <c r="A98" s="429"/>
      <c r="B98" s="431" t="s">
        <v>0</v>
      </c>
      <c r="C98" s="432"/>
      <c r="D98" s="411" t="s">
        <v>181</v>
      </c>
      <c r="E98" s="435" t="s">
        <v>175</v>
      </c>
    </row>
    <row r="99" spans="1:6">
      <c r="A99" s="430"/>
      <c r="B99" s="433"/>
      <c r="C99" s="434"/>
      <c r="D99" s="412"/>
      <c r="E99" s="436"/>
    </row>
    <row r="100" spans="1:6">
      <c r="A100" s="159">
        <v>79</v>
      </c>
      <c r="B100" s="407" t="s">
        <v>28</v>
      </c>
      <c r="C100" s="408"/>
      <c r="D100" s="158"/>
      <c r="E100" s="228"/>
      <c r="F100" s="37"/>
    </row>
    <row r="101" spans="1:6">
      <c r="A101" s="159">
        <v>80</v>
      </c>
      <c r="B101" s="127"/>
      <c r="C101" s="160" t="s">
        <v>34</v>
      </c>
      <c r="D101" s="156">
        <v>0</v>
      </c>
      <c r="E101" s="228">
        <v>0</v>
      </c>
      <c r="F101" s="37"/>
    </row>
    <row r="102" spans="1:6">
      <c r="A102" s="340">
        <v>81</v>
      </c>
      <c r="B102" s="140" t="s">
        <v>32</v>
      </c>
      <c r="C102" s="140"/>
      <c r="D102" s="136">
        <f>SUM(D101)</f>
        <v>0</v>
      </c>
      <c r="E102" s="136">
        <f>SUM(E91:E100)</f>
        <v>0</v>
      </c>
      <c r="F102" s="51"/>
    </row>
    <row r="103" spans="1:6">
      <c r="A103" s="340">
        <v>82</v>
      </c>
      <c r="B103" s="407" t="s">
        <v>176</v>
      </c>
      <c r="C103" s="408"/>
      <c r="D103" s="181"/>
      <c r="E103" s="232"/>
    </row>
    <row r="104" spans="1:6">
      <c r="A104" s="340">
        <v>83</v>
      </c>
      <c r="B104" s="127"/>
      <c r="C104" s="160" t="s">
        <v>34</v>
      </c>
      <c r="D104" s="156">
        <v>0</v>
      </c>
      <c r="E104" s="156"/>
      <c r="F104" s="51"/>
    </row>
    <row r="105" spans="1:6">
      <c r="A105" s="340">
        <v>84</v>
      </c>
      <c r="B105" s="140" t="s">
        <v>55</v>
      </c>
      <c r="C105" s="140"/>
      <c r="D105" s="136">
        <f>SUM(D104)</f>
        <v>0</v>
      </c>
      <c r="E105" s="136">
        <f>SUM(E85:E104)</f>
        <v>0</v>
      </c>
      <c r="F105" s="51"/>
    </row>
    <row r="106" spans="1:6" ht="15.75" thickBot="1">
      <c r="A106" s="340">
        <v>85</v>
      </c>
      <c r="B106" s="161"/>
      <c r="C106" s="161" t="s">
        <v>58</v>
      </c>
      <c r="D106" s="183">
        <f>SUM(D102,D105)</f>
        <v>0</v>
      </c>
      <c r="E106" s="183"/>
      <c r="F106" s="51"/>
    </row>
    <row r="107" spans="1:6">
      <c r="A107" s="133"/>
      <c r="B107" s="58"/>
      <c r="C107" s="58"/>
      <c r="D107" s="58"/>
      <c r="E107" s="233"/>
    </row>
    <row r="108" spans="1:6" ht="15.75" thickBot="1">
      <c r="A108" s="155"/>
      <c r="B108" s="58"/>
      <c r="C108" s="58"/>
      <c r="D108" s="58"/>
      <c r="E108" s="233"/>
    </row>
    <row r="109" spans="1:6" ht="15.75" thickBot="1">
      <c r="A109" s="156">
        <v>86</v>
      </c>
      <c r="B109" s="149"/>
      <c r="C109" s="149" t="s">
        <v>59</v>
      </c>
      <c r="D109" s="157">
        <f>D81+D93+D106</f>
        <v>147207.47999999998</v>
      </c>
      <c r="E109" s="157">
        <f>E21+E22</f>
        <v>3</v>
      </c>
    </row>
    <row r="110" spans="1:6">
      <c r="A110" s="38"/>
    </row>
  </sheetData>
  <mergeCells count="19">
    <mergeCell ref="B103:C103"/>
    <mergeCell ref="A98:A99"/>
    <mergeCell ref="B98:C99"/>
    <mergeCell ref="E98:E99"/>
    <mergeCell ref="B100:C100"/>
    <mergeCell ref="D98:D99"/>
    <mergeCell ref="A2:E2"/>
    <mergeCell ref="A3:E3"/>
    <mergeCell ref="A4:E4"/>
    <mergeCell ref="B88:C88"/>
    <mergeCell ref="D8:D9"/>
    <mergeCell ref="D86:D87"/>
    <mergeCell ref="A8:A9"/>
    <mergeCell ref="B7:C7"/>
    <mergeCell ref="B8:C9"/>
    <mergeCell ref="E8:E9"/>
    <mergeCell ref="B86:C87"/>
    <mergeCell ref="E86:E87"/>
    <mergeCell ref="A86:A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0"/>
  <sheetViews>
    <sheetView workbookViewId="0">
      <selection sqref="A1:C1"/>
    </sheetView>
  </sheetViews>
  <sheetFormatPr defaultRowHeight="15"/>
  <cols>
    <col min="1" max="1" width="8" customWidth="1"/>
    <col min="2" max="2" width="56.5703125" customWidth="1"/>
    <col min="3" max="3" width="16.7109375" style="15" customWidth="1"/>
    <col min="4" max="4" width="18.710937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438" t="s">
        <v>459</v>
      </c>
      <c r="B1" s="344"/>
      <c r="C1" s="344"/>
      <c r="D1" s="188"/>
    </row>
    <row r="2" spans="1:7" ht="15.75">
      <c r="A2" s="34"/>
      <c r="B2" s="34"/>
      <c r="C2" s="34"/>
      <c r="D2" s="3"/>
    </row>
    <row r="3" spans="1:7" s="16" customFormat="1" ht="15.75">
      <c r="A3" s="438" t="s">
        <v>19</v>
      </c>
      <c r="B3" s="344"/>
      <c r="C3" s="344"/>
      <c r="D3" s="187"/>
      <c r="F3" s="17"/>
    </row>
    <row r="4" spans="1:7" ht="14.25" customHeight="1">
      <c r="B4" s="437"/>
      <c r="C4" s="437"/>
      <c r="E4" s="361"/>
      <c r="F4" s="361"/>
      <c r="G4" s="361"/>
    </row>
    <row r="5" spans="1:7" ht="14.25" customHeight="1" thickBot="1">
      <c r="B5" s="18"/>
      <c r="C5" s="19"/>
      <c r="E5" s="1"/>
      <c r="F5" s="1"/>
      <c r="G5" s="9"/>
    </row>
    <row r="6" spans="1:7" ht="14.25" customHeight="1">
      <c r="A6" s="25"/>
      <c r="B6" s="29" t="s">
        <v>7</v>
      </c>
      <c r="C6" s="120" t="s">
        <v>8</v>
      </c>
      <c r="D6" s="1"/>
      <c r="E6" s="9"/>
      <c r="F6"/>
    </row>
    <row r="7" spans="1:7" ht="31.5" customHeight="1">
      <c r="A7" s="180" t="s">
        <v>26</v>
      </c>
      <c r="B7" s="30" t="s">
        <v>0</v>
      </c>
      <c r="C7" s="169" t="s">
        <v>180</v>
      </c>
      <c r="D7" s="1"/>
      <c r="E7" s="9"/>
      <c r="F7"/>
    </row>
    <row r="8" spans="1:7" ht="18" customHeight="1">
      <c r="A8" s="26">
        <v>1</v>
      </c>
      <c r="B8" s="27" t="s">
        <v>20</v>
      </c>
      <c r="C8" s="121">
        <v>369</v>
      </c>
      <c r="D8" s="1"/>
      <c r="E8" s="9"/>
      <c r="F8"/>
    </row>
    <row r="9" spans="1:7" ht="18" customHeight="1">
      <c r="A9" s="26">
        <v>2</v>
      </c>
      <c r="B9" s="27" t="s">
        <v>21</v>
      </c>
      <c r="C9" s="121">
        <f>621*0.8</f>
        <v>496.8</v>
      </c>
      <c r="D9" s="1"/>
      <c r="E9" s="9"/>
      <c r="F9"/>
    </row>
    <row r="10" spans="1:7" ht="18" customHeight="1">
      <c r="A10" s="26">
        <v>4</v>
      </c>
      <c r="B10" s="205" t="s">
        <v>196</v>
      </c>
      <c r="C10" s="121">
        <v>12</v>
      </c>
      <c r="D10" s="15"/>
      <c r="F10"/>
    </row>
    <row r="11" spans="1:7" s="189" customFormat="1" ht="18" customHeight="1">
      <c r="A11" s="26">
        <v>5</v>
      </c>
      <c r="B11" s="337" t="s">
        <v>433</v>
      </c>
      <c r="C11" s="121">
        <v>15</v>
      </c>
      <c r="D11" s="17"/>
    </row>
    <row r="12" spans="1:7" s="189" customFormat="1" ht="18" customHeight="1">
      <c r="A12" s="26">
        <v>6</v>
      </c>
      <c r="B12" s="337" t="s">
        <v>434</v>
      </c>
      <c r="C12" s="121">
        <v>50</v>
      </c>
      <c r="D12" s="17"/>
    </row>
    <row r="13" spans="1:7" s="189" customFormat="1" ht="18" customHeight="1">
      <c r="A13" s="26">
        <v>7</v>
      </c>
      <c r="B13" s="337" t="s">
        <v>435</v>
      </c>
      <c r="C13" s="121">
        <v>150</v>
      </c>
      <c r="D13" s="17"/>
    </row>
    <row r="14" spans="1:7" s="189" customFormat="1" ht="18" customHeight="1">
      <c r="A14" s="26">
        <v>8</v>
      </c>
      <c r="B14" s="28" t="s">
        <v>431</v>
      </c>
      <c r="C14" s="206">
        <v>200</v>
      </c>
      <c r="D14" s="17"/>
    </row>
    <row r="15" spans="1:7" ht="18" customHeight="1">
      <c r="A15" s="26">
        <v>9</v>
      </c>
      <c r="B15" s="338" t="s">
        <v>430</v>
      </c>
      <c r="C15" s="206">
        <v>1000</v>
      </c>
      <c r="D15" s="17"/>
      <c r="F15"/>
    </row>
    <row r="16" spans="1:7" ht="18" customHeight="1">
      <c r="A16" s="26">
        <v>10</v>
      </c>
      <c r="B16" s="28" t="s">
        <v>432</v>
      </c>
      <c r="C16" s="206">
        <v>100</v>
      </c>
      <c r="D16" s="17"/>
      <c r="F16"/>
    </row>
    <row r="17" spans="1:6" s="189" customFormat="1" ht="18" customHeight="1">
      <c r="A17" s="26">
        <v>11</v>
      </c>
      <c r="B17" s="28" t="s">
        <v>429</v>
      </c>
      <c r="C17" s="206">
        <v>1213</v>
      </c>
      <c r="D17" s="17"/>
    </row>
    <row r="18" spans="1:6" s="189" customFormat="1" ht="18" customHeight="1">
      <c r="A18" s="26">
        <v>12</v>
      </c>
      <c r="B18" s="28" t="s">
        <v>418</v>
      </c>
      <c r="C18" s="206">
        <v>6115</v>
      </c>
      <c r="D18" s="17"/>
    </row>
    <row r="19" spans="1:6" s="189" customFormat="1" ht="18" customHeight="1">
      <c r="A19" s="26">
        <v>13</v>
      </c>
      <c r="B19" s="28" t="s">
        <v>436</v>
      </c>
      <c r="C19" s="206">
        <v>62</v>
      </c>
      <c r="D19" s="17"/>
    </row>
    <row r="20" spans="1:6" s="189" customFormat="1" ht="18" customHeight="1">
      <c r="A20" s="26">
        <v>14</v>
      </c>
      <c r="B20" s="28" t="s">
        <v>197</v>
      </c>
      <c r="C20" s="206">
        <v>23</v>
      </c>
      <c r="D20" s="17"/>
    </row>
    <row r="21" spans="1:6" s="189" customFormat="1" ht="18" customHeight="1">
      <c r="A21" s="26">
        <v>15</v>
      </c>
      <c r="B21" s="28" t="s">
        <v>198</v>
      </c>
      <c r="C21" s="206">
        <v>0</v>
      </c>
      <c r="D21" s="17"/>
    </row>
    <row r="22" spans="1:6">
      <c r="A22" s="214">
        <v>16</v>
      </c>
      <c r="B22" s="207" t="s">
        <v>24</v>
      </c>
      <c r="C22" s="208">
        <f>SUM(C8:C21)</f>
        <v>9805.7999999999993</v>
      </c>
      <c r="D22" s="15"/>
      <c r="E22" s="328"/>
      <c r="F22"/>
    </row>
    <row r="23" spans="1:6">
      <c r="A23" s="26">
        <v>17</v>
      </c>
      <c r="B23" s="69" t="s">
        <v>199</v>
      </c>
      <c r="C23" s="209">
        <v>50</v>
      </c>
      <c r="D23" s="15"/>
      <c r="F23"/>
    </row>
    <row r="24" spans="1:6">
      <c r="A24" s="26">
        <v>18</v>
      </c>
      <c r="B24" s="69" t="s">
        <v>200</v>
      </c>
      <c r="C24" s="209">
        <v>200</v>
      </c>
      <c r="D24" s="17"/>
      <c r="F24"/>
    </row>
    <row r="25" spans="1:6">
      <c r="A25" s="26">
        <v>19</v>
      </c>
      <c r="B25" s="69" t="s">
        <v>201</v>
      </c>
      <c r="C25" s="209">
        <v>200</v>
      </c>
      <c r="D25" s="15"/>
      <c r="F25"/>
    </row>
    <row r="26" spans="1:6" s="189" customFormat="1">
      <c r="A26" s="26">
        <v>20</v>
      </c>
      <c r="B26" s="210" t="s">
        <v>202</v>
      </c>
      <c r="C26" s="211">
        <v>100</v>
      </c>
      <c r="D26" s="15"/>
    </row>
    <row r="27" spans="1:6" s="189" customFormat="1">
      <c r="A27" s="26">
        <v>21</v>
      </c>
      <c r="B27" s="210" t="s">
        <v>203</v>
      </c>
      <c r="C27" s="211">
        <v>26</v>
      </c>
      <c r="D27" s="15"/>
    </row>
    <row r="28" spans="1:6" s="189" customFormat="1">
      <c r="A28" s="26">
        <v>22</v>
      </c>
      <c r="B28" s="210" t="s">
        <v>409</v>
      </c>
      <c r="C28" s="211">
        <v>200</v>
      </c>
      <c r="D28" s="15"/>
    </row>
    <row r="29" spans="1:6" ht="15.75" thickBot="1">
      <c r="A29" s="214">
        <v>23</v>
      </c>
      <c r="B29" s="212" t="s">
        <v>25</v>
      </c>
      <c r="C29" s="213">
        <f>SUM(C23:C28)</f>
        <v>776</v>
      </c>
      <c r="D29" s="15"/>
      <c r="F29"/>
    </row>
    <row r="30" spans="1:6">
      <c r="A30" s="20"/>
      <c r="B30" s="21"/>
      <c r="C30" s="22"/>
      <c r="D30" s="22"/>
    </row>
    <row r="31" spans="1:6">
      <c r="A31" s="23"/>
      <c r="B31" s="23"/>
      <c r="C31" s="24"/>
    </row>
    <row r="32" spans="1:6">
      <c r="A32" s="23"/>
      <c r="B32" s="23"/>
      <c r="C32" s="24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</sheetData>
  <mergeCells count="4">
    <mergeCell ref="B4:C4"/>
    <mergeCell ref="E4:G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10"/>
  <sheetViews>
    <sheetView workbookViewId="0">
      <selection sqref="A1:E1"/>
    </sheetView>
  </sheetViews>
  <sheetFormatPr defaultRowHeight="15"/>
  <cols>
    <col min="1" max="1" width="7.7109375" customWidth="1"/>
    <col min="2" max="2" width="58.85546875" customWidth="1"/>
    <col min="3" max="3" width="16.7109375" style="189" customWidth="1"/>
    <col min="4" max="5" width="16.7109375" customWidth="1"/>
  </cols>
  <sheetData>
    <row r="1" spans="1:5" ht="15.75">
      <c r="A1" s="439" t="s">
        <v>460</v>
      </c>
      <c r="B1" s="344"/>
      <c r="C1" s="344"/>
      <c r="D1" s="344"/>
      <c r="E1" s="344"/>
    </row>
    <row r="2" spans="1:5" ht="15.75">
      <c r="A2" s="4"/>
      <c r="B2" s="3"/>
      <c r="C2" s="3"/>
      <c r="D2" s="3"/>
      <c r="E2" s="3"/>
    </row>
    <row r="3" spans="1:5" ht="15.75">
      <c r="A3" s="439" t="s">
        <v>448</v>
      </c>
      <c r="B3" s="344"/>
      <c r="C3" s="344"/>
      <c r="D3" s="344"/>
      <c r="E3" s="344"/>
    </row>
    <row r="4" spans="1:5" ht="15.75">
      <c r="A4" s="2"/>
      <c r="B4" s="12"/>
      <c r="C4" s="123"/>
      <c r="D4" s="12"/>
      <c r="E4" s="123"/>
    </row>
    <row r="5" spans="1:5" ht="15.75">
      <c r="A5" s="2"/>
      <c r="B5" s="12"/>
      <c r="C5" s="123"/>
      <c r="D5" s="12"/>
      <c r="E5" s="123"/>
    </row>
    <row r="6" spans="1:5" ht="16.5" thickBot="1">
      <c r="A6" s="5" t="s">
        <v>6</v>
      </c>
      <c r="B6" s="3"/>
      <c r="C6" s="3"/>
      <c r="D6" s="11"/>
      <c r="E6" s="11" t="s">
        <v>18</v>
      </c>
    </row>
    <row r="7" spans="1:5" ht="15.75">
      <c r="A7" s="224"/>
      <c r="B7" s="217" t="s">
        <v>7</v>
      </c>
      <c r="C7" s="217" t="s">
        <v>8</v>
      </c>
      <c r="D7" s="217" t="s">
        <v>9</v>
      </c>
      <c r="E7" s="239" t="s">
        <v>244</v>
      </c>
    </row>
    <row r="8" spans="1:5" ht="47.25">
      <c r="A8" s="35" t="s">
        <v>13</v>
      </c>
      <c r="B8" s="13" t="s">
        <v>16</v>
      </c>
      <c r="C8" s="13" t="s">
        <v>236</v>
      </c>
      <c r="D8" s="13" t="s">
        <v>179</v>
      </c>
      <c r="E8" s="241" t="s">
        <v>243</v>
      </c>
    </row>
    <row r="9" spans="1:5" s="189" customFormat="1" ht="31.5" customHeight="1">
      <c r="A9" s="118">
        <v>1</v>
      </c>
      <c r="B9" s="197" t="s">
        <v>400</v>
      </c>
      <c r="C9" s="178">
        <v>0</v>
      </c>
      <c r="D9" s="178">
        <v>0</v>
      </c>
      <c r="E9" s="242"/>
    </row>
    <row r="10" spans="1:5" ht="16.5" thickBot="1">
      <c r="A10" s="6"/>
      <c r="B10" s="7" t="s">
        <v>17</v>
      </c>
      <c r="C10" s="218">
        <f>SUM(C9:C9)</f>
        <v>0</v>
      </c>
      <c r="D10" s="119">
        <f>SUM(D9:D9)</f>
        <v>0</v>
      </c>
      <c r="E10" s="243">
        <f t="shared" ref="E10" si="0">D10-C10</f>
        <v>0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D13"/>
  <sheetViews>
    <sheetView workbookViewId="0">
      <selection sqref="A1:C1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440" t="s">
        <v>461</v>
      </c>
      <c r="B1" s="344"/>
      <c r="C1" s="344"/>
      <c r="D1" s="191"/>
    </row>
    <row r="2" spans="1:4">
      <c r="A2" s="108"/>
      <c r="B2" s="109"/>
      <c r="C2" s="109"/>
      <c r="D2" s="109"/>
    </row>
    <row r="3" spans="1:4">
      <c r="A3" s="440" t="s">
        <v>447</v>
      </c>
      <c r="B3" s="344"/>
      <c r="C3" s="344"/>
      <c r="D3" s="190"/>
    </row>
    <row r="4" spans="1:4">
      <c r="A4" s="124"/>
      <c r="B4" s="170"/>
      <c r="C4" s="170"/>
      <c r="D4" s="170"/>
    </row>
    <row r="5" spans="1:4">
      <c r="A5" s="124"/>
      <c r="B5" s="170"/>
      <c r="C5" s="170"/>
      <c r="D5" s="170"/>
    </row>
    <row r="6" spans="1:4">
      <c r="A6" s="124"/>
      <c r="B6" s="170"/>
      <c r="C6" s="170"/>
      <c r="D6" s="170"/>
    </row>
    <row r="7" spans="1:4" ht="15.75" thickBot="1">
      <c r="A7" s="58"/>
      <c r="B7" s="58"/>
      <c r="C7" s="171" t="s">
        <v>12</v>
      </c>
      <c r="D7" s="171"/>
    </row>
    <row r="8" spans="1:4">
      <c r="A8" s="167"/>
      <c r="B8" s="120" t="s">
        <v>7</v>
      </c>
      <c r="C8" s="120" t="s">
        <v>8</v>
      </c>
    </row>
    <row r="9" spans="1:4" ht="42.75">
      <c r="A9" s="172" t="s">
        <v>13</v>
      </c>
      <c r="B9" s="168" t="s">
        <v>14</v>
      </c>
      <c r="C9" s="169" t="s">
        <v>179</v>
      </c>
    </row>
    <row r="10" spans="1:4">
      <c r="A10" s="173">
        <v>1</v>
      </c>
      <c r="B10" s="27" t="s">
        <v>446</v>
      </c>
      <c r="C10" s="174">
        <v>6051</v>
      </c>
    </row>
    <row r="11" spans="1:4" s="189" customFormat="1">
      <c r="A11" s="202">
        <v>2</v>
      </c>
      <c r="B11" s="203"/>
      <c r="C11" s="204">
        <v>0</v>
      </c>
    </row>
    <row r="12" spans="1:4" s="189" customFormat="1">
      <c r="A12" s="202">
        <v>3</v>
      </c>
      <c r="B12" s="203"/>
      <c r="C12" s="204">
        <v>0</v>
      </c>
    </row>
    <row r="13" spans="1:4" s="10" customFormat="1" ht="15.75" thickBot="1">
      <c r="A13" s="175">
        <v>4</v>
      </c>
      <c r="B13" s="176" t="s">
        <v>15</v>
      </c>
      <c r="C13" s="177">
        <f>SUM(C10:C12)</f>
        <v>6051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H13"/>
  <sheetViews>
    <sheetView workbookViewId="0">
      <selection activeCell="F7" sqref="F7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440" t="s">
        <v>462</v>
      </c>
      <c r="B1" s="344"/>
      <c r="C1" s="344"/>
      <c r="D1" s="344"/>
      <c r="E1" s="344"/>
      <c r="F1" s="276"/>
      <c r="G1" s="276"/>
      <c r="H1" s="276"/>
    </row>
    <row r="2" spans="1:8">
      <c r="A2" s="108"/>
      <c r="B2" s="58"/>
      <c r="C2" s="58"/>
      <c r="D2" s="58"/>
      <c r="E2" s="58"/>
      <c r="F2" s="58"/>
      <c r="G2" s="58"/>
      <c r="H2" s="58"/>
    </row>
    <row r="3" spans="1:8" ht="33" customHeight="1">
      <c r="A3" s="441" t="s">
        <v>5</v>
      </c>
      <c r="B3" s="344"/>
      <c r="C3" s="344"/>
      <c r="D3" s="344"/>
      <c r="E3" s="344"/>
      <c r="F3" s="276"/>
      <c r="G3" s="276"/>
      <c r="H3" s="276"/>
    </row>
    <row r="4" spans="1:8">
      <c r="A4" s="109" t="s">
        <v>6</v>
      </c>
      <c r="B4" s="58"/>
      <c r="C4" s="58"/>
      <c r="D4" s="58"/>
      <c r="E4" s="58"/>
      <c r="F4" s="58"/>
      <c r="G4" s="58"/>
      <c r="H4" s="58"/>
    </row>
    <row r="5" spans="1:8" ht="15.75" thickBot="1">
      <c r="A5" s="199"/>
      <c r="B5" s="199"/>
      <c r="C5" s="199"/>
      <c r="D5" s="162"/>
      <c r="E5" s="162" t="s">
        <v>183</v>
      </c>
      <c r="F5" s="199"/>
      <c r="G5" s="199"/>
    </row>
    <row r="6" spans="1:8" ht="30.75" customHeight="1">
      <c r="A6" s="221"/>
      <c r="B6" s="222" t="s">
        <v>7</v>
      </c>
      <c r="C6" s="223" t="s">
        <v>8</v>
      </c>
      <c r="D6" s="223" t="s">
        <v>9</v>
      </c>
      <c r="E6" s="239" t="s">
        <v>244</v>
      </c>
    </row>
    <row r="7" spans="1:8" ht="44.25" customHeight="1">
      <c r="A7" s="110"/>
      <c r="B7" s="168" t="s">
        <v>10</v>
      </c>
      <c r="C7" s="169" t="s">
        <v>178</v>
      </c>
      <c r="D7" s="169" t="s">
        <v>179</v>
      </c>
      <c r="E7" s="169" t="s">
        <v>243</v>
      </c>
    </row>
    <row r="8" spans="1:8">
      <c r="A8" s="110">
        <v>1</v>
      </c>
      <c r="B8" s="111" t="s">
        <v>416</v>
      </c>
      <c r="C8" s="447">
        <v>4972</v>
      </c>
      <c r="D8" s="112">
        <v>0</v>
      </c>
      <c r="E8" s="240">
        <v>0</v>
      </c>
    </row>
    <row r="9" spans="1:8" s="189" customFormat="1">
      <c r="A9" s="333">
        <v>2</v>
      </c>
      <c r="B9" s="334" t="s">
        <v>445</v>
      </c>
      <c r="C9" s="335">
        <v>4742</v>
      </c>
      <c r="D9" s="335">
        <v>5034</v>
      </c>
      <c r="E9" s="336"/>
    </row>
    <row r="10" spans="1:8" s="189" customFormat="1">
      <c r="A10" s="333">
        <v>2</v>
      </c>
      <c r="B10" s="334" t="s">
        <v>427</v>
      </c>
      <c r="C10" s="335">
        <v>13800</v>
      </c>
      <c r="D10" s="335">
        <v>63500</v>
      </c>
      <c r="E10" s="336">
        <v>0</v>
      </c>
    </row>
    <row r="11" spans="1:8" s="189" customFormat="1">
      <c r="A11" s="333">
        <v>3</v>
      </c>
      <c r="B11" s="334" t="s">
        <v>428</v>
      </c>
      <c r="C11" s="335">
        <v>19206</v>
      </c>
      <c r="D11" s="335">
        <v>19206</v>
      </c>
      <c r="E11" s="336">
        <v>0</v>
      </c>
    </row>
    <row r="12" spans="1:8" ht="15.75" thickBot="1">
      <c r="A12" s="113"/>
      <c r="B12" s="8" t="s">
        <v>11</v>
      </c>
      <c r="C12" s="114">
        <f>SUM(C8:C11)</f>
        <v>42720</v>
      </c>
      <c r="D12" s="114">
        <f>SUM(D8:D11)</f>
        <v>87740</v>
      </c>
      <c r="E12" s="114">
        <f>SUM(E8:E8)</f>
        <v>0</v>
      </c>
    </row>
    <row r="13" spans="1:8" ht="15.75">
      <c r="A13" s="3"/>
    </row>
  </sheetData>
  <mergeCells count="2"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2019-04-01T13:12:14Z</cp:lastPrinted>
  <dcterms:created xsi:type="dcterms:W3CDTF">2015-05-05T11:38:42Z</dcterms:created>
  <dcterms:modified xsi:type="dcterms:W3CDTF">2020-03-24T05:58:55Z</dcterms:modified>
</cp:coreProperties>
</file>