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firstSheet="3" activeTab="14"/>
  </bookViews>
  <sheets>
    <sheet name="2-3.mell" sheetId="1" r:id="rId1"/>
    <sheet name="4.mell" sheetId="2" r:id="rId2"/>
    <sheet name="4.1" sheetId="6" r:id="rId3"/>
    <sheet name="4.2" sheetId="25" r:id="rId4"/>
    <sheet name="4.3 " sheetId="41" r:id="rId5"/>
    <sheet name="5.mell" sheetId="3" r:id="rId6"/>
    <sheet name="5.1" sheetId="7" r:id="rId7"/>
    <sheet name="5.2" sheetId="26" r:id="rId8"/>
    <sheet name="5.3" sheetId="42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</externalReferences>
  <definedNames>
    <definedName name="_xlnm.Print_Titles" localSheetId="2">'4.1'!$6:$10</definedName>
    <definedName name="_xlnm.Print_Titles" localSheetId="4">'4.3 '!$7:$11</definedName>
    <definedName name="_xlnm.Print_Titles" localSheetId="6">'5.1'!$6:$11</definedName>
    <definedName name="_xlnm.Print_Titles" localSheetId="8">'5.3'!$7:$11</definedName>
    <definedName name="_xlnm.Print_Area" localSheetId="12">'10 mell'!$A$1:$E$16</definedName>
    <definedName name="_xlnm.Print_Area" localSheetId="13">'11-11.2'!$A$1:$F$68</definedName>
    <definedName name="_xlnm.Print_Area" localSheetId="14">'12 mell'!$A$1:$N$33</definedName>
    <definedName name="_xlnm.Print_Area" localSheetId="0">'2-3.mell'!$A$1:$E$52</definedName>
    <definedName name="_xlnm.Print_Area" localSheetId="2">'4.1'!$A$1:$N$245</definedName>
    <definedName name="_xlnm.Print_Area" localSheetId="3">'4.2'!$A$1:$N$50</definedName>
    <definedName name="_xlnm.Print_Area" localSheetId="4">'4.3 '!$A$1:$N$235</definedName>
    <definedName name="_xlnm.Print_Area" localSheetId="1">'4.mell'!$A$1:$M$65</definedName>
    <definedName name="_xlnm.Print_Area" localSheetId="6">'5.1'!$A$1:$L$272</definedName>
    <definedName name="_xlnm.Print_Area" localSheetId="7">'5.2'!$A$1:$L$54</definedName>
    <definedName name="_xlnm.Print_Area" localSheetId="8">'5.3'!$A$1:$L$235</definedName>
    <definedName name="_xlnm.Print_Area" localSheetId="5">'5.mell'!$A$1:$K$62</definedName>
    <definedName name="_xlnm.Print_Area" localSheetId="9">'7-8.mell.'!$A$1:$E$71</definedName>
    <definedName name="_xlnm.Print_Area" localSheetId="10">'9.1-9.2'!$A$1:$K$103</definedName>
  </definedNames>
  <calcPr calcId="125725"/>
</workbook>
</file>

<file path=xl/calcChain.xml><?xml version="1.0" encoding="utf-8"?>
<calcChain xmlns="http://schemas.openxmlformats.org/spreadsheetml/2006/main">
  <c r="C54" i="26"/>
  <c r="C48"/>
  <c r="E272" i="7"/>
  <c r="F272"/>
  <c r="C272" s="1"/>
  <c r="G272"/>
  <c r="H272"/>
  <c r="I272"/>
  <c r="J272"/>
  <c r="K272"/>
  <c r="L272"/>
  <c r="D272"/>
  <c r="C242" i="6"/>
  <c r="C228"/>
  <c r="C47" i="25"/>
  <c r="C44"/>
  <c r="C50"/>
  <c r="D214" i="6"/>
  <c r="D215" s="1"/>
  <c r="E214"/>
  <c r="E215" s="1"/>
  <c r="F214"/>
  <c r="G214"/>
  <c r="G215" s="1"/>
  <c r="H214"/>
  <c r="H215" s="1"/>
  <c r="I214"/>
  <c r="I215" s="1"/>
  <c r="J214"/>
  <c r="K214"/>
  <c r="K215" s="1"/>
  <c r="L214"/>
  <c r="L215" s="1"/>
  <c r="M214"/>
  <c r="M215" s="1"/>
  <c r="N214"/>
  <c r="F215"/>
  <c r="J215"/>
  <c r="N215"/>
  <c r="C212"/>
  <c r="C214" s="1"/>
  <c r="C213"/>
  <c r="K55" i="10"/>
  <c r="J53"/>
  <c r="K53"/>
  <c r="I53"/>
  <c r="K54"/>
  <c r="E163" i="7"/>
  <c r="C128"/>
  <c r="M155"/>
  <c r="C155"/>
  <c r="C156"/>
  <c r="J157"/>
  <c r="J156"/>
  <c r="M156" s="1"/>
  <c r="D61" i="3"/>
  <c r="E61"/>
  <c r="F61"/>
  <c r="G61"/>
  <c r="H61"/>
  <c r="I61"/>
  <c r="J61"/>
  <c r="K61"/>
  <c r="C61"/>
  <c r="C127" i="7"/>
  <c r="M116"/>
  <c r="M67"/>
  <c r="M68"/>
  <c r="M69"/>
  <c r="M45"/>
  <c r="M46"/>
  <c r="M47"/>
  <c r="M48"/>
  <c r="M49"/>
  <c r="M50"/>
  <c r="M51"/>
  <c r="M52"/>
  <c r="M53"/>
  <c r="M54"/>
  <c r="M57"/>
  <c r="M58"/>
  <c r="M59"/>
  <c r="M60"/>
  <c r="M61"/>
  <c r="M62"/>
  <c r="M63"/>
  <c r="M64"/>
  <c r="M65"/>
  <c r="M29"/>
  <c r="C15"/>
  <c r="B21" i="2"/>
  <c r="D24"/>
  <c r="E24"/>
  <c r="F24"/>
  <c r="G24"/>
  <c r="H24"/>
  <c r="I24"/>
  <c r="J24"/>
  <c r="K24"/>
  <c r="L24"/>
  <c r="M24"/>
  <c r="C24"/>
  <c r="O39" i="25"/>
  <c r="E16" i="2"/>
  <c r="E64" s="1"/>
  <c r="F16"/>
  <c r="G16"/>
  <c r="G64" s="1"/>
  <c r="H16"/>
  <c r="H64" s="1"/>
  <c r="I16"/>
  <c r="I64" s="1"/>
  <c r="J16"/>
  <c r="K16"/>
  <c r="K64" s="1"/>
  <c r="L16"/>
  <c r="L64" s="1"/>
  <c r="M16"/>
  <c r="M64" s="1"/>
  <c r="D16"/>
  <c r="D64" s="1"/>
  <c r="B61"/>
  <c r="B57"/>
  <c r="B53"/>
  <c r="B49"/>
  <c r="B45"/>
  <c r="B41"/>
  <c r="B37"/>
  <c r="B33"/>
  <c r="B29"/>
  <c r="N236" i="42"/>
  <c r="M236"/>
  <c r="N235"/>
  <c r="M235"/>
  <c r="N230"/>
  <c r="M230"/>
  <c r="L227"/>
  <c r="K227"/>
  <c r="J227"/>
  <c r="I227"/>
  <c r="H227"/>
  <c r="G227"/>
  <c r="F227"/>
  <c r="E227"/>
  <c r="D227"/>
  <c r="C227"/>
  <c r="L226"/>
  <c r="K226"/>
  <c r="J226"/>
  <c r="I226"/>
  <c r="H226"/>
  <c r="G226"/>
  <c r="F226"/>
  <c r="E226"/>
  <c r="D226"/>
  <c r="M226" s="1"/>
  <c r="M225"/>
  <c r="N225" s="1"/>
  <c r="M220"/>
  <c r="N220" s="1"/>
  <c r="L219"/>
  <c r="K219"/>
  <c r="J219"/>
  <c r="I219"/>
  <c r="H219"/>
  <c r="G219"/>
  <c r="F219"/>
  <c r="E219"/>
  <c r="D219"/>
  <c r="C219"/>
  <c r="M218"/>
  <c r="N218" s="1"/>
  <c r="M217"/>
  <c r="N217" s="1"/>
  <c r="M216"/>
  <c r="N216" s="1"/>
  <c r="M215"/>
  <c r="N215" s="1"/>
  <c r="L214"/>
  <c r="K214"/>
  <c r="J214"/>
  <c r="I214"/>
  <c r="H214"/>
  <c r="G214"/>
  <c r="F214"/>
  <c r="E214"/>
  <c r="D214"/>
  <c r="M214" s="1"/>
  <c r="N214" s="1"/>
  <c r="C214"/>
  <c r="N213"/>
  <c r="M213"/>
  <c r="N212"/>
  <c r="M212"/>
  <c r="N211"/>
  <c r="M211"/>
  <c r="N210"/>
  <c r="M210"/>
  <c r="L209"/>
  <c r="K209"/>
  <c r="J209"/>
  <c r="I209"/>
  <c r="H209"/>
  <c r="G209"/>
  <c r="F209"/>
  <c r="E209"/>
  <c r="D209"/>
  <c r="C209"/>
  <c r="N208"/>
  <c r="M208"/>
  <c r="N207"/>
  <c r="M207"/>
  <c r="N206"/>
  <c r="M206"/>
  <c r="N205"/>
  <c r="M205"/>
  <c r="L204"/>
  <c r="K204"/>
  <c r="J204"/>
  <c r="I204"/>
  <c r="H204"/>
  <c r="G204"/>
  <c r="F204"/>
  <c r="E204"/>
  <c r="D204"/>
  <c r="C204"/>
  <c r="M203"/>
  <c r="N203" s="1"/>
  <c r="M202"/>
  <c r="N202" s="1"/>
  <c r="M201"/>
  <c r="N201" s="1"/>
  <c r="M200"/>
  <c r="N200" s="1"/>
  <c r="L199"/>
  <c r="K199"/>
  <c r="J199"/>
  <c r="I199"/>
  <c r="H199"/>
  <c r="G199"/>
  <c r="F199"/>
  <c r="E199"/>
  <c r="D199"/>
  <c r="C199"/>
  <c r="M198"/>
  <c r="N198" s="1"/>
  <c r="M197"/>
  <c r="N197" s="1"/>
  <c r="M196"/>
  <c r="N196" s="1"/>
  <c r="M195"/>
  <c r="N195" s="1"/>
  <c r="L194"/>
  <c r="K194"/>
  <c r="J194"/>
  <c r="I194"/>
  <c r="H194"/>
  <c r="G194"/>
  <c r="F194"/>
  <c r="E194"/>
  <c r="D194"/>
  <c r="C194"/>
  <c r="N193"/>
  <c r="M193"/>
  <c r="N192"/>
  <c r="M192"/>
  <c r="N191"/>
  <c r="M191"/>
  <c r="N190"/>
  <c r="M190"/>
  <c r="L189"/>
  <c r="K189"/>
  <c r="J189"/>
  <c r="I189"/>
  <c r="H189"/>
  <c r="G189"/>
  <c r="F189"/>
  <c r="E189"/>
  <c r="D189"/>
  <c r="M189" s="1"/>
  <c r="N189" s="1"/>
  <c r="C189"/>
  <c r="N188"/>
  <c r="M188"/>
  <c r="N187"/>
  <c r="M187"/>
  <c r="N186"/>
  <c r="M186"/>
  <c r="N185"/>
  <c r="M185"/>
  <c r="L184"/>
  <c r="K184"/>
  <c r="J184"/>
  <c r="I184"/>
  <c r="H184"/>
  <c r="G184"/>
  <c r="F184"/>
  <c r="E184"/>
  <c r="D184"/>
  <c r="C184"/>
  <c r="M183"/>
  <c r="N183" s="1"/>
  <c r="M182"/>
  <c r="N182" s="1"/>
  <c r="M181"/>
  <c r="N181" s="1"/>
  <c r="M180"/>
  <c r="N180" s="1"/>
  <c r="L179"/>
  <c r="K179"/>
  <c r="J179"/>
  <c r="I179"/>
  <c r="H179"/>
  <c r="G179"/>
  <c r="F179"/>
  <c r="E179"/>
  <c r="D179"/>
  <c r="C179"/>
  <c r="M178"/>
  <c r="N178" s="1"/>
  <c r="M177"/>
  <c r="N177" s="1"/>
  <c r="M176"/>
  <c r="N176" s="1"/>
  <c r="M175"/>
  <c r="N175" s="1"/>
  <c r="L174"/>
  <c r="K174"/>
  <c r="J174"/>
  <c r="I174"/>
  <c r="H174"/>
  <c r="G174"/>
  <c r="F174"/>
  <c r="E174"/>
  <c r="D174"/>
  <c r="C174"/>
  <c r="M173"/>
  <c r="N173" s="1"/>
  <c r="M172"/>
  <c r="N172" s="1"/>
  <c r="M171"/>
  <c r="N171" s="1"/>
  <c r="M170"/>
  <c r="N170" s="1"/>
  <c r="L169"/>
  <c r="K169"/>
  <c r="J169"/>
  <c r="I169"/>
  <c r="H169"/>
  <c r="G169"/>
  <c r="F169"/>
  <c r="E169"/>
  <c r="D169"/>
  <c r="C169"/>
  <c r="M168"/>
  <c r="N168" s="1"/>
  <c r="M167"/>
  <c r="N167" s="1"/>
  <c r="M166"/>
  <c r="N166" s="1"/>
  <c r="M165"/>
  <c r="N165" s="1"/>
  <c r="L164"/>
  <c r="K164"/>
  <c r="J164"/>
  <c r="I164"/>
  <c r="H164"/>
  <c r="G164"/>
  <c r="F164"/>
  <c r="E164"/>
  <c r="D164"/>
  <c r="C164"/>
  <c r="M163"/>
  <c r="N163" s="1"/>
  <c r="M162"/>
  <c r="N162" s="1"/>
  <c r="M161"/>
  <c r="N161" s="1"/>
  <c r="M160"/>
  <c r="N160" s="1"/>
  <c r="L159"/>
  <c r="K159"/>
  <c r="J159"/>
  <c r="I159"/>
  <c r="H159"/>
  <c r="G159"/>
  <c r="F159"/>
  <c r="E159"/>
  <c r="D159"/>
  <c r="C159"/>
  <c r="M158"/>
  <c r="N158" s="1"/>
  <c r="M157"/>
  <c r="N157" s="1"/>
  <c r="M156"/>
  <c r="N156" s="1"/>
  <c r="M155"/>
  <c r="N155" s="1"/>
  <c r="L154"/>
  <c r="K154"/>
  <c r="J154"/>
  <c r="I154"/>
  <c r="H154"/>
  <c r="G154"/>
  <c r="F154"/>
  <c r="E154"/>
  <c r="D154"/>
  <c r="M154" s="1"/>
  <c r="C154"/>
  <c r="N153"/>
  <c r="M153"/>
  <c r="N152"/>
  <c r="M152"/>
  <c r="N151"/>
  <c r="M151"/>
  <c r="N150"/>
  <c r="M150"/>
  <c r="L149"/>
  <c r="K149"/>
  <c r="J149"/>
  <c r="J109" s="1"/>
  <c r="I149"/>
  <c r="H149"/>
  <c r="G149"/>
  <c r="F149"/>
  <c r="E149"/>
  <c r="D149"/>
  <c r="C149"/>
  <c r="N148"/>
  <c r="M148"/>
  <c r="N147"/>
  <c r="M147"/>
  <c r="N146"/>
  <c r="M146"/>
  <c r="N145"/>
  <c r="M145"/>
  <c r="L144"/>
  <c r="K144"/>
  <c r="J144"/>
  <c r="I144"/>
  <c r="H144"/>
  <c r="G144"/>
  <c r="F144"/>
  <c r="E144"/>
  <c r="D144"/>
  <c r="C144"/>
  <c r="M143"/>
  <c r="N143" s="1"/>
  <c r="M142"/>
  <c r="N142" s="1"/>
  <c r="M141"/>
  <c r="N141" s="1"/>
  <c r="M140"/>
  <c r="N140" s="1"/>
  <c r="L139"/>
  <c r="K139"/>
  <c r="J139"/>
  <c r="I139"/>
  <c r="H139"/>
  <c r="G139"/>
  <c r="F139"/>
  <c r="E139"/>
  <c r="D139"/>
  <c r="C139"/>
  <c r="M138"/>
  <c r="N138" s="1"/>
  <c r="M137"/>
  <c r="N137" s="1"/>
  <c r="M136"/>
  <c r="N136" s="1"/>
  <c r="M135"/>
  <c r="N135" s="1"/>
  <c r="L134"/>
  <c r="K134"/>
  <c r="J134"/>
  <c r="I134"/>
  <c r="H134"/>
  <c r="G134"/>
  <c r="F134"/>
  <c r="E134"/>
  <c r="D134"/>
  <c r="C134"/>
  <c r="N133"/>
  <c r="M133"/>
  <c r="N132"/>
  <c r="M132"/>
  <c r="N131"/>
  <c r="M131"/>
  <c r="N130"/>
  <c r="M130"/>
  <c r="L129"/>
  <c r="K129"/>
  <c r="J129"/>
  <c r="I129"/>
  <c r="H129"/>
  <c r="G129"/>
  <c r="F129"/>
  <c r="E129"/>
  <c r="D129"/>
  <c r="M129" s="1"/>
  <c r="N129" s="1"/>
  <c r="C129"/>
  <c r="N128"/>
  <c r="M128"/>
  <c r="N127"/>
  <c r="M127"/>
  <c r="N126"/>
  <c r="M126"/>
  <c r="N125"/>
  <c r="M125"/>
  <c r="L124"/>
  <c r="K124"/>
  <c r="J124"/>
  <c r="I124"/>
  <c r="H124"/>
  <c r="G124"/>
  <c r="F124"/>
  <c r="E124"/>
  <c r="D124"/>
  <c r="C124"/>
  <c r="M123"/>
  <c r="N123" s="1"/>
  <c r="M122"/>
  <c r="N122" s="1"/>
  <c r="M121"/>
  <c r="N121" s="1"/>
  <c r="M120"/>
  <c r="N120" s="1"/>
  <c r="L119"/>
  <c r="K119"/>
  <c r="K109" s="1"/>
  <c r="J119"/>
  <c r="I119"/>
  <c r="H119"/>
  <c r="G119"/>
  <c r="G109" s="1"/>
  <c r="F119"/>
  <c r="E119"/>
  <c r="D119"/>
  <c r="C119"/>
  <c r="C109" s="1"/>
  <c r="M118"/>
  <c r="N118" s="1"/>
  <c r="M117"/>
  <c r="N117" s="1"/>
  <c r="M116"/>
  <c r="N116" s="1"/>
  <c r="M115"/>
  <c r="N115" s="1"/>
  <c r="L114"/>
  <c r="K114"/>
  <c r="J114"/>
  <c r="I114"/>
  <c r="H114"/>
  <c r="G114"/>
  <c r="F114"/>
  <c r="E114"/>
  <c r="D114"/>
  <c r="C114"/>
  <c r="N113"/>
  <c r="M113"/>
  <c r="N112"/>
  <c r="M112"/>
  <c r="N111"/>
  <c r="M111"/>
  <c r="N110"/>
  <c r="M110"/>
  <c r="F109"/>
  <c r="L108"/>
  <c r="K108"/>
  <c r="J108"/>
  <c r="I108"/>
  <c r="H108"/>
  <c r="G108"/>
  <c r="F108"/>
  <c r="E108"/>
  <c r="D108"/>
  <c r="M108" s="1"/>
  <c r="N108" s="1"/>
  <c r="C108"/>
  <c r="L107"/>
  <c r="L91" s="1"/>
  <c r="K107"/>
  <c r="J107"/>
  <c r="J91" s="1"/>
  <c r="I107"/>
  <c r="H107"/>
  <c r="H91" s="1"/>
  <c r="G107"/>
  <c r="F107"/>
  <c r="F91" s="1"/>
  <c r="E107"/>
  <c r="D107"/>
  <c r="C107"/>
  <c r="L106"/>
  <c r="L90" s="1"/>
  <c r="K106"/>
  <c r="J106"/>
  <c r="J90" s="1"/>
  <c r="I106"/>
  <c r="H106"/>
  <c r="H90" s="1"/>
  <c r="G106"/>
  <c r="F106"/>
  <c r="F90" s="1"/>
  <c r="E106"/>
  <c r="D106"/>
  <c r="C106"/>
  <c r="N105"/>
  <c r="M105"/>
  <c r="L103"/>
  <c r="K103"/>
  <c r="K104" s="1"/>
  <c r="J103"/>
  <c r="J92" s="1"/>
  <c r="I103"/>
  <c r="I104" s="1"/>
  <c r="H103"/>
  <c r="G103"/>
  <c r="G104" s="1"/>
  <c r="F103"/>
  <c r="E103"/>
  <c r="E104" s="1"/>
  <c r="D103"/>
  <c r="C103"/>
  <c r="C104" s="1"/>
  <c r="N102"/>
  <c r="M102"/>
  <c r="N101"/>
  <c r="M101"/>
  <c r="Q100"/>
  <c r="M100"/>
  <c r="N100" s="1"/>
  <c r="M99"/>
  <c r="N99" s="1"/>
  <c r="L98"/>
  <c r="K98"/>
  <c r="K93" s="1"/>
  <c r="J98"/>
  <c r="I98"/>
  <c r="H98"/>
  <c r="G98"/>
  <c r="G93" s="1"/>
  <c r="F98"/>
  <c r="E98"/>
  <c r="D98"/>
  <c r="C98"/>
  <c r="C93" s="1"/>
  <c r="M97"/>
  <c r="N97" s="1"/>
  <c r="M96"/>
  <c r="N96" s="1"/>
  <c r="M95"/>
  <c r="N95" s="1"/>
  <c r="M94"/>
  <c r="N94" s="1"/>
  <c r="K92"/>
  <c r="I92"/>
  <c r="G92"/>
  <c r="E92"/>
  <c r="C92"/>
  <c r="K91"/>
  <c r="I91"/>
  <c r="G91"/>
  <c r="E91"/>
  <c r="C91"/>
  <c r="K90"/>
  <c r="I90"/>
  <c r="G90"/>
  <c r="E90"/>
  <c r="C90"/>
  <c r="M89"/>
  <c r="N89" s="1"/>
  <c r="L88"/>
  <c r="K88"/>
  <c r="J88"/>
  <c r="I88"/>
  <c r="H88"/>
  <c r="G88"/>
  <c r="F88"/>
  <c r="E88"/>
  <c r="D88"/>
  <c r="C88"/>
  <c r="M87"/>
  <c r="N87" s="1"/>
  <c r="M86"/>
  <c r="N86" s="1"/>
  <c r="M85"/>
  <c r="N85" s="1"/>
  <c r="M84"/>
  <c r="N84" s="1"/>
  <c r="L83"/>
  <c r="K83"/>
  <c r="J83"/>
  <c r="I83"/>
  <c r="H83"/>
  <c r="G83"/>
  <c r="F83"/>
  <c r="E83"/>
  <c r="D83"/>
  <c r="C83"/>
  <c r="M82"/>
  <c r="N82" s="1"/>
  <c r="M81"/>
  <c r="N81" s="1"/>
  <c r="M80"/>
  <c r="N80" s="1"/>
  <c r="M79"/>
  <c r="N79" s="1"/>
  <c r="L78"/>
  <c r="L56" s="1"/>
  <c r="K78"/>
  <c r="J78"/>
  <c r="I78"/>
  <c r="H78"/>
  <c r="G78"/>
  <c r="F78"/>
  <c r="E78"/>
  <c r="D78"/>
  <c r="C78"/>
  <c r="M77"/>
  <c r="N77" s="1"/>
  <c r="M76"/>
  <c r="N76" s="1"/>
  <c r="M75"/>
  <c r="N75" s="1"/>
  <c r="M74"/>
  <c r="N74" s="1"/>
  <c r="C73"/>
  <c r="L72"/>
  <c r="L73" s="1"/>
  <c r="K72"/>
  <c r="K73" s="1"/>
  <c r="J72"/>
  <c r="J73" s="1"/>
  <c r="I72"/>
  <c r="I73" s="1"/>
  <c r="H72"/>
  <c r="H73" s="1"/>
  <c r="G72"/>
  <c r="G73" s="1"/>
  <c r="F72"/>
  <c r="F73" s="1"/>
  <c r="E72"/>
  <c r="E73" s="1"/>
  <c r="D72"/>
  <c r="D73" s="1"/>
  <c r="C72"/>
  <c r="M71"/>
  <c r="N71" s="1"/>
  <c r="M70"/>
  <c r="N70" s="1"/>
  <c r="M69"/>
  <c r="N69" s="1"/>
  <c r="M68"/>
  <c r="N68" s="1"/>
  <c r="L66"/>
  <c r="L67" s="1"/>
  <c r="K66"/>
  <c r="J66"/>
  <c r="J67" s="1"/>
  <c r="I66"/>
  <c r="H66"/>
  <c r="H67" s="1"/>
  <c r="G66"/>
  <c r="F66"/>
  <c r="F67" s="1"/>
  <c r="E66"/>
  <c r="D66"/>
  <c r="D67" s="1"/>
  <c r="C66"/>
  <c r="M65"/>
  <c r="N65" s="1"/>
  <c r="M64"/>
  <c r="N64" s="1"/>
  <c r="M63"/>
  <c r="N63" s="1"/>
  <c r="M62"/>
  <c r="N62" s="1"/>
  <c r="K61"/>
  <c r="J61"/>
  <c r="I61"/>
  <c r="H61"/>
  <c r="G61"/>
  <c r="F61"/>
  <c r="E61"/>
  <c r="D61"/>
  <c r="C61"/>
  <c r="M60"/>
  <c r="N60" s="1"/>
  <c r="L60"/>
  <c r="L61" s="1"/>
  <c r="N59"/>
  <c r="M59"/>
  <c r="N58"/>
  <c r="M58"/>
  <c r="N57"/>
  <c r="M57"/>
  <c r="D56"/>
  <c r="L55"/>
  <c r="J55"/>
  <c r="H55"/>
  <c r="F55"/>
  <c r="D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M52"/>
  <c r="N52" s="1"/>
  <c r="L51"/>
  <c r="K51"/>
  <c r="J51"/>
  <c r="I51"/>
  <c r="H51"/>
  <c r="G51"/>
  <c r="F51"/>
  <c r="E51"/>
  <c r="D51"/>
  <c r="C51"/>
  <c r="M50"/>
  <c r="N50" s="1"/>
  <c r="M49"/>
  <c r="N49" s="1"/>
  <c r="M48"/>
  <c r="N48" s="1"/>
  <c r="M47"/>
  <c r="N47" s="1"/>
  <c r="L46"/>
  <c r="K46"/>
  <c r="J46"/>
  <c r="I46"/>
  <c r="H46"/>
  <c r="G46"/>
  <c r="F46"/>
  <c r="E46"/>
  <c r="D46"/>
  <c r="M46" s="1"/>
  <c r="C46"/>
  <c r="N46" s="1"/>
  <c r="N45"/>
  <c r="M45"/>
  <c r="N44"/>
  <c r="M44"/>
  <c r="N43"/>
  <c r="M43"/>
  <c r="N42"/>
  <c r="M42"/>
  <c r="L41"/>
  <c r="K41"/>
  <c r="J41"/>
  <c r="J36" s="1"/>
  <c r="I41"/>
  <c r="H41"/>
  <c r="G41"/>
  <c r="F41"/>
  <c r="F36" s="1"/>
  <c r="E41"/>
  <c r="D41"/>
  <c r="C41"/>
  <c r="N40"/>
  <c r="M40"/>
  <c r="N39"/>
  <c r="M39"/>
  <c r="N38"/>
  <c r="M38"/>
  <c r="N37"/>
  <c r="M37"/>
  <c r="K36"/>
  <c r="I36"/>
  <c r="G36"/>
  <c r="E36"/>
  <c r="C36"/>
  <c r="L35"/>
  <c r="K35"/>
  <c r="K233" s="1"/>
  <c r="J35"/>
  <c r="J233" s="1"/>
  <c r="I35"/>
  <c r="I233" s="1"/>
  <c r="H35"/>
  <c r="G35"/>
  <c r="G233" s="1"/>
  <c r="F35"/>
  <c r="F233" s="1"/>
  <c r="E35"/>
  <c r="E233" s="1"/>
  <c r="D35"/>
  <c r="C35"/>
  <c r="C233" s="1"/>
  <c r="L34"/>
  <c r="L222" s="1"/>
  <c r="K34"/>
  <c r="K232" s="1"/>
  <c r="J34"/>
  <c r="J232" s="1"/>
  <c r="I34"/>
  <c r="I232" s="1"/>
  <c r="H34"/>
  <c r="H222" s="1"/>
  <c r="G34"/>
  <c r="G232" s="1"/>
  <c r="F34"/>
  <c r="F232" s="1"/>
  <c r="E34"/>
  <c r="E232" s="1"/>
  <c r="D34"/>
  <c r="M34" s="1"/>
  <c r="C34"/>
  <c r="C232" s="1"/>
  <c r="L33"/>
  <c r="K33"/>
  <c r="K231" s="1"/>
  <c r="J33"/>
  <c r="J231" s="1"/>
  <c r="I33"/>
  <c r="I231" s="1"/>
  <c r="H33"/>
  <c r="H221" s="1"/>
  <c r="G33"/>
  <c r="G231" s="1"/>
  <c r="F33"/>
  <c r="F231" s="1"/>
  <c r="E33"/>
  <c r="E231" s="1"/>
  <c r="D33"/>
  <c r="M33" s="1"/>
  <c r="N33" s="1"/>
  <c r="C33"/>
  <c r="C231" s="1"/>
  <c r="N32"/>
  <c r="M32"/>
  <c r="L31"/>
  <c r="K31"/>
  <c r="J31"/>
  <c r="I31"/>
  <c r="H31"/>
  <c r="G31"/>
  <c r="F31"/>
  <c r="E31"/>
  <c r="D31"/>
  <c r="C31"/>
  <c r="M30"/>
  <c r="N30" s="1"/>
  <c r="M29"/>
  <c r="N29" s="1"/>
  <c r="M28"/>
  <c r="N28" s="1"/>
  <c r="M27"/>
  <c r="N27" s="1"/>
  <c r="I26"/>
  <c r="F26"/>
  <c r="E26"/>
  <c r="D26"/>
  <c r="C26"/>
  <c r="M25"/>
  <c r="N25" s="1"/>
  <c r="M24"/>
  <c r="N24" s="1"/>
  <c r="M23"/>
  <c r="N23" s="1"/>
  <c r="M22"/>
  <c r="N22" s="1"/>
  <c r="L21"/>
  <c r="K21"/>
  <c r="J21"/>
  <c r="I21"/>
  <c r="H21"/>
  <c r="G21"/>
  <c r="F21"/>
  <c r="E21"/>
  <c r="D21"/>
  <c r="M20"/>
  <c r="N20" s="1"/>
  <c r="M19"/>
  <c r="N19" s="1"/>
  <c r="M18"/>
  <c r="C18"/>
  <c r="C21" s="1"/>
  <c r="N17"/>
  <c r="M17"/>
  <c r="L16"/>
  <c r="K16"/>
  <c r="J16"/>
  <c r="I16"/>
  <c r="H16"/>
  <c r="G16"/>
  <c r="F16"/>
  <c r="E16"/>
  <c r="D16"/>
  <c r="C16"/>
  <c r="O15"/>
  <c r="O16" s="1"/>
  <c r="M15"/>
  <c r="N15" s="1"/>
  <c r="N14"/>
  <c r="M14"/>
  <c r="M13"/>
  <c r="C13"/>
  <c r="M12"/>
  <c r="N12" s="1"/>
  <c r="O236" i="41"/>
  <c r="P236" s="1"/>
  <c r="O235"/>
  <c r="Q235" s="1"/>
  <c r="O230"/>
  <c r="Q230" s="1"/>
  <c r="N226"/>
  <c r="M226"/>
  <c r="L226"/>
  <c r="K226"/>
  <c r="J226"/>
  <c r="I226"/>
  <c r="H226"/>
  <c r="G226"/>
  <c r="F226"/>
  <c r="E226"/>
  <c r="D226"/>
  <c r="C226"/>
  <c r="P225"/>
  <c r="O225"/>
  <c r="Q225" s="1"/>
  <c r="O220"/>
  <c r="Q220" s="1"/>
  <c r="O218"/>
  <c r="Q218" s="1"/>
  <c r="N217"/>
  <c r="N219" s="1"/>
  <c r="M217"/>
  <c r="M219" s="1"/>
  <c r="L217"/>
  <c r="L219" s="1"/>
  <c r="K217"/>
  <c r="K219" s="1"/>
  <c r="J217"/>
  <c r="J219" s="1"/>
  <c r="I217"/>
  <c r="I219" s="1"/>
  <c r="H217"/>
  <c r="H219" s="1"/>
  <c r="G217"/>
  <c r="G219" s="1"/>
  <c r="F217"/>
  <c r="F219" s="1"/>
  <c r="E217"/>
  <c r="E219" s="1"/>
  <c r="D217"/>
  <c r="D219" s="1"/>
  <c r="C217"/>
  <c r="C219" s="1"/>
  <c r="O216"/>
  <c r="Q216" s="1"/>
  <c r="O215"/>
  <c r="Q215" s="1"/>
  <c r="N214"/>
  <c r="M214"/>
  <c r="L214"/>
  <c r="K214"/>
  <c r="J214"/>
  <c r="I214"/>
  <c r="H214"/>
  <c r="G214"/>
  <c r="F214"/>
  <c r="E214"/>
  <c r="D214"/>
  <c r="C214"/>
  <c r="P213"/>
  <c r="O213"/>
  <c r="Q213" s="1"/>
  <c r="O212"/>
  <c r="Q212" s="1"/>
  <c r="P211"/>
  <c r="O211"/>
  <c r="Q211" s="1"/>
  <c r="O210"/>
  <c r="Q210" s="1"/>
  <c r="N209"/>
  <c r="M209"/>
  <c r="L209"/>
  <c r="K209"/>
  <c r="J209"/>
  <c r="I209"/>
  <c r="H209"/>
  <c r="G209"/>
  <c r="F209"/>
  <c r="E209"/>
  <c r="D209"/>
  <c r="C209"/>
  <c r="O208"/>
  <c r="Q208" s="1"/>
  <c r="P207"/>
  <c r="O207"/>
  <c r="Q207" s="1"/>
  <c r="O206"/>
  <c r="Q206" s="1"/>
  <c r="O205"/>
  <c r="Q205" s="1"/>
  <c r="P203"/>
  <c r="O203"/>
  <c r="Q203" s="1"/>
  <c r="N202"/>
  <c r="N227" s="1"/>
  <c r="M202"/>
  <c r="M204" s="1"/>
  <c r="K202"/>
  <c r="K204" s="1"/>
  <c r="E202"/>
  <c r="E204" s="1"/>
  <c r="D202"/>
  <c r="C202"/>
  <c r="C204" s="1"/>
  <c r="O201"/>
  <c r="Q201" s="1"/>
  <c r="O200"/>
  <c r="Q200" s="1"/>
  <c r="N199"/>
  <c r="D199"/>
  <c r="C199"/>
  <c r="M198"/>
  <c r="M199" s="1"/>
  <c r="L198"/>
  <c r="L199" s="1"/>
  <c r="K198"/>
  <c r="K199" s="1"/>
  <c r="J198"/>
  <c r="J199" s="1"/>
  <c r="I198"/>
  <c r="I199" s="1"/>
  <c r="H198"/>
  <c r="H199" s="1"/>
  <c r="G198"/>
  <c r="G199" s="1"/>
  <c r="F198"/>
  <c r="F199" s="1"/>
  <c r="E198"/>
  <c r="E199" s="1"/>
  <c r="O197"/>
  <c r="Q197" s="1"/>
  <c r="O196"/>
  <c r="Q196" s="1"/>
  <c r="O195"/>
  <c r="Q195" s="1"/>
  <c r="N194"/>
  <c r="H194"/>
  <c r="F194"/>
  <c r="D194"/>
  <c r="C194"/>
  <c r="M193"/>
  <c r="M194" s="1"/>
  <c r="L193"/>
  <c r="L194" s="1"/>
  <c r="K193"/>
  <c r="K194" s="1"/>
  <c r="J193"/>
  <c r="J194" s="1"/>
  <c r="I193"/>
  <c r="I194" s="1"/>
  <c r="G193"/>
  <c r="G194" s="1"/>
  <c r="F193"/>
  <c r="E193"/>
  <c r="O192"/>
  <c r="Q192" s="1"/>
  <c r="O191"/>
  <c r="Q191" s="1"/>
  <c r="O190"/>
  <c r="Q190" s="1"/>
  <c r="N189"/>
  <c r="M189"/>
  <c r="L189"/>
  <c r="K189"/>
  <c r="J189"/>
  <c r="I189"/>
  <c r="H189"/>
  <c r="G189"/>
  <c r="F189"/>
  <c r="E189"/>
  <c r="D189"/>
  <c r="C189"/>
  <c r="P188"/>
  <c r="O188"/>
  <c r="Q188" s="1"/>
  <c r="O187"/>
  <c r="Q187" s="1"/>
  <c r="O186"/>
  <c r="Q186" s="1"/>
  <c r="O185"/>
  <c r="Q185" s="1"/>
  <c r="N184"/>
  <c r="H184"/>
  <c r="F184"/>
  <c r="D184"/>
  <c r="C184"/>
  <c r="M183"/>
  <c r="M184" s="1"/>
  <c r="L183"/>
  <c r="L184" s="1"/>
  <c r="K183"/>
  <c r="K184" s="1"/>
  <c r="J183"/>
  <c r="J184" s="1"/>
  <c r="I183"/>
  <c r="I184" s="1"/>
  <c r="G183"/>
  <c r="G184" s="1"/>
  <c r="F183"/>
  <c r="E183"/>
  <c r="O182"/>
  <c r="Q182" s="1"/>
  <c r="O181"/>
  <c r="Q181" s="1"/>
  <c r="O180"/>
  <c r="Q180" s="1"/>
  <c r="N179"/>
  <c r="M179"/>
  <c r="L179"/>
  <c r="K179"/>
  <c r="J179"/>
  <c r="I179"/>
  <c r="H179"/>
  <c r="G179"/>
  <c r="F179"/>
  <c r="E179"/>
  <c r="D179"/>
  <c r="C179"/>
  <c r="P178"/>
  <c r="O178"/>
  <c r="Q178" s="1"/>
  <c r="O177"/>
  <c r="Q177" s="1"/>
  <c r="O176"/>
  <c r="Q176" s="1"/>
  <c r="O175"/>
  <c r="Q175" s="1"/>
  <c r="N174"/>
  <c r="D174"/>
  <c r="C174"/>
  <c r="M173"/>
  <c r="M174" s="1"/>
  <c r="L173"/>
  <c r="L174" s="1"/>
  <c r="K173"/>
  <c r="K174" s="1"/>
  <c r="J173"/>
  <c r="J174" s="1"/>
  <c r="I173"/>
  <c r="I174" s="1"/>
  <c r="H173"/>
  <c r="H174" s="1"/>
  <c r="G173"/>
  <c r="G174" s="1"/>
  <c r="F173"/>
  <c r="F174" s="1"/>
  <c r="E173"/>
  <c r="E174" s="1"/>
  <c r="O172"/>
  <c r="Q172" s="1"/>
  <c r="O171"/>
  <c r="Q171" s="1"/>
  <c r="O170"/>
  <c r="Q170" s="1"/>
  <c r="N169"/>
  <c r="D169"/>
  <c r="C169"/>
  <c r="M168"/>
  <c r="M169" s="1"/>
  <c r="L168"/>
  <c r="L169" s="1"/>
  <c r="K168"/>
  <c r="K169" s="1"/>
  <c r="J168"/>
  <c r="J169" s="1"/>
  <c r="I168"/>
  <c r="I169" s="1"/>
  <c r="H168"/>
  <c r="H169" s="1"/>
  <c r="G168"/>
  <c r="G169" s="1"/>
  <c r="F168"/>
  <c r="F169" s="1"/>
  <c r="E168"/>
  <c r="E169" s="1"/>
  <c r="O167"/>
  <c r="Q167" s="1"/>
  <c r="O166"/>
  <c r="Q166" s="1"/>
  <c r="O165"/>
  <c r="Q165" s="1"/>
  <c r="N164"/>
  <c r="D164"/>
  <c r="C164"/>
  <c r="M163"/>
  <c r="M164" s="1"/>
  <c r="L163"/>
  <c r="L164" s="1"/>
  <c r="K163"/>
  <c r="K164" s="1"/>
  <c r="J163"/>
  <c r="J164" s="1"/>
  <c r="I163"/>
  <c r="I164" s="1"/>
  <c r="H163"/>
  <c r="H164" s="1"/>
  <c r="G163"/>
  <c r="G164" s="1"/>
  <c r="F163"/>
  <c r="F164" s="1"/>
  <c r="E163"/>
  <c r="E164" s="1"/>
  <c r="O162"/>
  <c r="Q162" s="1"/>
  <c r="O161"/>
  <c r="Q161" s="1"/>
  <c r="O160"/>
  <c r="N159"/>
  <c r="F159"/>
  <c r="E159"/>
  <c r="D159"/>
  <c r="C159"/>
  <c r="M158"/>
  <c r="M159" s="1"/>
  <c r="L158"/>
  <c r="L159" s="1"/>
  <c r="K158"/>
  <c r="K159" s="1"/>
  <c r="J158"/>
  <c r="J159" s="1"/>
  <c r="I158"/>
  <c r="I159" s="1"/>
  <c r="H158"/>
  <c r="H159" s="1"/>
  <c r="G158"/>
  <c r="G159" s="1"/>
  <c r="F158"/>
  <c r="P157"/>
  <c r="O157"/>
  <c r="Q157" s="1"/>
  <c r="Q156"/>
  <c r="O156"/>
  <c r="P156" s="1"/>
  <c r="P155"/>
  <c r="O155"/>
  <c r="Q155" s="1"/>
  <c r="N154"/>
  <c r="G154"/>
  <c r="D154"/>
  <c r="C154"/>
  <c r="M153"/>
  <c r="M154" s="1"/>
  <c r="L153"/>
  <c r="L154" s="1"/>
  <c r="K153"/>
  <c r="K154" s="1"/>
  <c r="J153"/>
  <c r="J154" s="1"/>
  <c r="I153"/>
  <c r="I154" s="1"/>
  <c r="H153"/>
  <c r="H154" s="1"/>
  <c r="G153"/>
  <c r="F153"/>
  <c r="F154" s="1"/>
  <c r="E153"/>
  <c r="O152"/>
  <c r="Q152" s="1"/>
  <c r="P151"/>
  <c r="O151"/>
  <c r="Q151" s="1"/>
  <c r="O150"/>
  <c r="Q150" s="1"/>
  <c r="N149"/>
  <c r="M149"/>
  <c r="L149"/>
  <c r="K149"/>
  <c r="J149"/>
  <c r="I149"/>
  <c r="H149"/>
  <c r="G149"/>
  <c r="F149"/>
  <c r="E149"/>
  <c r="D149"/>
  <c r="C149"/>
  <c r="O148"/>
  <c r="Q148" s="1"/>
  <c r="P147"/>
  <c r="O147"/>
  <c r="Q147" s="1"/>
  <c r="O146"/>
  <c r="Q146" s="1"/>
  <c r="P145"/>
  <c r="O145"/>
  <c r="Q145" s="1"/>
  <c r="N144"/>
  <c r="M144"/>
  <c r="L144"/>
  <c r="K144"/>
  <c r="J144"/>
  <c r="I144"/>
  <c r="H144"/>
  <c r="G144"/>
  <c r="F144"/>
  <c r="E144"/>
  <c r="D144"/>
  <c r="C144"/>
  <c r="P143"/>
  <c r="O143"/>
  <c r="Q143" s="1"/>
  <c r="O142"/>
  <c r="Q142" s="1"/>
  <c r="P141"/>
  <c r="O141"/>
  <c r="Q141" s="1"/>
  <c r="O140"/>
  <c r="Q140" s="1"/>
  <c r="N139"/>
  <c r="M139"/>
  <c r="L139"/>
  <c r="K139"/>
  <c r="J139"/>
  <c r="I139"/>
  <c r="H139"/>
  <c r="G139"/>
  <c r="F139"/>
  <c r="E139"/>
  <c r="D139"/>
  <c r="C139"/>
  <c r="O138"/>
  <c r="Q138" s="1"/>
  <c r="P137"/>
  <c r="O137"/>
  <c r="Q137" s="1"/>
  <c r="O136"/>
  <c r="Q136" s="1"/>
  <c r="P135"/>
  <c r="O135"/>
  <c r="Q135" s="1"/>
  <c r="N134"/>
  <c r="M134"/>
  <c r="L134"/>
  <c r="K134"/>
  <c r="J134"/>
  <c r="I134"/>
  <c r="H134"/>
  <c r="G134"/>
  <c r="F134"/>
  <c r="E134"/>
  <c r="D134"/>
  <c r="C134"/>
  <c r="P133"/>
  <c r="O133"/>
  <c r="Q133" s="1"/>
  <c r="O132"/>
  <c r="Q132" s="1"/>
  <c r="P131"/>
  <c r="O131"/>
  <c r="Q131" s="1"/>
  <c r="O130"/>
  <c r="Q130" s="1"/>
  <c r="N129"/>
  <c r="M129"/>
  <c r="L129"/>
  <c r="K129"/>
  <c r="J129"/>
  <c r="I129"/>
  <c r="H129"/>
  <c r="G129"/>
  <c r="F129"/>
  <c r="E129"/>
  <c r="D129"/>
  <c r="C129"/>
  <c r="O128"/>
  <c r="Q128" s="1"/>
  <c r="P127"/>
  <c r="O127"/>
  <c r="Q127" s="1"/>
  <c r="O126"/>
  <c r="Q126" s="1"/>
  <c r="P125"/>
  <c r="O125"/>
  <c r="Q125" s="1"/>
  <c r="N124"/>
  <c r="M124"/>
  <c r="L124"/>
  <c r="K124"/>
  <c r="J124"/>
  <c r="I124"/>
  <c r="H124"/>
  <c r="G124"/>
  <c r="F124"/>
  <c r="E124"/>
  <c r="D124"/>
  <c r="C124"/>
  <c r="P123"/>
  <c r="O123"/>
  <c r="Q123" s="1"/>
  <c r="O122"/>
  <c r="Q122" s="1"/>
  <c r="P121"/>
  <c r="O121"/>
  <c r="Q121" s="1"/>
  <c r="O120"/>
  <c r="Q120" s="1"/>
  <c r="N119"/>
  <c r="M119"/>
  <c r="L119"/>
  <c r="K119"/>
  <c r="J119"/>
  <c r="I119"/>
  <c r="H119"/>
  <c r="G119"/>
  <c r="F119"/>
  <c r="E119"/>
  <c r="D119"/>
  <c r="C119"/>
  <c r="O118"/>
  <c r="Q118" s="1"/>
  <c r="P117"/>
  <c r="O117"/>
  <c r="Q117" s="1"/>
  <c r="O116"/>
  <c r="Q116" s="1"/>
  <c r="P115"/>
  <c r="O115"/>
  <c r="Q115" s="1"/>
  <c r="N114"/>
  <c r="M114"/>
  <c r="L114"/>
  <c r="K114"/>
  <c r="J114"/>
  <c r="I114"/>
  <c r="H114"/>
  <c r="G114"/>
  <c r="F114"/>
  <c r="E114"/>
  <c r="D114"/>
  <c r="C114"/>
  <c r="O113"/>
  <c r="Q113" s="1"/>
  <c r="O112"/>
  <c r="Q112" s="1"/>
  <c r="P111"/>
  <c r="O111"/>
  <c r="Q111" s="1"/>
  <c r="O110"/>
  <c r="Q110" s="1"/>
  <c r="N108"/>
  <c r="K108"/>
  <c r="G108"/>
  <c r="G92" s="1"/>
  <c r="E108"/>
  <c r="D108"/>
  <c r="C108"/>
  <c r="N107"/>
  <c r="N91" s="1"/>
  <c r="K107"/>
  <c r="C107"/>
  <c r="N106"/>
  <c r="N90" s="1"/>
  <c r="M106"/>
  <c r="L106"/>
  <c r="K106"/>
  <c r="J106"/>
  <c r="J90" s="1"/>
  <c r="I106"/>
  <c r="H106"/>
  <c r="G106"/>
  <c r="F106"/>
  <c r="F90" s="1"/>
  <c r="E106"/>
  <c r="D106"/>
  <c r="C106"/>
  <c r="P105"/>
  <c r="O105"/>
  <c r="Q105" s="1"/>
  <c r="I104"/>
  <c r="G104"/>
  <c r="N103"/>
  <c r="N104" s="1"/>
  <c r="M103"/>
  <c r="M104" s="1"/>
  <c r="L103"/>
  <c r="L104" s="1"/>
  <c r="K103"/>
  <c r="K104" s="1"/>
  <c r="J103"/>
  <c r="J104" s="1"/>
  <c r="I103"/>
  <c r="H103"/>
  <c r="H104" s="1"/>
  <c r="G103"/>
  <c r="F103"/>
  <c r="F104" s="1"/>
  <c r="E103"/>
  <c r="E104" s="1"/>
  <c r="D103"/>
  <c r="D104" s="1"/>
  <c r="C103"/>
  <c r="C104" s="1"/>
  <c r="O102"/>
  <c r="Q102" s="1"/>
  <c r="P101"/>
  <c r="O101"/>
  <c r="Q101" s="1"/>
  <c r="O100"/>
  <c r="Q100" s="1"/>
  <c r="P99"/>
  <c r="O99"/>
  <c r="Q99" s="1"/>
  <c r="N98"/>
  <c r="M98"/>
  <c r="L98"/>
  <c r="K98"/>
  <c r="J98"/>
  <c r="I98"/>
  <c r="H98"/>
  <c r="G98"/>
  <c r="F98"/>
  <c r="E98"/>
  <c r="D98"/>
  <c r="C98"/>
  <c r="O97"/>
  <c r="Q97" s="1"/>
  <c r="O96"/>
  <c r="Q96" s="1"/>
  <c r="P95"/>
  <c r="O95"/>
  <c r="Q95" s="1"/>
  <c r="O94"/>
  <c r="Q94" s="1"/>
  <c r="K92"/>
  <c r="E92"/>
  <c r="C92"/>
  <c r="K91"/>
  <c r="C91"/>
  <c r="M90"/>
  <c r="L90"/>
  <c r="K90"/>
  <c r="I90"/>
  <c r="H90"/>
  <c r="G90"/>
  <c r="E90"/>
  <c r="D90"/>
  <c r="C90"/>
  <c r="O89"/>
  <c r="Q89" s="1"/>
  <c r="N88"/>
  <c r="M88"/>
  <c r="L88"/>
  <c r="K88"/>
  <c r="J88"/>
  <c r="I88"/>
  <c r="H88"/>
  <c r="G88"/>
  <c r="F88"/>
  <c r="E88"/>
  <c r="D88"/>
  <c r="C88"/>
  <c r="P87"/>
  <c r="O87"/>
  <c r="Q87" s="1"/>
  <c r="O86"/>
  <c r="Q86" s="1"/>
  <c r="O85"/>
  <c r="Q85" s="1"/>
  <c r="O84"/>
  <c r="Q84" s="1"/>
  <c r="N83"/>
  <c r="M83"/>
  <c r="L83"/>
  <c r="K83"/>
  <c r="J83"/>
  <c r="I83"/>
  <c r="H83"/>
  <c r="G83"/>
  <c r="F83"/>
  <c r="E83"/>
  <c r="D83"/>
  <c r="O83" s="1"/>
  <c r="C83"/>
  <c r="O82"/>
  <c r="Q82" s="1"/>
  <c r="O81"/>
  <c r="Q81" s="1"/>
  <c r="O80"/>
  <c r="Q80" s="1"/>
  <c r="O79"/>
  <c r="Q79" s="1"/>
  <c r="N78"/>
  <c r="M78"/>
  <c r="L78"/>
  <c r="K78"/>
  <c r="J78"/>
  <c r="I78"/>
  <c r="H78"/>
  <c r="G78"/>
  <c r="F78"/>
  <c r="E78"/>
  <c r="D78"/>
  <c r="C78"/>
  <c r="P77"/>
  <c r="O77"/>
  <c r="Q77" s="1"/>
  <c r="O76"/>
  <c r="Q76" s="1"/>
  <c r="O75"/>
  <c r="Q75" s="1"/>
  <c r="O74"/>
  <c r="Q74" s="1"/>
  <c r="N72"/>
  <c r="N73" s="1"/>
  <c r="M72"/>
  <c r="M73" s="1"/>
  <c r="L72"/>
  <c r="L73" s="1"/>
  <c r="K72"/>
  <c r="K73" s="1"/>
  <c r="J72"/>
  <c r="J73" s="1"/>
  <c r="I72"/>
  <c r="I73" s="1"/>
  <c r="H72"/>
  <c r="H73" s="1"/>
  <c r="G72"/>
  <c r="G73" s="1"/>
  <c r="F72"/>
  <c r="F73" s="1"/>
  <c r="E72"/>
  <c r="D72"/>
  <c r="D73" s="1"/>
  <c r="C72"/>
  <c r="C73" s="1"/>
  <c r="P71"/>
  <c r="O71"/>
  <c r="Q71" s="1"/>
  <c r="O70"/>
  <c r="Q70" s="1"/>
  <c r="O69"/>
  <c r="Q69" s="1"/>
  <c r="O68"/>
  <c r="Q68" s="1"/>
  <c r="N66"/>
  <c r="N67" s="1"/>
  <c r="M66"/>
  <c r="L66"/>
  <c r="L67" s="1"/>
  <c r="K66"/>
  <c r="K228" s="1"/>
  <c r="J66"/>
  <c r="J67" s="1"/>
  <c r="I66"/>
  <c r="H66"/>
  <c r="H67" s="1"/>
  <c r="G66"/>
  <c r="F66"/>
  <c r="F67" s="1"/>
  <c r="E66"/>
  <c r="E228" s="1"/>
  <c r="D66"/>
  <c r="D67" s="1"/>
  <c r="C66"/>
  <c r="C228" s="1"/>
  <c r="P65"/>
  <c r="O65"/>
  <c r="Q65" s="1"/>
  <c r="O64"/>
  <c r="P64" s="1"/>
  <c r="O63"/>
  <c r="Q63" s="1"/>
  <c r="O62"/>
  <c r="P62" s="1"/>
  <c r="N61"/>
  <c r="M61"/>
  <c r="L61"/>
  <c r="K61"/>
  <c r="J61"/>
  <c r="I61"/>
  <c r="H61"/>
  <c r="G61"/>
  <c r="F61"/>
  <c r="E61"/>
  <c r="D61"/>
  <c r="O61" s="1"/>
  <c r="C61"/>
  <c r="O60"/>
  <c r="Q60" s="1"/>
  <c r="O59"/>
  <c r="Q59" s="1"/>
  <c r="O58"/>
  <c r="P58" s="1"/>
  <c r="P57"/>
  <c r="O57"/>
  <c r="Q57" s="1"/>
  <c r="N55"/>
  <c r="L55"/>
  <c r="H55"/>
  <c r="F55"/>
  <c r="D55"/>
  <c r="N54"/>
  <c r="M54"/>
  <c r="L54"/>
  <c r="K54"/>
  <c r="J54"/>
  <c r="I54"/>
  <c r="H54"/>
  <c r="G54"/>
  <c r="F54"/>
  <c r="E54"/>
  <c r="D54"/>
  <c r="C54"/>
  <c r="N53"/>
  <c r="M53"/>
  <c r="L53"/>
  <c r="K53"/>
  <c r="J53"/>
  <c r="I53"/>
  <c r="H53"/>
  <c r="G53"/>
  <c r="F53"/>
  <c r="E53"/>
  <c r="D53"/>
  <c r="O53" s="1"/>
  <c r="C53"/>
  <c r="O52"/>
  <c r="Q52" s="1"/>
  <c r="N51"/>
  <c r="M51"/>
  <c r="L51"/>
  <c r="K51"/>
  <c r="J51"/>
  <c r="I51"/>
  <c r="H51"/>
  <c r="G51"/>
  <c r="F51"/>
  <c r="E51"/>
  <c r="D51"/>
  <c r="C51"/>
  <c r="O50"/>
  <c r="P50" s="1"/>
  <c r="P49"/>
  <c r="O49"/>
  <c r="Q49" s="1"/>
  <c r="O48"/>
  <c r="P48" s="1"/>
  <c r="O47"/>
  <c r="Q47" s="1"/>
  <c r="N46"/>
  <c r="M46"/>
  <c r="L46"/>
  <c r="K46"/>
  <c r="K36" s="1"/>
  <c r="K234" s="1"/>
  <c r="J46"/>
  <c r="I46"/>
  <c r="H46"/>
  <c r="G46"/>
  <c r="F46"/>
  <c r="E46"/>
  <c r="D46"/>
  <c r="C46"/>
  <c r="C36" s="1"/>
  <c r="C234" s="1"/>
  <c r="O45"/>
  <c r="Q45" s="1"/>
  <c r="O44"/>
  <c r="Q44" s="1"/>
  <c r="P43"/>
  <c r="O43"/>
  <c r="Q43" s="1"/>
  <c r="O42"/>
  <c r="Q42" s="1"/>
  <c r="N41"/>
  <c r="N36" s="1"/>
  <c r="M41"/>
  <c r="M36" s="1"/>
  <c r="M234" s="1"/>
  <c r="L41"/>
  <c r="L36" s="1"/>
  <c r="K41"/>
  <c r="J41"/>
  <c r="J36" s="1"/>
  <c r="I41"/>
  <c r="I36" s="1"/>
  <c r="I234" s="1"/>
  <c r="H41"/>
  <c r="H36" s="1"/>
  <c r="G41"/>
  <c r="F41"/>
  <c r="F36" s="1"/>
  <c r="E41"/>
  <c r="E36" s="1"/>
  <c r="E234" s="1"/>
  <c r="D41"/>
  <c r="C41"/>
  <c r="O40"/>
  <c r="Q40" s="1"/>
  <c r="P39"/>
  <c r="O39"/>
  <c r="Q39" s="1"/>
  <c r="O38"/>
  <c r="P38" s="1"/>
  <c r="O37"/>
  <c r="Q37" s="1"/>
  <c r="G36"/>
  <c r="G234" s="1"/>
  <c r="N35"/>
  <c r="M35"/>
  <c r="L35"/>
  <c r="K35"/>
  <c r="J35"/>
  <c r="I35"/>
  <c r="H35"/>
  <c r="G35"/>
  <c r="F35"/>
  <c r="E35"/>
  <c r="D35"/>
  <c r="C35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O32"/>
  <c r="P32" s="1"/>
  <c r="N31"/>
  <c r="M31"/>
  <c r="L31"/>
  <c r="K31"/>
  <c r="J31"/>
  <c r="I31"/>
  <c r="H31"/>
  <c r="G31"/>
  <c r="F31"/>
  <c r="E31"/>
  <c r="D31"/>
  <c r="C31"/>
  <c r="O30"/>
  <c r="Q30" s="1"/>
  <c r="O29"/>
  <c r="Q29" s="1"/>
  <c r="O28"/>
  <c r="P28" s="1"/>
  <c r="P27"/>
  <c r="O27"/>
  <c r="Q27" s="1"/>
  <c r="N26"/>
  <c r="M26"/>
  <c r="L26"/>
  <c r="K26"/>
  <c r="J26"/>
  <c r="I26"/>
  <c r="H26"/>
  <c r="G26"/>
  <c r="F26"/>
  <c r="E26"/>
  <c r="D26"/>
  <c r="C26"/>
  <c r="O25"/>
  <c r="Q25" s="1"/>
  <c r="O24"/>
  <c r="Q24" s="1"/>
  <c r="O23"/>
  <c r="Q23" s="1"/>
  <c r="O22"/>
  <c r="P22" s="1"/>
  <c r="N21"/>
  <c r="M21"/>
  <c r="L21"/>
  <c r="K21"/>
  <c r="J21"/>
  <c r="I21"/>
  <c r="H21"/>
  <c r="G21"/>
  <c r="F21"/>
  <c r="E21"/>
  <c r="D21"/>
  <c r="C21"/>
  <c r="O20"/>
  <c r="P20" s="1"/>
  <c r="O19"/>
  <c r="Q19" s="1"/>
  <c r="O18"/>
  <c r="P18" s="1"/>
  <c r="P17"/>
  <c r="O17"/>
  <c r="Q17" s="1"/>
  <c r="N16"/>
  <c r="M16"/>
  <c r="L16"/>
  <c r="K16"/>
  <c r="J16"/>
  <c r="I16"/>
  <c r="H16"/>
  <c r="G16"/>
  <c r="F16"/>
  <c r="E16"/>
  <c r="D16"/>
  <c r="C16"/>
  <c r="O15"/>
  <c r="Q15" s="1"/>
  <c r="O14"/>
  <c r="P14" s="1"/>
  <c r="P13"/>
  <c r="O13"/>
  <c r="Q13" s="1"/>
  <c r="O12"/>
  <c r="P12" s="1"/>
  <c r="B24" i="2" l="1"/>
  <c r="H56" i="41"/>
  <c r="F92" i="42"/>
  <c r="F104"/>
  <c r="F93" s="1"/>
  <c r="O16" i="41"/>
  <c r="P16" s="1"/>
  <c r="O26"/>
  <c r="P37"/>
  <c r="F234"/>
  <c r="J234"/>
  <c r="N234"/>
  <c r="P47"/>
  <c r="O54"/>
  <c r="P59"/>
  <c r="P63"/>
  <c r="G228"/>
  <c r="P69"/>
  <c r="P75"/>
  <c r="P81"/>
  <c r="P85"/>
  <c r="O90"/>
  <c r="O98"/>
  <c r="P98" s="1"/>
  <c r="I108"/>
  <c r="I92" s="1"/>
  <c r="O114"/>
  <c r="Q114" s="1"/>
  <c r="M109"/>
  <c r="M93" s="1"/>
  <c r="M224" s="1"/>
  <c r="O124"/>
  <c r="O134"/>
  <c r="Q134" s="1"/>
  <c r="O144"/>
  <c r="O158"/>
  <c r="P161"/>
  <c r="P166"/>
  <c r="P171"/>
  <c r="P176"/>
  <c r="P182"/>
  <c r="P186"/>
  <c r="P192"/>
  <c r="P196"/>
  <c r="P201"/>
  <c r="G202"/>
  <c r="P205"/>
  <c r="P215"/>
  <c r="P235"/>
  <c r="H56" i="42"/>
  <c r="P15" i="41"/>
  <c r="O21"/>
  <c r="P25"/>
  <c r="O31"/>
  <c r="Q31" s="1"/>
  <c r="O46"/>
  <c r="J55"/>
  <c r="F56"/>
  <c r="J56"/>
  <c r="N56"/>
  <c r="P79"/>
  <c r="P89"/>
  <c r="P97"/>
  <c r="D107"/>
  <c r="D91" s="1"/>
  <c r="P113"/>
  <c r="O119"/>
  <c r="O129"/>
  <c r="P129" s="1"/>
  <c r="O139"/>
  <c r="O149"/>
  <c r="P180"/>
  <c r="O183"/>
  <c r="Q183" s="1"/>
  <c r="P190"/>
  <c r="O193"/>
  <c r="I202"/>
  <c r="O214"/>
  <c r="Q214" s="1"/>
  <c r="E109" i="42"/>
  <c r="I109"/>
  <c r="N124"/>
  <c r="L56" i="41"/>
  <c r="P19"/>
  <c r="P23"/>
  <c r="P29"/>
  <c r="O33"/>
  <c r="O35"/>
  <c r="O41"/>
  <c r="P41" s="1"/>
  <c r="H234"/>
  <c r="L234"/>
  <c r="P45"/>
  <c r="O51"/>
  <c r="P51" s="1"/>
  <c r="I228"/>
  <c r="M228"/>
  <c r="O72"/>
  <c r="O78"/>
  <c r="P78" s="1"/>
  <c r="O88"/>
  <c r="C93"/>
  <c r="K93"/>
  <c r="O106"/>
  <c r="E107"/>
  <c r="E91" s="1"/>
  <c r="M107"/>
  <c r="M91" s="1"/>
  <c r="M108"/>
  <c r="M92" s="1"/>
  <c r="C109"/>
  <c r="K109"/>
  <c r="O179"/>
  <c r="P179" s="1"/>
  <c r="O189"/>
  <c r="D227"/>
  <c r="O209"/>
  <c r="J104" i="42"/>
  <c r="J93" s="1"/>
  <c r="M114"/>
  <c r="N114" s="1"/>
  <c r="D109"/>
  <c r="H109"/>
  <c r="L109"/>
  <c r="N154"/>
  <c r="M31"/>
  <c r="N31" s="1"/>
  <c r="N34"/>
  <c r="F56"/>
  <c r="J56"/>
  <c r="M78"/>
  <c r="M88"/>
  <c r="M124"/>
  <c r="M139"/>
  <c r="N139" s="1"/>
  <c r="M164"/>
  <c r="N164" s="1"/>
  <c r="M174"/>
  <c r="N174" s="1"/>
  <c r="M184"/>
  <c r="N184" s="1"/>
  <c r="M199"/>
  <c r="N199" s="1"/>
  <c r="L221"/>
  <c r="M41"/>
  <c r="N41" s="1"/>
  <c r="H36"/>
  <c r="L36"/>
  <c r="M54"/>
  <c r="N54" s="1"/>
  <c r="E93"/>
  <c r="I93"/>
  <c r="D228"/>
  <c r="H92"/>
  <c r="H223" s="1"/>
  <c r="L92"/>
  <c r="M134"/>
  <c r="N134" s="1"/>
  <c r="M149"/>
  <c r="N149" s="1"/>
  <c r="M194"/>
  <c r="N194" s="1"/>
  <c r="M209"/>
  <c r="N209" s="1"/>
  <c r="M227"/>
  <c r="N227" s="1"/>
  <c r="M21"/>
  <c r="F229"/>
  <c r="F240" s="1"/>
  <c r="M35"/>
  <c r="N35" s="1"/>
  <c r="L223"/>
  <c r="M51"/>
  <c r="N51" s="1"/>
  <c r="M53"/>
  <c r="N53" s="1"/>
  <c r="M83"/>
  <c r="M119"/>
  <c r="N119" s="1"/>
  <c r="M144"/>
  <c r="N144" s="1"/>
  <c r="M159"/>
  <c r="N159" s="1"/>
  <c r="M169"/>
  <c r="N169" s="1"/>
  <c r="M179"/>
  <c r="N179" s="1"/>
  <c r="M204"/>
  <c r="N204" s="1"/>
  <c r="M219"/>
  <c r="N219" s="1"/>
  <c r="J64" i="2"/>
  <c r="F64"/>
  <c r="F234" i="42"/>
  <c r="H234"/>
  <c r="J234"/>
  <c r="F237"/>
  <c r="J237"/>
  <c r="F238"/>
  <c r="J238"/>
  <c r="L234"/>
  <c r="M73"/>
  <c r="C234"/>
  <c r="E234"/>
  <c r="G234"/>
  <c r="I234"/>
  <c r="K234"/>
  <c r="C228"/>
  <c r="C55"/>
  <c r="C223" s="1"/>
  <c r="E228"/>
  <c r="E239" s="1"/>
  <c r="E55"/>
  <c r="G228"/>
  <c r="G239" s="1"/>
  <c r="G55"/>
  <c r="G223" s="1"/>
  <c r="I228"/>
  <c r="I239" s="1"/>
  <c r="I55"/>
  <c r="K228"/>
  <c r="K239" s="1"/>
  <c r="K55"/>
  <c r="K223" s="1"/>
  <c r="M106"/>
  <c r="N106" s="1"/>
  <c r="D90"/>
  <c r="M90" s="1"/>
  <c r="M66"/>
  <c r="N66" s="1"/>
  <c r="E67"/>
  <c r="E56" s="1"/>
  <c r="I67"/>
  <c r="I56" s="1"/>
  <c r="I224" s="1"/>
  <c r="N73"/>
  <c r="N78"/>
  <c r="N88"/>
  <c r="N90"/>
  <c r="M98"/>
  <c r="N98" s="1"/>
  <c r="F221"/>
  <c r="J221"/>
  <c r="F222"/>
  <c r="J222"/>
  <c r="F223"/>
  <c r="J223"/>
  <c r="F224"/>
  <c r="J224"/>
  <c r="E237"/>
  <c r="G237"/>
  <c r="I237"/>
  <c r="K237"/>
  <c r="H228"/>
  <c r="L228"/>
  <c r="D231"/>
  <c r="D237" s="1"/>
  <c r="H231"/>
  <c r="H237" s="1"/>
  <c r="H244" s="1"/>
  <c r="L231"/>
  <c r="L237" s="1"/>
  <c r="D232"/>
  <c r="H232"/>
  <c r="H238" s="1"/>
  <c r="H242" s="1"/>
  <c r="L232"/>
  <c r="L238" s="1"/>
  <c r="L242" s="1"/>
  <c r="D233"/>
  <c r="H233"/>
  <c r="L233"/>
  <c r="D234"/>
  <c r="M234" s="1"/>
  <c r="D238"/>
  <c r="C226"/>
  <c r="C221"/>
  <c r="E229"/>
  <c r="E240" s="1"/>
  <c r="I229"/>
  <c r="I240" s="1"/>
  <c r="K229"/>
  <c r="K240" s="1"/>
  <c r="M103"/>
  <c r="N103" s="1"/>
  <c r="D92"/>
  <c r="M107"/>
  <c r="N107" s="1"/>
  <c r="D91"/>
  <c r="M91" s="1"/>
  <c r="N91" s="1"/>
  <c r="N13"/>
  <c r="M16"/>
  <c r="N16" s="1"/>
  <c r="N18"/>
  <c r="N21"/>
  <c r="M26"/>
  <c r="N26" s="1"/>
  <c r="D36"/>
  <c r="M36" s="1"/>
  <c r="N36" s="1"/>
  <c r="M61"/>
  <c r="N61" s="1"/>
  <c r="C67"/>
  <c r="C56" s="1"/>
  <c r="G67"/>
  <c r="G56" s="1"/>
  <c r="G224" s="1"/>
  <c r="K67"/>
  <c r="K56" s="1"/>
  <c r="K224" s="1"/>
  <c r="M72"/>
  <c r="N72" s="1"/>
  <c r="N83"/>
  <c r="D104"/>
  <c r="D229" s="1"/>
  <c r="H104"/>
  <c r="H93" s="1"/>
  <c r="L104"/>
  <c r="D221"/>
  <c r="D222"/>
  <c r="D223"/>
  <c r="C238"/>
  <c r="E238"/>
  <c r="G238"/>
  <c r="I238"/>
  <c r="K238"/>
  <c r="F228"/>
  <c r="F239" s="1"/>
  <c r="F243" s="1"/>
  <c r="J228"/>
  <c r="J239" s="1"/>
  <c r="J243" s="1"/>
  <c r="E221"/>
  <c r="G221"/>
  <c r="I221"/>
  <c r="K221"/>
  <c r="C222"/>
  <c r="E222"/>
  <c r="G222"/>
  <c r="I222"/>
  <c r="K222"/>
  <c r="E223"/>
  <c r="I223"/>
  <c r="Q16" i="41"/>
  <c r="Q33"/>
  <c r="P33"/>
  <c r="Q35"/>
  <c r="P35"/>
  <c r="P54"/>
  <c r="Q54"/>
  <c r="Q72"/>
  <c r="P72"/>
  <c r="Q78"/>
  <c r="Q88"/>
  <c r="P88"/>
  <c r="Q98"/>
  <c r="Q106"/>
  <c r="P106"/>
  <c r="Q124"/>
  <c r="P124"/>
  <c r="Q144"/>
  <c r="P144"/>
  <c r="Q21"/>
  <c r="P21"/>
  <c r="P31"/>
  <c r="Q46"/>
  <c r="P46"/>
  <c r="P53"/>
  <c r="Q53"/>
  <c r="Q61"/>
  <c r="P61"/>
  <c r="P83"/>
  <c r="Q83"/>
  <c r="O104"/>
  <c r="P119"/>
  <c r="Q119"/>
  <c r="P139"/>
  <c r="Q139"/>
  <c r="P149"/>
  <c r="Q149"/>
  <c r="Q26"/>
  <c r="P26"/>
  <c r="Q90"/>
  <c r="P90"/>
  <c r="P158"/>
  <c r="Q158"/>
  <c r="F231"/>
  <c r="F221"/>
  <c r="J231"/>
  <c r="J221"/>
  <c r="N231"/>
  <c r="N221"/>
  <c r="E232"/>
  <c r="E222"/>
  <c r="G232"/>
  <c r="K232"/>
  <c r="K222"/>
  <c r="M232"/>
  <c r="M222"/>
  <c r="F233"/>
  <c r="H233"/>
  <c r="J233"/>
  <c r="N233"/>
  <c r="C231"/>
  <c r="C221"/>
  <c r="E231"/>
  <c r="E221"/>
  <c r="G231"/>
  <c r="G221"/>
  <c r="I231"/>
  <c r="I221"/>
  <c r="K231"/>
  <c r="K221"/>
  <c r="M231"/>
  <c r="M221"/>
  <c r="D232"/>
  <c r="D222"/>
  <c r="F232"/>
  <c r="H232"/>
  <c r="J232"/>
  <c r="L232"/>
  <c r="N232"/>
  <c r="N222"/>
  <c r="C233"/>
  <c r="E233"/>
  <c r="E239" s="1"/>
  <c r="G233"/>
  <c r="I233"/>
  <c r="I239" s="1"/>
  <c r="K233"/>
  <c r="M233"/>
  <c r="Q193"/>
  <c r="P193"/>
  <c r="Q14"/>
  <c r="Q18"/>
  <c r="Q20"/>
  <c r="Q22"/>
  <c r="Q28"/>
  <c r="Q32"/>
  <c r="Q38"/>
  <c r="Q48"/>
  <c r="Q50"/>
  <c r="Q58"/>
  <c r="Q62"/>
  <c r="Q64"/>
  <c r="P24"/>
  <c r="P30"/>
  <c r="D36"/>
  <c r="P40"/>
  <c r="P42"/>
  <c r="P44"/>
  <c r="P52"/>
  <c r="C55"/>
  <c r="C223" s="1"/>
  <c r="E55"/>
  <c r="O55" s="1"/>
  <c r="G55"/>
  <c r="G223" s="1"/>
  <c r="I55"/>
  <c r="I223" s="1"/>
  <c r="K55"/>
  <c r="K223" s="1"/>
  <c r="M55"/>
  <c r="M223" s="1"/>
  <c r="D56"/>
  <c r="P60"/>
  <c r="D228"/>
  <c r="F228"/>
  <c r="F239" s="1"/>
  <c r="H228"/>
  <c r="J228"/>
  <c r="J239" s="1"/>
  <c r="L228"/>
  <c r="N228"/>
  <c r="N239" s="1"/>
  <c r="C67"/>
  <c r="C56" s="1"/>
  <c r="C224" s="1"/>
  <c r="E67"/>
  <c r="G67"/>
  <c r="G56" s="1"/>
  <c r="I67"/>
  <c r="I56" s="1"/>
  <c r="K67"/>
  <c r="K56" s="1"/>
  <c r="M67"/>
  <c r="M56" s="1"/>
  <c r="P68"/>
  <c r="P70"/>
  <c r="E73"/>
  <c r="O73" s="1"/>
  <c r="P74"/>
  <c r="P76"/>
  <c r="P80"/>
  <c r="P82"/>
  <c r="P84"/>
  <c r="P86"/>
  <c r="D92"/>
  <c r="N92"/>
  <c r="N223" s="1"/>
  <c r="P94"/>
  <c r="P96"/>
  <c r="P100"/>
  <c r="P102"/>
  <c r="O103"/>
  <c r="F108"/>
  <c r="H108"/>
  <c r="H92" s="1"/>
  <c r="H223" s="1"/>
  <c r="J108"/>
  <c r="J92" s="1"/>
  <c r="J223" s="1"/>
  <c r="L108"/>
  <c r="L92" s="1"/>
  <c r="L223" s="1"/>
  <c r="P110"/>
  <c r="P112"/>
  <c r="P116"/>
  <c r="P118"/>
  <c r="P120"/>
  <c r="P122"/>
  <c r="P126"/>
  <c r="P128"/>
  <c r="P130"/>
  <c r="P132"/>
  <c r="P136"/>
  <c r="P138"/>
  <c r="P140"/>
  <c r="P142"/>
  <c r="P146"/>
  <c r="P148"/>
  <c r="P150"/>
  <c r="P152"/>
  <c r="O153"/>
  <c r="E154"/>
  <c r="O154" s="1"/>
  <c r="O219"/>
  <c r="F237"/>
  <c r="J237"/>
  <c r="N237"/>
  <c r="M229"/>
  <c r="M240" s="1"/>
  <c r="D231"/>
  <c r="D221"/>
  <c r="H231"/>
  <c r="H237" s="1"/>
  <c r="H221"/>
  <c r="L231"/>
  <c r="L237" s="1"/>
  <c r="L221"/>
  <c r="C232"/>
  <c r="C222"/>
  <c r="I232"/>
  <c r="D233"/>
  <c r="D223"/>
  <c r="L233"/>
  <c r="Q160"/>
  <c r="P160"/>
  <c r="Q179"/>
  <c r="Q189"/>
  <c r="P189"/>
  <c r="D238"/>
  <c r="P209"/>
  <c r="Q209"/>
  <c r="O34"/>
  <c r="C239"/>
  <c r="G239"/>
  <c r="K239"/>
  <c r="M239"/>
  <c r="O66"/>
  <c r="O159"/>
  <c r="O164"/>
  <c r="O169"/>
  <c r="O174"/>
  <c r="O199"/>
  <c r="N238"/>
  <c r="C237"/>
  <c r="E237"/>
  <c r="G237"/>
  <c r="I237"/>
  <c r="K237"/>
  <c r="M237"/>
  <c r="P162"/>
  <c r="P165"/>
  <c r="P167"/>
  <c r="P170"/>
  <c r="P172"/>
  <c r="P175"/>
  <c r="P177"/>
  <c r="P181"/>
  <c r="E184"/>
  <c r="P185"/>
  <c r="P187"/>
  <c r="P191"/>
  <c r="E194"/>
  <c r="O194" s="1"/>
  <c r="P195"/>
  <c r="P197"/>
  <c r="P200"/>
  <c r="F202"/>
  <c r="H202"/>
  <c r="J202"/>
  <c r="L202"/>
  <c r="D204"/>
  <c r="N204"/>
  <c r="N109" s="1"/>
  <c r="N93" s="1"/>
  <c r="N224" s="1"/>
  <c r="P206"/>
  <c r="P208"/>
  <c r="P210"/>
  <c r="P212"/>
  <c r="P216"/>
  <c r="O217"/>
  <c r="P218"/>
  <c r="P220"/>
  <c r="C227"/>
  <c r="C238" s="1"/>
  <c r="E227"/>
  <c r="E238" s="1"/>
  <c r="I227"/>
  <c r="I238" s="1"/>
  <c r="K227"/>
  <c r="K238" s="1"/>
  <c r="M227"/>
  <c r="M238" s="1"/>
  <c r="P230"/>
  <c r="O163"/>
  <c r="O168"/>
  <c r="O173"/>
  <c r="O198"/>
  <c r="O226"/>
  <c r="G204" l="1"/>
  <c r="G109" s="1"/>
  <c r="G93" s="1"/>
  <c r="G107"/>
  <c r="G91" s="1"/>
  <c r="G222" s="1"/>
  <c r="G224"/>
  <c r="P134"/>
  <c r="Q51"/>
  <c r="K242" i="42"/>
  <c r="L93"/>
  <c r="L224" s="1"/>
  <c r="M55"/>
  <c r="I204" i="41"/>
  <c r="I109" s="1"/>
  <c r="I93" s="1"/>
  <c r="I224" s="1"/>
  <c r="I241" s="1"/>
  <c r="I107"/>
  <c r="I91" s="1"/>
  <c r="I222" s="1"/>
  <c r="G227"/>
  <c r="G238" s="1"/>
  <c r="E229"/>
  <c r="E240" s="1"/>
  <c r="I229"/>
  <c r="I240" s="1"/>
  <c r="P214"/>
  <c r="P183"/>
  <c r="P114"/>
  <c r="Q41"/>
  <c r="Q129"/>
  <c r="H224" i="42"/>
  <c r="M109"/>
  <c r="N109" s="1"/>
  <c r="O108" i="41"/>
  <c r="F92"/>
  <c r="F223" s="1"/>
  <c r="K224"/>
  <c r="H239"/>
  <c r="G242" i="42"/>
  <c r="M92"/>
  <c r="N92" s="1"/>
  <c r="L244"/>
  <c r="J229"/>
  <c r="J240" s="1"/>
  <c r="D240"/>
  <c r="C224"/>
  <c r="M56"/>
  <c r="N56" s="1"/>
  <c r="E224"/>
  <c r="C242"/>
  <c r="M238"/>
  <c r="N238" s="1"/>
  <c r="D242"/>
  <c r="M223"/>
  <c r="N223" s="1"/>
  <c r="M221"/>
  <c r="K241"/>
  <c r="I241"/>
  <c r="G229"/>
  <c r="G240" s="1"/>
  <c r="G241" s="1"/>
  <c r="E241"/>
  <c r="N221"/>
  <c r="M232"/>
  <c r="N232" s="1"/>
  <c r="L229"/>
  <c r="L240" s="1"/>
  <c r="H239"/>
  <c r="H243" s="1"/>
  <c r="I244"/>
  <c r="E244"/>
  <c r="K243"/>
  <c r="I243"/>
  <c r="G243"/>
  <c r="E243"/>
  <c r="N234"/>
  <c r="J242"/>
  <c r="F242"/>
  <c r="J244"/>
  <c r="F244"/>
  <c r="M228"/>
  <c r="M104"/>
  <c r="N104" s="1"/>
  <c r="D93"/>
  <c r="C237"/>
  <c r="N226"/>
  <c r="M237"/>
  <c r="D244"/>
  <c r="C239"/>
  <c r="N228"/>
  <c r="N222"/>
  <c r="I242"/>
  <c r="E242"/>
  <c r="M222"/>
  <c r="C229"/>
  <c r="M233"/>
  <c r="N233" s="1"/>
  <c r="M231"/>
  <c r="N231" s="1"/>
  <c r="H229"/>
  <c r="H240" s="1"/>
  <c r="L239"/>
  <c r="L243" s="1"/>
  <c r="K244"/>
  <c r="G244"/>
  <c r="M67"/>
  <c r="N67" s="1"/>
  <c r="N55"/>
  <c r="J241"/>
  <c r="F241"/>
  <c r="D239"/>
  <c r="Q108" i="41"/>
  <c r="P108"/>
  <c r="P73"/>
  <c r="Q73"/>
  <c r="P194"/>
  <c r="Q194"/>
  <c r="P55"/>
  <c r="Q55"/>
  <c r="D109"/>
  <c r="F227"/>
  <c r="F204"/>
  <c r="F107"/>
  <c r="P169"/>
  <c r="Q169"/>
  <c r="Q173"/>
  <c r="P173"/>
  <c r="Q163"/>
  <c r="P163"/>
  <c r="P217"/>
  <c r="Q217"/>
  <c r="L227"/>
  <c r="L238" s="1"/>
  <c r="L204"/>
  <c r="L107"/>
  <c r="L91" s="1"/>
  <c r="L222" s="1"/>
  <c r="H227"/>
  <c r="H238" s="1"/>
  <c r="H204"/>
  <c r="H107"/>
  <c r="H91" s="1"/>
  <c r="H222" s="1"/>
  <c r="P174"/>
  <c r="Q174"/>
  <c r="P164"/>
  <c r="Q164"/>
  <c r="Q66"/>
  <c r="P66"/>
  <c r="P34"/>
  <c r="Q34"/>
  <c r="P154"/>
  <c r="Q154"/>
  <c r="D234"/>
  <c r="O234" s="1"/>
  <c r="O36"/>
  <c r="Q104"/>
  <c r="P104"/>
  <c r="O184"/>
  <c r="O202"/>
  <c r="O233"/>
  <c r="O231"/>
  <c r="M241"/>
  <c r="D237"/>
  <c r="O237" s="1"/>
  <c r="P237" s="1"/>
  <c r="E109"/>
  <c r="E93" s="1"/>
  <c r="O92"/>
  <c r="E56"/>
  <c r="E223"/>
  <c r="K229"/>
  <c r="K240" s="1"/>
  <c r="G229"/>
  <c r="G240" s="1"/>
  <c r="G241" s="1"/>
  <c r="C229"/>
  <c r="C240" s="1"/>
  <c r="C241" s="1"/>
  <c r="Q226"/>
  <c r="P226"/>
  <c r="Q198"/>
  <c r="P198"/>
  <c r="Q168"/>
  <c r="P168"/>
  <c r="J227"/>
  <c r="J238" s="1"/>
  <c r="J204"/>
  <c r="J107"/>
  <c r="J91" s="1"/>
  <c r="J222" s="1"/>
  <c r="P199"/>
  <c r="Q199"/>
  <c r="Q159"/>
  <c r="P159"/>
  <c r="P219"/>
  <c r="Q219"/>
  <c r="Q153"/>
  <c r="P153"/>
  <c r="P103"/>
  <c r="Q103"/>
  <c r="O228"/>
  <c r="D239"/>
  <c r="O223"/>
  <c r="O221"/>
  <c r="L239"/>
  <c r="O232"/>
  <c r="N229"/>
  <c r="N240" s="1"/>
  <c r="N241" s="1"/>
  <c r="D229"/>
  <c r="O67"/>
  <c r="K241" l="1"/>
  <c r="H241" i="42"/>
  <c r="O204" i="41"/>
  <c r="L241" i="42"/>
  <c r="E224" i="41"/>
  <c r="E241" s="1"/>
  <c r="C240" i="42"/>
  <c r="M93"/>
  <c r="N93" s="1"/>
  <c r="D224"/>
  <c r="M224" s="1"/>
  <c r="N224" s="1"/>
  <c r="M229"/>
  <c r="N229" s="1"/>
  <c r="M239"/>
  <c r="N239" s="1"/>
  <c r="D243"/>
  <c r="M243" s="1"/>
  <c r="C243"/>
  <c r="N243" s="1"/>
  <c r="C244"/>
  <c r="N237"/>
  <c r="M240"/>
  <c r="D241"/>
  <c r="M241" s="1"/>
  <c r="M242"/>
  <c r="N242" s="1"/>
  <c r="Q204" i="41"/>
  <c r="P204"/>
  <c r="P67"/>
  <c r="Q67"/>
  <c r="P221"/>
  <c r="Q221"/>
  <c r="Q92"/>
  <c r="P92"/>
  <c r="P233"/>
  <c r="Q233"/>
  <c r="Q202"/>
  <c r="P202"/>
  <c r="Q36"/>
  <c r="P36"/>
  <c r="L229"/>
  <c r="L240" s="1"/>
  <c r="L109"/>
  <c r="L93" s="1"/>
  <c r="L224" s="1"/>
  <c r="L241" s="1"/>
  <c r="F91"/>
  <c r="O107"/>
  <c r="F238"/>
  <c r="O238" s="1"/>
  <c r="P238" s="1"/>
  <c r="O227"/>
  <c r="O56"/>
  <c r="O239"/>
  <c r="P239" s="1"/>
  <c r="D240"/>
  <c r="Q232"/>
  <c r="P232"/>
  <c r="P223"/>
  <c r="Q223"/>
  <c r="Q228"/>
  <c r="P228"/>
  <c r="J109"/>
  <c r="J93" s="1"/>
  <c r="J224" s="1"/>
  <c r="J229"/>
  <c r="J240" s="1"/>
  <c r="P231"/>
  <c r="Q231"/>
  <c r="P184"/>
  <c r="Q184"/>
  <c r="Q234"/>
  <c r="P234"/>
  <c r="H109"/>
  <c r="H93" s="1"/>
  <c r="H224" s="1"/>
  <c r="H229"/>
  <c r="H240" s="1"/>
  <c r="F109"/>
  <c r="F93" s="1"/>
  <c r="F224" s="1"/>
  <c r="F229"/>
  <c r="F240" s="1"/>
  <c r="D93"/>
  <c r="O109" l="1"/>
  <c r="C241" i="42"/>
  <c r="N241" s="1"/>
  <c r="N240"/>
  <c r="P109" i="41"/>
  <c r="Q109"/>
  <c r="Q56"/>
  <c r="P56"/>
  <c r="O91"/>
  <c r="F222"/>
  <c r="O222" s="1"/>
  <c r="F241"/>
  <c r="H241"/>
  <c r="J241"/>
  <c r="O240"/>
  <c r="P240" s="1"/>
  <c r="O93"/>
  <c r="D224"/>
  <c r="P227"/>
  <c r="Q227"/>
  <c r="P107"/>
  <c r="Q107"/>
  <c r="O229"/>
  <c r="O224" l="1"/>
  <c r="D241"/>
  <c r="O241" s="1"/>
  <c r="P241" s="1"/>
  <c r="Q222"/>
  <c r="P222"/>
  <c r="P229"/>
  <c r="Q229"/>
  <c r="P93"/>
  <c r="Q93"/>
  <c r="P91"/>
  <c r="Q91"/>
  <c r="Q224" l="1"/>
  <c r="P224"/>
  <c r="C232" i="6" l="1"/>
  <c r="D111"/>
  <c r="D112" s="1"/>
  <c r="E111"/>
  <c r="E112" s="1"/>
  <c r="F111"/>
  <c r="F112" s="1"/>
  <c r="G111"/>
  <c r="H111"/>
  <c r="H112" s="1"/>
  <c r="I111"/>
  <c r="J111"/>
  <c r="J112" s="1"/>
  <c r="K111"/>
  <c r="L111"/>
  <c r="L112" s="1"/>
  <c r="M111"/>
  <c r="M112" s="1"/>
  <c r="N111"/>
  <c r="N112" s="1"/>
  <c r="G112"/>
  <c r="I112"/>
  <c r="K112"/>
  <c r="D100"/>
  <c r="E100"/>
  <c r="E101" s="1"/>
  <c r="F100"/>
  <c r="G100"/>
  <c r="G101" s="1"/>
  <c r="H100"/>
  <c r="I100"/>
  <c r="I101" s="1"/>
  <c r="J100"/>
  <c r="K100"/>
  <c r="K101" s="1"/>
  <c r="L100"/>
  <c r="M100"/>
  <c r="M101" s="1"/>
  <c r="N100"/>
  <c r="D101"/>
  <c r="F101"/>
  <c r="H101"/>
  <c r="J101"/>
  <c r="L101"/>
  <c r="N101"/>
  <c r="C59"/>
  <c r="D46"/>
  <c r="E46"/>
  <c r="E47" s="1"/>
  <c r="F46"/>
  <c r="G46"/>
  <c r="G47" s="1"/>
  <c r="H46"/>
  <c r="I46"/>
  <c r="I47" s="1"/>
  <c r="J46"/>
  <c r="K46"/>
  <c r="K47" s="1"/>
  <c r="L46"/>
  <c r="M46"/>
  <c r="M47" s="1"/>
  <c r="N46"/>
  <c r="D47"/>
  <c r="F47"/>
  <c r="H47"/>
  <c r="J47"/>
  <c r="L47"/>
  <c r="N47"/>
  <c r="C55"/>
  <c r="C99"/>
  <c r="E29" i="9" l="1"/>
  <c r="C115" i="7" l="1"/>
  <c r="M115"/>
  <c r="C114"/>
  <c r="M114"/>
  <c r="H89" i="10"/>
  <c r="J73"/>
  <c r="I73"/>
  <c r="K74"/>
  <c r="K42"/>
  <c r="J19"/>
  <c r="I19"/>
  <c r="K20"/>
  <c r="K19" s="1"/>
  <c r="D30" i="7"/>
  <c r="D31" s="1"/>
  <c r="D269" s="1"/>
  <c r="E30"/>
  <c r="E31" s="1"/>
  <c r="F30"/>
  <c r="G30"/>
  <c r="G31" s="1"/>
  <c r="H30"/>
  <c r="H31" s="1"/>
  <c r="H269" s="1"/>
  <c r="I30"/>
  <c r="I31" s="1"/>
  <c r="J30"/>
  <c r="K30"/>
  <c r="K31" s="1"/>
  <c r="L30"/>
  <c r="L31" s="1"/>
  <c r="L269" s="1"/>
  <c r="F31"/>
  <c r="J31"/>
  <c r="C29"/>
  <c r="C30" s="1"/>
  <c r="C134"/>
  <c r="M254"/>
  <c r="M255"/>
  <c r="M256"/>
  <c r="D257"/>
  <c r="D258" s="1"/>
  <c r="E257"/>
  <c r="E258" s="1"/>
  <c r="F257"/>
  <c r="F258" s="1"/>
  <c r="G257"/>
  <c r="G258" s="1"/>
  <c r="H257"/>
  <c r="H258" s="1"/>
  <c r="I257"/>
  <c r="I258" s="1"/>
  <c r="J257"/>
  <c r="J258" s="1"/>
  <c r="K257"/>
  <c r="K258" s="1"/>
  <c r="L257"/>
  <c r="L258" s="1"/>
  <c r="C255"/>
  <c r="C256"/>
  <c r="C195"/>
  <c r="C191"/>
  <c r="D186"/>
  <c r="D187" s="1"/>
  <c r="E186"/>
  <c r="E187" s="1"/>
  <c r="F186"/>
  <c r="G186"/>
  <c r="G187" s="1"/>
  <c r="H186"/>
  <c r="H187" s="1"/>
  <c r="I186"/>
  <c r="I187" s="1"/>
  <c r="J186"/>
  <c r="K186"/>
  <c r="K187" s="1"/>
  <c r="L186"/>
  <c r="L187" s="1"/>
  <c r="F187"/>
  <c r="J187"/>
  <c r="C181"/>
  <c r="D176"/>
  <c r="D177" s="1"/>
  <c r="E176"/>
  <c r="E177" s="1"/>
  <c r="F176"/>
  <c r="G176"/>
  <c r="G177" s="1"/>
  <c r="H176"/>
  <c r="H177" s="1"/>
  <c r="I176"/>
  <c r="I177" s="1"/>
  <c r="J176"/>
  <c r="K176"/>
  <c r="K177" s="1"/>
  <c r="L176"/>
  <c r="L177" s="1"/>
  <c r="F177"/>
  <c r="J177"/>
  <c r="C168"/>
  <c r="D163"/>
  <c r="D164" s="1"/>
  <c r="E164"/>
  <c r="F163"/>
  <c r="G163"/>
  <c r="G164" s="1"/>
  <c r="H163"/>
  <c r="H164" s="1"/>
  <c r="I163"/>
  <c r="I164" s="1"/>
  <c r="J163"/>
  <c r="K163"/>
  <c r="K164" s="1"/>
  <c r="L163"/>
  <c r="L164" s="1"/>
  <c r="F164"/>
  <c r="J164"/>
  <c r="C162"/>
  <c r="C157"/>
  <c r="D136"/>
  <c r="D137" s="1"/>
  <c r="E136"/>
  <c r="E137" s="1"/>
  <c r="F136"/>
  <c r="G136"/>
  <c r="G137" s="1"/>
  <c r="H136"/>
  <c r="H137" s="1"/>
  <c r="I136"/>
  <c r="J136"/>
  <c r="K136"/>
  <c r="K137" s="1"/>
  <c r="L136"/>
  <c r="L137" s="1"/>
  <c r="F137"/>
  <c r="J137"/>
  <c r="C122"/>
  <c r="D117"/>
  <c r="D118" s="1"/>
  <c r="E117"/>
  <c r="E118" s="1"/>
  <c r="F117"/>
  <c r="F118" s="1"/>
  <c r="G117"/>
  <c r="G118" s="1"/>
  <c r="H117"/>
  <c r="I117"/>
  <c r="I118" s="1"/>
  <c r="J117"/>
  <c r="J118" s="1"/>
  <c r="K117"/>
  <c r="K118" s="1"/>
  <c r="L117"/>
  <c r="L118" s="1"/>
  <c r="D107"/>
  <c r="D108" s="1"/>
  <c r="E107"/>
  <c r="E108" s="1"/>
  <c r="F107"/>
  <c r="F108" s="1"/>
  <c r="G107"/>
  <c r="G108" s="1"/>
  <c r="H107"/>
  <c r="H108" s="1"/>
  <c r="I107"/>
  <c r="I108" s="1"/>
  <c r="J107"/>
  <c r="K107"/>
  <c r="K108" s="1"/>
  <c r="L107"/>
  <c r="L108" s="1"/>
  <c r="J108"/>
  <c r="D100"/>
  <c r="D101" s="1"/>
  <c r="E100"/>
  <c r="E101" s="1"/>
  <c r="F100"/>
  <c r="F101" s="1"/>
  <c r="G100"/>
  <c r="G101" s="1"/>
  <c r="H100"/>
  <c r="H101" s="1"/>
  <c r="I100"/>
  <c r="I101" s="1"/>
  <c r="J100"/>
  <c r="K100"/>
  <c r="K101" s="1"/>
  <c r="L100"/>
  <c r="L101" s="1"/>
  <c r="J101"/>
  <c r="D82"/>
  <c r="D83" s="1"/>
  <c r="E82"/>
  <c r="E83" s="1"/>
  <c r="F82"/>
  <c r="F83" s="1"/>
  <c r="G82"/>
  <c r="G83" s="1"/>
  <c r="H82"/>
  <c r="H83" s="1"/>
  <c r="I82"/>
  <c r="I83" s="1"/>
  <c r="J82"/>
  <c r="J83" s="1"/>
  <c r="K82"/>
  <c r="K83" s="1"/>
  <c r="L82"/>
  <c r="L83" s="1"/>
  <c r="M75"/>
  <c r="D76"/>
  <c r="D77" s="1"/>
  <c r="E76"/>
  <c r="E77" s="1"/>
  <c r="F76"/>
  <c r="F77" s="1"/>
  <c r="G76"/>
  <c r="G77" s="1"/>
  <c r="H76"/>
  <c r="H77" s="1"/>
  <c r="I76"/>
  <c r="I77" s="1"/>
  <c r="J76"/>
  <c r="J77" s="1"/>
  <c r="K76"/>
  <c r="K77" s="1"/>
  <c r="L76"/>
  <c r="L77" s="1"/>
  <c r="D70"/>
  <c r="E70"/>
  <c r="E71" s="1"/>
  <c r="F70"/>
  <c r="F71" s="1"/>
  <c r="G70"/>
  <c r="G71" s="1"/>
  <c r="H70"/>
  <c r="H71" s="1"/>
  <c r="I70"/>
  <c r="I71" s="1"/>
  <c r="J70"/>
  <c r="K70"/>
  <c r="K71" s="1"/>
  <c r="L70"/>
  <c r="L71" s="1"/>
  <c r="J71"/>
  <c r="C64"/>
  <c r="D55"/>
  <c r="E55"/>
  <c r="E56" s="1"/>
  <c r="F55"/>
  <c r="F56" s="1"/>
  <c r="G55"/>
  <c r="G56" s="1"/>
  <c r="H55"/>
  <c r="H56" s="1"/>
  <c r="I55"/>
  <c r="I56" s="1"/>
  <c r="J55"/>
  <c r="J56" s="1"/>
  <c r="K55"/>
  <c r="K56" s="1"/>
  <c r="L55"/>
  <c r="L56" s="1"/>
  <c r="C46"/>
  <c r="D37"/>
  <c r="D38" s="1"/>
  <c r="E37"/>
  <c r="E38" s="1"/>
  <c r="F37"/>
  <c r="G37"/>
  <c r="G38" s="1"/>
  <c r="H37"/>
  <c r="H38" s="1"/>
  <c r="I37"/>
  <c r="I38" s="1"/>
  <c r="J37"/>
  <c r="J38" s="1"/>
  <c r="K37"/>
  <c r="K38" s="1"/>
  <c r="L37"/>
  <c r="L38" s="1"/>
  <c r="D24"/>
  <c r="E24"/>
  <c r="F24"/>
  <c r="G24"/>
  <c r="H24"/>
  <c r="H25" s="1"/>
  <c r="I24"/>
  <c r="J24"/>
  <c r="K24"/>
  <c r="L24"/>
  <c r="M23"/>
  <c r="C23"/>
  <c r="C24" s="1"/>
  <c r="C173"/>
  <c r="D31" i="6"/>
  <c r="E31"/>
  <c r="E223" s="1"/>
  <c r="E224" s="1"/>
  <c r="F31"/>
  <c r="G31"/>
  <c r="G223" s="1"/>
  <c r="G224" s="1"/>
  <c r="H31"/>
  <c r="I31"/>
  <c r="I223" s="1"/>
  <c r="I224" s="1"/>
  <c r="J31"/>
  <c r="K31"/>
  <c r="K223" s="1"/>
  <c r="K224" s="1"/>
  <c r="L31"/>
  <c r="M31"/>
  <c r="M223" s="1"/>
  <c r="M224" s="1"/>
  <c r="N31"/>
  <c r="E32"/>
  <c r="G32"/>
  <c r="I32"/>
  <c r="K32"/>
  <c r="M32"/>
  <c r="C30"/>
  <c r="C31" s="1"/>
  <c r="C131" i="7"/>
  <c r="M131"/>
  <c r="D31" i="25"/>
  <c r="D32" s="1"/>
  <c r="E31"/>
  <c r="E32" s="1"/>
  <c r="F31"/>
  <c r="G31"/>
  <c r="G32" s="1"/>
  <c r="H31"/>
  <c r="H40" s="1"/>
  <c r="H41" s="1"/>
  <c r="G25" i="2" s="1"/>
  <c r="I31" i="25"/>
  <c r="I32" s="1"/>
  <c r="J31"/>
  <c r="K31"/>
  <c r="K32" s="1"/>
  <c r="L31"/>
  <c r="L32" s="1"/>
  <c r="M31"/>
  <c r="M32" s="1"/>
  <c r="N31"/>
  <c r="F32"/>
  <c r="H32"/>
  <c r="J32"/>
  <c r="N32"/>
  <c r="C29"/>
  <c r="C30"/>
  <c r="C24"/>
  <c r="E44" i="26"/>
  <c r="E45" s="1"/>
  <c r="D22" i="3" s="1"/>
  <c r="I44" i="26"/>
  <c r="I45" s="1"/>
  <c r="H22" i="3" s="1"/>
  <c r="C21" i="26"/>
  <c r="C94" i="7"/>
  <c r="C91"/>
  <c r="M99"/>
  <c r="C99"/>
  <c r="C100" s="1"/>
  <c r="C75"/>
  <c r="C76" s="1"/>
  <c r="C106"/>
  <c r="M106"/>
  <c r="M141"/>
  <c r="D142"/>
  <c r="D143" s="1"/>
  <c r="E142"/>
  <c r="E143" s="1"/>
  <c r="F142"/>
  <c r="G142"/>
  <c r="G143" s="1"/>
  <c r="H142"/>
  <c r="H143" s="1"/>
  <c r="I142"/>
  <c r="I143" s="1"/>
  <c r="J142"/>
  <c r="K142"/>
  <c r="K143" s="1"/>
  <c r="L142"/>
  <c r="L143" s="1"/>
  <c r="F143"/>
  <c r="J143"/>
  <c r="C141"/>
  <c r="C142" s="1"/>
  <c r="M162"/>
  <c r="L61" i="3"/>
  <c r="B49"/>
  <c r="B57"/>
  <c r="B53"/>
  <c r="B45"/>
  <c r="B41"/>
  <c r="B37"/>
  <c r="B33"/>
  <c r="B29"/>
  <c r="B25"/>
  <c r="B21"/>
  <c r="B17"/>
  <c r="E18" i="11"/>
  <c r="E16"/>
  <c r="E12"/>
  <c r="E20" s="1"/>
  <c r="K102" i="10"/>
  <c r="K101" s="1"/>
  <c r="J101"/>
  <c r="I101"/>
  <c r="K100"/>
  <c r="K99"/>
  <c r="J98"/>
  <c r="I98"/>
  <c r="K97"/>
  <c r="K96" s="1"/>
  <c r="J96"/>
  <c r="I96"/>
  <c r="K95"/>
  <c r="K94"/>
  <c r="K93"/>
  <c r="K92"/>
  <c r="K91"/>
  <c r="K90"/>
  <c r="K89"/>
  <c r="J88"/>
  <c r="I88"/>
  <c r="K87"/>
  <c r="K85" s="1"/>
  <c r="K86"/>
  <c r="J85"/>
  <c r="I85"/>
  <c r="K84"/>
  <c r="K83"/>
  <c r="K82"/>
  <c r="K81"/>
  <c r="K80"/>
  <c r="K79"/>
  <c r="J78"/>
  <c r="I78"/>
  <c r="K77"/>
  <c r="K76" s="1"/>
  <c r="J76"/>
  <c r="J103" s="1"/>
  <c r="I76"/>
  <c r="K75"/>
  <c r="K73" s="1"/>
  <c r="K58"/>
  <c r="K57" s="1"/>
  <c r="K59" s="1"/>
  <c r="J57"/>
  <c r="J59" s="1"/>
  <c r="I57"/>
  <c r="I59" s="1"/>
  <c r="K56"/>
  <c r="J56"/>
  <c r="I56"/>
  <c r="K51"/>
  <c r="K50"/>
  <c r="K49"/>
  <c r="J49"/>
  <c r="I49"/>
  <c r="K48"/>
  <c r="K47"/>
  <c r="J47"/>
  <c r="I47"/>
  <c r="K46"/>
  <c r="K45"/>
  <c r="J45"/>
  <c r="I45"/>
  <c r="K44"/>
  <c r="K43"/>
  <c r="K41"/>
  <c r="K40"/>
  <c r="K39"/>
  <c r="K38"/>
  <c r="K37"/>
  <c r="J36"/>
  <c r="I36"/>
  <c r="K35"/>
  <c r="K34"/>
  <c r="K33"/>
  <c r="K32"/>
  <c r="K31"/>
  <c r="K30" s="1"/>
  <c r="J30"/>
  <c r="I30"/>
  <c r="K29"/>
  <c r="K28"/>
  <c r="K27"/>
  <c r="K26" s="1"/>
  <c r="J26"/>
  <c r="I26"/>
  <c r="K25"/>
  <c r="K24"/>
  <c r="J23"/>
  <c r="I23"/>
  <c r="K22"/>
  <c r="K21" s="1"/>
  <c r="J21"/>
  <c r="I21"/>
  <c r="K18"/>
  <c r="K17" s="1"/>
  <c r="J17"/>
  <c r="I17"/>
  <c r="K16"/>
  <c r="K15" s="1"/>
  <c r="J15"/>
  <c r="I15"/>
  <c r="K14"/>
  <c r="K13" s="1"/>
  <c r="J13"/>
  <c r="I13"/>
  <c r="K12"/>
  <c r="K11" s="1"/>
  <c r="J11"/>
  <c r="J52" s="1"/>
  <c r="I11"/>
  <c r="E16" i="29"/>
  <c r="E63" i="9"/>
  <c r="E68" s="1"/>
  <c r="E71" s="1"/>
  <c r="E44"/>
  <c r="E42"/>
  <c r="E31"/>
  <c r="E27"/>
  <c r="E24"/>
  <c r="E20"/>
  <c r="E18"/>
  <c r="E13"/>
  <c r="E11"/>
  <c r="C18" i="26"/>
  <c r="C185" i="7"/>
  <c r="C186" s="1"/>
  <c r="M81"/>
  <c r="C81"/>
  <c r="C82" s="1"/>
  <c r="M261"/>
  <c r="C261"/>
  <c r="C251"/>
  <c r="C247"/>
  <c r="C243"/>
  <c r="C235"/>
  <c r="C231"/>
  <c r="C227"/>
  <c r="C223"/>
  <c r="C219"/>
  <c r="C215"/>
  <c r="M215"/>
  <c r="C211"/>
  <c r="C206"/>
  <c r="C207"/>
  <c r="C202"/>
  <c r="C203"/>
  <c r="C199"/>
  <c r="C184"/>
  <c r="C151"/>
  <c r="C147"/>
  <c r="C87"/>
  <c r="M87"/>
  <c r="C67"/>
  <c r="C60"/>
  <c r="C53"/>
  <c r="C50"/>
  <c r="C45"/>
  <c r="C42"/>
  <c r="C19"/>
  <c r="D23" i="26"/>
  <c r="D24" s="1"/>
  <c r="E23"/>
  <c r="E24" s="1"/>
  <c r="F23"/>
  <c r="F24" s="1"/>
  <c r="G23"/>
  <c r="G24" s="1"/>
  <c r="H23"/>
  <c r="H44" s="1"/>
  <c r="H45" s="1"/>
  <c r="G22" i="3" s="1"/>
  <c r="I23" i="26"/>
  <c r="I24" s="1"/>
  <c r="J23"/>
  <c r="J44" s="1"/>
  <c r="J45" s="1"/>
  <c r="I22" i="3" s="1"/>
  <c r="K23" i="26"/>
  <c r="K24" s="1"/>
  <c r="L23"/>
  <c r="L44" s="1"/>
  <c r="L45" s="1"/>
  <c r="K22" i="3" s="1"/>
  <c r="H24" i="26"/>
  <c r="J24"/>
  <c r="L24"/>
  <c r="C17"/>
  <c r="C19"/>
  <c r="C43"/>
  <c r="C40"/>
  <c r="C14"/>
  <c r="D15" i="25"/>
  <c r="E15"/>
  <c r="E16" s="1"/>
  <c r="F15"/>
  <c r="F40" s="1"/>
  <c r="F41" s="1"/>
  <c r="E25" i="2" s="1"/>
  <c r="G15" i="25"/>
  <c r="G16" s="1"/>
  <c r="H15"/>
  <c r="I15"/>
  <c r="I16" s="1"/>
  <c r="J15"/>
  <c r="J40" s="1"/>
  <c r="J41" s="1"/>
  <c r="I25" i="2" s="1"/>
  <c r="K15" i="25"/>
  <c r="K16" s="1"/>
  <c r="L15"/>
  <c r="M15"/>
  <c r="M16" s="1"/>
  <c r="N15"/>
  <c r="N40" s="1"/>
  <c r="N41" s="1"/>
  <c r="M25" i="2" s="1"/>
  <c r="D16" i="25"/>
  <c r="F16"/>
  <c r="H16"/>
  <c r="J16"/>
  <c r="L16"/>
  <c r="N16"/>
  <c r="C15"/>
  <c r="C14"/>
  <c r="C39"/>
  <c r="C27"/>
  <c r="C19"/>
  <c r="C222" i="6"/>
  <c r="O222"/>
  <c r="C218"/>
  <c r="C200"/>
  <c r="C196"/>
  <c r="C192"/>
  <c r="C188"/>
  <c r="C184"/>
  <c r="C180"/>
  <c r="C176"/>
  <c r="C168"/>
  <c r="C164"/>
  <c r="C160"/>
  <c r="C156"/>
  <c r="C152"/>
  <c r="C148"/>
  <c r="C144"/>
  <c r="C140"/>
  <c r="C128"/>
  <c r="C105"/>
  <c r="C98"/>
  <c r="C95"/>
  <c r="C51"/>
  <c r="C36"/>
  <c r="C26"/>
  <c r="C22"/>
  <c r="C108"/>
  <c r="C54"/>
  <c r="C39"/>
  <c r="E44" i="1"/>
  <c r="E25"/>
  <c r="E22"/>
  <c r="E12"/>
  <c r="F13" i="13"/>
  <c r="F14"/>
  <c r="F15"/>
  <c r="F16"/>
  <c r="F17"/>
  <c r="F18"/>
  <c r="F19"/>
  <c r="F20"/>
  <c r="F21"/>
  <c r="F22"/>
  <c r="F12"/>
  <c r="N32" i="6" l="1"/>
  <c r="N223"/>
  <c r="N224" s="1"/>
  <c r="F32"/>
  <c r="F223"/>
  <c r="F224" s="1"/>
  <c r="J269" i="7"/>
  <c r="D44" i="26"/>
  <c r="D45" s="1"/>
  <c r="C22" i="3" s="1"/>
  <c r="K40" i="25"/>
  <c r="K41" s="1"/>
  <c r="J25" i="2" s="1"/>
  <c r="G40" i="25"/>
  <c r="G41" s="1"/>
  <c r="F25" i="2" s="1"/>
  <c r="L17"/>
  <c r="M236" i="6"/>
  <c r="H17" i="2"/>
  <c r="I236" i="6"/>
  <c r="D17" i="2"/>
  <c r="E239" i="6"/>
  <c r="E236"/>
  <c r="I25" i="7"/>
  <c r="I262"/>
  <c r="E25"/>
  <c r="M25" s="1"/>
  <c r="E262"/>
  <c r="K269"/>
  <c r="G269"/>
  <c r="L40" i="25"/>
  <c r="L41" s="1"/>
  <c r="K25" i="2" s="1"/>
  <c r="J32" i="6"/>
  <c r="J223"/>
  <c r="J224" s="1"/>
  <c r="J25" i="7"/>
  <c r="J262"/>
  <c r="J263" s="1"/>
  <c r="F25"/>
  <c r="F262"/>
  <c r="K44" i="26"/>
  <c r="K45" s="1"/>
  <c r="J22" i="3" s="1"/>
  <c r="G44" i="26"/>
  <c r="G45" s="1"/>
  <c r="F22" i="3" s="1"/>
  <c r="L32" i="6"/>
  <c r="L223"/>
  <c r="L224" s="1"/>
  <c r="H32"/>
  <c r="H223"/>
  <c r="H224" s="1"/>
  <c r="D32"/>
  <c r="D223"/>
  <c r="D224" s="1"/>
  <c r="L25" i="7"/>
  <c r="L262"/>
  <c r="D25"/>
  <c r="D262"/>
  <c r="F269"/>
  <c r="I52" i="10"/>
  <c r="K78"/>
  <c r="K103" s="1"/>
  <c r="K88"/>
  <c r="F44" i="26"/>
  <c r="F45" s="1"/>
  <c r="E22" i="3" s="1"/>
  <c r="M40" i="25"/>
  <c r="M41" s="1"/>
  <c r="L25" i="2" s="1"/>
  <c r="I40" i="25"/>
  <c r="I41" s="1"/>
  <c r="H25" i="2" s="1"/>
  <c r="E40" i="25"/>
  <c r="E41" s="1"/>
  <c r="D25" i="2" s="1"/>
  <c r="J17"/>
  <c r="J65" s="1"/>
  <c r="K236" i="6"/>
  <c r="F17" i="2"/>
  <c r="F65" s="1"/>
  <c r="G236" i="6"/>
  <c r="K25" i="7"/>
  <c r="K262"/>
  <c r="K263" s="1"/>
  <c r="G25"/>
  <c r="G262"/>
  <c r="I269"/>
  <c r="E269"/>
  <c r="M269" s="1"/>
  <c r="E46" i="9"/>
  <c r="E50" s="1"/>
  <c r="H118" i="7"/>
  <c r="H262"/>
  <c r="H263" s="1"/>
  <c r="E29" i="1"/>
  <c r="C55" s="1"/>
  <c r="I137" i="7"/>
  <c r="I263"/>
  <c r="K36" i="10"/>
  <c r="D56" i="7"/>
  <c r="M56" s="1"/>
  <c r="M55"/>
  <c r="D71"/>
  <c r="M71" s="1"/>
  <c r="M70"/>
  <c r="M30"/>
  <c r="C257"/>
  <c r="B61" i="3"/>
  <c r="M258" i="7"/>
  <c r="L263"/>
  <c r="D263"/>
  <c r="M257"/>
  <c r="C187"/>
  <c r="F263"/>
  <c r="G263"/>
  <c r="K98" i="10"/>
  <c r="I103"/>
  <c r="I60"/>
  <c r="J60"/>
  <c r="K23"/>
  <c r="K52" s="1"/>
  <c r="K60" s="1"/>
  <c r="E263" i="7"/>
  <c r="M31"/>
  <c r="F38"/>
  <c r="M24"/>
  <c r="M76"/>
  <c r="M82"/>
  <c r="M143"/>
  <c r="M100"/>
  <c r="M142"/>
  <c r="M101"/>
  <c r="D40" i="25"/>
  <c r="D41" s="1"/>
  <c r="C25" i="2" s="1"/>
  <c r="C46" i="25"/>
  <c r="C241" i="6"/>
  <c r="P32" i="17"/>
  <c r="P27"/>
  <c r="P18"/>
  <c r="P15"/>
  <c r="P19" s="1"/>
  <c r="O15"/>
  <c r="O18"/>
  <c r="O19" s="1"/>
  <c r="O27"/>
  <c r="O33" s="1"/>
  <c r="O32"/>
  <c r="C254" i="7"/>
  <c r="C258" s="1"/>
  <c r="O219" i="6"/>
  <c r="O13"/>
  <c r="O15"/>
  <c r="O16"/>
  <c r="O17"/>
  <c r="O19"/>
  <c r="O20"/>
  <c r="O21"/>
  <c r="O23"/>
  <c r="O24"/>
  <c r="O25"/>
  <c r="O27"/>
  <c r="O28"/>
  <c r="O29"/>
  <c r="O33"/>
  <c r="O34"/>
  <c r="O35"/>
  <c r="O37"/>
  <c r="O38"/>
  <c r="O40"/>
  <c r="O41"/>
  <c r="O42"/>
  <c r="O43"/>
  <c r="O44"/>
  <c r="O45"/>
  <c r="O48"/>
  <c r="O49"/>
  <c r="O50"/>
  <c r="O52"/>
  <c r="O53"/>
  <c r="O56"/>
  <c r="O57"/>
  <c r="O58"/>
  <c r="O60"/>
  <c r="O61"/>
  <c r="O62"/>
  <c r="O64"/>
  <c r="O65"/>
  <c r="O66"/>
  <c r="O68"/>
  <c r="O69"/>
  <c r="O70"/>
  <c r="O72"/>
  <c r="O73"/>
  <c r="O74"/>
  <c r="O76"/>
  <c r="O77"/>
  <c r="O78"/>
  <c r="O80"/>
  <c r="O81"/>
  <c r="O82"/>
  <c r="O84"/>
  <c r="O85"/>
  <c r="O86"/>
  <c r="O88"/>
  <c r="O89"/>
  <c r="O90"/>
  <c r="O92"/>
  <c r="O93"/>
  <c r="O94"/>
  <c r="O96"/>
  <c r="O97"/>
  <c r="O99"/>
  <c r="O102"/>
  <c r="O103"/>
  <c r="O104"/>
  <c r="O106"/>
  <c r="O107"/>
  <c r="O109"/>
  <c r="O110"/>
  <c r="O113"/>
  <c r="O114"/>
  <c r="O115"/>
  <c r="O117"/>
  <c r="O118"/>
  <c r="O119"/>
  <c r="O121"/>
  <c r="O122"/>
  <c r="O123"/>
  <c r="O125"/>
  <c r="O126"/>
  <c r="O127"/>
  <c r="O129"/>
  <c r="O130"/>
  <c r="O131"/>
  <c r="O133"/>
  <c r="O134"/>
  <c r="O135"/>
  <c r="O137"/>
  <c r="O138"/>
  <c r="O139"/>
  <c r="O141"/>
  <c r="O142"/>
  <c r="O143"/>
  <c r="O145"/>
  <c r="O146"/>
  <c r="O147"/>
  <c r="O149"/>
  <c r="O150"/>
  <c r="O151"/>
  <c r="O153"/>
  <c r="O154"/>
  <c r="O155"/>
  <c r="O157"/>
  <c r="O158"/>
  <c r="O159"/>
  <c r="O161"/>
  <c r="O162"/>
  <c r="O163"/>
  <c r="O165"/>
  <c r="O166"/>
  <c r="O167"/>
  <c r="O169"/>
  <c r="O170"/>
  <c r="O171"/>
  <c r="O173"/>
  <c r="O174"/>
  <c r="O175"/>
  <c r="O177"/>
  <c r="O178"/>
  <c r="O179"/>
  <c r="O181"/>
  <c r="O182"/>
  <c r="O183"/>
  <c r="O185"/>
  <c r="O186"/>
  <c r="O187"/>
  <c r="O189"/>
  <c r="O190"/>
  <c r="O191"/>
  <c r="O193"/>
  <c r="O194"/>
  <c r="O195"/>
  <c r="O197"/>
  <c r="O198"/>
  <c r="O199"/>
  <c r="O201"/>
  <c r="O202"/>
  <c r="O203"/>
  <c r="O205"/>
  <c r="O206"/>
  <c r="O207"/>
  <c r="O209"/>
  <c r="O210"/>
  <c r="O211"/>
  <c r="O216"/>
  <c r="O217"/>
  <c r="O220"/>
  <c r="B20" i="2"/>
  <c r="C227" i="6"/>
  <c r="B38" i="3"/>
  <c r="J18" l="1"/>
  <c r="J62" s="1"/>
  <c r="E49" i="1" s="1"/>
  <c r="K266" i="7"/>
  <c r="I18" i="3"/>
  <c r="I62" s="1"/>
  <c r="E48" i="1" s="1"/>
  <c r="J266" i="7"/>
  <c r="M17" i="2"/>
  <c r="M65" s="1"/>
  <c r="N236" i="6"/>
  <c r="N239" s="1"/>
  <c r="C239" s="1"/>
  <c r="F18" i="3"/>
  <c r="F62" s="1"/>
  <c r="G266" i="7"/>
  <c r="G18" i="3"/>
  <c r="G62" s="1"/>
  <c r="H266" i="7"/>
  <c r="L236" i="6"/>
  <c r="K17" i="2"/>
  <c r="K65" s="1"/>
  <c r="D65"/>
  <c r="L65"/>
  <c r="C65"/>
  <c r="B25"/>
  <c r="P33" i="17"/>
  <c r="C18" i="3"/>
  <c r="C62" s="1"/>
  <c r="E40" i="1" s="1"/>
  <c r="D266" i="7"/>
  <c r="H18" i="3"/>
  <c r="H62" s="1"/>
  <c r="E47" i="1" s="1"/>
  <c r="I266" i="7"/>
  <c r="J236" i="6"/>
  <c r="I17" i="2"/>
  <c r="I65" s="1"/>
  <c r="E17"/>
  <c r="E65" s="1"/>
  <c r="F236" i="6"/>
  <c r="O236" s="1"/>
  <c r="D18" i="3"/>
  <c r="D62" s="1"/>
  <c r="E41" i="1" s="1"/>
  <c r="E266" i="7"/>
  <c r="E18" i="3"/>
  <c r="E62" s="1"/>
  <c r="E42" i="1" s="1"/>
  <c r="F266" i="7"/>
  <c r="K18" i="3"/>
  <c r="K62" s="1"/>
  <c r="E50" i="1" s="1"/>
  <c r="L266" i="7"/>
  <c r="H236" i="6"/>
  <c r="G17" i="2"/>
  <c r="G65" s="1"/>
  <c r="H65"/>
  <c r="M263" i="7"/>
  <c r="M262"/>
  <c r="B40" i="2"/>
  <c r="B36"/>
  <c r="B34" i="3"/>
  <c r="B54"/>
  <c r="B56" i="2"/>
  <c r="B30" i="3"/>
  <c r="B28" i="2"/>
  <c r="M266" i="7" l="1"/>
  <c r="B65" i="2"/>
  <c r="B17"/>
  <c r="B32"/>
  <c r="B42" i="3"/>
  <c r="B46"/>
  <c r="B44" i="2"/>
  <c r="B48" l="1"/>
  <c r="B52"/>
  <c r="B58" i="3"/>
  <c r="B50" l="1"/>
  <c r="B60" i="2"/>
  <c r="D31" i="9" l="1"/>
  <c r="C31"/>
  <c r="D27"/>
  <c r="C27"/>
  <c r="D24"/>
  <c r="H102" i="10"/>
  <c r="H101" s="1"/>
  <c r="E102"/>
  <c r="E101" s="1"/>
  <c r="G101"/>
  <c r="F101"/>
  <c r="D101"/>
  <c r="C101"/>
  <c r="H41" l="1"/>
  <c r="C139" i="6" l="1"/>
  <c r="G88" i="10"/>
  <c r="F88"/>
  <c r="C74" i="7"/>
  <c r="C77" s="1"/>
  <c r="M74"/>
  <c r="G30" i="10"/>
  <c r="F30"/>
  <c r="G96"/>
  <c r="F96"/>
  <c r="H95"/>
  <c r="H94"/>
  <c r="H93"/>
  <c r="H92"/>
  <c r="G85"/>
  <c r="F85"/>
  <c r="H86"/>
  <c r="H83"/>
  <c r="H82"/>
  <c r="H75"/>
  <c r="H73" s="1"/>
  <c r="E75"/>
  <c r="E73" s="1"/>
  <c r="G73"/>
  <c r="F73"/>
  <c r="D73"/>
  <c r="C73"/>
  <c r="D49"/>
  <c r="F49"/>
  <c r="G49"/>
  <c r="C49"/>
  <c r="H50"/>
  <c r="E50"/>
  <c r="H48"/>
  <c r="H47" s="1"/>
  <c r="G47"/>
  <c r="F47"/>
  <c r="E47"/>
  <c r="D47"/>
  <c r="C47"/>
  <c r="H39"/>
  <c r="H32"/>
  <c r="H31"/>
  <c r="G26"/>
  <c r="F26"/>
  <c r="H28"/>
  <c r="H27"/>
  <c r="M194" i="7"/>
  <c r="C180"/>
  <c r="M125"/>
  <c r="M126"/>
  <c r="M129"/>
  <c r="M130"/>
  <c r="M132"/>
  <c r="M133"/>
  <c r="M134"/>
  <c r="M135"/>
  <c r="C130"/>
  <c r="C135"/>
  <c r="C69"/>
  <c r="H81" i="10"/>
  <c r="C47" i="26"/>
  <c r="C53"/>
  <c r="C43" i="25"/>
  <c r="C231" i="6"/>
  <c r="C235" s="1"/>
  <c r="C35" i="26"/>
  <c r="C31"/>
  <c r="C39"/>
  <c r="C15"/>
  <c r="C16"/>
  <c r="C20"/>
  <c r="C22"/>
  <c r="C68" i="7"/>
  <c r="C54"/>
  <c r="M154"/>
  <c r="M171"/>
  <c r="M172"/>
  <c r="M174"/>
  <c r="M175"/>
  <c r="C174"/>
  <c r="C175"/>
  <c r="M167"/>
  <c r="C169"/>
  <c r="C171"/>
  <c r="C172"/>
  <c r="C132"/>
  <c r="C133"/>
  <c r="C194"/>
  <c r="C167"/>
  <c r="C49" i="25"/>
  <c r="C35"/>
  <c r="C23"/>
  <c r="C13"/>
  <c r="C16" s="1"/>
  <c r="C207" i="6"/>
  <c r="C203"/>
  <c r="C195"/>
  <c r="C191"/>
  <c r="C135"/>
  <c r="C131"/>
  <c r="C123"/>
  <c r="C119"/>
  <c r="C115"/>
  <c r="C90"/>
  <c r="C86"/>
  <c r="C82"/>
  <c r="C78"/>
  <c r="C74"/>
  <c r="C70"/>
  <c r="C66"/>
  <c r="C62"/>
  <c r="C50"/>
  <c r="C35"/>
  <c r="C25"/>
  <c r="C17"/>
  <c r="C13"/>
  <c r="C219"/>
  <c r="C211"/>
  <c r="C215" s="1"/>
  <c r="C199"/>
  <c r="C187"/>
  <c r="C179"/>
  <c r="C175"/>
  <c r="C171"/>
  <c r="C167"/>
  <c r="C163"/>
  <c r="C159"/>
  <c r="C155"/>
  <c r="C151"/>
  <c r="C147"/>
  <c r="C143"/>
  <c r="C183"/>
  <c r="C127"/>
  <c r="C109"/>
  <c r="C110"/>
  <c r="C104"/>
  <c r="C94"/>
  <c r="C58"/>
  <c r="C29"/>
  <c r="C32" s="1"/>
  <c r="C21"/>
  <c r="C42"/>
  <c r="C43"/>
  <c r="C44"/>
  <c r="C45"/>
  <c r="C176" i="7" l="1"/>
  <c r="C55"/>
  <c r="C56" s="1"/>
  <c r="C177"/>
  <c r="C111" i="6"/>
  <c r="C112" s="1"/>
  <c r="C23" i="26"/>
  <c r="M24"/>
  <c r="M118" i="7"/>
  <c r="M77"/>
  <c r="M137"/>
  <c r="M117"/>
  <c r="M136"/>
  <c r="M176"/>
  <c r="M177"/>
  <c r="C70"/>
  <c r="C71" s="1"/>
  <c r="C105"/>
  <c r="C107" s="1"/>
  <c r="M105"/>
  <c r="C41" i="6"/>
  <c r="D16" i="29"/>
  <c r="F16" s="1"/>
  <c r="D18" i="11"/>
  <c r="D16"/>
  <c r="D12"/>
  <c r="H100" i="10"/>
  <c r="H99"/>
  <c r="G98"/>
  <c r="F98"/>
  <c r="H97"/>
  <c r="H96" s="1"/>
  <c r="H91"/>
  <c r="H90"/>
  <c r="H87"/>
  <c r="H85" s="1"/>
  <c r="H84"/>
  <c r="H80"/>
  <c r="H79"/>
  <c r="G78"/>
  <c r="F78"/>
  <c r="H77"/>
  <c r="H76" s="1"/>
  <c r="G76"/>
  <c r="G103" s="1"/>
  <c r="F76"/>
  <c r="H58"/>
  <c r="H57" s="1"/>
  <c r="H59" s="1"/>
  <c r="G57"/>
  <c r="G59" s="1"/>
  <c r="F57"/>
  <c r="F59" s="1"/>
  <c r="H55"/>
  <c r="H53" s="1"/>
  <c r="H56" s="1"/>
  <c r="G53"/>
  <c r="G56" s="1"/>
  <c r="F53"/>
  <c r="F56" s="1"/>
  <c r="H51"/>
  <c r="H49" s="1"/>
  <c r="H46"/>
  <c r="H45" s="1"/>
  <c r="G45"/>
  <c r="F45"/>
  <c r="H44"/>
  <c r="H43"/>
  <c r="H40"/>
  <c r="H38"/>
  <c r="H37"/>
  <c r="G36"/>
  <c r="F36"/>
  <c r="H35"/>
  <c r="H34"/>
  <c r="H33"/>
  <c r="H29"/>
  <c r="H26" s="1"/>
  <c r="H25"/>
  <c r="H24"/>
  <c r="G23"/>
  <c r="F23"/>
  <c r="H22"/>
  <c r="H21" s="1"/>
  <c r="G21"/>
  <c r="F21"/>
  <c r="H18"/>
  <c r="H17" s="1"/>
  <c r="G17"/>
  <c r="F17"/>
  <c r="H16"/>
  <c r="H15" s="1"/>
  <c r="G15"/>
  <c r="F15"/>
  <c r="H14"/>
  <c r="H13" s="1"/>
  <c r="G13"/>
  <c r="F13"/>
  <c r="H12"/>
  <c r="H11" s="1"/>
  <c r="G11"/>
  <c r="F11"/>
  <c r="D63" i="9"/>
  <c r="D68" s="1"/>
  <c r="D71" s="1"/>
  <c r="D44"/>
  <c r="D42"/>
  <c r="D20"/>
  <c r="D18"/>
  <c r="D13"/>
  <c r="D11"/>
  <c r="M80" i="7"/>
  <c r="M90"/>
  <c r="C90"/>
  <c r="M185"/>
  <c r="C80"/>
  <c r="C83" s="1"/>
  <c r="C116"/>
  <c r="C250"/>
  <c r="C246"/>
  <c r="C242"/>
  <c r="C238"/>
  <c r="C234"/>
  <c r="C226"/>
  <c r="C230"/>
  <c r="C222"/>
  <c r="C218"/>
  <c r="C214"/>
  <c r="C210"/>
  <c r="C198"/>
  <c r="C190"/>
  <c r="M138"/>
  <c r="M139"/>
  <c r="M140"/>
  <c r="M144"/>
  <c r="M145"/>
  <c r="M146"/>
  <c r="M148"/>
  <c r="M149"/>
  <c r="M150"/>
  <c r="M152"/>
  <c r="M153"/>
  <c r="M157"/>
  <c r="M158"/>
  <c r="M159"/>
  <c r="M160"/>
  <c r="M161"/>
  <c r="M165"/>
  <c r="M166"/>
  <c r="M168"/>
  <c r="M169"/>
  <c r="M170"/>
  <c r="M178"/>
  <c r="M179"/>
  <c r="M180"/>
  <c r="M182"/>
  <c r="M183"/>
  <c r="M188"/>
  <c r="M189"/>
  <c r="M190"/>
  <c r="M192"/>
  <c r="M193"/>
  <c r="M195"/>
  <c r="M196"/>
  <c r="M197"/>
  <c r="M198"/>
  <c r="M200"/>
  <c r="M201"/>
  <c r="M202"/>
  <c r="M204"/>
  <c r="M205"/>
  <c r="M206"/>
  <c r="M208"/>
  <c r="M209"/>
  <c r="M210"/>
  <c r="M212"/>
  <c r="M213"/>
  <c r="M214"/>
  <c r="M216"/>
  <c r="M217"/>
  <c r="M218"/>
  <c r="M220"/>
  <c r="M221"/>
  <c r="M222"/>
  <c r="M224"/>
  <c r="M225"/>
  <c r="M226"/>
  <c r="M228"/>
  <c r="M229"/>
  <c r="M230"/>
  <c r="M232"/>
  <c r="M233"/>
  <c r="M234"/>
  <c r="M236"/>
  <c r="M237"/>
  <c r="M238"/>
  <c r="M240"/>
  <c r="M241"/>
  <c r="M242"/>
  <c r="M244"/>
  <c r="M245"/>
  <c r="M246"/>
  <c r="M248"/>
  <c r="M249"/>
  <c r="M250"/>
  <c r="M252"/>
  <c r="M253"/>
  <c r="C160"/>
  <c r="C161"/>
  <c r="C163" s="1"/>
  <c r="C154"/>
  <c r="C150"/>
  <c r="C146"/>
  <c r="C140"/>
  <c r="C143" s="1"/>
  <c r="C125"/>
  <c r="C126"/>
  <c r="C129"/>
  <c r="C121"/>
  <c r="M84"/>
  <c r="M85"/>
  <c r="M86"/>
  <c r="M88"/>
  <c r="M89"/>
  <c r="M92"/>
  <c r="M93"/>
  <c r="M95"/>
  <c r="M96"/>
  <c r="M97"/>
  <c r="M98"/>
  <c r="M102"/>
  <c r="M103"/>
  <c r="M104"/>
  <c r="M109"/>
  <c r="M110"/>
  <c r="M111"/>
  <c r="M112"/>
  <c r="M113"/>
  <c r="M119"/>
  <c r="M120"/>
  <c r="M121"/>
  <c r="M123"/>
  <c r="M124"/>
  <c r="C104"/>
  <c r="C98"/>
  <c r="C101" s="1"/>
  <c r="C95"/>
  <c r="C86"/>
  <c r="M66"/>
  <c r="M72"/>
  <c r="M73"/>
  <c r="M78"/>
  <c r="M79"/>
  <c r="C63"/>
  <c r="C59"/>
  <c r="C49"/>
  <c r="M34"/>
  <c r="M35"/>
  <c r="M36"/>
  <c r="C34"/>
  <c r="C35"/>
  <c r="C36"/>
  <c r="M28"/>
  <c r="C28"/>
  <c r="C31" s="1"/>
  <c r="M22"/>
  <c r="C22"/>
  <c r="C25" s="1"/>
  <c r="C18"/>
  <c r="M14"/>
  <c r="M16"/>
  <c r="M17"/>
  <c r="M18"/>
  <c r="C14"/>
  <c r="C40" i="6"/>
  <c r="C100"/>
  <c r="C101" s="1"/>
  <c r="O111"/>
  <c r="C111" i="7"/>
  <c r="C112"/>
  <c r="C113"/>
  <c r="C28" i="25"/>
  <c r="C31" s="1"/>
  <c r="C40" s="1"/>
  <c r="C41" s="1"/>
  <c r="M41" i="7"/>
  <c r="C41"/>
  <c r="B24" i="3"/>
  <c r="C27" i="26"/>
  <c r="D44" i="1"/>
  <c r="D25"/>
  <c r="D22"/>
  <c r="D12"/>
  <c r="D29" s="1"/>
  <c r="D267" i="7"/>
  <c r="E267"/>
  <c r="F267"/>
  <c r="G267"/>
  <c r="H267"/>
  <c r="I267"/>
  <c r="J267"/>
  <c r="K267"/>
  <c r="L267"/>
  <c r="D240" i="6"/>
  <c r="E240"/>
  <c r="F240"/>
  <c r="H240"/>
  <c r="I240"/>
  <c r="J240"/>
  <c r="K240"/>
  <c r="L240"/>
  <c r="M240"/>
  <c r="N240"/>
  <c r="E46" i="10"/>
  <c r="E45" s="1"/>
  <c r="D45"/>
  <c r="C45"/>
  <c r="F34" i="13"/>
  <c r="F35"/>
  <c r="F36"/>
  <c r="F37"/>
  <c r="F38"/>
  <c r="F39"/>
  <c r="F33"/>
  <c r="D40"/>
  <c r="E40"/>
  <c r="C16" i="11"/>
  <c r="E89" i="10"/>
  <c r="C12" i="11"/>
  <c r="C12" i="1"/>
  <c r="D85" i="10"/>
  <c r="C85"/>
  <c r="B255" i="6"/>
  <c r="B257" s="1"/>
  <c r="C11" i="9"/>
  <c r="C42"/>
  <c r="E99" i="10"/>
  <c r="D88"/>
  <c r="C88"/>
  <c r="E90"/>
  <c r="E91"/>
  <c r="E87"/>
  <c r="E85" s="1"/>
  <c r="E51"/>
  <c r="E49" s="1"/>
  <c r="E43"/>
  <c r="E29"/>
  <c r="E26" s="1"/>
  <c r="D26"/>
  <c r="C26"/>
  <c r="D21"/>
  <c r="C21"/>
  <c r="E22"/>
  <c r="E21" s="1"/>
  <c r="E18"/>
  <c r="E17" s="1"/>
  <c r="D17"/>
  <c r="C17"/>
  <c r="C24" i="26" l="1"/>
  <c r="C44"/>
  <c r="C45" s="1"/>
  <c r="C108" i="7"/>
  <c r="C164"/>
  <c r="C269" s="1"/>
  <c r="C136"/>
  <c r="C117"/>
  <c r="C37"/>
  <c r="C38" s="1"/>
  <c r="M83"/>
  <c r="O55" i="6"/>
  <c r="J271" i="7"/>
  <c r="D46" i="9"/>
  <c r="D50" s="1"/>
  <c r="H30" i="10"/>
  <c r="O100" i="6"/>
  <c r="F103" i="10"/>
  <c r="O46" i="6"/>
  <c r="L271" i="7"/>
  <c r="H271"/>
  <c r="D20" i="11"/>
  <c r="M38" i="7"/>
  <c r="H88" i="10"/>
  <c r="F52"/>
  <c r="F60" s="1"/>
  <c r="K271" i="7"/>
  <c r="I271"/>
  <c r="G271"/>
  <c r="E271"/>
  <c r="F271"/>
  <c r="D271"/>
  <c r="O112" i="6"/>
  <c r="O101"/>
  <c r="C46"/>
  <c r="C223" s="1"/>
  <c r="C224" s="1"/>
  <c r="C236" s="1"/>
  <c r="G52" i="10"/>
  <c r="G60" s="1"/>
  <c r="H23"/>
  <c r="H78"/>
  <c r="H98"/>
  <c r="H36"/>
  <c r="M37" i="7"/>
  <c r="M164"/>
  <c r="M91"/>
  <c r="M163"/>
  <c r="C32" i="25"/>
  <c r="M108" i="7"/>
  <c r="M42"/>
  <c r="M107"/>
  <c r="M122"/>
  <c r="B36" i="3"/>
  <c r="C20" i="25"/>
  <c r="E88" i="10"/>
  <c r="C118" i="7" l="1"/>
  <c r="C262"/>
  <c r="C263" s="1"/>
  <c r="C266" s="1"/>
  <c r="C47" i="6"/>
  <c r="C137" i="7"/>
  <c r="M15"/>
  <c r="H52" i="10"/>
  <c r="H60" s="1"/>
  <c r="C271" i="7"/>
  <c r="O223" i="6"/>
  <c r="H103" i="10"/>
  <c r="C28" i="26"/>
  <c r="M28"/>
  <c r="O47" i="6"/>
  <c r="C268" i="7"/>
  <c r="C57" i="13" l="1"/>
  <c r="D57"/>
  <c r="E57"/>
  <c r="B57"/>
  <c r="F62"/>
  <c r="F61"/>
  <c r="E42" i="26"/>
  <c r="F42"/>
  <c r="G42"/>
  <c r="H42"/>
  <c r="I42"/>
  <c r="J42"/>
  <c r="K42"/>
  <c r="L42"/>
  <c r="C38"/>
  <c r="M26" i="7"/>
  <c r="M27"/>
  <c r="M39"/>
  <c r="M40"/>
  <c r="D274"/>
  <c r="D260" s="1"/>
  <c r="E274"/>
  <c r="E260" s="1"/>
  <c r="F274"/>
  <c r="F260" s="1"/>
  <c r="G274"/>
  <c r="G260" s="1"/>
  <c r="H274"/>
  <c r="H260" s="1"/>
  <c r="I274"/>
  <c r="I260" s="1"/>
  <c r="J274"/>
  <c r="J260" s="1"/>
  <c r="K274"/>
  <c r="K260" s="1"/>
  <c r="L274"/>
  <c r="L260" s="1"/>
  <c r="C249"/>
  <c r="C245"/>
  <c r="C48"/>
  <c r="C40"/>
  <c r="E248" i="6"/>
  <c r="E221" s="1"/>
  <c r="F248"/>
  <c r="F221" s="1"/>
  <c r="E15" i="2" s="1"/>
  <c r="G248" i="6"/>
  <c r="G221" s="1"/>
  <c r="F15" i="2" s="1"/>
  <c r="H248" i="6"/>
  <c r="H221" s="1"/>
  <c r="G15" i="2" s="1"/>
  <c r="I248" i="6"/>
  <c r="I221" s="1"/>
  <c r="H15" i="2" s="1"/>
  <c r="J248" i="6"/>
  <c r="J221" s="1"/>
  <c r="I15" i="2" s="1"/>
  <c r="K248" i="6"/>
  <c r="K221" s="1"/>
  <c r="J15" i="2" s="1"/>
  <c r="L248" i="6"/>
  <c r="L221" s="1"/>
  <c r="K15" i="2" s="1"/>
  <c r="M248" i="6"/>
  <c r="M221" s="1"/>
  <c r="L15" i="2" s="1"/>
  <c r="N248" i="6"/>
  <c r="N221" s="1"/>
  <c r="M15" i="2" s="1"/>
  <c r="C206" i="6"/>
  <c r="C174"/>
  <c r="C146"/>
  <c r="C114"/>
  <c r="C73"/>
  <c r="C49"/>
  <c r="C34"/>
  <c r="C24"/>
  <c r="C16"/>
  <c r="C183" i="7"/>
  <c r="C179"/>
  <c r="C170"/>
  <c r="C139"/>
  <c r="C145"/>
  <c r="C27"/>
  <c r="C166" i="6"/>
  <c r="C162"/>
  <c r="C142"/>
  <c r="C138"/>
  <c r="D36" i="10"/>
  <c r="D270" i="7"/>
  <c r="E270"/>
  <c r="F270"/>
  <c r="G270"/>
  <c r="H270"/>
  <c r="I270"/>
  <c r="J270"/>
  <c r="K270"/>
  <c r="L270"/>
  <c r="C44" i="9"/>
  <c r="C18" i="11"/>
  <c r="C20" s="1"/>
  <c r="C18" i="9"/>
  <c r="C13"/>
  <c r="D96" i="10"/>
  <c r="C96"/>
  <c r="E97"/>
  <c r="E96" s="1"/>
  <c r="E40"/>
  <c r="E38"/>
  <c r="D30"/>
  <c r="C30"/>
  <c r="E35"/>
  <c r="E34"/>
  <c r="E33"/>
  <c r="E80"/>
  <c r="E84"/>
  <c r="E14"/>
  <c r="E13" s="1"/>
  <c r="D13"/>
  <c r="C13"/>
  <c r="D11"/>
  <c r="C11"/>
  <c r="E12"/>
  <c r="E11" s="1"/>
  <c r="M20" i="7"/>
  <c r="M21"/>
  <c r="M32"/>
  <c r="M33"/>
  <c r="M43"/>
  <c r="M44"/>
  <c r="M13"/>
  <c r="C217" i="6"/>
  <c r="M238" l="1"/>
  <c r="M235"/>
  <c r="E51" i="1"/>
  <c r="C56" s="1"/>
  <c r="K238" i="6"/>
  <c r="K235"/>
  <c r="E234"/>
  <c r="N234"/>
  <c r="L234"/>
  <c r="J234"/>
  <c r="H234"/>
  <c r="F234"/>
  <c r="M260" i="7"/>
  <c r="C275"/>
  <c r="M264"/>
  <c r="M270" s="1"/>
  <c r="K264"/>
  <c r="I264"/>
  <c r="G264"/>
  <c r="E264"/>
  <c r="L264"/>
  <c r="J264"/>
  <c r="H264"/>
  <c r="D264"/>
  <c r="F264"/>
  <c r="G234" i="6"/>
  <c r="M234"/>
  <c r="K234"/>
  <c r="I234"/>
  <c r="M267" i="7"/>
  <c r="E30" i="10"/>
  <c r="L18" i="3" l="1"/>
  <c r="B18"/>
  <c r="H238" i="6"/>
  <c r="H235"/>
  <c r="C265" i="7"/>
  <c r="F238" i="6"/>
  <c r="F235"/>
  <c r="N238"/>
  <c r="N235"/>
  <c r="C253" i="7"/>
  <c r="C237"/>
  <c r="C79"/>
  <c r="C17"/>
  <c r="O235" i="6" l="1"/>
  <c r="E243"/>
  <c r="E237" s="1"/>
  <c r="F243"/>
  <c r="F237" s="1"/>
  <c r="G243"/>
  <c r="G237" s="1"/>
  <c r="H243"/>
  <c r="H237" s="1"/>
  <c r="I243"/>
  <c r="I237" s="1"/>
  <c r="J243"/>
  <c r="J237" s="1"/>
  <c r="K243"/>
  <c r="K237" s="1"/>
  <c r="L243"/>
  <c r="L237" s="1"/>
  <c r="M243"/>
  <c r="M237" s="1"/>
  <c r="N243"/>
  <c r="N237" s="1"/>
  <c r="B30" i="17"/>
  <c r="D23" i="10" l="1"/>
  <c r="C23"/>
  <c r="E24"/>
  <c r="C16" i="29"/>
  <c r="B27" i="2"/>
  <c r="B23" i="13"/>
  <c r="C23"/>
  <c r="D57" i="10"/>
  <c r="D59" s="1"/>
  <c r="C57"/>
  <c r="C59" s="1"/>
  <c r="E58"/>
  <c r="E57" l="1"/>
  <c r="E59" s="1"/>
  <c r="D98"/>
  <c r="C98"/>
  <c r="D78"/>
  <c r="C78"/>
  <c r="E79"/>
  <c r="C36"/>
  <c r="E37"/>
  <c r="C197" i="7"/>
  <c r="C205"/>
  <c r="C89"/>
  <c r="C81" i="6"/>
  <c r="E20" i="3" l="1"/>
  <c r="C48" i="25"/>
  <c r="C22"/>
  <c r="D20" i="3"/>
  <c r="F20"/>
  <c r="H20"/>
  <c r="C30" i="26"/>
  <c r="J20" i="3"/>
  <c r="C189" i="7"/>
  <c r="E38" i="25"/>
  <c r="D23" i="2" s="1"/>
  <c r="F38" i="25"/>
  <c r="E23" i="2" s="1"/>
  <c r="E63" s="1"/>
  <c r="G38" i="25"/>
  <c r="F23" i="2" s="1"/>
  <c r="F63" s="1"/>
  <c r="H38" i="25"/>
  <c r="G23" i="2" s="1"/>
  <c r="G63" s="1"/>
  <c r="I38" i="25"/>
  <c r="H23" i="2" s="1"/>
  <c r="H63" s="1"/>
  <c r="J38" i="25"/>
  <c r="I23" i="2" s="1"/>
  <c r="I63" s="1"/>
  <c r="K38" i="25"/>
  <c r="J23" i="2" s="1"/>
  <c r="J63" s="1"/>
  <c r="L38" i="25"/>
  <c r="K23" i="2" s="1"/>
  <c r="K63" s="1"/>
  <c r="M38" i="25"/>
  <c r="L23" i="2" s="1"/>
  <c r="L63" s="1"/>
  <c r="N38" i="25"/>
  <c r="M23" i="2" s="1"/>
  <c r="M63" s="1"/>
  <c r="C170" i="6"/>
  <c r="C150"/>
  <c r="C158"/>
  <c r="D25" i="17"/>
  <c r="E25"/>
  <c r="J25"/>
  <c r="K25"/>
  <c r="L25"/>
  <c r="M25"/>
  <c r="C25"/>
  <c r="D24"/>
  <c r="E24"/>
  <c r="F24"/>
  <c r="F27" s="1"/>
  <c r="G24"/>
  <c r="H24"/>
  <c r="I24"/>
  <c r="J24"/>
  <c r="K24"/>
  <c r="L24"/>
  <c r="M24"/>
  <c r="N24"/>
  <c r="C24"/>
  <c r="B26"/>
  <c r="D22"/>
  <c r="E22"/>
  <c r="H22"/>
  <c r="J22"/>
  <c r="L22"/>
  <c r="M22"/>
  <c r="N22"/>
  <c r="C22"/>
  <c r="D21"/>
  <c r="E21"/>
  <c r="J21"/>
  <c r="L21"/>
  <c r="M21"/>
  <c r="N21"/>
  <c r="N27" s="1"/>
  <c r="C21"/>
  <c r="D18"/>
  <c r="E18"/>
  <c r="F18"/>
  <c r="G18"/>
  <c r="H18"/>
  <c r="I18"/>
  <c r="J18"/>
  <c r="K18"/>
  <c r="L18"/>
  <c r="M18"/>
  <c r="N18"/>
  <c r="C18"/>
  <c r="D11"/>
  <c r="E11"/>
  <c r="F11"/>
  <c r="G11"/>
  <c r="H11"/>
  <c r="I11"/>
  <c r="J11"/>
  <c r="J15" s="1"/>
  <c r="J19" s="1"/>
  <c r="K11"/>
  <c r="L11"/>
  <c r="M11"/>
  <c r="N11"/>
  <c r="N15" s="1"/>
  <c r="N19" s="1"/>
  <c r="C11"/>
  <c r="D15"/>
  <c r="D19" s="1"/>
  <c r="E15"/>
  <c r="E19" s="1"/>
  <c r="F15"/>
  <c r="F19" s="1"/>
  <c r="H15"/>
  <c r="H19" s="1"/>
  <c r="I15"/>
  <c r="L15"/>
  <c r="L19" s="1"/>
  <c r="M15"/>
  <c r="B10"/>
  <c r="B13"/>
  <c r="B14"/>
  <c r="B17"/>
  <c r="B28"/>
  <c r="B29"/>
  <c r="B31"/>
  <c r="D32"/>
  <c r="E32"/>
  <c r="F32"/>
  <c r="G32"/>
  <c r="H32"/>
  <c r="I32"/>
  <c r="J32"/>
  <c r="K32"/>
  <c r="L32"/>
  <c r="M32"/>
  <c r="N32"/>
  <c r="D23" i="13"/>
  <c r="B40"/>
  <c r="C40"/>
  <c r="F49"/>
  <c r="F50"/>
  <c r="F51"/>
  <c r="F52"/>
  <c r="B53"/>
  <c r="C53"/>
  <c r="D53"/>
  <c r="E53"/>
  <c r="F54"/>
  <c r="F55"/>
  <c r="F56"/>
  <c r="F58"/>
  <c r="F59"/>
  <c r="F60"/>
  <c r="F63"/>
  <c r="D64"/>
  <c r="E64"/>
  <c r="F65"/>
  <c r="F66"/>
  <c r="F67"/>
  <c r="C15" i="10"/>
  <c r="C52" s="1"/>
  <c r="D15"/>
  <c r="D52" s="1"/>
  <c r="E16"/>
  <c r="E25"/>
  <c r="E23" s="1"/>
  <c r="E44"/>
  <c r="E36" s="1"/>
  <c r="C53"/>
  <c r="D53"/>
  <c r="E55"/>
  <c r="C76"/>
  <c r="C103" s="1"/>
  <c r="D76"/>
  <c r="D103" s="1"/>
  <c r="E77"/>
  <c r="E78"/>
  <c r="E100"/>
  <c r="E98" s="1"/>
  <c r="C20" i="9"/>
  <c r="C46" s="1"/>
  <c r="C63"/>
  <c r="C68" s="1"/>
  <c r="C71" s="1"/>
  <c r="C13" i="26"/>
  <c r="C26"/>
  <c r="D34"/>
  <c r="C49"/>
  <c r="D52"/>
  <c r="E52"/>
  <c r="F52"/>
  <c r="G52"/>
  <c r="H52"/>
  <c r="I52"/>
  <c r="J52"/>
  <c r="K52"/>
  <c r="L52"/>
  <c r="C13" i="7"/>
  <c r="C21"/>
  <c r="C33"/>
  <c r="C44"/>
  <c r="C52"/>
  <c r="C58"/>
  <c r="C62"/>
  <c r="C66"/>
  <c r="C73"/>
  <c r="C85"/>
  <c r="C93"/>
  <c r="C97"/>
  <c r="C103"/>
  <c r="C110"/>
  <c r="C120"/>
  <c r="C124"/>
  <c r="C149"/>
  <c r="C153"/>
  <c r="C159"/>
  <c r="C166"/>
  <c r="C193"/>
  <c r="C201"/>
  <c r="C209"/>
  <c r="C213"/>
  <c r="C217"/>
  <c r="C221"/>
  <c r="C225"/>
  <c r="C229"/>
  <c r="C233"/>
  <c r="C241"/>
  <c r="D16" i="3"/>
  <c r="H16"/>
  <c r="H60" s="1"/>
  <c r="J16"/>
  <c r="F16"/>
  <c r="F60" s="1"/>
  <c r="G20"/>
  <c r="I20"/>
  <c r="K20"/>
  <c r="B26"/>
  <c r="B65" s="1"/>
  <c r="B52"/>
  <c r="C12" i="25"/>
  <c r="C18"/>
  <c r="C26"/>
  <c r="D34"/>
  <c r="D42"/>
  <c r="C42" s="1"/>
  <c r="C45"/>
  <c r="D12" i="6"/>
  <c r="D248" s="1"/>
  <c r="C20"/>
  <c r="C28"/>
  <c r="C38"/>
  <c r="C53"/>
  <c r="C57"/>
  <c r="C61"/>
  <c r="C65"/>
  <c r="C69"/>
  <c r="C77"/>
  <c r="C85"/>
  <c r="C89"/>
  <c r="C93"/>
  <c r="C97"/>
  <c r="C103"/>
  <c r="C107"/>
  <c r="C118"/>
  <c r="C122"/>
  <c r="C126"/>
  <c r="C130"/>
  <c r="C134"/>
  <c r="C154"/>
  <c r="C178"/>
  <c r="C182"/>
  <c r="C186"/>
  <c r="C190"/>
  <c r="C194"/>
  <c r="C198"/>
  <c r="C202"/>
  <c r="C210"/>
  <c r="C226"/>
  <c r="C230"/>
  <c r="B19" i="2"/>
  <c r="C22" i="1"/>
  <c r="C25"/>
  <c r="C44"/>
  <c r="B44" i="3"/>
  <c r="B40"/>
  <c r="B32"/>
  <c r="B48"/>
  <c r="B28"/>
  <c r="K27" i="17"/>
  <c r="G27"/>
  <c r="J60" i="3" l="1"/>
  <c r="G33" i="17"/>
  <c r="E68" i="13"/>
  <c r="K33" i="17"/>
  <c r="D60" i="3"/>
  <c r="J27" i="17"/>
  <c r="F23" i="13"/>
  <c r="B16" i="17"/>
  <c r="C267" i="7"/>
  <c r="I27" i="17"/>
  <c r="I33" s="1"/>
  <c r="C240" i="6"/>
  <c r="C29" i="1"/>
  <c r="B12" i="17"/>
  <c r="L27"/>
  <c r="L33" s="1"/>
  <c r="M27"/>
  <c r="M33" s="1"/>
  <c r="E27"/>
  <c r="E33" s="1"/>
  <c r="O230" i="6"/>
  <c r="D27" i="17"/>
  <c r="D221" i="6"/>
  <c r="O221" s="1"/>
  <c r="C249"/>
  <c r="B11" i="17"/>
  <c r="B21"/>
  <c r="H27"/>
  <c r="H33" s="1"/>
  <c r="C34" i="26"/>
  <c r="D42"/>
  <c r="B23" i="17"/>
  <c r="B24"/>
  <c r="B25"/>
  <c r="C270" i="7"/>
  <c r="C274"/>
  <c r="C260" s="1"/>
  <c r="F57" i="13"/>
  <c r="O12" i="6"/>
  <c r="O248" s="1"/>
  <c r="B32" i="17"/>
  <c r="J33"/>
  <c r="F33"/>
  <c r="B22"/>
  <c r="C68" i="13"/>
  <c r="C50" i="9"/>
  <c r="C12" i="6"/>
  <c r="D243"/>
  <c r="C34" i="25"/>
  <c r="D38"/>
  <c r="N33" i="17"/>
  <c r="D33"/>
  <c r="B18"/>
  <c r="B9"/>
  <c r="C27"/>
  <c r="C33" s="1"/>
  <c r="E23" i="13"/>
  <c r="F53"/>
  <c r="F64"/>
  <c r="D68"/>
  <c r="B68"/>
  <c r="D56" i="10"/>
  <c r="C56"/>
  <c r="C60" s="1"/>
  <c r="E76"/>
  <c r="E103" s="1"/>
  <c r="E53"/>
  <c r="E15"/>
  <c r="E52" s="1"/>
  <c r="C52" i="26"/>
  <c r="I16" i="3"/>
  <c r="I60" s="1"/>
  <c r="D15" i="2"/>
  <c r="D63" s="1"/>
  <c r="C47" i="1"/>
  <c r="B59" i="2"/>
  <c r="K16" i="3"/>
  <c r="K60" s="1"/>
  <c r="G16"/>
  <c r="G60" s="1"/>
  <c r="E16"/>
  <c r="E60" s="1"/>
  <c r="C16"/>
  <c r="B55" i="2"/>
  <c r="B51"/>
  <c r="B43"/>
  <c r="B35"/>
  <c r="M19" i="17"/>
  <c r="I19"/>
  <c r="C15"/>
  <c r="K15"/>
  <c r="K19" s="1"/>
  <c r="G15"/>
  <c r="G19" s="1"/>
  <c r="B47" i="2"/>
  <c r="B39"/>
  <c r="B31"/>
  <c r="C46" i="26"/>
  <c r="B22" i="3" l="1"/>
  <c r="P221" i="6"/>
  <c r="D238"/>
  <c r="C238" s="1"/>
  <c r="C49" i="1"/>
  <c r="C50"/>
  <c r="C43"/>
  <c r="C41"/>
  <c r="B27" i="17"/>
  <c r="B33" s="1"/>
  <c r="C264" i="7"/>
  <c r="C243" i="6"/>
  <c r="C248"/>
  <c r="C221" s="1"/>
  <c r="D60" i="10"/>
  <c r="F68" i="13"/>
  <c r="E56" i="10"/>
  <c r="E60" s="1"/>
  <c r="C42" i="26"/>
  <c r="C20" i="3"/>
  <c r="B20" s="1"/>
  <c r="C38" i="25"/>
  <c r="C23" i="2"/>
  <c r="B16" i="3"/>
  <c r="B15" i="17"/>
  <c r="B19" s="1"/>
  <c r="C19"/>
  <c r="B56" i="3"/>
  <c r="C60" l="1"/>
  <c r="B23" i="2"/>
  <c r="B62" i="3"/>
  <c r="O224" i="6"/>
  <c r="C16" i="2"/>
  <c r="C64" s="1"/>
  <c r="C48" i="1"/>
  <c r="C42"/>
  <c r="D237" i="6"/>
  <c r="C15" i="2"/>
  <c r="B15" l="1"/>
  <c r="C63"/>
  <c r="B63" s="1"/>
  <c r="B16"/>
  <c r="B64"/>
  <c r="D51" i="1"/>
  <c r="C234" i="6"/>
  <c r="C237"/>
  <c r="B60" i="3"/>
  <c r="C40" i="1"/>
  <c r="C51" s="1"/>
  <c r="C57" s="1"/>
  <c r="F40" i="13"/>
  <c r="M186" i="7"/>
  <c r="M187"/>
</calcChain>
</file>

<file path=xl/sharedStrings.xml><?xml version="1.0" encoding="utf-8"?>
<sst xmlns="http://schemas.openxmlformats.org/spreadsheetml/2006/main" count="2061" uniqueCount="707">
  <si>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</si>
  <si>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</si>
  <si>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</si>
  <si>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</si>
  <si>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</si>
  <si>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</si>
  <si>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</si>
  <si>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</si>
  <si>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</si>
  <si>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</si>
  <si>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</si>
  <si>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</si>
  <si>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</si>
  <si>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</si>
  <si>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</si>
  <si>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</si>
  <si>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</si>
  <si>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</si>
  <si>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</si>
  <si>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</si>
  <si>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</si>
  <si>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</si>
  <si>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</si>
  <si>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</si>
  <si>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</si>
  <si>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</si>
  <si>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</si>
  <si>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</si>
  <si>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</si>
  <si>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</si>
  <si>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</si>
  <si>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</si>
  <si>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</si>
  <si>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</si>
  <si>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</si>
  <si>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</si>
  <si>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</si>
  <si>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</si>
  <si>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</si>
  <si>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</si>
  <si>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</si>
  <si>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</si>
  <si>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</si>
  <si>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</si>
  <si>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</si>
  <si>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</si>
  <si>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</si>
  <si>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</si>
  <si>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</si>
  <si>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</si>
  <si>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</si>
  <si>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</si>
  <si>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</si>
  <si>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</si>
  <si>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</si>
  <si>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</si>
  <si>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</si>
  <si>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</si>
  <si>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</si>
  <si>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</si>
  <si>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</si>
  <si>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</si>
  <si>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</si>
  <si>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</si>
  <si>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</si>
  <si>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</si>
  <si>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</si>
  <si>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</si>
  <si>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</si>
  <si>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</si>
  <si>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</si>
  <si>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</si>
  <si>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</si>
  <si>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</si>
  <si>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</si>
  <si>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</si>
  <si>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</si>
  <si>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</si>
  <si>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</si>
  <si>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</si>
  <si>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</si>
  <si>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</si>
  <si>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</si>
  <si>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</si>
  <si>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</si>
  <si>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</si>
  <si>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</si>
  <si>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</si>
  <si>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</si>
  <si>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</si>
  <si>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</si>
  <si>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</si>
  <si>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</si>
  <si>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</si>
  <si>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</si>
  <si>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</si>
  <si>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</si>
  <si>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</si>
  <si>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</si>
  <si>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</si>
  <si>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</si>
  <si>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</si>
  <si>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</si>
  <si>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</si>
  <si>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</si>
  <si>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</si>
  <si>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</si>
  <si>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</si>
  <si>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</si>
  <si>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</si>
  <si>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</si>
  <si>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</si>
  <si>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</si>
  <si>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</si>
  <si>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</si>
  <si>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</si>
  <si>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</si>
  <si>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</si>
  <si>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</si>
  <si>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</si>
  <si>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</si>
  <si>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</si>
  <si>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</si>
  <si>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</si>
  <si>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</si>
  <si>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</si>
  <si>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</si>
  <si>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</si>
  <si>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</si>
  <si>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</si>
  <si>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</si>
  <si>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</si>
  <si>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</si>
  <si>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</si>
  <si>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</si>
  <si>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</si>
  <si>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</si>
  <si>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</si>
  <si>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</si>
  <si>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</si>
  <si>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</si>
  <si>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</si>
  <si>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</si>
  <si>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</si>
  <si>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</si>
  <si>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</si>
  <si>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</si>
  <si>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</si>
  <si>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</si>
  <si>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</si>
  <si>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</si>
  <si>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</si>
  <si>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</si>
  <si>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</si>
  <si>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</si>
  <si>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</si>
  <si>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</si>
  <si>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</si>
  <si>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</si>
  <si>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</si>
  <si>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</si>
  <si>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</si>
  <si>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</si>
  <si>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</si>
  <si>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</si>
  <si>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</si>
  <si>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</si>
  <si>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</si>
  <si>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</si>
  <si>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</si>
  <si>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</si>
  <si>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</si>
  <si>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</si>
  <si>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</si>
  <si>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</si>
  <si>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</si>
  <si>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</si>
  <si>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</si>
  <si>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</si>
  <si>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</si>
  <si>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</si>
  <si>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</si>
  <si>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</si>
  <si>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</si>
  <si>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</si>
  <si>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</si>
  <si>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</si>
  <si>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</si>
  <si>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</si>
  <si>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</si>
  <si>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</si>
  <si>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</si>
  <si>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</si>
  <si>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</si>
  <si>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</si>
  <si>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</si>
  <si>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</si>
  <si>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</si>
  <si>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</si>
  <si>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</si>
  <si>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</si>
  <si>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</si>
  <si>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</si>
  <si>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</si>
  <si>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</si>
  <si>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</si>
  <si>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</si>
  <si>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</si>
  <si>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</si>
  <si>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</si>
  <si>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</si>
  <si>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</si>
  <si>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</si>
  <si>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</si>
  <si>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</si>
  <si>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</si>
  <si>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</si>
  <si>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</si>
  <si>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</si>
  <si>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</si>
  <si>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</si>
  <si>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</si>
  <si>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</si>
  <si>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</si>
  <si>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</si>
  <si>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</si>
  <si>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</si>
  <si>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</si>
  <si>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</si>
  <si>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</si>
  <si>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</si>
  <si>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</si>
  <si>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</si>
  <si>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</si>
  <si>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</si>
  <si>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</si>
  <si>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</si>
  <si>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</si>
  <si>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</si>
  <si>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</si>
  <si>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</si>
  <si>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</si>
  <si>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</si>
  <si>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</si>
  <si>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</si>
  <si>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</si>
  <si>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</si>
  <si>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</si>
  <si>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</si>
  <si>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</si>
  <si>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</si>
  <si>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</si>
  <si>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</si>
  <si>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</si>
  <si>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</si>
  <si>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</si>
  <si>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</si>
  <si>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</si>
  <si>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</si>
  <si>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</si>
  <si>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</si>
  <si>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</si>
  <si>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</si>
  <si>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</si>
  <si>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</si>
  <si>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</si>
  <si>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</si>
  <si>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</si>
  <si>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</si>
  <si>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</si>
  <si>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</si>
  <si>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</si>
  <si>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</si>
  <si>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</si>
  <si>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</si>
  <si>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</si>
  <si>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</si>
  <si>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</si>
  <si>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</si>
  <si>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</si>
  <si>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</si>
  <si>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</si>
  <si>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</si>
  <si>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</si>
  <si>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</si>
  <si>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</si>
  <si>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</si>
  <si>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</si>
  <si>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</si>
  <si>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</si>
  <si>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</si>
  <si>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</si>
  <si>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</si>
  <si>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</si>
  <si>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</si>
  <si>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</si>
  <si>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</si>
  <si>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</si>
  <si>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</si>
  <si>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</si>
  <si>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</si>
  <si>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</si>
  <si>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6. Likviditási c. hitel felvét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</si>
  <si>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</si>
  <si>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</si>
  <si>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</si>
  <si>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</si>
  <si>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</si>
  <si>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</si>
  <si>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</si>
  <si>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</si>
  <si>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</si>
  <si>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</si>
  <si>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</si>
  <si>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</si>
  <si>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</si>
  <si>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</si>
  <si>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</si>
  <si>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</si>
  <si>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</si>
  <si>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</si>
  <si>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</si>
  <si>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</si>
  <si>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</si>
  <si>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</si>
  <si>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</si>
  <si>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</si>
  <si>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</si>
  <si>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Járdafelújítások</t>
  </si>
  <si>
    <t>3-7.</t>
  </si>
  <si>
    <t>1</t>
  </si>
  <si>
    <t>Felhalmozási  céltartalék</t>
  </si>
  <si>
    <t>3. cím költségvetési főösszege</t>
  </si>
  <si>
    <t>Költségv.kiadási főösszeg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</si>
  <si>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</si>
  <si>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</si>
  <si>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</si>
  <si>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</si>
  <si>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</si>
  <si>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</si>
  <si>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</si>
  <si>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</si>
  <si>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</si>
  <si>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</si>
  <si>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</si>
  <si>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</si>
  <si>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</si>
  <si>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</si>
  <si>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</si>
  <si>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</si>
  <si>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</si>
  <si>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</si>
  <si>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</si>
  <si>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</si>
  <si>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</si>
  <si>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</si>
  <si>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Bérkompenzáció</t>
  </si>
  <si>
    <t>Szoc.ágazati pótlék</t>
  </si>
  <si>
    <t>Bejegyzett polgári önszerveződések</t>
  </si>
  <si>
    <t>Német Nemzetiségi E. Bányász Fúvószenekar</t>
  </si>
  <si>
    <t>Cantilena Gyermekkórus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</si>
  <si>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</si>
  <si>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</si>
  <si>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</si>
  <si>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</si>
  <si>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</si>
  <si>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1-22</t>
  </si>
  <si>
    <t>Bimbó u. felújítása</t>
  </si>
  <si>
    <t>22. Finanszírozási kiadások</t>
  </si>
  <si>
    <t>7. Finanszírozási bevételek</t>
  </si>
  <si>
    <t>1-4. Önkormányzati rendezvények</t>
  </si>
  <si>
    <t>1-5. Önkotm.vagyonnal való gazd.kapcs.feladatok</t>
  </si>
  <si>
    <t>1-6. Informatikai fejlesztése, szolgáltatások</t>
  </si>
  <si>
    <t>1-7. Önkorm.elszámolasai a központi költségvetéssel</t>
  </si>
  <si>
    <t>1-8. Központi költségvetési befizetések</t>
  </si>
  <si>
    <t>1-9. Támogatási célú fianszírozási műveletek</t>
  </si>
  <si>
    <t>1-10. Hosszabb időtartamú közfoglalkoztatás</t>
  </si>
  <si>
    <t>1-11. Állat egészségügy</t>
  </si>
  <si>
    <t>1-12. Út, autópálya építése</t>
  </si>
  <si>
    <t>1-13. Közutak, hidak,alagutak üzemeltet.fenntart.</t>
  </si>
  <si>
    <t>1-14. Turizmus fejlesztési támogatások és tevékenységek</t>
  </si>
  <si>
    <t>1-15. Nem veszélyes hulladék begyűjtsée</t>
  </si>
  <si>
    <t>1-16. Nem veszélyes hulladék kezelése és ártalmatlanítása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</si>
  <si>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</si>
  <si>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</si>
  <si>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</si>
  <si>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</si>
  <si>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</si>
  <si>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Sportlétesítmények működtetése és fejlesztése</t>
  </si>
  <si>
    <t>1-23. Versenysport tevékenység támogatása</t>
  </si>
  <si>
    <t>1-24. Iskolai, diáksport-tevéeknység és támogatása</t>
  </si>
  <si>
    <t>1-25. Szabadidősport tevékenység támogatása</t>
  </si>
  <si>
    <t>1-26. Közművelődés-közösségi részvétel fejl.</t>
  </si>
  <si>
    <t>1-27. Civil szervezetek működési támogatása</t>
  </si>
  <si>
    <t>1-28. Óvodai nevelés, ellátás működtetési feladatok</t>
  </si>
  <si>
    <t>1-29. Köznevelési int.1-4évf.tanulók nev.okt.műk.fel.</t>
  </si>
  <si>
    <t>1-30. Köznevelési int.5-8. évf.tanulók nev.okt.műk.fel.</t>
  </si>
  <si>
    <t>1-31. Gimnázium és szakközépiskola működtetési felad.</t>
  </si>
  <si>
    <t>1-32. Gyermekétkeztetés köznevelési intézményben</t>
  </si>
  <si>
    <t>1-33. Időskorúak tartós bentlakásos ellátása</t>
  </si>
  <si>
    <t>1-34. Demens betegek tartós bentlakásos ellátása</t>
  </si>
  <si>
    <t>1-35. Idősek nappali ellátása</t>
  </si>
  <si>
    <t>1-36. Demens betegek nappali ellátása</t>
  </si>
  <si>
    <t>1-6. Informatikai fejlesztések, szolgáltatások</t>
  </si>
  <si>
    <t>1-9 Támogatási célú fianszírozási műveletek</t>
  </si>
  <si>
    <t>1-10 Hosszabb időtartamú közfoglalkoztatás</t>
  </si>
  <si>
    <t>1-24. Iskolai, diáksport-tevékenység és támogatása</t>
  </si>
  <si>
    <t>1-29. Köznevelési int. 1-4 évf.tanulók nev.okt.műk.feladatok</t>
  </si>
  <si>
    <t>1-30. Köznevelési int. 5-8 évf.tanulók nev.okt.műk.feladatok</t>
  </si>
  <si>
    <t>1-31. Gimnázium és szakközépiskola működtetési feladatok</t>
  </si>
  <si>
    <t>1-32. Gyermekétkezetetés köznevelési intézményben</t>
  </si>
  <si>
    <t>1-37. Gyermekek bölcsődei ellátása</t>
  </si>
  <si>
    <t>1-38. Intézményen kívüli gyermekétkeztetés</t>
  </si>
  <si>
    <t>1-39. Család és gyermekjóléti szolgáltatások</t>
  </si>
  <si>
    <t>1-40. Gyermekvéd.pénzbeli és természetbeni ellátások</t>
  </si>
  <si>
    <t>1-41. Lakóingatlan szociális célú bérbeadása, üzemeltetése</t>
  </si>
  <si>
    <t>1-42. Szociális étkeztetés</t>
  </si>
  <si>
    <t>1-43. Házi Segítségnyújtás</t>
  </si>
  <si>
    <t>1-44. Egyéb szoc.pénzbeli és termb.ellátosok támog.</t>
  </si>
  <si>
    <t>1-45.  Szociális szolgáltatások igazgatása</t>
  </si>
  <si>
    <t>1-46.  Központi költségvetés funkcióra nem sorolható bevétele</t>
  </si>
  <si>
    <t xml:space="preserve">1-47. Önkormányzatok funkcióra nem sorolható bevételei </t>
  </si>
  <si>
    <t>1-48. Forgatási célú és befektetési célú finanszírozási műveletek</t>
  </si>
  <si>
    <t>1-37. Gyermekek bölcsődei elltása</t>
  </si>
  <si>
    <t>1-38. Intézményen Kívüli gyermekétkeztetés</t>
  </si>
  <si>
    <t>1-40. Gyermekvéd. pénzbeli és természetbeni ellátások</t>
  </si>
  <si>
    <t>1-44. Egyéb szoc.pénzbeli és termb.ellátások, támog.</t>
  </si>
  <si>
    <t>1-45. Szociális szolgáltatások igazgatása</t>
  </si>
  <si>
    <t>2018. évi előirányzat</t>
  </si>
  <si>
    <t>2018. évi létszám összesítő</t>
  </si>
  <si>
    <t>2018. évi létszám alakulása</t>
  </si>
  <si>
    <t>2018.</t>
  </si>
  <si>
    <t>2-5. Nem veszélyes hulladék begyűjtése, szállítása</t>
  </si>
  <si>
    <t xml:space="preserve"> - Sportiroda</t>
  </si>
  <si>
    <t xml:space="preserve"> - Birkózócsarnok</t>
  </si>
  <si>
    <t xml:space="preserve">        - Bírkózócsarnok</t>
  </si>
  <si>
    <t xml:space="preserve">           Nyári napközi</t>
  </si>
  <si>
    <t>1-10</t>
  </si>
  <si>
    <t>Hosszabb időtartamú közfoglalkoztatás</t>
  </si>
  <si>
    <t>Tárgyi eszköz beszerzés</t>
  </si>
  <si>
    <t>1-12</t>
  </si>
  <si>
    <t>Reiman miniverzum</t>
  </si>
  <si>
    <t>1-18</t>
  </si>
  <si>
    <t>1-19</t>
  </si>
  <si>
    <t>Zöldterület kezelés</t>
  </si>
  <si>
    <t>1-20</t>
  </si>
  <si>
    <t>1-5</t>
  </si>
  <si>
    <t>Közvilágítás fejlesztése Schnidt ltp</t>
  </si>
  <si>
    <t>zöldfelület fejelsztés</t>
  </si>
  <si>
    <t>Kamerarendszer bővítése</t>
  </si>
  <si>
    <t>Légópioncék bontása</t>
  </si>
  <si>
    <t>Futókör</t>
  </si>
  <si>
    <t>Birkózócsarnok</t>
  </si>
  <si>
    <t>Sportcsarnok külső közmű bekötés</t>
  </si>
  <si>
    <t>Uszoda bővítés</t>
  </si>
  <si>
    <t>1-26</t>
  </si>
  <si>
    <t>1-31</t>
  </si>
  <si>
    <t>Gimnázium és szakközépiskola működtetési feladatok</t>
  </si>
  <si>
    <t>Nyelvi labor szoftver beszerzés</t>
  </si>
  <si>
    <t>Város és községgazdálkodási szolgáltatások</t>
  </si>
  <si>
    <t>1848-as emlékmű rekonstrukciója</t>
  </si>
  <si>
    <t>Sportcsarnok felújítás MKSZ pályázat</t>
  </si>
  <si>
    <t>Buzánszky stadion felújítás</t>
  </si>
  <si>
    <t>Színházi öltozők felújítása</t>
  </si>
  <si>
    <t>1-29</t>
  </si>
  <si>
    <t>Köznevelési int. 1-4 évf. tanulók nev.okt.műk.feladatok</t>
  </si>
  <si>
    <t>Petőfi iskola energetikai felújítás</t>
  </si>
  <si>
    <t>Petőfi iskola tetőfelújítás</t>
  </si>
  <si>
    <t>1-8</t>
  </si>
  <si>
    <t>Központi költségvetési befizetések</t>
  </si>
  <si>
    <t>1-27.</t>
  </si>
  <si>
    <t>1-39</t>
  </si>
  <si>
    <t>1-42</t>
  </si>
  <si>
    <t>1-40.</t>
  </si>
  <si>
    <t>Egyéb pénzbeli és term.ellátás (Erzsébet Utalvány)</t>
  </si>
  <si>
    <t>1-44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</si>
  <si>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</si>
  <si>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</si>
  <si>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</si>
  <si>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</si>
  <si>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</si>
  <si>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</si>
  <si>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1-9.</t>
  </si>
  <si>
    <t>1-14.</t>
  </si>
  <si>
    <t>Önkormányzati vagyonnal való gazd.kapcs.feladatok</t>
  </si>
  <si>
    <t>Bérlakáslemondás térítése</t>
  </si>
  <si>
    <t>1-16</t>
  </si>
  <si>
    <t>Nem veszélyes huladék kezlési és ártalmatlanítása</t>
  </si>
  <si>
    <t>Rekultivációs felhalm.c.pe.átadás</t>
  </si>
  <si>
    <t>Passzív állomány</t>
  </si>
  <si>
    <t>Mosonyi Gondozási Központ</t>
  </si>
  <si>
    <t>1-28</t>
  </si>
  <si>
    <t>Óvodai nevelés, ellátás működtetési feladatok</t>
  </si>
  <si>
    <t>2018. évi</t>
  </si>
  <si>
    <t>előirányzat</t>
  </si>
  <si>
    <t>Módosított</t>
  </si>
  <si>
    <t xml:space="preserve">  Dorog Város Önkormányzat</t>
  </si>
  <si>
    <t xml:space="preserve">     Módosított előirányzat</t>
  </si>
  <si>
    <t xml:space="preserve">        Módosított előirányzat</t>
  </si>
  <si>
    <t>Módosított előirányzat</t>
  </si>
  <si>
    <t xml:space="preserve">         Módosított előirányzat</t>
  </si>
  <si>
    <t xml:space="preserve">Kötelező eredeti előirányzat 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</si>
  <si>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</si>
  <si>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</si>
  <si>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</si>
  <si>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</si>
  <si>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</si>
  <si>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 xml:space="preserve">        Módosítás összesen</t>
  </si>
  <si>
    <t xml:space="preserve">          Módosított előirányzat</t>
  </si>
  <si>
    <t xml:space="preserve">         Módosítás összesen</t>
  </si>
  <si>
    <t xml:space="preserve">         Módosítás összesen:</t>
  </si>
  <si>
    <t xml:space="preserve">          Módosítás összesen</t>
  </si>
  <si>
    <t>2018. évi mód.előirányzat</t>
  </si>
  <si>
    <t xml:space="preserve"> Dorog Város Önkormányzat</t>
  </si>
  <si>
    <t>Működésre átadott pénzeszközök és</t>
  </si>
  <si>
    <t xml:space="preserve"> egyéb támogatások</t>
  </si>
  <si>
    <t>Önkormányzat által folyósított ellátások</t>
  </si>
  <si>
    <t xml:space="preserve"> Felhalmozási kiadások</t>
  </si>
  <si>
    <t xml:space="preserve">  BERUHÁZÁS</t>
  </si>
  <si>
    <t>FELÚJÍTÁS</t>
  </si>
  <si>
    <t xml:space="preserve">     Felhalmozásra átadott pénzeszközök és egyéb támogatások</t>
  </si>
  <si>
    <t>2018. évi mód. előirányzat</t>
  </si>
  <si>
    <t xml:space="preserve">        kulturális pótlék</t>
  </si>
  <si>
    <t xml:space="preserve">        szociális pótlék</t>
  </si>
  <si>
    <t xml:space="preserve">        bérkompenzáció </t>
  </si>
  <si>
    <t xml:space="preserve">        egészségügyi pótlék</t>
  </si>
  <si>
    <t>Módósítás összesen</t>
  </si>
  <si>
    <t>Iskola u. páros oldal rekonstrukció</t>
  </si>
  <si>
    <t>Iskola u. páratlan oldal járdaburkolat, ivóvíz kiváltás</t>
  </si>
  <si>
    <t>Jubileum tér zöldfelület fejlesztés</t>
  </si>
  <si>
    <t>Iskola u. zöldfelület fejlesztés</t>
  </si>
  <si>
    <t>Buszváró szállítói állomány</t>
  </si>
  <si>
    <t>Zöld város porjekt előterv</t>
  </si>
  <si>
    <t>Birkózócsarnok hőközp. és primer vezeték kiép.</t>
  </si>
  <si>
    <t>Köznevelési int.1-4.évf.tanulók.nev.okt.műk.feladtok</t>
  </si>
  <si>
    <t>Hétszínvirág bőv.és energetiai felújítás</t>
  </si>
  <si>
    <t>Petőfi iskola kerítés bontás</t>
  </si>
  <si>
    <t>Nyelvi labor bútor beszerzés</t>
  </si>
  <si>
    <t>Ravatalozó épület felújítás tervktg</t>
  </si>
  <si>
    <t>Munkás u. 100 éves kapu járdaszakasz felújítás</t>
  </si>
  <si>
    <t>Jubileumi téri emlékmű felújítás</t>
  </si>
  <si>
    <t>Sportcsarnok hőközpont átalakítássa</t>
  </si>
  <si>
    <t>Sportcsarnok álmennyezet</t>
  </si>
  <si>
    <t>Sportcsarnok világítás</t>
  </si>
  <si>
    <t>Sportcsarnok festés, mázolás</t>
  </si>
  <si>
    <t>1-33</t>
  </si>
  <si>
    <t>Időskorúak tartós bentlakásos ellátása</t>
  </si>
  <si>
    <t>Balesetmentes terasz felújítása</t>
  </si>
  <si>
    <t>Céltartalék Reiman Miniverzum projekt</t>
  </si>
  <si>
    <t>Céltartalék Zrínyi iskola projekt</t>
  </si>
  <si>
    <t>Céltartalék Uszoda projekt</t>
  </si>
  <si>
    <t>Céltartalék Buzánszkiy Stadion projekt</t>
  </si>
  <si>
    <t>Céltartalék Zöld Város projekt</t>
  </si>
  <si>
    <t>Vaszary Kórház működési támogatása</t>
  </si>
  <si>
    <t>Háziorvosi ügyelet működési támogatása</t>
  </si>
  <si>
    <t>1-21</t>
  </si>
  <si>
    <t>Járóbetegek gyógyító szakellátása</t>
  </si>
  <si>
    <t>Dorogi FC támogatása</t>
  </si>
  <si>
    <t>Dorog Város Barátaninak Egyesülete támogatása</t>
  </si>
  <si>
    <t>Sportcsarnok tervköltség</t>
  </si>
  <si>
    <t>Módosítások összesen</t>
  </si>
  <si>
    <t xml:space="preserve">18. Működési kiadások összesen </t>
  </si>
  <si>
    <t xml:space="preserve">23. Felhalmozási kiadások összesen </t>
  </si>
  <si>
    <t xml:space="preserve">                                       2018. évi költségvetésének III. n.évi módosítása</t>
  </si>
  <si>
    <t>III. n. évi mód</t>
  </si>
  <si>
    <t>2018. évi költségvetésének III. n. évi módosítása</t>
  </si>
  <si>
    <t xml:space="preserve">     III.n.évi mód előirányzat</t>
  </si>
  <si>
    <t xml:space="preserve">        III.n.évi mód előirányzat</t>
  </si>
  <si>
    <t xml:space="preserve">        III. n.évi mód.előirányzat</t>
  </si>
  <si>
    <t>III. n. évi módosított előirányzat összesen</t>
  </si>
  <si>
    <t xml:space="preserve">         III. n.évi mód.előirányzat összesen</t>
  </si>
  <si>
    <t>Kötelező III.n.évi mód.előirányzat</t>
  </si>
  <si>
    <t>Államigazgatási III.n.évi mód.előirányzat</t>
  </si>
  <si>
    <t>Önkéntes III.n.évi mód.előirányzat</t>
  </si>
  <si>
    <t>2018. évi költségvetésánek III. n.évi módosítása</t>
  </si>
  <si>
    <t xml:space="preserve">        III. n.évi módosított előirányzat</t>
  </si>
  <si>
    <t>Kötelező III. n.évi módosított előirányzat</t>
  </si>
  <si>
    <t>Önkéntes III. n.évi módosított előirányzat</t>
  </si>
  <si>
    <t>Államig.III. n.évi módosított előirányzat</t>
  </si>
  <si>
    <t>2018. évi költségvetésének III. n.évi módosítása</t>
  </si>
  <si>
    <t xml:space="preserve">        III. n. évi módosított előirányzat</t>
  </si>
  <si>
    <t xml:space="preserve">        III. n. év módosított előirányzat</t>
  </si>
  <si>
    <t xml:space="preserve">        III.n.évi módosított előirányzat</t>
  </si>
  <si>
    <t xml:space="preserve">        Gk. értékesítés</t>
  </si>
  <si>
    <t xml:space="preserve">       III. n.évi módosított előirányzat</t>
  </si>
  <si>
    <t xml:space="preserve">          III. n.évi módosított előirányzat</t>
  </si>
  <si>
    <t xml:space="preserve">        Mobiltelefon</t>
  </si>
  <si>
    <t xml:space="preserve">        Gépkocsi beszerzés</t>
  </si>
  <si>
    <t xml:space="preserve">         ASP céljuttatás és járuléka</t>
  </si>
  <si>
    <t xml:space="preserve">         Klimaberendezés, ventillátorok</t>
  </si>
  <si>
    <t xml:space="preserve">        Gépkocsi javítás, karbantartás</t>
  </si>
  <si>
    <t xml:space="preserve">          III. n., évi módosított előirányzat</t>
  </si>
  <si>
    <t>Kommunális Közalapítvány támogatása</t>
  </si>
  <si>
    <t xml:space="preserve">        Módoított előirányat</t>
  </si>
  <si>
    <t xml:space="preserve">        III. n.,évi módosított előirányzat</t>
  </si>
  <si>
    <t xml:space="preserve">       III. n. évi módosított előirányzat</t>
  </si>
  <si>
    <t xml:space="preserve">         Nyelvi labor informatikai eszk.beszerelése</t>
  </si>
  <si>
    <t xml:space="preserve">        Petőfi iskola közbeszerz.elj.lebony.</t>
  </si>
  <si>
    <t xml:space="preserve">         Bányász Szakszerv.Szöv.támogatása</t>
  </si>
  <si>
    <t xml:space="preserve">         Határon átívelő bicikliút megval.támog.</t>
  </si>
  <si>
    <t xml:space="preserve">        Otthon melege program</t>
  </si>
  <si>
    <t xml:space="preserve">        Közös költség</t>
  </si>
  <si>
    <t xml:space="preserve">        Bölcsőde kieg.támogatás</t>
  </si>
  <si>
    <t xml:space="preserve">         Sportpillanatok produkció</t>
  </si>
  <si>
    <t xml:space="preserve">         kiküldetés</t>
  </si>
  <si>
    <t xml:space="preserve">                     2018. évi költségvetésének III. n.évi módosítása</t>
  </si>
  <si>
    <t>2018. évi III.n.évi mód.előirányzat</t>
  </si>
  <si>
    <t>2018. évi III.névi mód. előirányzat</t>
  </si>
  <si>
    <t>2018. évi  III.n.évi mód.előirányzat</t>
  </si>
  <si>
    <t>Költségvetésének III. negyedévi módosítása</t>
  </si>
  <si>
    <t>Költségvetésének III. negyedévi  módosítása</t>
  </si>
  <si>
    <t xml:space="preserve"> 2018. évi költségvetésének III. negyedévi módosítása</t>
  </si>
  <si>
    <t>2018. évi III. n. évi mód.előirányzat</t>
  </si>
  <si>
    <t xml:space="preserve">                     2018. évi költségvetésének III. negyedévi módosítása</t>
  </si>
  <si>
    <t>2018. évi költségvetésének III. negyedévi  módosítása</t>
  </si>
  <si>
    <t>2018. évi költségvetésének III. negyedévi módosítása</t>
  </si>
  <si>
    <t xml:space="preserve">     III. n.évi módosított előirányzat</t>
  </si>
  <si>
    <t xml:space="preserve">        Térségi normatíva októberi lemondása</t>
  </si>
  <si>
    <t xml:space="preserve">        DTKT októberi normatíva lemondás</t>
  </si>
  <si>
    <t xml:space="preserve">         Nyugdíjasok vendéglátása</t>
  </si>
  <si>
    <t xml:space="preserve">         Máltai szeretetszolg. támogatása</t>
  </si>
  <si>
    <t xml:space="preserve">         Sportcsarnok burkolás pót</t>
  </si>
  <si>
    <t xml:space="preserve">         Birkózócsarnok bútorzás</t>
  </si>
  <si>
    <t xml:space="preserve">        Petőfi isk. tetőfelújítás kieg.munka</t>
  </si>
  <si>
    <t xml:space="preserve">        Petőfi isk. járulékok munkák</t>
  </si>
  <si>
    <t xml:space="preserve">        Iskola u. páratlan oldali járda pluszm.</t>
  </si>
  <si>
    <t xml:space="preserve">         Iskola u zöldfelület fejlesztés II.ütem</t>
  </si>
  <si>
    <t xml:space="preserve">         Iskola u. páratlan oldali zöldfelület pluszm.</t>
  </si>
  <si>
    <t xml:space="preserve">        Út, járda karbantartás, felújítás</t>
  </si>
  <si>
    <t xml:space="preserve">        Diszkívilágítás bővítés</t>
  </si>
  <si>
    <t>Iskola u. útpálya koporéteg felújítása, útburkolati jelek fest.</t>
  </si>
  <si>
    <t xml:space="preserve">         Jutalmazás </t>
  </si>
  <si>
    <t xml:space="preserve">         ASP oktatás inform.szolg.</t>
  </si>
  <si>
    <t xml:space="preserve">         Pénzmaradvány elszámolás</t>
  </si>
  <si>
    <t xml:space="preserve">         Finanszírozás változás</t>
  </si>
  <si>
    <t xml:space="preserve">         Szabad pénzmaradvány elvonás</t>
  </si>
  <si>
    <t xml:space="preserve">          Sportcsarnok felújítás MKSZ I.ütem pót</t>
  </si>
  <si>
    <t xml:space="preserve">          Sportcsarnok felújítás MKSZ II. ütem</t>
  </si>
  <si>
    <t xml:space="preserve">        Sportcsarnok MKSZ I. pót</t>
  </si>
  <si>
    <t xml:space="preserve">        Sportcsarnok MKSZ II</t>
  </si>
  <si>
    <t xml:space="preserve">        Ingatlanértékesítés (Mária u.9. Bécsi u55)</t>
  </si>
  <si>
    <t xml:space="preserve">        Petőfi iskola saját forrás</t>
  </si>
  <si>
    <t xml:space="preserve">        Temető kerítés és vízelvező árok felúj.</t>
  </si>
  <si>
    <t xml:space="preserve">        Petőfi kisiskola területén parkoló és vízelvezés kialak.</t>
  </si>
  <si>
    <t xml:space="preserve">         Dorogi Fc támogatása</t>
  </si>
  <si>
    <t xml:space="preserve">         Egyéb üzemeltetési szolgáltatás</t>
  </si>
  <si>
    <t xml:space="preserve">          Birkozócsarnokhoz kapcs.ford. áfa</t>
  </si>
  <si>
    <t xml:space="preserve">         Értékpapír különbözet</t>
  </si>
  <si>
    <t xml:space="preserve">         Nem vásárolt értékpapír utáni különb.</t>
  </si>
  <si>
    <t xml:space="preserve">        Idősek világnapja műsor</t>
  </si>
  <si>
    <t xml:space="preserve">        Mósodítás összesen:</t>
  </si>
  <si>
    <t xml:space="preserve">          Birkózócsarnok átadás könyv </t>
  </si>
  <si>
    <t xml:space="preserve">        Sportcsarnok sportpadló védelem</t>
  </si>
  <si>
    <t>Út autóüpálya építés</t>
  </si>
  <si>
    <t>Petőfi iskola parkoló kialakítás</t>
  </si>
  <si>
    <t>Birkózócsarnok bútorozás</t>
  </si>
  <si>
    <t>Birkózócsarnok eszköz beszerzés</t>
  </si>
  <si>
    <t>ford. áfa dologiban</t>
  </si>
  <si>
    <t>Temető kerítés és vízelvező áraok felújítás</t>
  </si>
  <si>
    <t xml:space="preserve">         Bankköltség</t>
  </si>
  <si>
    <t xml:space="preserve">         Könyvkiadás Jub.bányászmuzsikusok c.</t>
  </si>
  <si>
    <t>1-23</t>
  </si>
  <si>
    <t>Versenysport és utánpótlás tev.támogatása</t>
  </si>
  <si>
    <t>1-23. Versenysport és utánpótlás-nev. tevékenység támogatása</t>
  </si>
  <si>
    <t>Málta Szeretetszolg támogatása</t>
  </si>
  <si>
    <t>Bányász Szakszervezet támogatásáa</t>
  </si>
  <si>
    <t xml:space="preserve">        bérkompenzáció és pótlékok</t>
  </si>
  <si>
    <t xml:space="preserve">         Sportcsarnok világítás korszerűsítés </t>
  </si>
  <si>
    <t>2018. éves költségvetés III. negyedéves módosítása</t>
  </si>
  <si>
    <t>2 fő főállású álláshely megsz. nov.1-től</t>
  </si>
  <si>
    <t>1 fő főállású álláshely megsz. nov.1-től</t>
  </si>
  <si>
    <t>Előir. Korr. 2017. évi pénzm.</t>
  </si>
  <si>
    <t>2018. évi költségvetésének III. negyedéves módosítása</t>
  </si>
  <si>
    <t xml:space="preserve">         Tartalék változás</t>
  </si>
  <si>
    <t xml:space="preserve">         Színházi öltözők felújítása</t>
  </si>
  <si>
    <t xml:space="preserve">        Futókör beruházás</t>
  </si>
  <si>
    <t xml:space="preserve"> 1-14</t>
  </si>
  <si>
    <t>Határon átívelő bicikliút megval.támog</t>
  </si>
  <si>
    <t>Gépkocsi beszerzés</t>
  </si>
  <si>
    <t xml:space="preserve">        Iparűzési adóbevétel növ.</t>
  </si>
  <si>
    <t xml:space="preserve">        Telekadó bevétel növ.</t>
  </si>
  <si>
    <t>III.n.évi kötelező mód. Előirányzat</t>
  </si>
  <si>
    <t>III. n. évi önkéntes mód. Előirányzat</t>
  </si>
  <si>
    <t>III. n. évi államigazgatási módosított előirányzat</t>
  </si>
  <si>
    <t>III. n. évi államigazgatási mód. előirányzat</t>
  </si>
  <si>
    <t>III. n. évi kötelező mód. Előirányzat</t>
  </si>
  <si>
    <t>III.n.évi kötelező mód. előirányzat</t>
  </si>
  <si>
    <t>2. melléklet a 10/2018. (X.19.)  önkormányzati rendelethez</t>
  </si>
  <si>
    <t>3. melléklet a 10/2018. (X.19.) önkormányzati rendelethez</t>
  </si>
  <si>
    <t>4. melléklet a 10/2018. (X.19.) önkormányzati rendelethez</t>
  </si>
  <si>
    <t xml:space="preserve"> 4/1. melléklet a 1-43. Helyi önkormányzatok bevételei 10/2018. (X.19.) önkormányzati rendelethez</t>
  </si>
  <si>
    <t>4/2. melléklet a 2-5. Polgármesteri Hivatal bevételei 10/2018. (X.19.) önkormányzati rendelethez</t>
  </si>
  <si>
    <t>4/3. melléklet 3-9 Kincstári Szervezet bevételei a 10/2018. (X.19.)  önkormányzati rendelethez</t>
  </si>
  <si>
    <t>5. melléklet a 10/2018. (X.19.) önkormányzati rendelethez</t>
  </si>
  <si>
    <t>5/1. melléklet 1-43. Helyi önkormányzatok kiadásai a 10/2018.(X.19.)  önkormányzati rendelethez</t>
  </si>
  <si>
    <t>5/2. melléklet 1-5. Polgármesteri Hivatal kiadásai a 10/2018. (X.19.)  önkormányzati rendelethez</t>
  </si>
  <si>
    <t xml:space="preserve"> 5/3. melléklet a 3-9 Kincstári Szervezet kiadásai 10/2018. (X. 19.) önkormányzati rendelethez</t>
  </si>
  <si>
    <t>7. melléklet a 10/2018. (X.19.) önkormányzati rendelethez</t>
  </si>
  <si>
    <t>8. melléklet a 10/2018. (X.19.) számú önkormányzati rendelethez</t>
  </si>
  <si>
    <t>9/1. melléklet a 10/2018. (X.19.) önkormányzati rendelethez</t>
  </si>
  <si>
    <t>9/2.  melléklet a 10/2018. (X.19.) számú önkormányzati rendelethez</t>
  </si>
  <si>
    <t>9/3. melléklet a 10/2018. (X.19.) önkormmányzati rendelethez</t>
  </si>
  <si>
    <t>10. melléklet a 10/2018. (X.19.) önkormányzati rendelethez</t>
  </si>
  <si>
    <t>11. melléklet a 10/2018. (X.19.) számú önkormányzati  rendelethez</t>
  </si>
  <si>
    <t>11/1. melléklet a 10/2018. (X.19.) önkormányzati rendelethez</t>
  </si>
  <si>
    <t>11/2. melléklet a 10/2018. (X.19.) számú önkormányzati rendelethez</t>
  </si>
  <si>
    <t xml:space="preserve">12. melléklet a 10/2018. (X.19.) önkormányzati rendelethez </t>
  </si>
</sst>
</file>

<file path=xl/styles.xml><?xml version="1.0" encoding="utf-8"?>
<styleSheet xmlns="http://schemas.openxmlformats.org/spreadsheetml/2006/main">
  <fonts count="4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1" xfId="0" applyFont="1" applyBorder="1"/>
    <xf numFmtId="0" fontId="13" fillId="0" borderId="4" xfId="0" applyFont="1" applyBorder="1"/>
    <xf numFmtId="0" fontId="14" fillId="0" borderId="3" xfId="0" applyFont="1" applyBorder="1"/>
    <xf numFmtId="0" fontId="14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5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14" fillId="0" borderId="9" xfId="0" applyFont="1" applyBorder="1"/>
    <xf numFmtId="0" fontId="13" fillId="0" borderId="10" xfId="0" applyFont="1" applyBorder="1"/>
    <xf numFmtId="0" fontId="13" fillId="0" borderId="0" xfId="0" applyFont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14" fillId="0" borderId="10" xfId="0" applyFont="1" applyBorder="1"/>
    <xf numFmtId="0" fontId="16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3" xfId="0" applyFont="1" applyBorder="1"/>
    <xf numFmtId="0" fontId="17" fillId="0" borderId="4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2" xfId="0" applyFont="1" applyBorder="1"/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/>
    <xf numFmtId="0" fontId="19" fillId="0" borderId="3" xfId="0" applyFont="1" applyBorder="1" applyAlignment="1">
      <alignment horizontal="center"/>
    </xf>
    <xf numFmtId="0" fontId="19" fillId="0" borderId="1" xfId="0" applyFont="1" applyBorder="1"/>
    <xf numFmtId="0" fontId="19" fillId="0" borderId="3" xfId="0" applyFont="1" applyBorder="1"/>
    <xf numFmtId="0" fontId="15" fillId="0" borderId="0" xfId="0" applyFont="1" applyBorder="1"/>
    <xf numFmtId="0" fontId="19" fillId="0" borderId="4" xfId="0" applyFont="1" applyBorder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1" fillId="0" borderId="0" xfId="0" applyFont="1" applyBorder="1"/>
    <xf numFmtId="0" fontId="20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0" xfId="0" applyBorder="1"/>
    <xf numFmtId="0" fontId="17" fillId="0" borderId="0" xfId="0" applyFont="1" applyAlignment="1">
      <alignment horizontal="left"/>
    </xf>
    <xf numFmtId="0" fontId="19" fillId="0" borderId="0" xfId="0" applyFont="1"/>
    <xf numFmtId="0" fontId="15" fillId="0" borderId="9" xfId="0" applyFont="1" applyBorder="1"/>
    <xf numFmtId="0" fontId="19" fillId="0" borderId="13" xfId="0" applyFont="1" applyBorder="1" applyAlignment="1">
      <alignment horizontal="center"/>
    </xf>
    <xf numFmtId="0" fontId="19" fillId="0" borderId="3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4" fillId="0" borderId="6" xfId="0" applyFont="1" applyBorder="1"/>
    <xf numFmtId="49" fontId="19" fillId="0" borderId="9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9" fillId="0" borderId="17" xfId="0" applyFont="1" applyBorder="1"/>
    <xf numFmtId="0" fontId="17" fillId="0" borderId="2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23" fillId="0" borderId="1" xfId="0" applyFont="1" applyBorder="1"/>
    <xf numFmtId="3" fontId="13" fillId="0" borderId="4" xfId="0" applyNumberFormat="1" applyFont="1" applyBorder="1"/>
    <xf numFmtId="3" fontId="14" fillId="0" borderId="3" xfId="0" applyNumberFormat="1" applyFont="1" applyBorder="1"/>
    <xf numFmtId="3" fontId="14" fillId="0" borderId="12" xfId="0" applyNumberFormat="1" applyFont="1" applyBorder="1"/>
    <xf numFmtId="3" fontId="19" fillId="0" borderId="3" xfId="0" applyNumberFormat="1" applyFont="1" applyBorder="1"/>
    <xf numFmtId="0" fontId="23" fillId="0" borderId="1" xfId="0" applyFont="1" applyBorder="1" applyAlignment="1">
      <alignment vertical="center"/>
    </xf>
    <xf numFmtId="0" fontId="23" fillId="0" borderId="11" xfId="0" applyFont="1" applyBorder="1"/>
    <xf numFmtId="0" fontId="17" fillId="0" borderId="11" xfId="0" applyFont="1" applyBorder="1"/>
    <xf numFmtId="0" fontId="14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49" fontId="21" fillId="0" borderId="1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15" fillId="0" borderId="18" xfId="0" applyNumberFormat="1" applyFont="1" applyBorder="1"/>
    <xf numFmtId="3" fontId="17" fillId="0" borderId="19" xfId="0" applyNumberFormat="1" applyFont="1" applyBorder="1"/>
    <xf numFmtId="3" fontId="13" fillId="0" borderId="13" xfId="0" applyNumberFormat="1" applyFont="1" applyBorder="1"/>
    <xf numFmtId="3" fontId="13" fillId="0" borderId="19" xfId="0" applyNumberFormat="1" applyFont="1" applyBorder="1"/>
    <xf numFmtId="3" fontId="17" fillId="0" borderId="2" xfId="0" applyNumberFormat="1" applyFont="1" applyBorder="1"/>
    <xf numFmtId="3" fontId="13" fillId="0" borderId="2" xfId="0" applyNumberFormat="1" applyFont="1" applyBorder="1"/>
    <xf numFmtId="3" fontId="13" fillId="0" borderId="1" xfId="0" applyNumberFormat="1" applyFont="1" applyBorder="1"/>
    <xf numFmtId="3" fontId="13" fillId="0" borderId="0" xfId="0" applyNumberFormat="1" applyFont="1"/>
    <xf numFmtId="3" fontId="13" fillId="0" borderId="18" xfId="0" applyNumberFormat="1" applyFont="1" applyBorder="1"/>
    <xf numFmtId="3" fontId="13" fillId="0" borderId="9" xfId="0" applyNumberFormat="1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3" fontId="13" fillId="0" borderId="8" xfId="0" applyNumberFormat="1" applyFont="1" applyBorder="1"/>
    <xf numFmtId="3" fontId="13" fillId="0" borderId="0" xfId="0" applyNumberFormat="1" applyFont="1" applyBorder="1"/>
    <xf numFmtId="3" fontId="13" fillId="0" borderId="5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0" borderId="4" xfId="0" applyNumberFormat="1" applyFont="1" applyBorder="1"/>
    <xf numFmtId="3" fontId="14" fillId="0" borderId="0" xfId="0" applyNumberFormat="1" applyFont="1" applyBorder="1"/>
    <xf numFmtId="3" fontId="14" fillId="0" borderId="11" xfId="0" applyNumberFormat="1" applyFont="1" applyBorder="1"/>
    <xf numFmtId="3" fontId="14" fillId="0" borderId="19" xfId="0" applyNumberFormat="1" applyFont="1" applyBorder="1"/>
    <xf numFmtId="3" fontId="14" fillId="0" borderId="13" xfId="0" applyNumberFormat="1" applyFont="1" applyBorder="1"/>
    <xf numFmtId="3" fontId="14" fillId="0" borderId="2" xfId="0" applyNumberFormat="1" applyFont="1" applyBorder="1"/>
    <xf numFmtId="3" fontId="14" fillId="0" borderId="1" xfId="0" applyNumberFormat="1" applyFont="1" applyBorder="1"/>
    <xf numFmtId="3" fontId="13" fillId="0" borderId="11" xfId="0" applyNumberFormat="1" applyFont="1" applyBorder="1"/>
    <xf numFmtId="3" fontId="14" fillId="0" borderId="5" xfId="0" applyNumberFormat="1" applyFont="1" applyBorder="1"/>
    <xf numFmtId="3" fontId="14" fillId="0" borderId="9" xfId="0" applyNumberFormat="1" applyFont="1" applyBorder="1"/>
    <xf numFmtId="3" fontId="14" fillId="0" borderId="18" xfId="0" applyNumberFormat="1" applyFont="1" applyBorder="1"/>
    <xf numFmtId="3" fontId="17" fillId="0" borderId="4" xfId="0" applyNumberFormat="1" applyFont="1" applyBorder="1"/>
    <xf numFmtId="3" fontId="21" fillId="0" borderId="3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3" fontId="13" fillId="0" borderId="20" xfId="0" applyNumberFormat="1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3" fontId="13" fillId="0" borderId="21" xfId="0" applyNumberFormat="1" applyFont="1" applyBorder="1"/>
    <xf numFmtId="3" fontId="19" fillId="0" borderId="17" xfId="0" applyNumberFormat="1" applyFont="1" applyBorder="1"/>
    <xf numFmtId="0" fontId="17" fillId="0" borderId="3" xfId="0" applyFont="1" applyBorder="1"/>
    <xf numFmtId="3" fontId="0" fillId="0" borderId="0" xfId="0" applyNumberFormat="1"/>
    <xf numFmtId="49" fontId="21" fillId="0" borderId="3" xfId="0" applyNumberFormat="1" applyFont="1" applyBorder="1" applyAlignment="1">
      <alignment horizontal="center" vertical="center"/>
    </xf>
    <xf numFmtId="3" fontId="23" fillId="0" borderId="1" xfId="0" applyNumberFormat="1" applyFont="1" applyBorder="1"/>
    <xf numFmtId="3" fontId="17" fillId="0" borderId="2" xfId="0" applyNumberFormat="1" applyFont="1" applyBorder="1" applyAlignment="1">
      <alignment horizontal="right"/>
    </xf>
    <xf numFmtId="3" fontId="26" fillId="0" borderId="5" xfId="0" applyNumberFormat="1" applyFont="1" applyBorder="1"/>
    <xf numFmtId="3" fontId="9" fillId="0" borderId="0" xfId="0" applyNumberFormat="1" applyFont="1"/>
    <xf numFmtId="0" fontId="7" fillId="0" borderId="0" xfId="0" applyFont="1"/>
    <xf numFmtId="3" fontId="14" fillId="0" borderId="0" xfId="0" applyNumberFormat="1" applyFont="1"/>
    <xf numFmtId="0" fontId="27" fillId="0" borderId="0" xfId="0" applyFont="1"/>
    <xf numFmtId="0" fontId="23" fillId="0" borderId="5" xfId="0" applyFont="1" applyBorder="1"/>
    <xf numFmtId="0" fontId="1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21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" fontId="17" fillId="0" borderId="8" xfId="0" applyNumberFormat="1" applyFont="1" applyBorder="1" applyAlignment="1">
      <alignment vertical="center"/>
    </xf>
    <xf numFmtId="3" fontId="13" fillId="0" borderId="2" xfId="0" applyNumberFormat="1" applyFont="1" applyFill="1" applyBorder="1"/>
    <xf numFmtId="3" fontId="13" fillId="0" borderId="4" xfId="0" applyNumberFormat="1" applyFont="1" applyFill="1" applyBorder="1"/>
    <xf numFmtId="16" fontId="9" fillId="0" borderId="0" xfId="0" applyNumberFormat="1" applyFont="1"/>
    <xf numFmtId="3" fontId="17" fillId="0" borderId="19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30" fillId="0" borderId="0" xfId="0" applyFont="1"/>
    <xf numFmtId="0" fontId="19" fillId="0" borderId="2" xfId="0" applyFont="1" applyBorder="1" applyAlignment="1">
      <alignment horizontal="right"/>
    </xf>
    <xf numFmtId="0" fontId="31" fillId="0" borderId="1" xfId="0" applyFont="1" applyBorder="1"/>
    <xf numFmtId="3" fontId="23" fillId="0" borderId="3" xfId="0" applyNumberFormat="1" applyFont="1" applyBorder="1"/>
    <xf numFmtId="3" fontId="13" fillId="0" borderId="1" xfId="0" applyNumberFormat="1" applyFont="1" applyFill="1" applyBorder="1"/>
    <xf numFmtId="0" fontId="17" fillId="0" borderId="0" xfId="0" applyFont="1" applyBorder="1" applyAlignment="1">
      <alignment vertical="center"/>
    </xf>
    <xf numFmtId="0" fontId="24" fillId="0" borderId="4" xfId="0" applyFont="1" applyBorder="1" applyAlignment="1">
      <alignment horizontal="left"/>
    </xf>
    <xf numFmtId="3" fontId="23" fillId="0" borderId="0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vertical="center"/>
    </xf>
    <xf numFmtId="0" fontId="23" fillId="0" borderId="1" xfId="2" applyFont="1" applyFill="1" applyBorder="1"/>
    <xf numFmtId="3" fontId="13" fillId="0" borderId="5" xfId="1" applyNumberFormat="1" applyFont="1" applyFill="1" applyBorder="1"/>
    <xf numFmtId="3" fontId="13" fillId="0" borderId="1" xfId="1" applyNumberFormat="1" applyFont="1" applyFill="1" applyBorder="1"/>
    <xf numFmtId="3" fontId="13" fillId="0" borderId="4" xfId="1" applyNumberFormat="1" applyFont="1" applyFill="1" applyBorder="1"/>
    <xf numFmtId="0" fontId="19" fillId="0" borderId="1" xfId="1" applyFont="1" applyFill="1" applyBorder="1"/>
    <xf numFmtId="3" fontId="13" fillId="0" borderId="2" xfId="1" applyNumberFormat="1" applyFont="1" applyFill="1" applyBorder="1"/>
    <xf numFmtId="3" fontId="13" fillId="0" borderId="0" xfId="1" applyNumberFormat="1" applyFont="1" applyFill="1" applyBorder="1"/>
    <xf numFmtId="0" fontId="23" fillId="0" borderId="1" xfId="1" applyFont="1" applyFill="1" applyBorder="1"/>
    <xf numFmtId="3" fontId="13" fillId="0" borderId="5" xfId="2" applyNumberFormat="1" applyFont="1" applyFill="1" applyBorder="1"/>
    <xf numFmtId="3" fontId="13" fillId="0" borderId="1" xfId="2" applyNumberFormat="1" applyFont="1" applyFill="1" applyBorder="1"/>
    <xf numFmtId="0" fontId="13" fillId="0" borderId="2" xfId="2" applyFont="1" applyFill="1" applyBorder="1"/>
    <xf numFmtId="3" fontId="13" fillId="0" borderId="2" xfId="2" applyNumberFormat="1" applyFont="1" applyFill="1" applyBorder="1"/>
    <xf numFmtId="0" fontId="19" fillId="0" borderId="4" xfId="2" applyFont="1" applyFill="1" applyBorder="1" applyAlignment="1"/>
    <xf numFmtId="3" fontId="13" fillId="0" borderId="0" xfId="2" applyNumberFormat="1" applyFont="1" applyFill="1" applyBorder="1"/>
    <xf numFmtId="3" fontId="13" fillId="0" borderId="4" xfId="2" applyNumberFormat="1" applyFont="1" applyFill="1" applyBorder="1"/>
    <xf numFmtId="0" fontId="19" fillId="0" borderId="4" xfId="2" applyFont="1" applyFill="1" applyBorder="1"/>
    <xf numFmtId="0" fontId="19" fillId="0" borderId="1" xfId="2" applyFont="1" applyFill="1" applyBorder="1"/>
    <xf numFmtId="3" fontId="19" fillId="0" borderId="5" xfId="1" applyNumberFormat="1" applyFont="1" applyFill="1" applyBorder="1"/>
    <xf numFmtId="3" fontId="19" fillId="0" borderId="1" xfId="1" applyNumberFormat="1" applyFont="1" applyFill="1" applyBorder="1"/>
    <xf numFmtId="0" fontId="18" fillId="0" borderId="0" xfId="1" applyFont="1" applyFill="1"/>
    <xf numFmtId="0" fontId="13" fillId="0" borderId="0" xfId="1" applyFont="1" applyFill="1"/>
    <xf numFmtId="0" fontId="0" fillId="0" borderId="0" xfId="0" applyFill="1"/>
    <xf numFmtId="0" fontId="13" fillId="0" borderId="0" xfId="2" applyFont="1" applyFill="1"/>
    <xf numFmtId="0" fontId="13" fillId="0" borderId="0" xfId="2" applyFont="1" applyFill="1" applyBorder="1"/>
    <xf numFmtId="3" fontId="13" fillId="0" borderId="0" xfId="2" applyNumberFormat="1" applyFont="1" applyFill="1"/>
    <xf numFmtId="0" fontId="13" fillId="0" borderId="4" xfId="2" applyFont="1" applyFill="1" applyBorder="1"/>
    <xf numFmtId="0" fontId="19" fillId="0" borderId="9" xfId="0" applyFont="1" applyBorder="1"/>
    <xf numFmtId="16" fontId="9" fillId="0" borderId="0" xfId="0" applyNumberFormat="1" applyFont="1" applyAlignment="1">
      <alignment horizontal="left"/>
    </xf>
    <xf numFmtId="3" fontId="26" fillId="0" borderId="4" xfId="0" applyNumberFormat="1" applyFont="1" applyBorder="1"/>
    <xf numFmtId="0" fontId="1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1" fillId="0" borderId="4" xfId="0" applyFont="1" applyBorder="1"/>
    <xf numFmtId="0" fontId="23" fillId="0" borderId="18" xfId="0" applyFont="1" applyBorder="1" applyAlignment="1">
      <alignment horizontal="center"/>
    </xf>
    <xf numFmtId="0" fontId="14" fillId="0" borderId="3" xfId="1" applyFont="1" applyFill="1" applyBorder="1"/>
    <xf numFmtId="49" fontId="13" fillId="0" borderId="11" xfId="0" applyNumberFormat="1" applyFont="1" applyBorder="1" applyAlignment="1">
      <alignment horizontal="center"/>
    </xf>
    <xf numFmtId="0" fontId="29" fillId="0" borderId="0" xfId="0" applyFont="1"/>
    <xf numFmtId="0" fontId="19" fillId="0" borderId="10" xfId="0" applyFont="1" applyBorder="1"/>
    <xf numFmtId="0" fontId="8" fillId="0" borderId="0" xfId="0" applyFont="1"/>
    <xf numFmtId="0" fontId="35" fillId="0" borderId="0" xfId="0" applyFont="1"/>
    <xf numFmtId="0" fontId="23" fillId="0" borderId="2" xfId="0" applyFont="1" applyBorder="1" applyAlignment="1">
      <alignment horizontal="center"/>
    </xf>
    <xf numFmtId="0" fontId="23" fillId="0" borderId="13" xfId="0" applyFont="1" applyBorder="1"/>
    <xf numFmtId="0" fontId="15" fillId="0" borderId="7" xfId="0" applyFont="1" applyBorder="1"/>
    <xf numFmtId="3" fontId="15" fillId="0" borderId="3" xfId="0" applyNumberFormat="1" applyFont="1" applyBorder="1"/>
    <xf numFmtId="49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3" xfId="0" applyFont="1" applyBorder="1" applyAlignment="1"/>
    <xf numFmtId="0" fontId="23" fillId="0" borderId="4" xfId="1" applyFont="1" applyFill="1" applyBorder="1"/>
    <xf numFmtId="0" fontId="25" fillId="0" borderId="3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3" fontId="13" fillId="2" borderId="4" xfId="0" applyNumberFormat="1" applyFont="1" applyFill="1" applyBorder="1"/>
    <xf numFmtId="0" fontId="14" fillId="0" borderId="4" xfId="0" applyFont="1" applyBorder="1" applyAlignment="1">
      <alignment horizontal="right"/>
    </xf>
    <xf numFmtId="3" fontId="19" fillId="0" borderId="18" xfId="1" applyNumberFormat="1" applyFont="1" applyFill="1" applyBorder="1"/>
    <xf numFmtId="3" fontId="19" fillId="0" borderId="2" xfId="0" applyNumberFormat="1" applyFont="1" applyBorder="1" applyAlignment="1">
      <alignment horizontal="right"/>
    </xf>
    <xf numFmtId="0" fontId="23" fillId="0" borderId="9" xfId="0" applyFont="1" applyBorder="1"/>
    <xf numFmtId="3" fontId="15" fillId="0" borderId="18" xfId="0" applyNumberFormat="1" applyFont="1" applyBorder="1" applyAlignment="1">
      <alignment vertical="center"/>
    </xf>
    <xf numFmtId="49" fontId="17" fillId="0" borderId="11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/>
    </xf>
    <xf numFmtId="0" fontId="36" fillId="0" borderId="0" xfId="0" applyFont="1"/>
    <xf numFmtId="49" fontId="17" fillId="0" borderId="10" xfId="0" applyNumberFormat="1" applyFont="1" applyBorder="1" applyAlignment="1">
      <alignment horizontal="center"/>
    </xf>
    <xf numFmtId="0" fontId="17" fillId="0" borderId="10" xfId="0" applyFont="1" applyBorder="1"/>
    <xf numFmtId="0" fontId="12" fillId="0" borderId="0" xfId="0" applyFont="1" applyProtection="1">
      <protection locked="0"/>
    </xf>
    <xf numFmtId="3" fontId="23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7" fillId="0" borderId="19" xfId="0" applyNumberFormat="1" applyFont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23" fillId="0" borderId="2" xfId="0" applyNumberFormat="1" applyFont="1" applyBorder="1"/>
    <xf numFmtId="0" fontId="19" fillId="2" borderId="9" xfId="0" applyFont="1" applyFill="1" applyBorder="1"/>
    <xf numFmtId="0" fontId="15" fillId="0" borderId="22" xfId="0" applyFont="1" applyBorder="1"/>
    <xf numFmtId="0" fontId="15" fillId="0" borderId="21" xfId="0" applyFont="1" applyBorder="1"/>
    <xf numFmtId="0" fontId="15" fillId="0" borderId="16" xfId="0" applyFont="1" applyBorder="1"/>
    <xf numFmtId="3" fontId="15" fillId="0" borderId="16" xfId="0" applyNumberFormat="1" applyFont="1" applyBorder="1"/>
    <xf numFmtId="3" fontId="15" fillId="0" borderId="0" xfId="0" applyNumberFormat="1" applyFont="1" applyBorder="1"/>
    <xf numFmtId="0" fontId="15" fillId="0" borderId="0" xfId="0" applyFont="1"/>
    <xf numFmtId="0" fontId="14" fillId="0" borderId="17" xfId="0" applyFont="1" applyBorder="1"/>
    <xf numFmtId="3" fontId="14" fillId="0" borderId="17" xfId="0" applyNumberFormat="1" applyFont="1" applyBorder="1"/>
    <xf numFmtId="0" fontId="15" fillId="0" borderId="15" xfId="0" applyFont="1" applyBorder="1"/>
    <xf numFmtId="3" fontId="23" fillId="0" borderId="16" xfId="0" applyNumberFormat="1" applyFont="1" applyBorder="1"/>
    <xf numFmtId="3" fontId="15" fillId="0" borderId="15" xfId="0" applyNumberFormat="1" applyFont="1" applyBorder="1"/>
    <xf numFmtId="3" fontId="15" fillId="0" borderId="8" xfId="0" applyNumberFormat="1" applyFont="1" applyBorder="1"/>
    <xf numFmtId="0" fontId="15" fillId="0" borderId="8" xfId="0" applyFont="1" applyBorder="1"/>
    <xf numFmtId="0" fontId="36" fillId="0" borderId="8" xfId="0" applyFont="1" applyBorder="1"/>
    <xf numFmtId="0" fontId="13" fillId="0" borderId="21" xfId="0" applyFont="1" applyBorder="1"/>
    <xf numFmtId="0" fontId="23" fillId="0" borderId="23" xfId="0" applyFont="1" applyBorder="1"/>
    <xf numFmtId="3" fontId="23" fillId="0" borderId="24" xfId="0" applyNumberFormat="1" applyFont="1" applyBorder="1"/>
    <xf numFmtId="0" fontId="13" fillId="0" borderId="1" xfId="0" applyFont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0" fontId="23" fillId="0" borderId="6" xfId="0" applyFont="1" applyBorder="1"/>
    <xf numFmtId="0" fontId="17" fillId="0" borderId="4" xfId="0" applyFont="1" applyBorder="1" applyAlignment="1">
      <alignment horizontal="left"/>
    </xf>
    <xf numFmtId="3" fontId="7" fillId="0" borderId="12" xfId="0" applyNumberFormat="1" applyFont="1" applyBorder="1"/>
    <xf numFmtId="0" fontId="19" fillId="0" borderId="3" xfId="0" applyFont="1" applyFill="1" applyBorder="1"/>
    <xf numFmtId="0" fontId="23" fillId="0" borderId="1" xfId="0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right"/>
    </xf>
    <xf numFmtId="49" fontId="23" fillId="0" borderId="11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right"/>
    </xf>
    <xf numFmtId="3" fontId="37" fillId="0" borderId="0" xfId="0" applyNumberFormat="1" applyFont="1"/>
    <xf numFmtId="3" fontId="13" fillId="2" borderId="2" xfId="1" applyNumberFormat="1" applyFont="1" applyFill="1" applyBorder="1"/>
    <xf numFmtId="0" fontId="14" fillId="0" borderId="0" xfId="1" applyFont="1" applyFill="1" applyBorder="1"/>
    <xf numFmtId="0" fontId="19" fillId="2" borderId="1" xfId="0" applyFont="1" applyFill="1" applyBorder="1"/>
    <xf numFmtId="0" fontId="17" fillId="0" borderId="1" xfId="2" applyFont="1" applyFill="1" applyBorder="1"/>
    <xf numFmtId="0" fontId="19" fillId="0" borderId="4" xfId="1" applyFont="1" applyFill="1" applyBorder="1"/>
    <xf numFmtId="0" fontId="17" fillId="0" borderId="2" xfId="2" applyFont="1" applyFill="1" applyBorder="1"/>
    <xf numFmtId="0" fontId="17" fillId="0" borderId="4" xfId="2" applyFont="1" applyFill="1" applyBorder="1"/>
    <xf numFmtId="0" fontId="13" fillId="0" borderId="10" xfId="2" applyFont="1" applyFill="1" applyBorder="1"/>
    <xf numFmtId="0" fontId="23" fillId="0" borderId="4" xfId="2" applyFont="1" applyFill="1" applyBorder="1"/>
    <xf numFmtId="0" fontId="23" fillId="0" borderId="4" xfId="2" applyFont="1" applyFill="1" applyBorder="1" applyAlignment="1"/>
    <xf numFmtId="3" fontId="19" fillId="0" borderId="0" xfId="2" applyNumberFormat="1" applyFont="1" applyFill="1" applyBorder="1"/>
    <xf numFmtId="3" fontId="19" fillId="0" borderId="4" xfId="2" applyNumberFormat="1" applyFont="1" applyFill="1" applyBorder="1"/>
    <xf numFmtId="0" fontId="32" fillId="0" borderId="4" xfId="2" applyFont="1" applyFill="1" applyBorder="1"/>
    <xf numFmtId="0" fontId="13" fillId="0" borderId="8" xfId="0" applyFont="1" applyBorder="1" applyAlignment="1">
      <alignment horizontal="right"/>
    </xf>
    <xf numFmtId="3" fontId="13" fillId="2" borderId="2" xfId="0" applyNumberFormat="1" applyFont="1" applyFill="1" applyBorder="1"/>
    <xf numFmtId="3" fontId="14" fillId="0" borderId="1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/>
    </xf>
    <xf numFmtId="0" fontId="17" fillId="0" borderId="4" xfId="0" applyFont="1" applyBorder="1" applyAlignment="1">
      <alignment horizontal="right"/>
    </xf>
    <xf numFmtId="49" fontId="21" fillId="0" borderId="10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3" fontId="23" fillId="0" borderId="4" xfId="0" applyNumberFormat="1" applyFont="1" applyBorder="1" applyAlignment="1">
      <alignment vertical="center"/>
    </xf>
    <xf numFmtId="0" fontId="28" fillId="0" borderId="4" xfId="0" applyFont="1" applyBorder="1" applyAlignment="1">
      <alignment horizontal="left"/>
    </xf>
    <xf numFmtId="3" fontId="15" fillId="0" borderId="4" xfId="0" applyNumberFormat="1" applyFont="1" applyBorder="1" applyAlignment="1">
      <alignment vertical="center"/>
    </xf>
    <xf numFmtId="3" fontId="23" fillId="2" borderId="4" xfId="0" applyNumberFormat="1" applyFont="1" applyFill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0" fontId="17" fillId="0" borderId="2" xfId="0" applyFont="1" applyBorder="1"/>
    <xf numFmtId="49" fontId="23" fillId="0" borderId="1" xfId="0" applyNumberFormat="1" applyFont="1" applyBorder="1" applyAlignment="1">
      <alignment horizontal="center"/>
    </xf>
    <xf numFmtId="3" fontId="23" fillId="0" borderId="18" xfId="0" applyNumberFormat="1" applyFont="1" applyBorder="1"/>
    <xf numFmtId="49" fontId="19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3" fontId="17" fillId="0" borderId="13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3" fontId="23" fillId="0" borderId="18" xfId="0" applyNumberFormat="1" applyFont="1" applyBorder="1" applyAlignment="1">
      <alignment horizontal="right"/>
    </xf>
    <xf numFmtId="3" fontId="13" fillId="2" borderId="2" xfId="2" applyNumberFormat="1" applyFont="1" applyFill="1" applyBorder="1"/>
    <xf numFmtId="0" fontId="14" fillId="2" borderId="1" xfId="0" applyFont="1" applyFill="1" applyBorder="1"/>
    <xf numFmtId="0" fontId="13" fillId="2" borderId="2" xfId="0" applyFont="1" applyFill="1" applyBorder="1"/>
    <xf numFmtId="0" fontId="24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4" fillId="3" borderId="1" xfId="0" applyFont="1" applyFill="1" applyBorder="1"/>
    <xf numFmtId="0" fontId="12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2" borderId="4" xfId="0" applyFont="1" applyFill="1" applyBorder="1"/>
    <xf numFmtId="0" fontId="12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4" fillId="2" borderId="4" xfId="0" applyFont="1" applyFill="1" applyBorder="1" applyAlignment="1">
      <alignment horizontal="center"/>
    </xf>
    <xf numFmtId="3" fontId="13" fillId="2" borderId="1" xfId="0" applyNumberFormat="1" applyFont="1" applyFill="1" applyBorder="1"/>
    <xf numFmtId="3" fontId="13" fillId="2" borderId="18" xfId="0" applyNumberFormat="1" applyFont="1" applyFill="1" applyBorder="1"/>
    <xf numFmtId="3" fontId="13" fillId="2" borderId="5" xfId="0" applyNumberFormat="1" applyFont="1" applyFill="1" applyBorder="1"/>
    <xf numFmtId="3" fontId="13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3" fillId="2" borderId="2" xfId="0" applyFont="1" applyFill="1" applyBorder="1" applyAlignment="1">
      <alignment horizontal="center"/>
    </xf>
    <xf numFmtId="3" fontId="13" fillId="2" borderId="13" xfId="0" applyNumberFormat="1" applyFont="1" applyFill="1" applyBorder="1"/>
    <xf numFmtId="3" fontId="13" fillId="2" borderId="19" xfId="0" applyNumberFormat="1" applyFont="1" applyFill="1" applyBorder="1"/>
    <xf numFmtId="3" fontId="13" fillId="2" borderId="5" xfId="0" applyNumberFormat="1" applyFont="1" applyFill="1" applyBorder="1" applyAlignment="1">
      <alignment horizontal="right"/>
    </xf>
    <xf numFmtId="3" fontId="13" fillId="2" borderId="11" xfId="0" applyNumberFormat="1" applyFont="1" applyFill="1" applyBorder="1"/>
    <xf numFmtId="3" fontId="13" fillId="2" borderId="0" xfId="0" applyNumberFormat="1" applyFont="1" applyFill="1" applyBorder="1"/>
    <xf numFmtId="0" fontId="14" fillId="2" borderId="1" xfId="0" applyFont="1" applyFill="1" applyBorder="1" applyAlignment="1">
      <alignment horizontal="center"/>
    </xf>
    <xf numFmtId="3" fontId="13" fillId="2" borderId="0" xfId="0" applyNumberFormat="1" applyFont="1" applyFill="1"/>
    <xf numFmtId="3" fontId="7" fillId="0" borderId="0" xfId="0" applyNumberFormat="1" applyFont="1"/>
    <xf numFmtId="0" fontId="19" fillId="2" borderId="4" xfId="0" applyFont="1" applyFill="1" applyBorder="1"/>
    <xf numFmtId="0" fontId="17" fillId="0" borderId="11" xfId="0" applyFont="1" applyBorder="1" applyAlignment="1">
      <alignment horizontal="left"/>
    </xf>
    <xf numFmtId="0" fontId="0" fillId="0" borderId="4" xfId="0" applyBorder="1" applyAlignment="1">
      <alignment horizontal="right" vertical="center" wrapText="1"/>
    </xf>
    <xf numFmtId="0" fontId="23" fillId="0" borderId="11" xfId="0" applyFont="1" applyBorder="1" applyAlignment="1">
      <alignment horizontal="left"/>
    </xf>
    <xf numFmtId="0" fontId="36" fillId="0" borderId="4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/>
    </xf>
    <xf numFmtId="0" fontId="36" fillId="0" borderId="1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left"/>
    </xf>
    <xf numFmtId="0" fontId="0" fillId="0" borderId="2" xfId="0" applyBorder="1" applyAlignment="1">
      <alignment horizontal="right" vertical="center" wrapText="1"/>
    </xf>
    <xf numFmtId="0" fontId="7" fillId="0" borderId="10" xfId="0" applyFont="1" applyBorder="1"/>
    <xf numFmtId="0" fontId="39" fillId="0" borderId="10" xfId="0" applyFont="1" applyBorder="1"/>
    <xf numFmtId="0" fontId="8" fillId="0" borderId="0" xfId="0" applyFont="1" applyBorder="1"/>
    <xf numFmtId="49" fontId="17" fillId="0" borderId="2" xfId="0" applyNumberFormat="1" applyFont="1" applyBorder="1" applyAlignment="1">
      <alignment horizontal="center"/>
    </xf>
    <xf numFmtId="0" fontId="0" fillId="0" borderId="8" xfId="0" applyBorder="1"/>
    <xf numFmtId="3" fontId="14" fillId="2" borderId="4" xfId="0" applyNumberFormat="1" applyFont="1" applyFill="1" applyBorder="1" applyAlignment="1">
      <alignment horizontal="right"/>
    </xf>
    <xf numFmtId="3" fontId="26" fillId="0" borderId="0" xfId="0" applyNumberFormat="1" applyFont="1" applyBorder="1"/>
    <xf numFmtId="0" fontId="13" fillId="0" borderId="19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19" fillId="0" borderId="1" xfId="0" applyNumberFormat="1" applyFont="1" applyBorder="1" applyAlignment="1">
      <alignment horizontal="right"/>
    </xf>
    <xf numFmtId="0" fontId="13" fillId="0" borderId="18" xfId="0" applyFont="1" applyBorder="1"/>
    <xf numFmtId="0" fontId="13" fillId="0" borderId="19" xfId="0" applyFont="1" applyBorder="1"/>
    <xf numFmtId="0" fontId="19" fillId="0" borderId="11" xfId="0" applyFont="1" applyBorder="1"/>
    <xf numFmtId="0" fontId="13" fillId="0" borderId="8" xfId="0" applyFont="1" applyBorder="1"/>
    <xf numFmtId="3" fontId="9" fillId="0" borderId="2" xfId="0" applyNumberFormat="1" applyFont="1" applyBorder="1"/>
    <xf numFmtId="0" fontId="34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/>
    <xf numFmtId="3" fontId="9" fillId="0" borderId="8" xfId="0" applyNumberFormat="1" applyFont="1" applyBorder="1"/>
    <xf numFmtId="3" fontId="9" fillId="0" borderId="13" xfId="0" applyNumberFormat="1" applyFont="1" applyBorder="1"/>
    <xf numFmtId="0" fontId="34" fillId="0" borderId="9" xfId="0" applyFont="1" applyBorder="1"/>
    <xf numFmtId="3" fontId="9" fillId="0" borderId="18" xfId="0" applyNumberFormat="1" applyFont="1" applyBorder="1"/>
    <xf numFmtId="3" fontId="9" fillId="0" borderId="5" xfId="0" applyNumberFormat="1" applyFont="1" applyBorder="1"/>
    <xf numFmtId="3" fontId="17" fillId="0" borderId="0" xfId="0" applyNumberFormat="1" applyFont="1" applyBorder="1"/>
    <xf numFmtId="0" fontId="10" fillId="0" borderId="0" xfId="0" applyFont="1" applyBorder="1"/>
    <xf numFmtId="0" fontId="13" fillId="2" borderId="4" xfId="0" applyFont="1" applyFill="1" applyBorder="1" applyAlignment="1">
      <alignment horizontal="center"/>
    </xf>
    <xf numFmtId="3" fontId="38" fillId="0" borderId="0" xfId="0" applyNumberFormat="1" applyFont="1" applyBorder="1"/>
    <xf numFmtId="0" fontId="14" fillId="0" borderId="1" xfId="0" applyFont="1" applyFill="1" applyBorder="1"/>
    <xf numFmtId="3" fontId="25" fillId="0" borderId="1" xfId="0" applyNumberFormat="1" applyFont="1" applyBorder="1"/>
    <xf numFmtId="3" fontId="25" fillId="0" borderId="5" xfId="0" applyNumberFormat="1" applyFont="1" applyBorder="1"/>
    <xf numFmtId="0" fontId="13" fillId="0" borderId="0" xfId="0" applyFont="1" applyAlignment="1">
      <alignment wrapText="1"/>
    </xf>
    <xf numFmtId="3" fontId="8" fillId="2" borderId="0" xfId="0" applyNumberFormat="1" applyFont="1" applyFill="1"/>
    <xf numFmtId="3" fontId="19" fillId="0" borderId="11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19" fillId="0" borderId="1" xfId="0" applyNumberFormat="1" applyFont="1" applyBorder="1"/>
    <xf numFmtId="0" fontId="13" fillId="2" borderId="4" xfId="0" applyFont="1" applyFill="1" applyBorder="1"/>
    <xf numFmtId="3" fontId="23" fillId="0" borderId="0" xfId="0" applyNumberFormat="1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3" fontId="17" fillId="0" borderId="19" xfId="0" applyNumberFormat="1" applyFont="1" applyBorder="1" applyAlignment="1">
      <alignment horizontal="right" vertical="center"/>
    </xf>
    <xf numFmtId="49" fontId="39" fillId="0" borderId="11" xfId="0" applyNumberFormat="1" applyFont="1" applyBorder="1" applyAlignment="1">
      <alignment horizontal="center"/>
    </xf>
    <xf numFmtId="0" fontId="40" fillId="0" borderId="0" xfId="0" applyFont="1"/>
    <xf numFmtId="0" fontId="13" fillId="0" borderId="11" xfId="2" applyFont="1" applyFill="1" applyBorder="1"/>
    <xf numFmtId="3" fontId="13" fillId="2" borderId="4" xfId="1" applyNumberFormat="1" applyFont="1" applyFill="1" applyBorder="1"/>
    <xf numFmtId="3" fontId="13" fillId="0" borderId="11" xfId="1" applyNumberFormat="1" applyFont="1" applyFill="1" applyBorder="1"/>
    <xf numFmtId="0" fontId="13" fillId="0" borderId="4" xfId="1" applyFont="1" applyFill="1" applyBorder="1"/>
    <xf numFmtId="3" fontId="17" fillId="0" borderId="19" xfId="1" applyNumberFormat="1" applyFont="1" applyFill="1" applyBorder="1"/>
    <xf numFmtId="0" fontId="14" fillId="0" borderId="1" xfId="1" applyFont="1" applyFill="1" applyBorder="1"/>
    <xf numFmtId="3" fontId="13" fillId="0" borderId="19" xfId="2" applyNumberFormat="1" applyFont="1" applyFill="1" applyBorder="1"/>
    <xf numFmtId="3" fontId="13" fillId="2" borderId="4" xfId="2" applyNumberFormat="1" applyFont="1" applyFill="1" applyBorder="1"/>
    <xf numFmtId="3" fontId="25" fillId="0" borderId="4" xfId="0" applyNumberFormat="1" applyFont="1" applyBorder="1"/>
    <xf numFmtId="0" fontId="0" fillId="0" borderId="10" xfId="0" applyBorder="1"/>
    <xf numFmtId="0" fontId="0" fillId="0" borderId="5" xfId="0" applyBorder="1"/>
    <xf numFmtId="3" fontId="14" fillId="0" borderId="19" xfId="0" applyNumberFormat="1" applyFont="1" applyBorder="1" applyAlignment="1">
      <alignment horizontal="right"/>
    </xf>
    <xf numFmtId="3" fontId="0" fillId="0" borderId="9" xfId="0" applyNumberFormat="1" applyBorder="1"/>
    <xf numFmtId="0" fontId="19" fillId="0" borderId="8" xfId="0" applyFont="1" applyBorder="1"/>
    <xf numFmtId="3" fontId="14" fillId="0" borderId="10" xfId="0" applyNumberFormat="1" applyFont="1" applyBorder="1"/>
    <xf numFmtId="0" fontId="9" fillId="0" borderId="5" xfId="0" applyFont="1" applyBorder="1"/>
    <xf numFmtId="0" fontId="12" fillId="0" borderId="0" xfId="0" applyFont="1" applyAlignment="1">
      <alignment horizontal="center"/>
    </xf>
    <xf numFmtId="3" fontId="14" fillId="0" borderId="11" xfId="0" applyNumberFormat="1" applyFont="1" applyBorder="1" applyAlignment="1">
      <alignment horizontal="right"/>
    </xf>
    <xf numFmtId="0" fontId="13" fillId="0" borderId="13" xfId="0" applyFont="1" applyBorder="1"/>
    <xf numFmtId="3" fontId="13" fillId="2" borderId="8" xfId="0" applyNumberFormat="1" applyFont="1" applyFill="1" applyBorder="1"/>
    <xf numFmtId="3" fontId="13" fillId="2" borderId="10" xfId="0" applyNumberFormat="1" applyFont="1" applyFill="1" applyBorder="1"/>
    <xf numFmtId="0" fontId="0" fillId="0" borderId="19" xfId="0" applyBorder="1"/>
    <xf numFmtId="0" fontId="27" fillId="0" borderId="0" xfId="0" applyFont="1" applyBorder="1"/>
    <xf numFmtId="0" fontId="12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23" fillId="0" borderId="4" xfId="0" applyNumberFormat="1" applyFont="1" applyBorder="1"/>
    <xf numFmtId="0" fontId="18" fillId="0" borderId="0" xfId="1" applyFont="1" applyFill="1" applyAlignment="1">
      <alignment horizontal="center"/>
    </xf>
    <xf numFmtId="0" fontId="12" fillId="0" borderId="0" xfId="9" applyFont="1"/>
    <xf numFmtId="0" fontId="12" fillId="0" borderId="0" xfId="9" applyFont="1" applyFill="1" applyAlignment="1">
      <alignment horizontal="center"/>
    </xf>
    <xf numFmtId="0" fontId="1" fillId="0" borderId="0" xfId="9" applyFill="1"/>
    <xf numFmtId="0" fontId="1" fillId="2" borderId="0" xfId="9" applyFill="1"/>
    <xf numFmtId="0" fontId="14" fillId="0" borderId="1" xfId="9" applyFont="1" applyBorder="1" applyAlignment="1">
      <alignment horizontal="center"/>
    </xf>
    <xf numFmtId="0" fontId="14" fillId="0" borderId="4" xfId="9" applyFont="1" applyBorder="1" applyAlignment="1">
      <alignment horizontal="center"/>
    </xf>
    <xf numFmtId="0" fontId="14" fillId="0" borderId="2" xfId="9" applyFont="1" applyBorder="1" applyAlignment="1">
      <alignment horizontal="center"/>
    </xf>
    <xf numFmtId="0" fontId="14" fillId="0" borderId="3" xfId="9" applyFont="1" applyBorder="1" applyAlignment="1"/>
    <xf numFmtId="0" fontId="14" fillId="0" borderId="3" xfId="9" applyFont="1" applyBorder="1" applyAlignment="1">
      <alignment horizontal="center"/>
    </xf>
    <xf numFmtId="3" fontId="1" fillId="0" borderId="0" xfId="9" applyNumberFormat="1" applyFill="1"/>
    <xf numFmtId="3" fontId="1" fillId="0" borderId="0" xfId="9" applyNumberFormat="1" applyFill="1" applyBorder="1"/>
    <xf numFmtId="0" fontId="1" fillId="0" borderId="0" xfId="9" applyFill="1" applyBorder="1"/>
    <xf numFmtId="0" fontId="1" fillId="0" borderId="8" xfId="9" applyFill="1" applyBorder="1"/>
    <xf numFmtId="0" fontId="15" fillId="0" borderId="11" xfId="9" applyFont="1" applyFill="1" applyBorder="1"/>
    <xf numFmtId="3" fontId="17" fillId="0" borderId="0" xfId="9" applyNumberFormat="1" applyFont="1" applyFill="1" applyBorder="1"/>
    <xf numFmtId="3" fontId="17" fillId="0" borderId="4" xfId="9" applyNumberFormat="1" applyFont="1" applyFill="1" applyBorder="1"/>
    <xf numFmtId="0" fontId="1" fillId="0" borderId="4" xfId="9" applyFill="1" applyBorder="1"/>
    <xf numFmtId="0" fontId="17" fillId="0" borderId="11" xfId="9" applyFont="1" applyFill="1" applyBorder="1" applyAlignment="1">
      <alignment horizontal="left"/>
    </xf>
    <xf numFmtId="3" fontId="13" fillId="0" borderId="4" xfId="9" applyNumberFormat="1" applyFont="1" applyFill="1" applyBorder="1"/>
    <xf numFmtId="0" fontId="14" fillId="0" borderId="11" xfId="9" applyFont="1" applyFill="1" applyBorder="1"/>
    <xf numFmtId="0" fontId="17" fillId="0" borderId="4" xfId="9" applyFont="1" applyFill="1" applyBorder="1" applyAlignment="1">
      <alignment horizontal="left"/>
    </xf>
    <xf numFmtId="0" fontId="17" fillId="0" borderId="2" xfId="9" applyFont="1" applyFill="1" applyBorder="1" applyAlignment="1">
      <alignment horizontal="left"/>
    </xf>
    <xf numFmtId="0" fontId="19" fillId="0" borderId="4" xfId="9" applyFont="1" applyFill="1" applyBorder="1" applyAlignment="1">
      <alignment horizontal="left"/>
    </xf>
    <xf numFmtId="0" fontId="17" fillId="2" borderId="4" xfId="9" applyFont="1" applyFill="1" applyBorder="1" applyAlignment="1">
      <alignment horizontal="left"/>
    </xf>
    <xf numFmtId="3" fontId="17" fillId="2" borderId="0" xfId="9" applyNumberFormat="1" applyFont="1" applyFill="1" applyBorder="1"/>
    <xf numFmtId="3" fontId="17" fillId="2" borderId="4" xfId="9" applyNumberFormat="1" applyFont="1" applyFill="1" applyBorder="1"/>
    <xf numFmtId="0" fontId="1" fillId="2" borderId="4" xfId="9" applyFill="1" applyBorder="1"/>
    <xf numFmtId="0" fontId="1" fillId="2" borderId="0" xfId="9" applyFill="1" applyBorder="1"/>
    <xf numFmtId="0" fontId="17" fillId="2" borderId="2" xfId="9" applyFont="1" applyFill="1" applyBorder="1" applyAlignment="1">
      <alignment horizontal="left"/>
    </xf>
    <xf numFmtId="0" fontId="1" fillId="0" borderId="5" xfId="9" applyFill="1" applyBorder="1"/>
    <xf numFmtId="0" fontId="24" fillId="0" borderId="0" xfId="9" applyFont="1" applyFill="1" applyBorder="1"/>
    <xf numFmtId="0" fontId="1" fillId="0" borderId="1" xfId="9" applyFill="1" applyBorder="1"/>
    <xf numFmtId="3" fontId="24" fillId="0" borderId="1" xfId="9" applyNumberFormat="1" applyFont="1" applyFill="1" applyBorder="1"/>
    <xf numFmtId="3" fontId="24" fillId="0" borderId="4" xfId="9" applyNumberFormat="1" applyFont="1" applyFill="1" applyBorder="1"/>
    <xf numFmtId="0" fontId="1" fillId="0" borderId="2" xfId="9" applyFill="1" applyBorder="1"/>
    <xf numFmtId="0" fontId="1" fillId="0" borderId="3" xfId="9" applyFill="1" applyBorder="1"/>
    <xf numFmtId="0" fontId="24" fillId="0" borderId="3" xfId="9" applyFont="1" applyFill="1" applyBorder="1"/>
    <xf numFmtId="3" fontId="24" fillId="0" borderId="19" xfId="9" applyNumberFormat="1" applyFont="1" applyFill="1" applyBorder="1"/>
    <xf numFmtId="0" fontId="13" fillId="0" borderId="0" xfId="9" applyFont="1"/>
    <xf numFmtId="3" fontId="1" fillId="0" borderId="8" xfId="9" applyNumberFormat="1" applyFill="1" applyBorder="1"/>
    <xf numFmtId="0" fontId="15" fillId="0" borderId="4" xfId="9" applyFont="1" applyFill="1" applyBorder="1"/>
    <xf numFmtId="3" fontId="17" fillId="0" borderId="19" xfId="9" applyNumberFormat="1" applyFont="1" applyFill="1" applyBorder="1"/>
    <xf numFmtId="0" fontId="24" fillId="0" borderId="4" xfId="9" applyFont="1" applyFill="1" applyBorder="1"/>
    <xf numFmtId="0" fontId="24" fillId="0" borderId="0" xfId="9" applyFont="1" applyFill="1"/>
    <xf numFmtId="0" fontId="14" fillId="0" borderId="4" xfId="9" applyFont="1" applyFill="1" applyBorder="1"/>
    <xf numFmtId="3" fontId="13" fillId="0" borderId="0" xfId="9" applyNumberFormat="1" applyFont="1" applyFill="1" applyBorder="1"/>
    <xf numFmtId="0" fontId="23" fillId="0" borderId="4" xfId="9" applyFont="1" applyFill="1" applyBorder="1" applyAlignment="1">
      <alignment horizontal="left"/>
    </xf>
    <xf numFmtId="3" fontId="13" fillId="2" borderId="0" xfId="9" applyNumberFormat="1" applyFont="1" applyFill="1" applyBorder="1"/>
    <xf numFmtId="3" fontId="13" fillId="2" borderId="4" xfId="9" applyNumberFormat="1" applyFont="1" applyFill="1" applyBorder="1"/>
    <xf numFmtId="0" fontId="25" fillId="0" borderId="0" xfId="9" applyFont="1" applyFill="1" applyBorder="1"/>
    <xf numFmtId="3" fontId="1" fillId="0" borderId="8" xfId="9" applyNumberFormat="1" applyFont="1" applyFill="1" applyBorder="1"/>
    <xf numFmtId="3" fontId="24" fillId="0" borderId="18" xfId="9" applyNumberFormat="1" applyFont="1" applyFill="1" applyBorder="1"/>
    <xf numFmtId="0" fontId="24" fillId="0" borderId="12" xfId="9" applyFont="1" applyFill="1" applyBorder="1"/>
    <xf numFmtId="3" fontId="24" fillId="0" borderId="0" xfId="9" applyNumberFormat="1" applyFont="1" applyFill="1"/>
    <xf numFmtId="16" fontId="19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15" fillId="0" borderId="1" xfId="0" applyFont="1" applyBorder="1"/>
    <xf numFmtId="3" fontId="17" fillId="0" borderId="4" xfId="0" applyNumberFormat="1" applyFont="1" applyFill="1" applyBorder="1" applyAlignment="1">
      <alignment horizontal="right"/>
    </xf>
    <xf numFmtId="0" fontId="14" fillId="0" borderId="4" xfId="0" applyFont="1" applyFill="1" applyBorder="1"/>
    <xf numFmtId="3" fontId="25" fillId="0" borderId="9" xfId="0" applyNumberFormat="1" applyFont="1" applyBorder="1"/>
    <xf numFmtId="3" fontId="14" fillId="0" borderId="11" xfId="0" applyNumberFormat="1" applyFont="1" applyFill="1" applyBorder="1"/>
    <xf numFmtId="0" fontId="19" fillId="0" borderId="19" xfId="0" applyFont="1" applyBorder="1"/>
    <xf numFmtId="0" fontId="9" fillId="0" borderId="11" xfId="0" applyFont="1" applyBorder="1"/>
    <xf numFmtId="0" fontId="9" fillId="0" borderId="4" xfId="0" applyFont="1" applyBorder="1"/>
    <xf numFmtId="0" fontId="0" fillId="0" borderId="11" xfId="0" applyBorder="1"/>
    <xf numFmtId="3" fontId="34" fillId="0" borderId="11" xfId="0" applyNumberFormat="1" applyFont="1" applyBorder="1"/>
    <xf numFmtId="0" fontId="0" fillId="0" borderId="0" xfId="0" applyFill="1" applyBorder="1"/>
    <xf numFmtId="0" fontId="34" fillId="0" borderId="4" xfId="0" applyFont="1" applyBorder="1"/>
    <xf numFmtId="3" fontId="9" fillId="0" borderId="4" xfId="0" applyNumberFormat="1" applyFont="1" applyBorder="1"/>
    <xf numFmtId="0" fontId="34" fillId="0" borderId="11" xfId="0" applyFont="1" applyBorder="1"/>
    <xf numFmtId="0" fontId="9" fillId="0" borderId="19" xfId="0" applyFont="1" applyBorder="1"/>
    <xf numFmtId="3" fontId="9" fillId="0" borderId="0" xfId="0" applyNumberFormat="1" applyFont="1" applyBorder="1"/>
    <xf numFmtId="3" fontId="9" fillId="0" borderId="19" xfId="0" applyNumberFormat="1" applyFont="1" applyBorder="1"/>
    <xf numFmtId="3" fontId="9" fillId="0" borderId="10" xfId="0" applyNumberFormat="1" applyFont="1" applyBorder="1"/>
    <xf numFmtId="3" fontId="34" fillId="0" borderId="10" xfId="0" applyNumberFormat="1" applyFont="1" applyBorder="1"/>
    <xf numFmtId="0" fontId="13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0" fillId="0" borderId="0" xfId="0" applyAlignment="1"/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" xfId="9" applyFont="1" applyBorder="1" applyAlignment="1">
      <alignment horizontal="center" vertical="center" wrapText="1"/>
    </xf>
    <xf numFmtId="0" fontId="1" fillId="0" borderId="4" xfId="9" applyBorder="1" applyAlignment="1">
      <alignment horizontal="center" vertical="center" wrapText="1"/>
    </xf>
    <xf numFmtId="0" fontId="1" fillId="0" borderId="2" xfId="9" applyBorder="1" applyAlignment="1">
      <alignment horizontal="center" vertical="center" wrapText="1"/>
    </xf>
    <xf numFmtId="0" fontId="14" fillId="0" borderId="6" xfId="9" applyFont="1" applyBorder="1" applyAlignment="1">
      <alignment horizontal="center"/>
    </xf>
    <xf numFmtId="0" fontId="1" fillId="0" borderId="12" xfId="9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13" fillId="0" borderId="8" xfId="1" applyFont="1" applyFill="1" applyBorder="1" applyAlignment="1">
      <alignment horizontal="center"/>
    </xf>
    <xf numFmtId="0" fontId="14" fillId="0" borderId="4" xfId="9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9" xfId="9" applyFont="1" applyBorder="1" applyAlignment="1">
      <alignment horizontal="center" wrapText="1"/>
    </xf>
    <xf numFmtId="0" fontId="14" fillId="0" borderId="18" xfId="9" applyFont="1" applyBorder="1" applyAlignment="1">
      <alignment horizontal="center" wrapText="1"/>
    </xf>
    <xf numFmtId="0" fontId="14" fillId="0" borderId="11" xfId="9" applyFont="1" applyBorder="1" applyAlignment="1">
      <alignment horizontal="center" wrapText="1"/>
    </xf>
    <xf numFmtId="0" fontId="14" fillId="0" borderId="19" xfId="9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0" borderId="8" xfId="2" applyFont="1" applyFill="1" applyBorder="1" applyAlignment="1">
      <alignment horizontal="right"/>
    </xf>
    <xf numFmtId="0" fontId="14" fillId="0" borderId="18" xfId="9" applyFont="1" applyBorder="1" applyAlignment="1">
      <alignment horizontal="center" vertical="center" wrapText="1"/>
    </xf>
    <xf numFmtId="0" fontId="14" fillId="0" borderId="19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4" fillId="0" borderId="6" xfId="9" applyFont="1" applyBorder="1" applyAlignment="1">
      <alignment horizontal="center" vertical="center"/>
    </xf>
    <xf numFmtId="0" fontId="1" fillId="0" borderId="7" xfId="9" applyBorder="1" applyAlignment="1">
      <alignment horizontal="center" vertical="center"/>
    </xf>
    <xf numFmtId="0" fontId="1" fillId="0" borderId="12" xfId="9" applyBorder="1" applyAlignment="1">
      <alignment horizontal="center" vertical="center"/>
    </xf>
    <xf numFmtId="0" fontId="14" fillId="0" borderId="7" xfId="9" applyFont="1" applyBorder="1" applyAlignment="1">
      <alignment horizontal="center" vertical="center"/>
    </xf>
    <xf numFmtId="0" fontId="1" fillId="0" borderId="7" xfId="9" applyBorder="1" applyAlignment="1">
      <alignment vertical="center"/>
    </xf>
    <xf numFmtId="0" fontId="14" fillId="0" borderId="9" xfId="9" applyFont="1" applyBorder="1" applyAlignment="1">
      <alignment horizontal="center" vertical="center" wrapText="1"/>
    </xf>
    <xf numFmtId="0" fontId="1" fillId="0" borderId="11" xfId="9" applyBorder="1" applyAlignment="1">
      <alignment horizontal="center" vertical="center" wrapText="1"/>
    </xf>
    <xf numFmtId="0" fontId="1" fillId="0" borderId="10" xfId="9" applyBorder="1" applyAlignment="1">
      <alignment horizontal="center" vertical="center" wrapText="1"/>
    </xf>
    <xf numFmtId="0" fontId="1" fillId="0" borderId="19" xfId="9" applyBorder="1" applyAlignment="1">
      <alignment horizontal="center" vertical="center" wrapText="1"/>
    </xf>
    <xf numFmtId="0" fontId="1" fillId="0" borderId="13" xfId="9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10">
    <cellStyle name="Normál" xfId="0" builtinId="0"/>
    <cellStyle name="Normál 2" xfId="4"/>
    <cellStyle name="Normál 3" xfId="5"/>
    <cellStyle name="Normál 4" xfId="6"/>
    <cellStyle name="Normál 4 2" xfId="7"/>
    <cellStyle name="Normál 4 2 2" xfId="8"/>
    <cellStyle name="Normál 4 2 2 2" xfId="9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t&#252;leti%20anyagok,%20el&#337;terjeszt&#233;sek\2018\okt&#243;ber%2019\2.%202018.%20&#233;vi%20&#246;nk.%20k&#246;lts&#233;gvet&#233;s%20m&#243;dos&#237;t&#225;sa\Kincst&#225;r%202018.%20&#233;vi%20k&#246;lts&#233;gvet&#233;s%20m&#243;dos&#237;t&#225;sa.III.n.&#233;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3 "/>
      <sheetName val="5.3"/>
      <sheetName val="11-11.2"/>
    </sheetNames>
    <sheetDataSet>
      <sheetData sheetId="0"/>
      <sheetData sheetId="1">
        <row r="13">
          <cell r="M13">
            <v>150750</v>
          </cell>
        </row>
        <row r="14">
          <cell r="M14">
            <v>152385</v>
          </cell>
        </row>
        <row r="15">
          <cell r="M15">
            <v>0</v>
          </cell>
        </row>
        <row r="16">
          <cell r="M16">
            <v>152385</v>
          </cell>
        </row>
        <row r="17">
          <cell r="M17">
            <v>0</v>
          </cell>
        </row>
        <row r="18">
          <cell r="M18">
            <v>126000</v>
          </cell>
        </row>
        <row r="19">
          <cell r="M19">
            <v>126000</v>
          </cell>
        </row>
        <row r="20">
          <cell r="M20">
            <v>0</v>
          </cell>
        </row>
        <row r="21">
          <cell r="M21">
            <v>126000</v>
          </cell>
        </row>
        <row r="22">
          <cell r="M22">
            <v>0</v>
          </cell>
        </row>
        <row r="23">
          <cell r="M23">
            <v>66186</v>
          </cell>
        </row>
        <row r="24">
          <cell r="M24">
            <v>66186</v>
          </cell>
        </row>
        <row r="25">
          <cell r="M25">
            <v>0</v>
          </cell>
        </row>
        <row r="26">
          <cell r="M26">
            <v>66186</v>
          </cell>
        </row>
        <row r="27">
          <cell r="M27">
            <v>0</v>
          </cell>
        </row>
        <row r="28">
          <cell r="M28">
            <v>34689</v>
          </cell>
        </row>
        <row r="29">
          <cell r="M29">
            <v>34850</v>
          </cell>
        </row>
        <row r="30">
          <cell r="M30">
            <v>0</v>
          </cell>
        </row>
        <row r="31">
          <cell r="M31">
            <v>34850</v>
          </cell>
        </row>
        <row r="32">
          <cell r="M32">
            <v>0</v>
          </cell>
        </row>
        <row r="33">
          <cell r="M33">
            <v>199859</v>
          </cell>
        </row>
        <row r="34">
          <cell r="M34">
            <v>201506</v>
          </cell>
        </row>
        <row r="35">
          <cell r="M35">
            <v>0</v>
          </cell>
        </row>
        <row r="36">
          <cell r="M36">
            <v>201506</v>
          </cell>
        </row>
        <row r="37">
          <cell r="M37">
            <v>0</v>
          </cell>
        </row>
        <row r="38">
          <cell r="M38">
            <v>118625</v>
          </cell>
        </row>
        <row r="39">
          <cell r="M39">
            <v>119415</v>
          </cell>
        </row>
        <row r="40">
          <cell r="M40">
            <v>0</v>
          </cell>
        </row>
        <row r="41">
          <cell r="M41">
            <v>119415</v>
          </cell>
        </row>
        <row r="42">
          <cell r="M42">
            <v>0</v>
          </cell>
        </row>
        <row r="43">
          <cell r="M43">
            <v>81234</v>
          </cell>
        </row>
        <row r="44">
          <cell r="M44">
            <v>82091</v>
          </cell>
        </row>
        <row r="45">
          <cell r="M45">
            <v>0</v>
          </cell>
        </row>
        <row r="46">
          <cell r="M46">
            <v>82091</v>
          </cell>
        </row>
        <row r="47">
          <cell r="M47">
            <v>0</v>
          </cell>
        </row>
        <row r="48">
          <cell r="M48">
            <v>57042</v>
          </cell>
        </row>
        <row r="49">
          <cell r="M49">
            <v>52623</v>
          </cell>
        </row>
        <row r="50">
          <cell r="M50">
            <v>0</v>
          </cell>
        </row>
        <row r="51">
          <cell r="M51">
            <v>52623</v>
          </cell>
        </row>
        <row r="52">
          <cell r="M52">
            <v>0</v>
          </cell>
        </row>
        <row r="53">
          <cell r="M53">
            <v>172294</v>
          </cell>
        </row>
        <row r="54">
          <cell r="M54">
            <v>174497</v>
          </cell>
        </row>
        <row r="55">
          <cell r="M55">
            <v>-612</v>
          </cell>
        </row>
        <row r="56">
          <cell r="M56">
            <v>173885</v>
          </cell>
        </row>
        <row r="57">
          <cell r="M57">
            <v>0</v>
          </cell>
        </row>
        <row r="58">
          <cell r="M58">
            <v>69659</v>
          </cell>
        </row>
        <row r="59">
          <cell r="M59">
            <v>70316</v>
          </cell>
        </row>
        <row r="60">
          <cell r="M60">
            <v>0</v>
          </cell>
        </row>
        <row r="61">
          <cell r="M61">
            <v>70316</v>
          </cell>
        </row>
        <row r="62">
          <cell r="M62">
            <v>0</v>
          </cell>
        </row>
        <row r="63">
          <cell r="M63">
            <v>12939</v>
          </cell>
        </row>
        <row r="64">
          <cell r="M64">
            <v>13745</v>
          </cell>
        </row>
        <row r="65">
          <cell r="M65">
            <v>-408</v>
          </cell>
        </row>
        <row r="66">
          <cell r="M66">
            <v>-408</v>
          </cell>
        </row>
        <row r="67">
          <cell r="M67">
            <v>13337</v>
          </cell>
        </row>
        <row r="68">
          <cell r="M68">
            <v>0</v>
          </cell>
        </row>
        <row r="69">
          <cell r="M69">
            <v>12501</v>
          </cell>
        </row>
        <row r="70">
          <cell r="M70">
            <v>13241</v>
          </cell>
        </row>
        <row r="71">
          <cell r="M71">
            <v>-204</v>
          </cell>
        </row>
        <row r="72">
          <cell r="M72">
            <v>-204</v>
          </cell>
        </row>
        <row r="73">
          <cell r="M73">
            <v>13037</v>
          </cell>
        </row>
        <row r="74">
          <cell r="M74">
            <v>0</v>
          </cell>
        </row>
        <row r="75">
          <cell r="M75">
            <v>71034</v>
          </cell>
        </row>
        <row r="76">
          <cell r="M76">
            <v>71034</v>
          </cell>
        </row>
        <row r="77">
          <cell r="M77">
            <v>0</v>
          </cell>
        </row>
        <row r="78">
          <cell r="M78">
            <v>71034</v>
          </cell>
        </row>
        <row r="79">
          <cell r="M79">
            <v>0</v>
          </cell>
        </row>
        <row r="80">
          <cell r="M80">
            <v>6161</v>
          </cell>
        </row>
        <row r="81">
          <cell r="M81">
            <v>6161</v>
          </cell>
        </row>
        <row r="82">
          <cell r="M82">
            <v>0</v>
          </cell>
        </row>
        <row r="83">
          <cell r="M83">
            <v>6161</v>
          </cell>
        </row>
        <row r="84">
          <cell r="M84">
            <v>0</v>
          </cell>
        </row>
        <row r="85">
          <cell r="M85">
            <v>54771</v>
          </cell>
        </row>
        <row r="86">
          <cell r="M86">
            <v>55592</v>
          </cell>
        </row>
        <row r="87">
          <cell r="M87">
            <v>0</v>
          </cell>
        </row>
        <row r="88">
          <cell r="M88">
            <v>55592</v>
          </cell>
        </row>
        <row r="89">
          <cell r="M89">
            <v>0</v>
          </cell>
        </row>
        <row r="90">
          <cell r="M90">
            <v>406002</v>
          </cell>
        </row>
        <row r="91">
          <cell r="M91">
            <v>413611</v>
          </cell>
        </row>
        <row r="92">
          <cell r="M92">
            <v>-1300</v>
          </cell>
        </row>
        <row r="93">
          <cell r="M93">
            <v>412311</v>
          </cell>
        </row>
        <row r="94">
          <cell r="M94">
            <v>0</v>
          </cell>
        </row>
        <row r="95">
          <cell r="M95">
            <v>42113</v>
          </cell>
        </row>
        <row r="96">
          <cell r="M96">
            <v>43481</v>
          </cell>
        </row>
        <row r="97">
          <cell r="M97">
            <v>0</v>
          </cell>
        </row>
        <row r="98">
          <cell r="M98">
            <v>43481</v>
          </cell>
        </row>
        <row r="99">
          <cell r="M99">
            <v>0</v>
          </cell>
        </row>
        <row r="100">
          <cell r="M100">
            <v>30429</v>
          </cell>
        </row>
        <row r="101">
          <cell r="M101">
            <v>33362</v>
          </cell>
        </row>
        <row r="102">
          <cell r="M102">
            <v>-1300</v>
          </cell>
        </row>
        <row r="103">
          <cell r="M103">
            <v>-1300</v>
          </cell>
        </row>
        <row r="104">
          <cell r="M104">
            <v>32062</v>
          </cell>
        </row>
        <row r="105">
          <cell r="M105">
            <v>0</v>
          </cell>
        </row>
        <row r="106">
          <cell r="M106">
            <v>333460</v>
          </cell>
        </row>
        <row r="107">
          <cell r="M107">
            <v>336768</v>
          </cell>
        </row>
        <row r="108">
          <cell r="M108">
            <v>0</v>
          </cell>
        </row>
        <row r="109">
          <cell r="M109">
            <v>336768</v>
          </cell>
        </row>
        <row r="110">
          <cell r="M110">
            <v>0</v>
          </cell>
        </row>
        <row r="111">
          <cell r="M111">
            <v>34335</v>
          </cell>
        </row>
        <row r="112">
          <cell r="M112">
            <v>34335</v>
          </cell>
        </row>
        <row r="113">
          <cell r="M113">
            <v>0</v>
          </cell>
        </row>
        <row r="114">
          <cell r="M114">
            <v>34335</v>
          </cell>
        </row>
        <row r="115">
          <cell r="M115">
            <v>0</v>
          </cell>
        </row>
        <row r="116">
          <cell r="M116">
            <v>7162</v>
          </cell>
        </row>
        <row r="117">
          <cell r="M117">
            <v>7162</v>
          </cell>
        </row>
        <row r="118">
          <cell r="M118">
            <v>0</v>
          </cell>
        </row>
        <row r="119">
          <cell r="M119">
            <v>7162</v>
          </cell>
        </row>
        <row r="120">
          <cell r="M120">
            <v>0</v>
          </cell>
        </row>
        <row r="121">
          <cell r="M121">
            <v>11410</v>
          </cell>
        </row>
        <row r="122">
          <cell r="M122">
            <v>11410</v>
          </cell>
        </row>
        <row r="123">
          <cell r="M123">
            <v>0</v>
          </cell>
        </row>
        <row r="124">
          <cell r="M124">
            <v>11410</v>
          </cell>
        </row>
        <row r="125">
          <cell r="M125">
            <v>0</v>
          </cell>
        </row>
        <row r="126">
          <cell r="M126">
            <v>9678</v>
          </cell>
        </row>
        <row r="127">
          <cell r="M127">
            <v>9678</v>
          </cell>
        </row>
        <row r="128">
          <cell r="M128">
            <v>0</v>
          </cell>
        </row>
        <row r="129">
          <cell r="M129">
            <v>9678</v>
          </cell>
        </row>
        <row r="130">
          <cell r="M130">
            <v>0</v>
          </cell>
        </row>
        <row r="131">
          <cell r="M131">
            <v>11910</v>
          </cell>
        </row>
        <row r="132">
          <cell r="M132">
            <v>11910</v>
          </cell>
        </row>
        <row r="133">
          <cell r="M133">
            <v>0</v>
          </cell>
        </row>
        <row r="134">
          <cell r="M134">
            <v>11910</v>
          </cell>
        </row>
        <row r="135">
          <cell r="M135">
            <v>0</v>
          </cell>
        </row>
        <row r="136">
          <cell r="M136">
            <v>29946</v>
          </cell>
        </row>
        <row r="137">
          <cell r="M137">
            <v>29946</v>
          </cell>
        </row>
        <row r="138">
          <cell r="M138">
            <v>0</v>
          </cell>
        </row>
        <row r="139">
          <cell r="M139">
            <v>29946</v>
          </cell>
        </row>
        <row r="140">
          <cell r="M140">
            <v>0</v>
          </cell>
        </row>
        <row r="141">
          <cell r="M141">
            <v>23730</v>
          </cell>
        </row>
        <row r="142">
          <cell r="M142">
            <v>23730</v>
          </cell>
        </row>
        <row r="143">
          <cell r="M143">
            <v>0</v>
          </cell>
        </row>
        <row r="144">
          <cell r="M144">
            <v>23730</v>
          </cell>
        </row>
        <row r="145">
          <cell r="M145">
            <v>0</v>
          </cell>
        </row>
        <row r="146">
          <cell r="M146">
            <v>35238</v>
          </cell>
        </row>
        <row r="147">
          <cell r="M147">
            <v>35238</v>
          </cell>
        </row>
        <row r="148">
          <cell r="M148">
            <v>0</v>
          </cell>
        </row>
        <row r="149">
          <cell r="M149">
            <v>35238</v>
          </cell>
        </row>
        <row r="150">
          <cell r="M150">
            <v>0</v>
          </cell>
        </row>
        <row r="151">
          <cell r="M151">
            <v>6875</v>
          </cell>
        </row>
        <row r="152">
          <cell r="M152">
            <v>7005</v>
          </cell>
        </row>
        <row r="153">
          <cell r="M153">
            <v>0</v>
          </cell>
        </row>
        <row r="154">
          <cell r="M154">
            <v>7005</v>
          </cell>
        </row>
        <row r="155">
          <cell r="M155">
            <v>0</v>
          </cell>
        </row>
        <row r="156">
          <cell r="M156">
            <v>9764</v>
          </cell>
        </row>
        <row r="157">
          <cell r="M157">
            <v>10095</v>
          </cell>
        </row>
        <row r="158">
          <cell r="M158">
            <v>0</v>
          </cell>
        </row>
        <row r="159">
          <cell r="M159">
            <v>10095</v>
          </cell>
        </row>
        <row r="160">
          <cell r="M160">
            <v>0</v>
          </cell>
        </row>
        <row r="161">
          <cell r="M161">
            <v>34931</v>
          </cell>
        </row>
        <row r="162">
          <cell r="M162">
            <v>35262</v>
          </cell>
        </row>
        <row r="163">
          <cell r="M163">
            <v>0</v>
          </cell>
        </row>
        <row r="164">
          <cell r="M164">
            <v>35262</v>
          </cell>
        </row>
        <row r="165">
          <cell r="M165">
            <v>0</v>
          </cell>
        </row>
        <row r="166">
          <cell r="M166">
            <v>12184</v>
          </cell>
        </row>
        <row r="167">
          <cell r="M167">
            <v>12389</v>
          </cell>
        </row>
        <row r="168">
          <cell r="M168">
            <v>0</v>
          </cell>
        </row>
        <row r="169">
          <cell r="M169">
            <v>12389</v>
          </cell>
        </row>
        <row r="170">
          <cell r="M170">
            <v>0</v>
          </cell>
        </row>
        <row r="171">
          <cell r="M171">
            <v>16660</v>
          </cell>
        </row>
        <row r="172">
          <cell r="M172">
            <v>16943</v>
          </cell>
        </row>
        <row r="173">
          <cell r="M173">
            <v>0</v>
          </cell>
        </row>
        <row r="174">
          <cell r="M174">
            <v>16943</v>
          </cell>
        </row>
        <row r="175">
          <cell r="M175">
            <v>0</v>
          </cell>
        </row>
        <row r="176">
          <cell r="M176">
            <v>3003</v>
          </cell>
        </row>
        <row r="177">
          <cell r="M177">
            <v>3003</v>
          </cell>
        </row>
        <row r="178">
          <cell r="M178">
            <v>0</v>
          </cell>
        </row>
        <row r="179">
          <cell r="M179">
            <v>3003</v>
          </cell>
        </row>
        <row r="180">
          <cell r="M180">
            <v>0</v>
          </cell>
        </row>
        <row r="181">
          <cell r="M181">
            <v>2467</v>
          </cell>
        </row>
        <row r="182">
          <cell r="M182">
            <v>2970</v>
          </cell>
        </row>
        <row r="183">
          <cell r="M183">
            <v>0</v>
          </cell>
        </row>
        <row r="184">
          <cell r="M184">
            <v>2970</v>
          </cell>
        </row>
        <row r="185">
          <cell r="M185">
            <v>0</v>
          </cell>
        </row>
        <row r="186">
          <cell r="M186">
            <v>54088</v>
          </cell>
        </row>
        <row r="187">
          <cell r="M187">
            <v>54088</v>
          </cell>
        </row>
        <row r="188">
          <cell r="M188">
            <v>0</v>
          </cell>
        </row>
        <row r="189">
          <cell r="M189">
            <v>54088</v>
          </cell>
        </row>
        <row r="190">
          <cell r="M190">
            <v>0</v>
          </cell>
        </row>
        <row r="191">
          <cell r="M191">
            <v>14089</v>
          </cell>
        </row>
        <row r="192">
          <cell r="M192">
            <v>14444</v>
          </cell>
        </row>
        <row r="193">
          <cell r="M193">
            <v>0</v>
          </cell>
        </row>
        <row r="194">
          <cell r="M194">
            <v>14444</v>
          </cell>
        </row>
        <row r="195">
          <cell r="M195">
            <v>0</v>
          </cell>
        </row>
        <row r="196">
          <cell r="M196">
            <v>5693</v>
          </cell>
        </row>
        <row r="197">
          <cell r="M197">
            <v>6863</v>
          </cell>
        </row>
        <row r="198">
          <cell r="M198">
            <v>0</v>
          </cell>
        </row>
        <row r="199">
          <cell r="M199">
            <v>6863</v>
          </cell>
        </row>
        <row r="200">
          <cell r="M200">
            <v>0</v>
          </cell>
        </row>
        <row r="201">
          <cell r="M201">
            <v>1175</v>
          </cell>
        </row>
        <row r="202">
          <cell r="M202">
            <v>1175</v>
          </cell>
        </row>
        <row r="203">
          <cell r="M203">
            <v>0</v>
          </cell>
        </row>
        <row r="204">
          <cell r="M204">
            <v>1175</v>
          </cell>
        </row>
        <row r="205">
          <cell r="M205">
            <v>0</v>
          </cell>
        </row>
        <row r="206">
          <cell r="M206">
            <v>31</v>
          </cell>
        </row>
        <row r="207">
          <cell r="M207">
            <v>31</v>
          </cell>
        </row>
        <row r="208">
          <cell r="M208">
            <v>0</v>
          </cell>
        </row>
        <row r="209">
          <cell r="M209">
            <v>31</v>
          </cell>
        </row>
        <row r="210">
          <cell r="M210">
            <v>0</v>
          </cell>
        </row>
        <row r="211">
          <cell r="M211">
            <v>7350</v>
          </cell>
        </row>
        <row r="212">
          <cell r="M212">
            <v>7350</v>
          </cell>
        </row>
        <row r="213">
          <cell r="M213">
            <v>0</v>
          </cell>
        </row>
        <row r="214">
          <cell r="M214">
            <v>7350</v>
          </cell>
        </row>
        <row r="215">
          <cell r="M215">
            <v>0</v>
          </cell>
        </row>
        <row r="216">
          <cell r="M216">
            <v>1741</v>
          </cell>
        </row>
        <row r="217">
          <cell r="M217">
            <v>1741</v>
          </cell>
        </row>
        <row r="218">
          <cell r="M218">
            <v>0</v>
          </cell>
        </row>
        <row r="219">
          <cell r="M219">
            <v>1741</v>
          </cell>
        </row>
        <row r="220">
          <cell r="M220">
            <v>0</v>
          </cell>
        </row>
        <row r="221">
          <cell r="M221">
            <v>1267593</v>
          </cell>
        </row>
        <row r="222">
          <cell r="M222">
            <v>1277250</v>
          </cell>
        </row>
        <row r="223">
          <cell r="M223">
            <v>-1912</v>
          </cell>
        </row>
        <row r="224">
          <cell r="M224">
            <v>1275338</v>
          </cell>
        </row>
        <row r="225">
          <cell r="M225">
            <v>0</v>
          </cell>
        </row>
        <row r="226">
          <cell r="M226">
            <v>896872</v>
          </cell>
        </row>
        <row r="227">
          <cell r="M227">
            <v>903689</v>
          </cell>
        </row>
        <row r="228">
          <cell r="M228">
            <v>-1912</v>
          </cell>
        </row>
        <row r="229">
          <cell r="M229">
            <v>901777</v>
          </cell>
        </row>
        <row r="230">
          <cell r="M230">
            <v>0</v>
          </cell>
        </row>
        <row r="231">
          <cell r="M231">
            <v>370721</v>
          </cell>
        </row>
        <row r="232">
          <cell r="M232">
            <v>373561</v>
          </cell>
        </row>
        <row r="233">
          <cell r="M233">
            <v>0</v>
          </cell>
        </row>
        <row r="234">
          <cell r="M234">
            <v>373561</v>
          </cell>
        </row>
        <row r="235">
          <cell r="M23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view="pageBreakPreview" topLeftCell="A16" zoomScaleNormal="100" workbookViewId="0">
      <selection activeCell="A31" sqref="A31"/>
    </sheetView>
  </sheetViews>
  <sheetFormatPr defaultRowHeight="12.75"/>
  <cols>
    <col min="1" max="1" width="6.7109375" customWidth="1"/>
    <col min="2" max="2" width="53.5703125" customWidth="1"/>
    <col min="3" max="3" width="15.28515625" customWidth="1"/>
    <col min="4" max="4" width="13.4257812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687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523" t="s">
        <v>496</v>
      </c>
      <c r="B3" s="522"/>
      <c r="C3" s="522"/>
      <c r="D3" s="522"/>
      <c r="E3" s="20"/>
      <c r="F3" s="41"/>
      <c r="G3" s="4"/>
      <c r="H3" s="41"/>
      <c r="I3" s="30"/>
      <c r="J3" s="20"/>
    </row>
    <row r="4" spans="1:10" ht="15.75">
      <c r="A4" s="521" t="s">
        <v>579</v>
      </c>
      <c r="B4" s="522"/>
      <c r="C4" s="522"/>
      <c r="D4" s="522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493</v>
      </c>
      <c r="D8" s="7" t="s">
        <v>495</v>
      </c>
      <c r="E8" s="7" t="s">
        <v>564</v>
      </c>
      <c r="F8" s="20"/>
      <c r="G8" s="20"/>
      <c r="H8" s="20"/>
    </row>
    <row r="9" spans="1:10" ht="14.1" customHeight="1">
      <c r="A9" s="19" t="s">
        <v>7</v>
      </c>
      <c r="B9" s="20"/>
      <c r="C9" s="19" t="s">
        <v>494</v>
      </c>
      <c r="D9" s="19" t="s">
        <v>494</v>
      </c>
      <c r="E9" s="19" t="s">
        <v>494</v>
      </c>
      <c r="F9" s="20"/>
      <c r="G9" s="20"/>
      <c r="H9" s="20"/>
    </row>
    <row r="10" spans="1:10" s="228" customFormat="1" ht="18" customHeight="1">
      <c r="A10" s="17" t="s">
        <v>57</v>
      </c>
      <c r="B10" s="70" t="s">
        <v>175</v>
      </c>
      <c r="C10" s="89">
        <v>660747</v>
      </c>
      <c r="D10" s="89">
        <v>684077</v>
      </c>
      <c r="E10" s="89">
        <v>729951</v>
      </c>
      <c r="F10" s="26"/>
      <c r="G10" s="26"/>
      <c r="H10" s="26"/>
    </row>
    <row r="11" spans="1:10" s="226" customFormat="1" ht="18" customHeight="1">
      <c r="A11" s="17" t="s">
        <v>176</v>
      </c>
      <c r="B11" s="70" t="s">
        <v>177</v>
      </c>
      <c r="C11" s="89">
        <v>0</v>
      </c>
      <c r="D11" s="89">
        <v>0</v>
      </c>
      <c r="E11" s="89">
        <v>0</v>
      </c>
      <c r="F11" s="25"/>
      <c r="G11" s="25"/>
      <c r="H11" s="25"/>
    </row>
    <row r="12" spans="1:10" s="226" customFormat="1" ht="18" customHeight="1">
      <c r="A12" s="23" t="s">
        <v>59</v>
      </c>
      <c r="B12" s="262" t="s">
        <v>146</v>
      </c>
      <c r="C12" s="107">
        <f>SUM(C13:C19)</f>
        <v>1739313</v>
      </c>
      <c r="D12" s="107">
        <f>SUM(D13:D19)</f>
        <v>1739313</v>
      </c>
      <c r="E12" s="107">
        <f>SUM(E13:E19)</f>
        <v>1753565</v>
      </c>
      <c r="F12" s="25"/>
      <c r="G12" s="25"/>
      <c r="H12" s="25"/>
    </row>
    <row r="13" spans="1:10" ht="18" customHeight="1">
      <c r="A13" s="225"/>
      <c r="B13" s="32" t="s">
        <v>178</v>
      </c>
      <c r="C13" s="88">
        <v>29000</v>
      </c>
      <c r="D13" s="88">
        <v>29000</v>
      </c>
      <c r="E13" s="88">
        <v>29000</v>
      </c>
      <c r="F13" s="26"/>
      <c r="G13" s="26"/>
      <c r="H13" s="26"/>
    </row>
    <row r="14" spans="1:10" ht="18" customHeight="1">
      <c r="A14" s="225"/>
      <c r="B14" s="32" t="s">
        <v>179</v>
      </c>
      <c r="C14" s="88">
        <v>271000</v>
      </c>
      <c r="D14" s="88">
        <v>271000</v>
      </c>
      <c r="E14" s="88">
        <v>271000</v>
      </c>
      <c r="F14" s="26"/>
      <c r="G14" s="26"/>
      <c r="H14" s="26"/>
    </row>
    <row r="15" spans="1:10" ht="18" customHeight="1">
      <c r="A15" s="225"/>
      <c r="B15" s="32" t="s">
        <v>180</v>
      </c>
      <c r="C15" s="88">
        <v>1185402</v>
      </c>
      <c r="D15" s="88">
        <v>1185402</v>
      </c>
      <c r="E15" s="88">
        <v>1195402</v>
      </c>
      <c r="F15" s="26"/>
      <c r="G15" s="26"/>
      <c r="H15" s="26"/>
    </row>
    <row r="16" spans="1:10" ht="18" customHeight="1">
      <c r="A16" s="225"/>
      <c r="B16" s="32" t="s">
        <v>344</v>
      </c>
      <c r="C16" s="88">
        <v>248500</v>
      </c>
      <c r="D16" s="88">
        <v>248500</v>
      </c>
      <c r="E16" s="88">
        <v>252752</v>
      </c>
      <c r="F16" s="26"/>
      <c r="G16" s="26"/>
      <c r="H16" s="26"/>
    </row>
    <row r="17" spans="1:10" ht="18" customHeight="1">
      <c r="A17" s="225"/>
      <c r="B17" s="32" t="s">
        <v>345</v>
      </c>
      <c r="C17" s="88">
        <v>315</v>
      </c>
      <c r="D17" s="88">
        <v>315</v>
      </c>
      <c r="E17" s="88">
        <v>315</v>
      </c>
      <c r="F17" s="26"/>
      <c r="G17" s="26"/>
      <c r="H17" s="26"/>
    </row>
    <row r="18" spans="1:10" ht="18" customHeight="1">
      <c r="A18" s="225"/>
      <c r="B18" s="32" t="s">
        <v>346</v>
      </c>
      <c r="C18" s="88">
        <v>3000</v>
      </c>
      <c r="D18" s="88">
        <v>3000</v>
      </c>
      <c r="E18" s="88">
        <v>3000</v>
      </c>
      <c r="F18" s="26"/>
      <c r="G18" s="26"/>
      <c r="H18" s="26"/>
    </row>
    <row r="19" spans="1:10" ht="18" customHeight="1">
      <c r="A19" s="234"/>
      <c r="B19" s="29" t="s">
        <v>181</v>
      </c>
      <c r="C19" s="113">
        <v>2096</v>
      </c>
      <c r="D19" s="113">
        <v>2096</v>
      </c>
      <c r="E19" s="113">
        <v>2096</v>
      </c>
      <c r="F19" s="26"/>
      <c r="G19" s="26"/>
      <c r="H19" s="26"/>
    </row>
    <row r="20" spans="1:10" s="228" customFormat="1" ht="18" customHeight="1">
      <c r="A20" s="17" t="s">
        <v>94</v>
      </c>
      <c r="B20" s="70" t="s">
        <v>182</v>
      </c>
      <c r="C20" s="89">
        <v>342324</v>
      </c>
      <c r="D20" s="89">
        <v>342324</v>
      </c>
      <c r="E20" s="89">
        <v>342324</v>
      </c>
      <c r="F20" s="26"/>
      <c r="G20" s="26"/>
      <c r="H20" s="26"/>
    </row>
    <row r="21" spans="1:10" s="226" customFormat="1" ht="18" customHeight="1">
      <c r="A21" s="17" t="s">
        <v>183</v>
      </c>
      <c r="B21" s="70" t="s">
        <v>184</v>
      </c>
      <c r="C21" s="180">
        <v>27487</v>
      </c>
      <c r="D21" s="180">
        <v>27487</v>
      </c>
      <c r="E21" s="180">
        <v>43687</v>
      </c>
      <c r="F21" s="25"/>
      <c r="G21" s="25"/>
      <c r="H21" s="25"/>
    </row>
    <row r="22" spans="1:10" ht="18" customHeight="1">
      <c r="A22" s="71" t="s">
        <v>185</v>
      </c>
      <c r="B22" s="216" t="s">
        <v>186</v>
      </c>
      <c r="C22" s="151">
        <f>SUM(C23:C24)</f>
        <v>90611</v>
      </c>
      <c r="D22" s="151">
        <f>SUM(D23:D24)</f>
        <v>66494</v>
      </c>
      <c r="E22" s="151">
        <f>SUM(E23:E24)</f>
        <v>27012</v>
      </c>
      <c r="F22" s="26"/>
      <c r="G22" s="26"/>
      <c r="H22" s="26"/>
    </row>
    <row r="23" spans="1:10" ht="18" customHeight="1">
      <c r="A23" s="225"/>
      <c r="B23" s="32" t="s">
        <v>198</v>
      </c>
      <c r="C23" s="88">
        <v>90611</v>
      </c>
      <c r="D23" s="88">
        <v>66494</v>
      </c>
      <c r="E23" s="88">
        <v>27012</v>
      </c>
      <c r="F23" s="26"/>
      <c r="G23" s="26"/>
      <c r="H23" s="26"/>
    </row>
    <row r="24" spans="1:10" ht="18" customHeight="1">
      <c r="A24" s="234"/>
      <c r="B24" s="29" t="s">
        <v>200</v>
      </c>
      <c r="C24" s="113">
        <v>0</v>
      </c>
      <c r="D24" s="113">
        <v>0</v>
      </c>
      <c r="E24" s="113">
        <v>0</v>
      </c>
      <c r="F24" s="26"/>
      <c r="G24" s="26"/>
      <c r="H24" s="26"/>
    </row>
    <row r="25" spans="1:10" ht="18" customHeight="1">
      <c r="A25" s="71" t="s">
        <v>97</v>
      </c>
      <c r="B25" s="216" t="s">
        <v>187</v>
      </c>
      <c r="C25" s="151">
        <f>SUM(C26:C27)</f>
        <v>395957</v>
      </c>
      <c r="D25" s="151">
        <f>SUM(D26:D27)</f>
        <v>1238457</v>
      </c>
      <c r="E25" s="151">
        <f>SUM(E26:E27)</f>
        <v>1276152</v>
      </c>
      <c r="F25" s="26"/>
      <c r="G25" s="26"/>
      <c r="H25" s="26"/>
    </row>
    <row r="26" spans="1:10" ht="18" customHeight="1">
      <c r="A26" s="225"/>
      <c r="B26" s="32" t="s">
        <v>198</v>
      </c>
      <c r="C26" s="88">
        <v>211447</v>
      </c>
      <c r="D26" s="88">
        <v>977943</v>
      </c>
      <c r="E26" s="88">
        <v>1015638</v>
      </c>
      <c r="F26" s="26"/>
      <c r="G26" s="26"/>
      <c r="H26" s="26"/>
    </row>
    <row r="27" spans="1:10" ht="18" customHeight="1">
      <c r="A27" s="234"/>
      <c r="B27" s="29" t="s">
        <v>200</v>
      </c>
      <c r="C27" s="113">
        <v>184510</v>
      </c>
      <c r="D27" s="113">
        <v>260514</v>
      </c>
      <c r="E27" s="113">
        <v>260514</v>
      </c>
      <c r="F27" s="26"/>
      <c r="G27" s="26"/>
      <c r="H27" s="26"/>
    </row>
    <row r="28" spans="1:10" ht="18" customHeight="1">
      <c r="A28" s="82" t="s">
        <v>188</v>
      </c>
      <c r="B28" s="50" t="s">
        <v>189</v>
      </c>
      <c r="C28" s="91">
        <v>849081</v>
      </c>
      <c r="D28" s="91">
        <v>1052196</v>
      </c>
      <c r="E28" s="91">
        <v>1051566</v>
      </c>
      <c r="F28" s="54"/>
      <c r="G28" s="54"/>
      <c r="H28" s="54"/>
    </row>
    <row r="29" spans="1:10" ht="21.75" customHeight="1">
      <c r="A29" s="9"/>
      <c r="B29" s="232" t="s">
        <v>199</v>
      </c>
      <c r="C29" s="233">
        <f>SUM(C10,C12,C11,C20:C22,C25,C28)</f>
        <v>4105520</v>
      </c>
      <c r="D29" s="233">
        <f>SUM(D10,D12,D11,D20:D22,D25,D28)</f>
        <v>5150348</v>
      </c>
      <c r="E29" s="233">
        <f>SUM(E10,E12,E11,E20:E22,E25,E28)</f>
        <v>5224257</v>
      </c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688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524" t="s">
        <v>563</v>
      </c>
      <c r="B34" s="525"/>
      <c r="C34" s="525"/>
      <c r="D34" s="525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493</v>
      </c>
      <c r="D38" s="7" t="s">
        <v>495</v>
      </c>
      <c r="E38" s="7" t="s">
        <v>564</v>
      </c>
      <c r="F38" s="38"/>
      <c r="G38" s="38"/>
      <c r="H38" s="38"/>
    </row>
    <row r="39" spans="1:10" ht="18" customHeight="1">
      <c r="A39" s="19" t="s">
        <v>7</v>
      </c>
      <c r="B39" s="19"/>
      <c r="C39" s="19" t="s">
        <v>494</v>
      </c>
      <c r="D39" s="19" t="s">
        <v>494</v>
      </c>
      <c r="E39" s="19" t="s">
        <v>494</v>
      </c>
      <c r="F39" s="38"/>
      <c r="G39" s="38"/>
      <c r="H39" s="38"/>
    </row>
    <row r="40" spans="1:10" s="228" customFormat="1" ht="18" customHeight="1">
      <c r="A40" s="23" t="s">
        <v>57</v>
      </c>
      <c r="B40" s="28" t="s">
        <v>75</v>
      </c>
      <c r="C40" s="130">
        <f>SUM('5.mell'!C60)</f>
        <v>876828</v>
      </c>
      <c r="D40" s="130">
        <v>881976</v>
      </c>
      <c r="E40" s="130">
        <f>SUM('5.mell'!C62)</f>
        <v>892426</v>
      </c>
      <c r="F40" s="3"/>
      <c r="G40" s="3"/>
      <c r="H40" s="3"/>
    </row>
    <row r="41" spans="1:10" s="226" customFormat="1" ht="18" customHeight="1">
      <c r="A41" s="17" t="s">
        <v>58</v>
      </c>
      <c r="B41" s="70" t="s">
        <v>76</v>
      </c>
      <c r="C41" s="89">
        <f>SUM('5.mell'!D60)</f>
        <v>177607</v>
      </c>
      <c r="D41" s="130">
        <v>178630</v>
      </c>
      <c r="E41" s="130">
        <f>SUM('5.mell'!D62)</f>
        <v>181152</v>
      </c>
      <c r="F41" s="229"/>
      <c r="G41" s="229"/>
      <c r="H41" s="229"/>
    </row>
    <row r="42" spans="1:10" s="226" customFormat="1" ht="18" customHeight="1">
      <c r="A42" s="17" t="s">
        <v>59</v>
      </c>
      <c r="B42" s="70" t="s">
        <v>98</v>
      </c>
      <c r="C42" s="89">
        <f>SUM('5.mell'!E60)</f>
        <v>900400</v>
      </c>
      <c r="D42" s="130">
        <v>947643</v>
      </c>
      <c r="E42" s="130">
        <f>SUM('5.mell'!E62)</f>
        <v>1016036</v>
      </c>
      <c r="F42" s="229"/>
      <c r="G42" s="229"/>
      <c r="H42" s="229"/>
    </row>
    <row r="43" spans="1:10" s="226" customFormat="1" ht="18" customHeight="1">
      <c r="A43" s="17" t="s">
        <v>94</v>
      </c>
      <c r="B43" s="70" t="s">
        <v>190</v>
      </c>
      <c r="C43" s="89">
        <f>SUM('5.mell'!F60)</f>
        <v>11612</v>
      </c>
      <c r="D43" s="130">
        <v>11612</v>
      </c>
      <c r="E43" s="130">
        <v>11612</v>
      </c>
      <c r="F43" s="229"/>
      <c r="G43" s="229"/>
      <c r="H43" s="229"/>
    </row>
    <row r="44" spans="1:10" s="226" customFormat="1" ht="18" customHeight="1">
      <c r="A44" s="23" t="s">
        <v>95</v>
      </c>
      <c r="B44" s="28" t="s">
        <v>191</v>
      </c>
      <c r="C44" s="107">
        <f>SUM(C45:C46)</f>
        <v>266306</v>
      </c>
      <c r="D44" s="107">
        <f>SUM(D45:D46)</f>
        <v>1358839</v>
      </c>
      <c r="E44" s="107">
        <f>SUM(E45:E46)</f>
        <v>1338594</v>
      </c>
      <c r="F44" s="229"/>
      <c r="G44" s="229"/>
      <c r="H44" s="229"/>
    </row>
    <row r="45" spans="1:10" s="228" customFormat="1" ht="18" customHeight="1">
      <c r="A45" s="69"/>
      <c r="B45" s="32" t="s">
        <v>309</v>
      </c>
      <c r="C45" s="88">
        <v>263306</v>
      </c>
      <c r="D45" s="88">
        <v>274164</v>
      </c>
      <c r="E45" s="88">
        <v>274958</v>
      </c>
      <c r="F45" s="3"/>
      <c r="G45" s="3"/>
      <c r="H45" s="3"/>
    </row>
    <row r="46" spans="1:10" ht="18" customHeight="1">
      <c r="A46" s="235"/>
      <c r="B46" s="29" t="s">
        <v>192</v>
      </c>
      <c r="C46" s="113">
        <v>3000</v>
      </c>
      <c r="D46" s="113">
        <v>1084675</v>
      </c>
      <c r="E46" s="113">
        <v>1063636</v>
      </c>
      <c r="F46" s="3"/>
      <c r="G46" s="3"/>
      <c r="H46" s="3"/>
    </row>
    <row r="47" spans="1:10" s="226" customFormat="1" ht="18" customHeight="1">
      <c r="A47" s="17" t="s">
        <v>96</v>
      </c>
      <c r="B47" s="70" t="s">
        <v>100</v>
      </c>
      <c r="C47" s="89">
        <f>SUM('5.mell'!H60)</f>
        <v>791246</v>
      </c>
      <c r="D47" s="89">
        <v>813648</v>
      </c>
      <c r="E47" s="89">
        <f>SUM('5.mell'!H62)</f>
        <v>729502</v>
      </c>
      <c r="F47" s="229"/>
      <c r="G47" s="229"/>
      <c r="H47" s="229"/>
    </row>
    <row r="48" spans="1:10" s="228" customFormat="1" ht="18" customHeight="1">
      <c r="A48" s="17" t="s">
        <v>193</v>
      </c>
      <c r="B48" s="70" t="s">
        <v>99</v>
      </c>
      <c r="C48" s="89">
        <f>SUM('5.mell'!I60)</f>
        <v>504660</v>
      </c>
      <c r="D48" s="89">
        <v>693615</v>
      </c>
      <c r="E48" s="89">
        <f>SUM('5.mell'!I62)</f>
        <v>795766</v>
      </c>
      <c r="F48" s="3"/>
      <c r="G48" s="3"/>
      <c r="H48" s="3"/>
    </row>
    <row r="49" spans="1:10" s="226" customFormat="1" ht="18" customHeight="1">
      <c r="A49" s="17" t="s">
        <v>130</v>
      </c>
      <c r="B49" s="70" t="s">
        <v>194</v>
      </c>
      <c r="C49" s="89">
        <f>SUM('5.mell'!J60)</f>
        <v>3300</v>
      </c>
      <c r="D49" s="89">
        <v>3300</v>
      </c>
      <c r="E49" s="89">
        <f>SUM('5.mell'!J62)</f>
        <v>3750</v>
      </c>
      <c r="F49" s="229"/>
      <c r="G49" s="229"/>
      <c r="H49" s="229"/>
    </row>
    <row r="50" spans="1:10" s="226" customFormat="1" ht="18" customHeight="1">
      <c r="A50" s="24" t="s">
        <v>195</v>
      </c>
      <c r="B50" s="33" t="s">
        <v>196</v>
      </c>
      <c r="C50" s="129">
        <f>SUM('5.mell'!K60)</f>
        <v>573561</v>
      </c>
      <c r="D50" s="129">
        <v>261085</v>
      </c>
      <c r="E50" s="129">
        <f>SUM('5.mell'!K62)</f>
        <v>255419</v>
      </c>
      <c r="F50" s="229"/>
      <c r="G50" s="229"/>
      <c r="H50" s="229"/>
    </row>
    <row r="51" spans="1:10" ht="18" customHeight="1">
      <c r="A51" s="230"/>
      <c r="B51" s="231" t="s">
        <v>22</v>
      </c>
      <c r="C51" s="261">
        <f>SUM(C40,C41,C42,C43,C44,C47,C48,C49,C50)</f>
        <v>4105520</v>
      </c>
      <c r="D51" s="261">
        <f>SUM(D40,D41,D42,D43,D44,D47,D48,D49,D50)</f>
        <v>5150348</v>
      </c>
      <c r="E51" s="261">
        <f>SUM(E40,E41,E42,E43,E44,E47,E48,E49,E50)</f>
        <v>5224257</v>
      </c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197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7"/>
      <c r="C54" s="56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15">
        <f>E29</f>
        <v>5224257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293">
        <f>E51</f>
        <v>5224257</v>
      </c>
      <c r="D56" s="5"/>
      <c r="E56" s="125"/>
      <c r="G56" s="3"/>
      <c r="H56" s="3"/>
      <c r="I56" s="3"/>
      <c r="J56" s="3"/>
    </row>
    <row r="57" spans="1:10" ht="15" customHeight="1">
      <c r="A57" s="5"/>
      <c r="B57" s="5" t="s">
        <v>25</v>
      </c>
      <c r="C57" s="115">
        <f>C55-C56</f>
        <v>0</v>
      </c>
      <c r="D57" s="5"/>
      <c r="E57" s="115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4"/>
      <c r="E59" s="54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0"/>
      <c r="B64" s="60"/>
      <c r="C64" s="60"/>
      <c r="D64" s="60"/>
      <c r="E64" s="60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1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mergeCells count="3">
    <mergeCell ref="A4:D4"/>
    <mergeCell ref="A3:D3"/>
    <mergeCell ref="A34:D34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0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1"/>
  <sheetViews>
    <sheetView view="pageBreakPreview" topLeftCell="A31" zoomScaleNormal="100" workbookViewId="0">
      <selection activeCell="A52" sqref="A52"/>
    </sheetView>
  </sheetViews>
  <sheetFormatPr defaultRowHeight="12.75"/>
  <cols>
    <col min="1" max="1" width="8.7109375" customWidth="1"/>
    <col min="2" max="2" width="49.140625" customWidth="1"/>
    <col min="3" max="3" width="12.7109375" customWidth="1"/>
    <col min="4" max="4" width="13.28515625" customWidth="1"/>
    <col min="5" max="5" width="13" customWidth="1"/>
  </cols>
  <sheetData>
    <row r="1" spans="1:5" ht="15.75">
      <c r="A1" s="4" t="s">
        <v>697</v>
      </c>
      <c r="B1" s="44"/>
      <c r="C1" s="65"/>
      <c r="D1" s="5"/>
    </row>
    <row r="2" spans="1:5" ht="15.75">
      <c r="A2" s="44"/>
      <c r="B2" s="44"/>
      <c r="C2" s="5"/>
      <c r="D2" s="5"/>
    </row>
    <row r="3" spans="1:5" ht="15.75">
      <c r="A3" s="575" t="s">
        <v>513</v>
      </c>
      <c r="B3" s="522"/>
      <c r="C3" s="522"/>
      <c r="D3" s="522"/>
    </row>
    <row r="4" spans="1:5" ht="15.75">
      <c r="A4" s="575" t="s">
        <v>605</v>
      </c>
      <c r="B4" s="522"/>
      <c r="C4" s="522"/>
      <c r="D4" s="5"/>
    </row>
    <row r="5" spans="1:5" ht="15.75">
      <c r="A5" s="575" t="s">
        <v>514</v>
      </c>
      <c r="B5" s="522"/>
      <c r="C5" s="522"/>
      <c r="D5" s="522"/>
    </row>
    <row r="6" spans="1:5" ht="15.75">
      <c r="A6" s="575" t="s">
        <v>515</v>
      </c>
      <c r="B6" s="522"/>
      <c r="C6" s="522"/>
      <c r="D6" s="522"/>
    </row>
    <row r="7" spans="1:5" ht="15.75">
      <c r="A7" s="44"/>
      <c r="B7" s="44"/>
      <c r="C7" s="5"/>
      <c r="D7" s="5"/>
    </row>
    <row r="8" spans="1:5">
      <c r="A8" s="5"/>
      <c r="B8" s="5" t="s">
        <v>52</v>
      </c>
      <c r="C8" s="5"/>
      <c r="D8" s="5"/>
    </row>
    <row r="9" spans="1:5" ht="26.25" customHeight="1">
      <c r="A9" s="58" t="s">
        <v>53</v>
      </c>
      <c r="B9" s="47" t="s">
        <v>5</v>
      </c>
      <c r="C9" s="574" t="s">
        <v>428</v>
      </c>
      <c r="D9" s="574" t="s">
        <v>512</v>
      </c>
      <c r="E9" s="574" t="s">
        <v>606</v>
      </c>
    </row>
    <row r="10" spans="1:5" ht="27" customHeight="1">
      <c r="A10" s="59" t="s">
        <v>54</v>
      </c>
      <c r="B10" s="49"/>
      <c r="C10" s="528"/>
      <c r="D10" s="528"/>
      <c r="E10" s="528"/>
    </row>
    <row r="11" spans="1:5" ht="15" customHeight="1">
      <c r="A11" s="71" t="s">
        <v>468</v>
      </c>
      <c r="B11" s="87" t="s">
        <v>469</v>
      </c>
      <c r="C11" s="151">
        <f>SUM(C12)</f>
        <v>67003</v>
      </c>
      <c r="D11" s="151">
        <f>SUM(D12)</f>
        <v>67003</v>
      </c>
      <c r="E11" s="151">
        <f>SUM(E12)</f>
        <v>67003</v>
      </c>
    </row>
    <row r="12" spans="1:5" ht="15" customHeight="1">
      <c r="A12" s="81"/>
      <c r="B12" s="320" t="s">
        <v>363</v>
      </c>
      <c r="C12" s="112">
        <v>67003</v>
      </c>
      <c r="D12" s="112">
        <v>67003</v>
      </c>
      <c r="E12" s="112">
        <v>67003</v>
      </c>
    </row>
    <row r="13" spans="1:5" ht="15" customHeight="1">
      <c r="A13" s="71" t="s">
        <v>482</v>
      </c>
      <c r="B13" s="310" t="s">
        <v>354</v>
      </c>
      <c r="C13" s="289">
        <f>SUM(C14:C17)</f>
        <v>141590</v>
      </c>
      <c r="D13" s="289">
        <f>SUM(D14:D17)</f>
        <v>141805</v>
      </c>
      <c r="E13" s="289">
        <f>SUM(E14:E17)</f>
        <v>141049</v>
      </c>
    </row>
    <row r="14" spans="1:5" ht="15" customHeight="1">
      <c r="A14" s="72"/>
      <c r="B14" s="283" t="s">
        <v>356</v>
      </c>
      <c r="C14" s="259">
        <v>2031</v>
      </c>
      <c r="D14" s="259">
        <v>2031</v>
      </c>
      <c r="E14" s="259">
        <v>2031</v>
      </c>
    </row>
    <row r="15" spans="1:5" ht="15" customHeight="1">
      <c r="A15" s="72"/>
      <c r="B15" s="283" t="s">
        <v>357</v>
      </c>
      <c r="C15" s="259">
        <v>28955</v>
      </c>
      <c r="D15" s="259">
        <v>28955</v>
      </c>
      <c r="E15" s="259">
        <v>28955</v>
      </c>
    </row>
    <row r="16" spans="1:5" ht="15" customHeight="1">
      <c r="A16" s="72"/>
      <c r="B16" s="283" t="s">
        <v>481</v>
      </c>
      <c r="C16" s="259">
        <v>1964</v>
      </c>
      <c r="D16" s="259">
        <v>2623</v>
      </c>
      <c r="E16" s="259">
        <v>2623</v>
      </c>
    </row>
    <row r="17" spans="1:5" ht="15" customHeight="1">
      <c r="A17" s="165"/>
      <c r="B17" s="283" t="s">
        <v>355</v>
      </c>
      <c r="C17" s="259">
        <v>108640</v>
      </c>
      <c r="D17" s="259">
        <v>108196</v>
      </c>
      <c r="E17" s="259">
        <v>107440</v>
      </c>
    </row>
    <row r="18" spans="1:5" ht="15" customHeight="1">
      <c r="A18" s="321" t="s">
        <v>483</v>
      </c>
      <c r="B18" s="87" t="s">
        <v>361</v>
      </c>
      <c r="C18" s="322">
        <f>SUM(C19)</f>
        <v>5000</v>
      </c>
      <c r="D18" s="322">
        <f>SUM(D19)</f>
        <v>5000</v>
      </c>
      <c r="E18" s="322">
        <f>SUM(E19)</f>
        <v>5000</v>
      </c>
    </row>
    <row r="19" spans="1:5" ht="15" customHeight="1">
      <c r="A19" s="72"/>
      <c r="B19" s="320" t="s">
        <v>362</v>
      </c>
      <c r="C19" s="112">
        <v>5000</v>
      </c>
      <c r="D19" s="112">
        <v>5000</v>
      </c>
      <c r="E19" s="112">
        <v>5000</v>
      </c>
    </row>
    <row r="20" spans="1:5" ht="15" customHeight="1">
      <c r="A20" s="71" t="s">
        <v>445</v>
      </c>
      <c r="B20" s="87" t="s">
        <v>112</v>
      </c>
      <c r="C20" s="108">
        <f>SUM(C21:C23)</f>
        <v>3215</v>
      </c>
      <c r="D20" s="108">
        <f>SUM(D21:D23)</f>
        <v>1084890</v>
      </c>
      <c r="E20" s="108">
        <f>SUM(E21:E23)</f>
        <v>1063851</v>
      </c>
    </row>
    <row r="21" spans="1:5" s="228" customFormat="1" ht="15" customHeight="1">
      <c r="A21" s="249"/>
      <c r="B21" s="43" t="s">
        <v>277</v>
      </c>
      <c r="C21" s="111">
        <v>3000</v>
      </c>
      <c r="D21" s="354">
        <v>19000</v>
      </c>
      <c r="E21" s="354">
        <v>3000</v>
      </c>
    </row>
    <row r="22" spans="1:5" s="228" customFormat="1" ht="15" customHeight="1">
      <c r="A22" s="249"/>
      <c r="B22" s="43" t="s">
        <v>331</v>
      </c>
      <c r="C22" s="111">
        <v>0</v>
      </c>
      <c r="D22" s="111">
        <v>1065675</v>
      </c>
      <c r="E22" s="111">
        <v>1060636</v>
      </c>
    </row>
    <row r="23" spans="1:5" ht="15" customHeight="1">
      <c r="A23" s="72"/>
      <c r="B23" s="43" t="s">
        <v>104</v>
      </c>
      <c r="C23" s="109">
        <v>215</v>
      </c>
      <c r="D23" s="109">
        <v>215</v>
      </c>
      <c r="E23" s="109">
        <v>215</v>
      </c>
    </row>
    <row r="24" spans="1:5" ht="15.75" customHeight="1">
      <c r="A24" s="71" t="s">
        <v>555</v>
      </c>
      <c r="B24" s="245" t="s">
        <v>556</v>
      </c>
      <c r="C24" s="151">
        <v>0</v>
      </c>
      <c r="D24" s="151">
        <f>SUM(D25:D26)</f>
        <v>5643</v>
      </c>
      <c r="E24" s="151">
        <f>SUM(E25:E26)</f>
        <v>5643</v>
      </c>
    </row>
    <row r="25" spans="1:5" s="412" customFormat="1" ht="15.75" customHeight="1">
      <c r="A25" s="411"/>
      <c r="B25" s="94" t="s">
        <v>553</v>
      </c>
      <c r="C25" s="135"/>
      <c r="D25" s="135">
        <v>5000</v>
      </c>
      <c r="E25" s="135">
        <v>5000</v>
      </c>
    </row>
    <row r="26" spans="1:5" s="412" customFormat="1" ht="15.75" customHeight="1">
      <c r="A26" s="411"/>
      <c r="B26" s="94" t="s">
        <v>554</v>
      </c>
      <c r="C26" s="135"/>
      <c r="D26" s="135">
        <v>643</v>
      </c>
      <c r="E26" s="135">
        <v>643</v>
      </c>
    </row>
    <row r="27" spans="1:5" s="412" customFormat="1" ht="15.75" customHeight="1">
      <c r="A27" s="71" t="s">
        <v>366</v>
      </c>
      <c r="B27" s="66" t="s">
        <v>149</v>
      </c>
      <c r="C27" s="107">
        <f>SUM(C28)</f>
        <v>0</v>
      </c>
      <c r="D27" s="107">
        <f>SUM(D28)</f>
        <v>3000</v>
      </c>
      <c r="E27" s="107">
        <f>SUM(E28)</f>
        <v>0</v>
      </c>
    </row>
    <row r="28" spans="1:5" s="412" customFormat="1" ht="15.75" customHeight="1">
      <c r="A28" s="81"/>
      <c r="B28" s="252" t="s">
        <v>557</v>
      </c>
      <c r="C28" s="112">
        <v>0</v>
      </c>
      <c r="D28" s="112">
        <v>3000</v>
      </c>
      <c r="E28" s="112">
        <v>0</v>
      </c>
    </row>
    <row r="29" spans="1:5" s="412" customFormat="1" ht="15.75" customHeight="1">
      <c r="A29" s="72" t="s">
        <v>661</v>
      </c>
      <c r="B29" s="66" t="s">
        <v>662</v>
      </c>
      <c r="C29" s="135"/>
      <c r="D29" s="135">
        <v>0</v>
      </c>
      <c r="E29" s="443">
        <f>SUM(E30)</f>
        <v>4100</v>
      </c>
    </row>
    <row r="30" spans="1:5" s="412" customFormat="1" ht="15.75" customHeight="1">
      <c r="A30" s="72"/>
      <c r="B30" s="252" t="s">
        <v>557</v>
      </c>
      <c r="C30" s="135"/>
      <c r="D30" s="135">
        <v>0</v>
      </c>
      <c r="E30" s="135">
        <v>4100</v>
      </c>
    </row>
    <row r="31" spans="1:5" s="412" customFormat="1" ht="15.75" customHeight="1">
      <c r="A31" s="71" t="s">
        <v>470</v>
      </c>
      <c r="B31" s="245" t="s">
        <v>118</v>
      </c>
      <c r="C31" s="151">
        <f>SUM(C32:C41)</f>
        <v>3908</v>
      </c>
      <c r="D31" s="151">
        <f>SUM(D32:D41)</f>
        <v>5908</v>
      </c>
      <c r="E31" s="151">
        <f>SUM(E32:E41)</f>
        <v>6358</v>
      </c>
    </row>
    <row r="32" spans="1:5" s="228" customFormat="1" ht="15.75" customHeight="1">
      <c r="A32" s="249"/>
      <c r="B32" s="94" t="s">
        <v>311</v>
      </c>
      <c r="C32" s="135">
        <v>510</v>
      </c>
      <c r="D32" s="135">
        <v>510</v>
      </c>
      <c r="E32" s="135">
        <v>510</v>
      </c>
    </row>
    <row r="33" spans="1:8" s="228" customFormat="1" ht="15.75" customHeight="1">
      <c r="A33" s="249"/>
      <c r="B33" s="94" t="s">
        <v>359</v>
      </c>
      <c r="C33" s="135">
        <v>1098</v>
      </c>
      <c r="D33" s="135">
        <v>1098</v>
      </c>
      <c r="E33" s="135">
        <v>1098</v>
      </c>
    </row>
    <row r="34" spans="1:8" s="228" customFormat="1" ht="15.75" customHeight="1">
      <c r="A34" s="249"/>
      <c r="B34" s="94" t="s">
        <v>360</v>
      </c>
      <c r="C34" s="135">
        <v>300</v>
      </c>
      <c r="D34" s="135">
        <v>300</v>
      </c>
      <c r="E34" s="135">
        <v>300</v>
      </c>
    </row>
    <row r="35" spans="1:8" s="228" customFormat="1" ht="15.75" customHeight="1">
      <c r="A35" s="249"/>
      <c r="B35" s="94" t="s">
        <v>310</v>
      </c>
      <c r="C35" s="135">
        <v>900</v>
      </c>
      <c r="D35" s="135">
        <v>900</v>
      </c>
      <c r="E35" s="135">
        <v>900</v>
      </c>
    </row>
    <row r="36" spans="1:8" s="228" customFormat="1" ht="15.75" customHeight="1">
      <c r="A36" s="249"/>
      <c r="B36" s="94" t="s">
        <v>312</v>
      </c>
      <c r="C36" s="135">
        <v>100</v>
      </c>
      <c r="D36" s="135">
        <v>100</v>
      </c>
      <c r="E36" s="135">
        <v>100</v>
      </c>
    </row>
    <row r="37" spans="1:8" s="228" customFormat="1" ht="15.75" customHeight="1">
      <c r="A37" s="249"/>
      <c r="B37" s="94" t="s">
        <v>664</v>
      </c>
      <c r="C37" s="135"/>
      <c r="D37" s="135"/>
      <c r="E37" s="135">
        <v>300</v>
      </c>
    </row>
    <row r="38" spans="1:8" s="228" customFormat="1" ht="15.75" customHeight="1">
      <c r="A38" s="249"/>
      <c r="B38" s="94" t="s">
        <v>665</v>
      </c>
      <c r="C38" s="135"/>
      <c r="D38" s="135"/>
      <c r="E38" s="135">
        <v>150</v>
      </c>
    </row>
    <row r="39" spans="1:8" s="228" customFormat="1" ht="15.75" customHeight="1">
      <c r="A39" s="249"/>
      <c r="B39" s="94" t="s">
        <v>592</v>
      </c>
      <c r="C39" s="135"/>
      <c r="D39" s="135">
        <v>1700</v>
      </c>
      <c r="E39" s="135">
        <v>1700</v>
      </c>
    </row>
    <row r="40" spans="1:8" s="228" customFormat="1" ht="15.75" customHeight="1">
      <c r="A40" s="249"/>
      <c r="B40" s="94" t="s">
        <v>558</v>
      </c>
      <c r="C40" s="135"/>
      <c r="D40" s="135">
        <v>300</v>
      </c>
      <c r="E40" s="135">
        <v>300</v>
      </c>
    </row>
    <row r="41" spans="1:8" s="228" customFormat="1" ht="15.75" customHeight="1">
      <c r="A41" s="251"/>
      <c r="B41" s="252" t="s">
        <v>358</v>
      </c>
      <c r="C41" s="112">
        <v>1000</v>
      </c>
      <c r="D41" s="112">
        <v>1000</v>
      </c>
      <c r="E41" s="112">
        <v>1000</v>
      </c>
    </row>
    <row r="42" spans="1:8" ht="15.75" customHeight="1">
      <c r="A42" s="71" t="s">
        <v>471</v>
      </c>
      <c r="B42" s="66" t="s">
        <v>77</v>
      </c>
      <c r="C42" s="107">
        <f>SUM(C43)</f>
        <v>3786</v>
      </c>
      <c r="D42" s="107">
        <f>SUM(D43)</f>
        <v>3786</v>
      </c>
      <c r="E42" s="107">
        <f>SUM(E43)</f>
        <v>3786</v>
      </c>
    </row>
    <row r="43" spans="1:8" ht="15.75" customHeight="1">
      <c r="A43" s="81"/>
      <c r="B43" s="252" t="s">
        <v>271</v>
      </c>
      <c r="C43" s="112">
        <v>3786</v>
      </c>
      <c r="D43" s="112">
        <v>3786</v>
      </c>
      <c r="E43" s="112">
        <v>3786</v>
      </c>
    </row>
    <row r="44" spans="1:8" ht="15" customHeight="1">
      <c r="A44" s="71" t="s">
        <v>472</v>
      </c>
      <c r="B44" s="66" t="s">
        <v>270</v>
      </c>
      <c r="C44" s="107">
        <f>SUM(C45:C45)</f>
        <v>12554</v>
      </c>
      <c r="D44" s="107">
        <f>SUM(D45:D45)</f>
        <v>12554</v>
      </c>
      <c r="E44" s="107">
        <f>SUM(E45:E45)</f>
        <v>12554</v>
      </c>
    </row>
    <row r="45" spans="1:8" ht="15" customHeight="1">
      <c r="A45" s="81"/>
      <c r="B45" s="252" t="s">
        <v>271</v>
      </c>
      <c r="C45" s="112">
        <v>12554</v>
      </c>
      <c r="D45" s="112">
        <v>12554</v>
      </c>
      <c r="E45" s="112">
        <v>12554</v>
      </c>
      <c r="H45" s="63"/>
    </row>
    <row r="46" spans="1:8" ht="21" customHeight="1">
      <c r="A46" s="323" t="s">
        <v>330</v>
      </c>
      <c r="B46" s="53" t="s">
        <v>55</v>
      </c>
      <c r="C46" s="89">
        <f>SUM(C11,C13,C18,C20,C24,C42,C44,)</f>
        <v>233148</v>
      </c>
      <c r="D46" s="89">
        <f>SUM(D11,D13,D20,D24,D27,D18,D31,D42,D44,)</f>
        <v>1329589</v>
      </c>
      <c r="E46" s="89">
        <f>SUM(E11,E13,E20,E24,E27,E18,E31,E42,E44,E29)</f>
        <v>1309344</v>
      </c>
    </row>
    <row r="47" spans="1:8" ht="15" customHeight="1">
      <c r="A47" s="72" t="s">
        <v>329</v>
      </c>
      <c r="B47" s="93" t="s">
        <v>137</v>
      </c>
      <c r="C47" s="107">
        <v>29250</v>
      </c>
      <c r="D47" s="107">
        <v>29250</v>
      </c>
      <c r="E47" s="107">
        <v>29250</v>
      </c>
    </row>
    <row r="48" spans="1:8" ht="15" customHeight="1">
      <c r="A48" s="72"/>
      <c r="B48" s="94" t="s">
        <v>319</v>
      </c>
      <c r="C48" s="135">
        <v>29250</v>
      </c>
      <c r="D48" s="135">
        <v>29250</v>
      </c>
      <c r="E48" s="135">
        <v>29250</v>
      </c>
    </row>
    <row r="49" spans="1:5" ht="22.5" customHeight="1">
      <c r="A49" s="82" t="s">
        <v>321</v>
      </c>
      <c r="B49" s="53" t="s">
        <v>320</v>
      </c>
      <c r="C49" s="91">
        <v>29250</v>
      </c>
      <c r="D49" s="91">
        <v>29250</v>
      </c>
      <c r="E49" s="91">
        <v>29250</v>
      </c>
    </row>
    <row r="50" spans="1:5" ht="15" customHeight="1">
      <c r="A50" s="82"/>
      <c r="B50" s="12" t="s">
        <v>55</v>
      </c>
      <c r="C50" s="90">
        <f>SUM(C46,C49)</f>
        <v>262398</v>
      </c>
      <c r="D50" s="90">
        <f>SUM(D46,D49)</f>
        <v>1358839</v>
      </c>
      <c r="E50" s="90">
        <f>SUM(E46,E49)</f>
        <v>1338594</v>
      </c>
    </row>
    <row r="52" spans="1:5" ht="15.75">
      <c r="A52" s="4" t="s">
        <v>698</v>
      </c>
      <c r="B52" s="4"/>
      <c r="C52" s="4"/>
    </row>
    <row r="53" spans="1:5" ht="15.75">
      <c r="A53" s="4"/>
      <c r="B53" s="4"/>
      <c r="C53" s="4"/>
    </row>
    <row r="54" spans="1:5" ht="15.75">
      <c r="A54" s="575" t="s">
        <v>513</v>
      </c>
      <c r="B54" s="522"/>
      <c r="C54" s="522"/>
      <c r="D54" s="522"/>
    </row>
    <row r="55" spans="1:5" ht="15.75">
      <c r="A55" s="575" t="s">
        <v>613</v>
      </c>
      <c r="B55" s="522"/>
      <c r="C55" s="522"/>
      <c r="D55" s="5"/>
    </row>
    <row r="56" spans="1:5" ht="15.75">
      <c r="A56" s="575" t="s">
        <v>516</v>
      </c>
      <c r="B56" s="522"/>
      <c r="C56" s="522"/>
      <c r="D56" s="522"/>
    </row>
    <row r="57" spans="1:5">
      <c r="A57" s="5"/>
      <c r="B57" s="5"/>
      <c r="C57" s="5"/>
    </row>
    <row r="58" spans="1:5">
      <c r="A58" s="5"/>
      <c r="B58" s="5" t="s">
        <v>56</v>
      </c>
      <c r="C58" s="5"/>
    </row>
    <row r="59" spans="1:5" ht="15" customHeight="1">
      <c r="A59" s="47" t="s">
        <v>4</v>
      </c>
      <c r="B59" s="47" t="s">
        <v>5</v>
      </c>
      <c r="C59" s="574" t="s">
        <v>428</v>
      </c>
      <c r="D59" s="574" t="s">
        <v>512</v>
      </c>
      <c r="E59" s="574" t="s">
        <v>606</v>
      </c>
    </row>
    <row r="60" spans="1:5" ht="39.75" customHeight="1">
      <c r="A60" s="48" t="s">
        <v>7</v>
      </c>
      <c r="B60" s="48"/>
      <c r="C60" s="528"/>
      <c r="D60" s="528"/>
      <c r="E60" s="528"/>
    </row>
    <row r="61" spans="1:5" ht="15" customHeight="1">
      <c r="A61" s="71"/>
      <c r="B61" s="245" t="s">
        <v>313</v>
      </c>
      <c r="C61" s="151">
        <v>2216</v>
      </c>
      <c r="D61" s="151">
        <v>2216</v>
      </c>
      <c r="E61" s="151">
        <v>2216</v>
      </c>
    </row>
    <row r="62" spans="1:5" ht="15" customHeight="1">
      <c r="A62" s="72" t="s">
        <v>473</v>
      </c>
      <c r="B62" s="94" t="s">
        <v>474</v>
      </c>
      <c r="C62" s="135">
        <v>2216</v>
      </c>
      <c r="D62" s="135">
        <v>2216</v>
      </c>
      <c r="E62" s="135">
        <v>2216</v>
      </c>
    </row>
    <row r="63" spans="1:5" ht="15" customHeight="1">
      <c r="A63" s="84" t="s">
        <v>475</v>
      </c>
      <c r="B63" s="158" t="s">
        <v>147</v>
      </c>
      <c r="C63" s="151">
        <f>SUM(C64:C67)</f>
        <v>9276</v>
      </c>
      <c r="D63" s="151">
        <f>SUM(D64:D67)</f>
        <v>9276</v>
      </c>
      <c r="E63" s="151">
        <f>SUM(E64:E67)</f>
        <v>9276</v>
      </c>
    </row>
    <row r="64" spans="1:5" ht="15" customHeight="1">
      <c r="A64" s="85"/>
      <c r="B64" s="26" t="s">
        <v>272</v>
      </c>
      <c r="C64" s="135">
        <v>368</v>
      </c>
      <c r="D64" s="135">
        <v>368</v>
      </c>
      <c r="E64" s="135">
        <v>368</v>
      </c>
    </row>
    <row r="65" spans="1:6" ht="15" customHeight="1">
      <c r="A65" s="85"/>
      <c r="B65" s="26" t="s">
        <v>111</v>
      </c>
      <c r="C65" s="135">
        <v>1808</v>
      </c>
      <c r="D65" s="135">
        <v>1808</v>
      </c>
      <c r="E65" s="135">
        <v>1808</v>
      </c>
    </row>
    <row r="66" spans="1:6" ht="15" customHeight="1">
      <c r="A66" s="85"/>
      <c r="B66" s="26" t="s">
        <v>282</v>
      </c>
      <c r="C66" s="135">
        <v>2650</v>
      </c>
      <c r="D66" s="135">
        <v>2650</v>
      </c>
      <c r="E66" s="135">
        <v>2650</v>
      </c>
    </row>
    <row r="67" spans="1:6" ht="15" customHeight="1">
      <c r="A67" s="85"/>
      <c r="B67" s="26" t="s">
        <v>273</v>
      </c>
      <c r="C67" s="135">
        <v>4450</v>
      </c>
      <c r="D67" s="135">
        <v>4450</v>
      </c>
      <c r="E67" s="135">
        <v>4450</v>
      </c>
    </row>
    <row r="68" spans="1:6" ht="15" customHeight="1">
      <c r="A68" s="82" t="s">
        <v>330</v>
      </c>
      <c r="B68" s="282" t="s">
        <v>125</v>
      </c>
      <c r="C68" s="91">
        <f>SUM(C61,C63)</f>
        <v>11492</v>
      </c>
      <c r="D68" s="91">
        <f>SUM(D61,D63)</f>
        <v>11492</v>
      </c>
      <c r="E68" s="91">
        <f>SUM(E61,E63)</f>
        <v>11492</v>
      </c>
    </row>
    <row r="69" spans="1:6" ht="15.75" customHeight="1">
      <c r="A69" s="84" t="s">
        <v>321</v>
      </c>
      <c r="B69" s="245" t="s">
        <v>490</v>
      </c>
      <c r="C69" s="151">
        <v>120</v>
      </c>
      <c r="D69" s="151">
        <v>120</v>
      </c>
      <c r="E69" s="151">
        <v>120</v>
      </c>
    </row>
    <row r="70" spans="1:6" s="228" customFormat="1" ht="15" customHeight="1">
      <c r="A70" s="373"/>
      <c r="B70" s="371" t="s">
        <v>190</v>
      </c>
      <c r="C70" s="112">
        <v>120</v>
      </c>
      <c r="D70" s="112">
        <v>120</v>
      </c>
      <c r="E70" s="112">
        <v>120</v>
      </c>
      <c r="F70" s="372"/>
    </row>
    <row r="71" spans="1:6" ht="21" customHeight="1">
      <c r="A71" s="370"/>
      <c r="B71" s="285" t="s">
        <v>314</v>
      </c>
      <c r="C71" s="284">
        <f>SUM(C68,C69)</f>
        <v>11612</v>
      </c>
      <c r="D71" s="284">
        <f>SUM(D68,D69)</f>
        <v>11612</v>
      </c>
      <c r="E71" s="284">
        <f>SUM(E68,E69)</f>
        <v>11612</v>
      </c>
    </row>
  </sheetData>
  <mergeCells count="13">
    <mergeCell ref="A3:D3"/>
    <mergeCell ref="A5:D5"/>
    <mergeCell ref="A6:D6"/>
    <mergeCell ref="D59:D60"/>
    <mergeCell ref="A54:D54"/>
    <mergeCell ref="A55:C55"/>
    <mergeCell ref="A56:D56"/>
    <mergeCell ref="E9:E10"/>
    <mergeCell ref="E59:E60"/>
    <mergeCell ref="C9:C10"/>
    <mergeCell ref="C59:C60"/>
    <mergeCell ref="A4:C4"/>
    <mergeCell ref="D9:D1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20"/>
  <sheetViews>
    <sheetView view="pageBreakPreview" topLeftCell="A49" zoomScaleNormal="100" workbookViewId="0">
      <selection activeCell="A64" sqref="A64"/>
    </sheetView>
  </sheetViews>
  <sheetFormatPr defaultRowHeight="12.75"/>
  <cols>
    <col min="1" max="1" width="6.7109375" customWidth="1"/>
    <col min="2" max="2" width="48" customWidth="1"/>
    <col min="3" max="3" width="9.7109375" customWidth="1"/>
    <col min="4" max="4" width="10.28515625" customWidth="1"/>
    <col min="5" max="5" width="9.7109375" customWidth="1"/>
    <col min="11" max="11" width="9.42578125" customWidth="1"/>
  </cols>
  <sheetData>
    <row r="1" spans="1:11" ht="15.75">
      <c r="A1" s="44" t="s">
        <v>699</v>
      </c>
      <c r="B1" s="44"/>
      <c r="C1" s="44"/>
      <c r="D1" s="44"/>
      <c r="E1" s="44"/>
    </row>
    <row r="2" spans="1:11" ht="15.75">
      <c r="A2" s="44"/>
      <c r="B2" s="44"/>
      <c r="C2" s="44"/>
      <c r="D2" s="44"/>
      <c r="E2" s="44"/>
    </row>
    <row r="3" spans="1:11" ht="15.75">
      <c r="A3" s="575" t="s">
        <v>26</v>
      </c>
      <c r="B3" s="522"/>
      <c r="C3" s="522"/>
      <c r="D3" s="522"/>
      <c r="E3" s="522"/>
      <c r="F3" s="522"/>
      <c r="G3" s="522"/>
      <c r="H3" s="522"/>
    </row>
    <row r="4" spans="1:11" ht="15.75">
      <c r="A4" s="575" t="s">
        <v>609</v>
      </c>
      <c r="B4" s="522"/>
      <c r="C4" s="522"/>
      <c r="D4" s="522"/>
      <c r="E4" s="522"/>
      <c r="F4" s="522"/>
      <c r="G4" s="522"/>
      <c r="H4" s="522"/>
    </row>
    <row r="5" spans="1:11" ht="15.75">
      <c r="A5" s="575" t="s">
        <v>517</v>
      </c>
      <c r="B5" s="522"/>
      <c r="C5" s="522"/>
      <c r="D5" s="522"/>
      <c r="E5" s="522"/>
      <c r="F5" s="522"/>
      <c r="G5" s="522"/>
      <c r="H5" s="522"/>
    </row>
    <row r="6" spans="1:11" ht="15.75">
      <c r="A6" s="575" t="s">
        <v>518</v>
      </c>
      <c r="B6" s="522"/>
      <c r="C6" s="522"/>
      <c r="D6" s="522"/>
      <c r="E6" s="522"/>
      <c r="F6" s="522"/>
      <c r="G6" s="522"/>
      <c r="H6" s="522"/>
    </row>
    <row r="7" spans="1:11">
      <c r="A7" s="5"/>
      <c r="B7" s="5"/>
      <c r="C7" s="5"/>
      <c r="D7" s="5"/>
      <c r="E7" s="5"/>
    </row>
    <row r="8" spans="1:11">
      <c r="A8" s="5"/>
      <c r="B8" s="5"/>
      <c r="C8" s="5"/>
      <c r="D8" s="5" t="s">
        <v>103</v>
      </c>
      <c r="E8" s="5"/>
    </row>
    <row r="9" spans="1:11" ht="27.75" customHeight="1">
      <c r="A9" s="47" t="s">
        <v>53</v>
      </c>
      <c r="B9" s="47" t="s">
        <v>5</v>
      </c>
      <c r="C9" s="437"/>
      <c r="D9" s="438" t="s">
        <v>428</v>
      </c>
      <c r="E9" s="439"/>
      <c r="F9" s="437"/>
      <c r="G9" s="438" t="s">
        <v>512</v>
      </c>
      <c r="H9" s="439"/>
      <c r="I9" s="576" t="s">
        <v>608</v>
      </c>
      <c r="J9" s="577"/>
      <c r="K9" s="578"/>
    </row>
    <row r="10" spans="1:11" ht="12.75" customHeight="1">
      <c r="A10" s="49" t="s">
        <v>54</v>
      </c>
      <c r="B10" s="49"/>
      <c r="C10" s="51" t="s">
        <v>60</v>
      </c>
      <c r="D10" s="51" t="s">
        <v>61</v>
      </c>
      <c r="E10" s="51" t="s">
        <v>6</v>
      </c>
      <c r="F10" s="51" t="s">
        <v>60</v>
      </c>
      <c r="G10" s="51" t="s">
        <v>61</v>
      </c>
      <c r="H10" s="51" t="s">
        <v>6</v>
      </c>
      <c r="I10" s="51" t="s">
        <v>60</v>
      </c>
      <c r="J10" s="51" t="s">
        <v>61</v>
      </c>
      <c r="K10" s="51" t="s">
        <v>6</v>
      </c>
    </row>
    <row r="11" spans="1:11" ht="12.75" customHeight="1">
      <c r="A11" s="140" t="s">
        <v>365</v>
      </c>
      <c r="B11" s="329" t="s">
        <v>348</v>
      </c>
      <c r="C11" s="286">
        <f>SUM(C12)</f>
        <v>1528</v>
      </c>
      <c r="D11" s="286">
        <f t="shared" ref="D11:K11" si="0">SUM(D12)</f>
        <v>413</v>
      </c>
      <c r="E11" s="286">
        <f t="shared" si="0"/>
        <v>1941</v>
      </c>
      <c r="F11" s="286">
        <f>SUM(F12)</f>
        <v>1528</v>
      </c>
      <c r="G11" s="286">
        <f t="shared" si="0"/>
        <v>413</v>
      </c>
      <c r="H11" s="286">
        <f t="shared" si="0"/>
        <v>1941</v>
      </c>
      <c r="I11" s="286">
        <f>SUM(I12)</f>
        <v>1528</v>
      </c>
      <c r="J11" s="286">
        <f t="shared" si="0"/>
        <v>413</v>
      </c>
      <c r="K11" s="286">
        <f t="shared" si="0"/>
        <v>1941</v>
      </c>
    </row>
    <row r="12" spans="1:11" ht="12.75" customHeight="1">
      <c r="A12" s="48"/>
      <c r="B12" s="330" t="s">
        <v>318</v>
      </c>
      <c r="C12" s="80">
        <v>1528</v>
      </c>
      <c r="D12" s="311">
        <v>413</v>
      </c>
      <c r="E12" s="311">
        <f>SUM(C12:D12)</f>
        <v>1941</v>
      </c>
      <c r="F12" s="80">
        <v>1528</v>
      </c>
      <c r="G12" s="311">
        <v>413</v>
      </c>
      <c r="H12" s="311">
        <f>SUM(F12:G12)</f>
        <v>1941</v>
      </c>
      <c r="I12" s="80">
        <v>1528</v>
      </c>
      <c r="J12" s="311">
        <v>413</v>
      </c>
      <c r="K12" s="311">
        <f>SUM(I12:J12)</f>
        <v>1941</v>
      </c>
    </row>
    <row r="13" spans="1:11" ht="12.75" customHeight="1">
      <c r="A13" s="140" t="s">
        <v>288</v>
      </c>
      <c r="B13" s="310" t="s">
        <v>349</v>
      </c>
      <c r="C13" s="286">
        <f>SUM(C14)</f>
        <v>710</v>
      </c>
      <c r="D13" s="286">
        <f t="shared" ref="D13" si="1">SUM(D14)</f>
        <v>192</v>
      </c>
      <c r="E13" s="286">
        <f t="shared" ref="E13" si="2">SUM(E14)</f>
        <v>902</v>
      </c>
      <c r="F13" s="286">
        <f>SUM(F14)</f>
        <v>710</v>
      </c>
      <c r="G13" s="286">
        <f t="shared" ref="G13:K13" si="3">SUM(G14)</f>
        <v>192</v>
      </c>
      <c r="H13" s="286">
        <f t="shared" si="3"/>
        <v>902</v>
      </c>
      <c r="I13" s="286">
        <f>SUM(I14)</f>
        <v>710</v>
      </c>
      <c r="J13" s="286">
        <f t="shared" si="3"/>
        <v>192</v>
      </c>
      <c r="K13" s="286">
        <f t="shared" si="3"/>
        <v>902</v>
      </c>
    </row>
    <row r="14" spans="1:11" ht="12.75" customHeight="1">
      <c r="A14" s="48"/>
      <c r="B14" s="283" t="s">
        <v>350</v>
      </c>
      <c r="C14" s="80">
        <v>710</v>
      </c>
      <c r="D14" s="311">
        <v>192</v>
      </c>
      <c r="E14" s="311">
        <f>SUM(C14:D14)</f>
        <v>902</v>
      </c>
      <c r="F14" s="80">
        <v>710</v>
      </c>
      <c r="G14" s="311">
        <v>192</v>
      </c>
      <c r="H14" s="311">
        <f>SUM(F14:G14)</f>
        <v>902</v>
      </c>
      <c r="I14" s="80">
        <v>710</v>
      </c>
      <c r="J14" s="311">
        <v>192</v>
      </c>
      <c r="K14" s="311">
        <f>SUM(I14:J14)</f>
        <v>902</v>
      </c>
    </row>
    <row r="15" spans="1:11" ht="12.75" customHeight="1">
      <c r="A15" s="140" t="s">
        <v>446</v>
      </c>
      <c r="B15" s="92" t="s">
        <v>274</v>
      </c>
      <c r="C15" s="105">
        <f t="shared" ref="C15:K15" si="4">SUM(C16:C16)</f>
        <v>87531</v>
      </c>
      <c r="D15" s="331">
        <f t="shared" si="4"/>
        <v>23634</v>
      </c>
      <c r="E15" s="105">
        <f t="shared" si="4"/>
        <v>111165</v>
      </c>
      <c r="F15" s="105">
        <f t="shared" si="4"/>
        <v>87531</v>
      </c>
      <c r="G15" s="331">
        <f t="shared" si="4"/>
        <v>23634</v>
      </c>
      <c r="H15" s="105">
        <f t="shared" si="4"/>
        <v>111165</v>
      </c>
      <c r="I15" s="105">
        <f t="shared" si="4"/>
        <v>87531</v>
      </c>
      <c r="J15" s="331">
        <f t="shared" si="4"/>
        <v>23634</v>
      </c>
      <c r="K15" s="105">
        <f t="shared" si="4"/>
        <v>111165</v>
      </c>
    </row>
    <row r="16" spans="1:11" ht="12.75" customHeight="1">
      <c r="A16" s="100"/>
      <c r="B16" s="159" t="s">
        <v>351</v>
      </c>
      <c r="C16" s="160">
        <v>87531</v>
      </c>
      <c r="D16" s="175">
        <v>23634</v>
      </c>
      <c r="E16" s="160">
        <f>SUM(C16:D16)</f>
        <v>111165</v>
      </c>
      <c r="F16" s="160">
        <v>87531</v>
      </c>
      <c r="G16" s="175">
        <v>23634</v>
      </c>
      <c r="H16" s="160">
        <f>SUM(F16:G16)</f>
        <v>111165</v>
      </c>
      <c r="I16" s="160">
        <v>87531</v>
      </c>
      <c r="J16" s="175">
        <v>23634</v>
      </c>
      <c r="K16" s="160">
        <f>SUM(I16:J16)</f>
        <v>111165</v>
      </c>
    </row>
    <row r="17" spans="1:11" ht="12.75" customHeight="1">
      <c r="A17" s="248" t="s">
        <v>437</v>
      </c>
      <c r="B17" s="92" t="s">
        <v>438</v>
      </c>
      <c r="C17" s="104">
        <f>SUM(C18)</f>
        <v>3937</v>
      </c>
      <c r="D17" s="314">
        <f t="shared" ref="D17:K17" si="5">SUM(D18)</f>
        <v>1063</v>
      </c>
      <c r="E17" s="314">
        <f t="shared" si="5"/>
        <v>5000</v>
      </c>
      <c r="F17" s="104">
        <f>SUM(F18)</f>
        <v>3937</v>
      </c>
      <c r="G17" s="314">
        <f t="shared" si="5"/>
        <v>1063</v>
      </c>
      <c r="H17" s="314">
        <f t="shared" si="5"/>
        <v>5000</v>
      </c>
      <c r="I17" s="104">
        <f>SUM(I18)</f>
        <v>3937</v>
      </c>
      <c r="J17" s="314">
        <f t="shared" si="5"/>
        <v>1063</v>
      </c>
      <c r="K17" s="314">
        <f t="shared" si="5"/>
        <v>5000</v>
      </c>
    </row>
    <row r="18" spans="1:11" ht="12" customHeight="1">
      <c r="A18" s="312"/>
      <c r="B18" s="176" t="s">
        <v>439</v>
      </c>
      <c r="C18" s="313">
        <v>3937</v>
      </c>
      <c r="D18" s="171">
        <v>1063</v>
      </c>
      <c r="E18" s="313">
        <f>SUM(C18:D18)</f>
        <v>5000</v>
      </c>
      <c r="F18" s="313">
        <v>3937</v>
      </c>
      <c r="G18" s="171">
        <v>1063</v>
      </c>
      <c r="H18" s="313">
        <f>SUM(F18:G18)</f>
        <v>5000</v>
      </c>
      <c r="I18" s="313">
        <v>3937</v>
      </c>
      <c r="J18" s="171">
        <v>1063</v>
      </c>
      <c r="K18" s="313">
        <f>SUM(I18:J18)</f>
        <v>5000</v>
      </c>
    </row>
    <row r="19" spans="1:11" ht="12" customHeight="1">
      <c r="A19" s="248" t="s">
        <v>440</v>
      </c>
      <c r="B19" s="92" t="s">
        <v>653</v>
      </c>
      <c r="C19" s="440"/>
      <c r="D19" s="441"/>
      <c r="E19" s="440"/>
      <c r="F19" s="440"/>
      <c r="G19" s="441"/>
      <c r="H19" s="440"/>
      <c r="I19" s="104">
        <f>SUM(I20)</f>
        <v>7008</v>
      </c>
      <c r="J19" s="104">
        <f t="shared" ref="J19:K19" si="6">SUM(J20)</f>
        <v>1892</v>
      </c>
      <c r="K19" s="104">
        <f t="shared" si="6"/>
        <v>8900</v>
      </c>
    </row>
    <row r="20" spans="1:11" ht="12" customHeight="1">
      <c r="A20" s="312"/>
      <c r="B20" s="176" t="s">
        <v>654</v>
      </c>
      <c r="C20" s="313"/>
      <c r="D20" s="171"/>
      <c r="E20" s="313"/>
      <c r="F20" s="313"/>
      <c r="G20" s="171"/>
      <c r="H20" s="313"/>
      <c r="I20" s="313">
        <v>7008</v>
      </c>
      <c r="J20" s="171">
        <v>1892</v>
      </c>
      <c r="K20" s="313">
        <f>SUM(I20:J20)</f>
        <v>8900</v>
      </c>
    </row>
    <row r="21" spans="1:11" ht="12.75" customHeight="1">
      <c r="A21" s="328" t="s">
        <v>289</v>
      </c>
      <c r="B21" s="162" t="s">
        <v>352</v>
      </c>
      <c r="C21" s="315">
        <f>SUM(C22)</f>
        <v>118110</v>
      </c>
      <c r="D21" s="315">
        <f t="shared" ref="D21:K21" si="7">SUM(D22)</f>
        <v>31890</v>
      </c>
      <c r="E21" s="315">
        <f t="shared" si="7"/>
        <v>150000</v>
      </c>
      <c r="F21" s="315">
        <f>SUM(F22)</f>
        <v>111762</v>
      </c>
      <c r="G21" s="315">
        <f t="shared" si="7"/>
        <v>30175</v>
      </c>
      <c r="H21" s="315">
        <f t="shared" si="7"/>
        <v>141937</v>
      </c>
      <c r="I21" s="315">
        <f>SUM(I22)</f>
        <v>111762</v>
      </c>
      <c r="J21" s="315">
        <f t="shared" si="7"/>
        <v>30175</v>
      </c>
      <c r="K21" s="315">
        <f t="shared" si="7"/>
        <v>141937</v>
      </c>
    </row>
    <row r="22" spans="1:11" ht="12.75" customHeight="1">
      <c r="A22" s="100"/>
      <c r="B22" s="159" t="s">
        <v>441</v>
      </c>
      <c r="C22" s="160">
        <v>118110</v>
      </c>
      <c r="D22" s="161">
        <v>31890</v>
      </c>
      <c r="E22" s="160">
        <f>SUM(C22:D22)</f>
        <v>150000</v>
      </c>
      <c r="F22" s="160">
        <v>111762</v>
      </c>
      <c r="G22" s="161">
        <v>30175</v>
      </c>
      <c r="H22" s="160">
        <f>SUM(F22:G22)</f>
        <v>141937</v>
      </c>
      <c r="I22" s="160">
        <v>111762</v>
      </c>
      <c r="J22" s="161">
        <v>30175</v>
      </c>
      <c r="K22" s="160">
        <f>SUM(I22:J22)</f>
        <v>141937</v>
      </c>
    </row>
    <row r="23" spans="1:11" ht="12.75" customHeight="1">
      <c r="A23" s="140" t="s">
        <v>442</v>
      </c>
      <c r="B23" s="92" t="s">
        <v>316</v>
      </c>
      <c r="C23" s="105">
        <f>SUM(C24:C25)</f>
        <v>11024</v>
      </c>
      <c r="D23" s="164">
        <f t="shared" ref="D23:E23" si="8">SUM(D24:D25)</f>
        <v>2976</v>
      </c>
      <c r="E23" s="105">
        <f t="shared" si="8"/>
        <v>14000</v>
      </c>
      <c r="F23" s="105">
        <f>SUM(F24:F25)</f>
        <v>11024</v>
      </c>
      <c r="G23" s="164">
        <f t="shared" ref="G23:H23" si="9">SUM(G24:G25)</f>
        <v>2976</v>
      </c>
      <c r="H23" s="105">
        <f t="shared" si="9"/>
        <v>14000</v>
      </c>
      <c r="I23" s="105">
        <f>SUM(I24:I25)</f>
        <v>3150</v>
      </c>
      <c r="J23" s="164">
        <f t="shared" ref="J23:K23" si="10">SUM(J24:J25)</f>
        <v>850</v>
      </c>
      <c r="K23" s="105">
        <f t="shared" si="10"/>
        <v>4000</v>
      </c>
    </row>
    <row r="24" spans="1:11" s="228" customFormat="1" ht="12.75" customHeight="1">
      <c r="A24" s="185"/>
      <c r="B24" s="159" t="s">
        <v>447</v>
      </c>
      <c r="C24" s="187">
        <v>3150</v>
      </c>
      <c r="D24" s="186">
        <v>850</v>
      </c>
      <c r="E24" s="187">
        <f>SUM(C24:D24)</f>
        <v>4000</v>
      </c>
      <c r="F24" s="187">
        <v>3150</v>
      </c>
      <c r="G24" s="186">
        <v>850</v>
      </c>
      <c r="H24" s="187">
        <f>SUM(F24:G24)</f>
        <v>4000</v>
      </c>
      <c r="I24" s="187">
        <v>3150</v>
      </c>
      <c r="J24" s="186">
        <v>850</v>
      </c>
      <c r="K24" s="187">
        <f>SUM(I24:J24)</f>
        <v>4000</v>
      </c>
    </row>
    <row r="25" spans="1:11" ht="12.75" customHeight="1">
      <c r="A25" s="287"/>
      <c r="B25" s="176" t="s">
        <v>317</v>
      </c>
      <c r="C25" s="152">
        <v>7874</v>
      </c>
      <c r="D25" s="188">
        <v>2126</v>
      </c>
      <c r="E25" s="152">
        <f>SUM(C25:D25)</f>
        <v>10000</v>
      </c>
      <c r="F25" s="152">
        <v>7874</v>
      </c>
      <c r="G25" s="188">
        <v>2126</v>
      </c>
      <c r="H25" s="152">
        <f>SUM(F25:G25)</f>
        <v>10000</v>
      </c>
      <c r="I25" s="152">
        <v>0</v>
      </c>
      <c r="J25" s="188">
        <v>0</v>
      </c>
      <c r="K25" s="152">
        <f>SUM(I25:J25)</f>
        <v>0</v>
      </c>
    </row>
    <row r="26" spans="1:11" ht="12.75" customHeight="1">
      <c r="A26" s="328" t="s">
        <v>443</v>
      </c>
      <c r="B26" s="162" t="s">
        <v>444</v>
      </c>
      <c r="C26" s="315">
        <f>SUM(C29)</f>
        <v>2362</v>
      </c>
      <c r="D26" s="315">
        <f t="shared" ref="D26" si="11">SUM(D29)</f>
        <v>638</v>
      </c>
      <c r="E26" s="315">
        <f t="shared" ref="E26" si="12">SUM(E29)</f>
        <v>3000</v>
      </c>
      <c r="F26" s="315">
        <f>SUM(F27:F29)</f>
        <v>6600</v>
      </c>
      <c r="G26" s="315">
        <f t="shared" ref="G26:H26" si="13">SUM(G27:G29)</f>
        <v>1780</v>
      </c>
      <c r="H26" s="315">
        <f t="shared" si="13"/>
        <v>8380</v>
      </c>
      <c r="I26" s="315">
        <f>SUM(I27:I29)</f>
        <v>11438</v>
      </c>
      <c r="J26" s="315">
        <f t="shared" ref="J26:K26" si="14">SUM(J27:J29)</f>
        <v>3088</v>
      </c>
      <c r="K26" s="315">
        <f t="shared" si="14"/>
        <v>14526</v>
      </c>
    </row>
    <row r="27" spans="1:11" ht="12.75" customHeight="1">
      <c r="A27" s="328"/>
      <c r="B27" s="159" t="s">
        <v>529</v>
      </c>
      <c r="C27" s="315"/>
      <c r="D27" s="408"/>
      <c r="E27" s="315"/>
      <c r="F27" s="160">
        <v>693</v>
      </c>
      <c r="G27" s="161">
        <v>187</v>
      </c>
      <c r="H27" s="160">
        <f>SUM(F27:G27)</f>
        <v>880</v>
      </c>
      <c r="I27" s="160">
        <v>693</v>
      </c>
      <c r="J27" s="161">
        <v>187</v>
      </c>
      <c r="K27" s="160">
        <f>SUM(I27:J27)</f>
        <v>880</v>
      </c>
    </row>
    <row r="28" spans="1:11" ht="12.75" customHeight="1">
      <c r="A28" s="328"/>
      <c r="B28" s="159" t="s">
        <v>530</v>
      </c>
      <c r="C28" s="315"/>
      <c r="D28" s="408"/>
      <c r="E28" s="315"/>
      <c r="F28" s="160">
        <v>3545</v>
      </c>
      <c r="G28" s="161">
        <v>955</v>
      </c>
      <c r="H28" s="160">
        <f>SUM(F28:G28)</f>
        <v>4500</v>
      </c>
      <c r="I28" s="160">
        <v>8383</v>
      </c>
      <c r="J28" s="161">
        <v>2263</v>
      </c>
      <c r="K28" s="160">
        <f>SUM(I28:J28)</f>
        <v>10646</v>
      </c>
    </row>
    <row r="29" spans="1:11" ht="12.75" customHeight="1">
      <c r="A29" s="100"/>
      <c r="B29" s="159" t="s">
        <v>448</v>
      </c>
      <c r="C29" s="160">
        <v>2362</v>
      </c>
      <c r="D29" s="161">
        <v>638</v>
      </c>
      <c r="E29" s="160">
        <f>SUM(C29:D29)</f>
        <v>3000</v>
      </c>
      <c r="F29" s="160">
        <v>2362</v>
      </c>
      <c r="G29" s="161">
        <v>638</v>
      </c>
      <c r="H29" s="160">
        <f>SUM(F29:G29)</f>
        <v>3000</v>
      </c>
      <c r="I29" s="160">
        <v>2362</v>
      </c>
      <c r="J29" s="161">
        <v>638</v>
      </c>
      <c r="K29" s="160">
        <f>SUM(I29:J29)</f>
        <v>3000</v>
      </c>
    </row>
    <row r="30" spans="1:11" ht="12.75" customHeight="1">
      <c r="A30" s="140" t="s">
        <v>445</v>
      </c>
      <c r="B30" s="92" t="s">
        <v>353</v>
      </c>
      <c r="C30" s="104">
        <f t="shared" ref="C30:E30" si="15">SUM(C33:C35)</f>
        <v>24409</v>
      </c>
      <c r="D30" s="314">
        <f t="shared" si="15"/>
        <v>6591</v>
      </c>
      <c r="E30" s="104">
        <f t="shared" si="15"/>
        <v>31000</v>
      </c>
      <c r="F30" s="104">
        <f>SUM(F31:F35)</f>
        <v>29594</v>
      </c>
      <c r="G30" s="104">
        <f t="shared" ref="G30:H30" si="16">SUM(G31:G35)</f>
        <v>7991</v>
      </c>
      <c r="H30" s="104">
        <f t="shared" si="16"/>
        <v>37585</v>
      </c>
      <c r="I30" s="104">
        <f>SUM(I31:I35)</f>
        <v>29594</v>
      </c>
      <c r="J30" s="104">
        <f t="shared" ref="J30:K30" si="17">SUM(J31:J35)</f>
        <v>7991</v>
      </c>
      <c r="K30" s="104">
        <f t="shared" si="17"/>
        <v>37585</v>
      </c>
    </row>
    <row r="31" spans="1:11" ht="12.75" customHeight="1">
      <c r="A31" s="141"/>
      <c r="B31" s="159" t="s">
        <v>531</v>
      </c>
      <c r="C31" s="160"/>
      <c r="D31" s="161"/>
      <c r="E31" s="160"/>
      <c r="F31" s="160">
        <v>2370</v>
      </c>
      <c r="G31" s="161">
        <v>640</v>
      </c>
      <c r="H31" s="161">
        <f>SUM(F31:G31)</f>
        <v>3010</v>
      </c>
      <c r="I31" s="160">
        <v>2370</v>
      </c>
      <c r="J31" s="161">
        <v>640</v>
      </c>
      <c r="K31" s="161">
        <f>SUM(I31:J31)</f>
        <v>3010</v>
      </c>
    </row>
    <row r="32" spans="1:11" ht="12.75" customHeight="1">
      <c r="A32" s="141"/>
      <c r="B32" s="159" t="s">
        <v>532</v>
      </c>
      <c r="C32" s="160"/>
      <c r="D32" s="161"/>
      <c r="E32" s="160"/>
      <c r="F32" s="160">
        <v>2500</v>
      </c>
      <c r="G32" s="161">
        <v>675</v>
      </c>
      <c r="H32" s="161">
        <f>SUM(F32:G32)</f>
        <v>3175</v>
      </c>
      <c r="I32" s="160">
        <v>2500</v>
      </c>
      <c r="J32" s="161">
        <v>675</v>
      </c>
      <c r="K32" s="161">
        <f>SUM(I32:J32)</f>
        <v>3175</v>
      </c>
    </row>
    <row r="33" spans="1:12" ht="12.75" customHeight="1">
      <c r="A33" s="185"/>
      <c r="B33" s="159" t="s">
        <v>449</v>
      </c>
      <c r="C33" s="160">
        <v>787</v>
      </c>
      <c r="D33" s="161">
        <v>213</v>
      </c>
      <c r="E33" s="160">
        <f>SUM(C33:D33)</f>
        <v>1000</v>
      </c>
      <c r="F33" s="160">
        <v>787</v>
      </c>
      <c r="G33" s="161">
        <v>213</v>
      </c>
      <c r="H33" s="160">
        <f>SUM(F33:G33)</f>
        <v>1000</v>
      </c>
      <c r="I33" s="160">
        <v>787</v>
      </c>
      <c r="J33" s="161">
        <v>213</v>
      </c>
      <c r="K33" s="160">
        <f>SUM(I33:J33)</f>
        <v>1000</v>
      </c>
    </row>
    <row r="34" spans="1:12" ht="12.75" customHeight="1">
      <c r="A34" s="185"/>
      <c r="B34" s="159" t="s">
        <v>315</v>
      </c>
      <c r="C34" s="160">
        <v>7874</v>
      </c>
      <c r="D34" s="161">
        <v>2126</v>
      </c>
      <c r="E34" s="160">
        <f>SUM(C34:D34)</f>
        <v>10000</v>
      </c>
      <c r="F34" s="160">
        <v>7874</v>
      </c>
      <c r="G34" s="161">
        <v>2126</v>
      </c>
      <c r="H34" s="160">
        <f>SUM(F34:G34)</f>
        <v>10000</v>
      </c>
      <c r="I34" s="160">
        <v>7874</v>
      </c>
      <c r="J34" s="161">
        <v>2126</v>
      </c>
      <c r="K34" s="160">
        <f>SUM(I34:J34)</f>
        <v>10000</v>
      </c>
    </row>
    <row r="35" spans="1:12" ht="12.75" customHeight="1">
      <c r="A35" s="287"/>
      <c r="B35" s="176" t="s">
        <v>450</v>
      </c>
      <c r="C35" s="313">
        <v>15748</v>
      </c>
      <c r="D35" s="171">
        <v>4252</v>
      </c>
      <c r="E35" s="313">
        <f>SUM(C35:D35)</f>
        <v>20000</v>
      </c>
      <c r="F35" s="313">
        <v>16063</v>
      </c>
      <c r="G35" s="171">
        <v>4337</v>
      </c>
      <c r="H35" s="313">
        <f>SUM(F35:G35)</f>
        <v>20400</v>
      </c>
      <c r="I35" s="313">
        <v>16063</v>
      </c>
      <c r="J35" s="171">
        <v>4337</v>
      </c>
      <c r="K35" s="313">
        <f>SUM(I35:J35)</f>
        <v>20400</v>
      </c>
    </row>
    <row r="36" spans="1:12" ht="12.75" customHeight="1">
      <c r="A36" s="141" t="s">
        <v>366</v>
      </c>
      <c r="B36" s="162" t="s">
        <v>149</v>
      </c>
      <c r="C36" s="163">
        <f t="shared" ref="C36:H36" si="18">SUM(C37:C44)</f>
        <v>341111</v>
      </c>
      <c r="D36" s="184">
        <f t="shared" si="18"/>
        <v>90589</v>
      </c>
      <c r="E36" s="318">
        <f t="shared" si="18"/>
        <v>431700</v>
      </c>
      <c r="F36" s="163">
        <f t="shared" si="18"/>
        <v>350167</v>
      </c>
      <c r="G36" s="184">
        <f t="shared" si="18"/>
        <v>93033</v>
      </c>
      <c r="H36" s="318">
        <f t="shared" si="18"/>
        <v>443200</v>
      </c>
      <c r="I36" s="163">
        <f t="shared" ref="I36:K36" si="19">SUM(I37:I44)</f>
        <v>315600</v>
      </c>
      <c r="J36" s="184">
        <f t="shared" si="19"/>
        <v>35663</v>
      </c>
      <c r="K36" s="318">
        <f t="shared" si="19"/>
        <v>351263</v>
      </c>
    </row>
    <row r="37" spans="1:12" ht="12.75" customHeight="1">
      <c r="A37" s="185"/>
      <c r="B37" s="159" t="s">
        <v>327</v>
      </c>
      <c r="C37" s="160">
        <v>5600</v>
      </c>
      <c r="D37" s="161">
        <v>0</v>
      </c>
      <c r="E37" s="160">
        <f t="shared" ref="E37:E44" si="20">SUM(C37:D37)</f>
        <v>5600</v>
      </c>
      <c r="F37" s="160">
        <v>5600</v>
      </c>
      <c r="G37" s="161">
        <v>0</v>
      </c>
      <c r="H37" s="160">
        <f t="shared" ref="H37:H44" si="21">SUM(F37:G37)</f>
        <v>5600</v>
      </c>
      <c r="I37" s="160">
        <v>5600</v>
      </c>
      <c r="J37" s="161">
        <v>0</v>
      </c>
      <c r="K37" s="160">
        <f t="shared" ref="K37:K38" si="22">SUM(I37:J37)</f>
        <v>5600</v>
      </c>
    </row>
    <row r="38" spans="1:12" ht="12.75" customHeight="1">
      <c r="A38" s="185"/>
      <c r="B38" s="159" t="s">
        <v>451</v>
      </c>
      <c r="C38" s="160">
        <v>39370</v>
      </c>
      <c r="D38" s="161">
        <v>10630</v>
      </c>
      <c r="E38" s="160">
        <f t="shared" si="20"/>
        <v>50000</v>
      </c>
      <c r="F38" s="160">
        <v>39370</v>
      </c>
      <c r="G38" s="161">
        <v>10630</v>
      </c>
      <c r="H38" s="160">
        <f t="shared" si="21"/>
        <v>50000</v>
      </c>
      <c r="I38" s="160">
        <v>0</v>
      </c>
      <c r="J38" s="161">
        <v>0</v>
      </c>
      <c r="K38" s="160">
        <f t="shared" si="22"/>
        <v>0</v>
      </c>
    </row>
    <row r="39" spans="1:12" ht="12.75" customHeight="1">
      <c r="A39" s="185"/>
      <c r="B39" s="159" t="s">
        <v>533</v>
      </c>
      <c r="C39" s="160"/>
      <c r="D39" s="161"/>
      <c r="E39" s="160"/>
      <c r="F39" s="160">
        <v>5512</v>
      </c>
      <c r="G39" s="161">
        <v>1488</v>
      </c>
      <c r="H39" s="160">
        <f>SUM(F39:G39)</f>
        <v>7000</v>
      </c>
      <c r="I39" s="160">
        <v>5512</v>
      </c>
      <c r="J39" s="161">
        <v>1488</v>
      </c>
      <c r="K39" s="160">
        <f>SUM(I39:J39)</f>
        <v>7000</v>
      </c>
    </row>
    <row r="40" spans="1:12" ht="12.75" customHeight="1">
      <c r="A40" s="185"/>
      <c r="B40" s="159" t="s">
        <v>452</v>
      </c>
      <c r="C40" s="160">
        <v>269291</v>
      </c>
      <c r="D40" s="161">
        <v>72709</v>
      </c>
      <c r="E40" s="160">
        <f t="shared" si="20"/>
        <v>342000</v>
      </c>
      <c r="F40" s="160">
        <v>269291</v>
      </c>
      <c r="G40" s="161">
        <v>72709</v>
      </c>
      <c r="H40" s="160">
        <f t="shared" si="21"/>
        <v>342000</v>
      </c>
      <c r="I40" s="160">
        <v>269291</v>
      </c>
      <c r="J40" s="161">
        <v>24672</v>
      </c>
      <c r="K40" s="160">
        <f t="shared" ref="K40:K44" si="23">SUM(I40:J40)</f>
        <v>293963</v>
      </c>
      <c r="L40" s="228" t="s">
        <v>657</v>
      </c>
    </row>
    <row r="41" spans="1:12" ht="12.75" customHeight="1">
      <c r="A41" s="185"/>
      <c r="B41" s="159" t="s">
        <v>656</v>
      </c>
      <c r="C41" s="160"/>
      <c r="D41" s="161"/>
      <c r="E41" s="160"/>
      <c r="F41" s="102">
        <v>3544</v>
      </c>
      <c r="G41" s="102">
        <v>956</v>
      </c>
      <c r="H41" s="160">
        <f t="shared" si="21"/>
        <v>4500</v>
      </c>
      <c r="I41" s="102">
        <v>3544</v>
      </c>
      <c r="J41" s="102">
        <v>956</v>
      </c>
      <c r="K41" s="160">
        <f t="shared" si="23"/>
        <v>4500</v>
      </c>
    </row>
    <row r="42" spans="1:12" ht="12.75" customHeight="1">
      <c r="A42" s="185"/>
      <c r="B42" s="159" t="s">
        <v>655</v>
      </c>
      <c r="C42" s="160"/>
      <c r="D42" s="161"/>
      <c r="E42" s="160"/>
      <c r="F42" s="102"/>
      <c r="G42" s="442"/>
      <c r="H42" s="160"/>
      <c r="I42" s="102">
        <v>4803</v>
      </c>
      <c r="J42" s="442">
        <v>1297</v>
      </c>
      <c r="K42" s="160">
        <f t="shared" si="23"/>
        <v>6100</v>
      </c>
    </row>
    <row r="43" spans="1:12" ht="12.75" customHeight="1">
      <c r="A43" s="185"/>
      <c r="B43" s="159" t="s">
        <v>453</v>
      </c>
      <c r="C43" s="160">
        <v>24803</v>
      </c>
      <c r="D43" s="161">
        <v>6697</v>
      </c>
      <c r="E43" s="160">
        <f t="shared" si="20"/>
        <v>31500</v>
      </c>
      <c r="F43" s="160">
        <v>24803</v>
      </c>
      <c r="G43" s="161">
        <v>6697</v>
      </c>
      <c r="H43" s="160">
        <f t="shared" si="21"/>
        <v>31500</v>
      </c>
      <c r="I43" s="160">
        <v>24803</v>
      </c>
      <c r="J43" s="161">
        <v>6697</v>
      </c>
      <c r="K43" s="160">
        <f t="shared" si="23"/>
        <v>31500</v>
      </c>
    </row>
    <row r="44" spans="1:12" ht="12.75" customHeight="1">
      <c r="A44" s="167"/>
      <c r="B44" s="176" t="s">
        <v>454</v>
      </c>
      <c r="C44" s="313">
        <v>2047</v>
      </c>
      <c r="D44" s="171">
        <v>553</v>
      </c>
      <c r="E44" s="152">
        <f t="shared" si="20"/>
        <v>2600</v>
      </c>
      <c r="F44" s="313">
        <v>2047</v>
      </c>
      <c r="G44" s="171">
        <v>553</v>
      </c>
      <c r="H44" s="152">
        <f t="shared" si="21"/>
        <v>2600</v>
      </c>
      <c r="I44" s="313">
        <v>2047</v>
      </c>
      <c r="J44" s="171">
        <v>553</v>
      </c>
      <c r="K44" s="152">
        <f t="shared" si="23"/>
        <v>2600</v>
      </c>
    </row>
    <row r="45" spans="1:12" ht="12.75" customHeight="1">
      <c r="A45" s="140" t="s">
        <v>491</v>
      </c>
      <c r="B45" s="92" t="s">
        <v>492</v>
      </c>
      <c r="C45" s="105">
        <f t="shared" ref="C45:K47" si="24">SUM(C46:C46)</f>
        <v>2756</v>
      </c>
      <c r="D45" s="105">
        <f t="shared" si="24"/>
        <v>744</v>
      </c>
      <c r="E45" s="105">
        <f t="shared" si="24"/>
        <v>3500</v>
      </c>
      <c r="F45" s="105">
        <f t="shared" si="24"/>
        <v>2756</v>
      </c>
      <c r="G45" s="105">
        <f t="shared" si="24"/>
        <v>744</v>
      </c>
      <c r="H45" s="105">
        <f t="shared" si="24"/>
        <v>3500</v>
      </c>
      <c r="I45" s="105">
        <f t="shared" si="24"/>
        <v>2756</v>
      </c>
      <c r="J45" s="105">
        <f t="shared" si="24"/>
        <v>744</v>
      </c>
      <c r="K45" s="105">
        <f t="shared" si="24"/>
        <v>3500</v>
      </c>
    </row>
    <row r="46" spans="1:12" ht="12.75" customHeight="1">
      <c r="A46" s="287"/>
      <c r="B46" s="159" t="s">
        <v>535</v>
      </c>
      <c r="C46" s="187">
        <v>2756</v>
      </c>
      <c r="D46" s="186">
        <v>744</v>
      </c>
      <c r="E46" s="319">
        <f>SUM(C46:D46)</f>
        <v>3500</v>
      </c>
      <c r="F46" s="187">
        <v>2756</v>
      </c>
      <c r="G46" s="186">
        <v>744</v>
      </c>
      <c r="H46" s="319">
        <f>SUM(F46:G46)</f>
        <v>3500</v>
      </c>
      <c r="I46" s="187">
        <v>2756</v>
      </c>
      <c r="J46" s="186">
        <v>744</v>
      </c>
      <c r="K46" s="319">
        <f>SUM(I46:J46)</f>
        <v>3500</v>
      </c>
    </row>
    <row r="47" spans="1:12" ht="12.75" customHeight="1">
      <c r="A47" s="328" t="s">
        <v>464</v>
      </c>
      <c r="B47" s="92" t="s">
        <v>534</v>
      </c>
      <c r="C47" s="105">
        <f t="shared" si="24"/>
        <v>0</v>
      </c>
      <c r="D47" s="105">
        <f t="shared" si="24"/>
        <v>0</v>
      </c>
      <c r="E47" s="105">
        <f t="shared" si="24"/>
        <v>0</v>
      </c>
      <c r="F47" s="105">
        <f t="shared" si="24"/>
        <v>4898</v>
      </c>
      <c r="G47" s="105">
        <f t="shared" si="24"/>
        <v>1322</v>
      </c>
      <c r="H47" s="105">
        <f t="shared" si="24"/>
        <v>6220</v>
      </c>
      <c r="I47" s="105">
        <f t="shared" si="24"/>
        <v>4898</v>
      </c>
      <c r="J47" s="105">
        <f t="shared" si="24"/>
        <v>1322</v>
      </c>
      <c r="K47" s="105">
        <f t="shared" si="24"/>
        <v>6220</v>
      </c>
    </row>
    <row r="48" spans="1:12" ht="12.75" customHeight="1">
      <c r="A48" s="247"/>
      <c r="B48" s="159" t="s">
        <v>536</v>
      </c>
      <c r="C48" s="187">
        <v>0</v>
      </c>
      <c r="D48" s="186">
        <v>0</v>
      </c>
      <c r="E48" s="319">
        <v>0</v>
      </c>
      <c r="F48" s="187">
        <v>4898</v>
      </c>
      <c r="G48" s="186">
        <v>1322</v>
      </c>
      <c r="H48" s="319">
        <f>SUM(F48:G48)</f>
        <v>6220</v>
      </c>
      <c r="I48" s="187">
        <v>4898</v>
      </c>
      <c r="J48" s="186">
        <v>1322</v>
      </c>
      <c r="K48" s="319">
        <f>SUM(I48:J48)</f>
        <v>6220</v>
      </c>
    </row>
    <row r="49" spans="1:12" s="228" customFormat="1" ht="12.75" customHeight="1">
      <c r="A49" s="248" t="s">
        <v>456</v>
      </c>
      <c r="B49" s="92" t="s">
        <v>457</v>
      </c>
      <c r="C49" s="105">
        <f>SUM(C50:C51)</f>
        <v>2492</v>
      </c>
      <c r="D49" s="105">
        <f t="shared" ref="D49:H49" si="25">SUM(D50:D51)</f>
        <v>673</v>
      </c>
      <c r="E49" s="105">
        <f t="shared" si="25"/>
        <v>3165</v>
      </c>
      <c r="F49" s="105">
        <f t="shared" si="25"/>
        <v>2870</v>
      </c>
      <c r="G49" s="105">
        <f t="shared" si="25"/>
        <v>775</v>
      </c>
      <c r="H49" s="105">
        <f t="shared" si="25"/>
        <v>3645</v>
      </c>
      <c r="I49" s="105">
        <f t="shared" ref="I49:K49" si="26">SUM(I50:I51)</f>
        <v>2870</v>
      </c>
      <c r="J49" s="105">
        <f t="shared" si="26"/>
        <v>775</v>
      </c>
      <c r="K49" s="105">
        <f t="shared" si="26"/>
        <v>3645</v>
      </c>
    </row>
    <row r="50" spans="1:12" s="228" customFormat="1" ht="12.75" customHeight="1">
      <c r="A50" s="328"/>
      <c r="B50" s="159" t="s">
        <v>458</v>
      </c>
      <c r="C50" s="187">
        <v>2492</v>
      </c>
      <c r="D50" s="186">
        <v>673</v>
      </c>
      <c r="E50" s="319">
        <f>SUM(C50:D50)</f>
        <v>3165</v>
      </c>
      <c r="F50" s="187">
        <v>2492</v>
      </c>
      <c r="G50" s="186">
        <v>673</v>
      </c>
      <c r="H50" s="319">
        <f>SUM(F50:G50)</f>
        <v>3165</v>
      </c>
      <c r="I50" s="187">
        <v>2492</v>
      </c>
      <c r="J50" s="186">
        <v>673</v>
      </c>
      <c r="K50" s="319">
        <f>SUM(I50:J50)</f>
        <v>3165</v>
      </c>
    </row>
    <row r="51" spans="1:12" s="228" customFormat="1" ht="12.75" customHeight="1">
      <c r="A51" s="247"/>
      <c r="B51" s="159" t="s">
        <v>537</v>
      </c>
      <c r="C51" s="187">
        <v>0</v>
      </c>
      <c r="D51" s="186">
        <v>0</v>
      </c>
      <c r="E51" s="319">
        <f>SUM(C51:D51)</f>
        <v>0</v>
      </c>
      <c r="F51" s="187">
        <v>378</v>
      </c>
      <c r="G51" s="186">
        <v>102</v>
      </c>
      <c r="H51" s="319">
        <f>SUM(F51:G51)</f>
        <v>480</v>
      </c>
      <c r="I51" s="187">
        <v>378</v>
      </c>
      <c r="J51" s="186">
        <v>102</v>
      </c>
      <c r="K51" s="319">
        <f>SUM(I51:J51)</f>
        <v>480</v>
      </c>
    </row>
    <row r="52" spans="1:12" s="226" customFormat="1" ht="18.75" customHeight="1">
      <c r="A52" s="288"/>
      <c r="B52" s="68" t="s">
        <v>125</v>
      </c>
      <c r="C52" s="260">
        <f>SUM(C11,C13,C15,C17,C21,C23,C26,C30,C36,C49,C45,)</f>
        <v>595970</v>
      </c>
      <c r="D52" s="260">
        <f>SUM(D11,D13,D15,D17,D21,D23,D26,D30,D36,D49,D45,)</f>
        <v>159403</v>
      </c>
      <c r="E52" s="260">
        <f>SUM(E11,E13,E15,E17,E21,E23,E26,E30,E36,E49,E45,)</f>
        <v>755373</v>
      </c>
      <c r="F52" s="260">
        <f t="shared" ref="F52:H52" si="27">SUM(F11,F13,F15,F17,F21,F23,F26,F30,F36,F49,F45,F47)</f>
        <v>613377</v>
      </c>
      <c r="G52" s="260">
        <f t="shared" si="27"/>
        <v>164098</v>
      </c>
      <c r="H52" s="260">
        <f t="shared" si="27"/>
        <v>777475</v>
      </c>
      <c r="I52" s="260">
        <f>SUM(I11,I13,I15,I17,I21,I23,I26,I30,I36,I49,I45,I47,I19)</f>
        <v>582782</v>
      </c>
      <c r="J52" s="260">
        <f t="shared" ref="J52:K52" si="28">SUM(J11,J13,J15,J17,J21,J23,J26,J30,J36,J49,J45,J47,J19)</f>
        <v>107802</v>
      </c>
      <c r="K52" s="260">
        <f t="shared" si="28"/>
        <v>690584</v>
      </c>
    </row>
    <row r="53" spans="1:12" s="228" customFormat="1" ht="12.75" customHeight="1">
      <c r="A53" s="248" t="s">
        <v>290</v>
      </c>
      <c r="B53" s="92" t="s">
        <v>276</v>
      </c>
      <c r="C53" s="105">
        <f t="shared" ref="C53:H53" si="29">SUM(C55:C55)</f>
        <v>5158</v>
      </c>
      <c r="D53" s="105">
        <f t="shared" si="29"/>
        <v>1393</v>
      </c>
      <c r="E53" s="105">
        <f t="shared" si="29"/>
        <v>6551</v>
      </c>
      <c r="F53" s="105">
        <f t="shared" si="29"/>
        <v>5158</v>
      </c>
      <c r="G53" s="105">
        <f t="shared" si="29"/>
        <v>1393</v>
      </c>
      <c r="H53" s="105">
        <f t="shared" si="29"/>
        <v>6551</v>
      </c>
      <c r="I53" s="105">
        <f>SUM(I54:I55)</f>
        <v>7320</v>
      </c>
      <c r="J53" s="105">
        <f t="shared" ref="J53:K53" si="30">SUM(J54:J55)</f>
        <v>1976</v>
      </c>
      <c r="K53" s="105">
        <f t="shared" si="30"/>
        <v>9296</v>
      </c>
    </row>
    <row r="54" spans="1:12" s="228" customFormat="1" ht="12.75" customHeight="1">
      <c r="A54" s="328"/>
      <c r="B54" s="159" t="s">
        <v>678</v>
      </c>
      <c r="C54" s="163"/>
      <c r="D54" s="184"/>
      <c r="E54" s="163"/>
      <c r="F54" s="163"/>
      <c r="G54" s="184"/>
      <c r="H54" s="163"/>
      <c r="I54" s="187">
        <v>1575</v>
      </c>
      <c r="J54" s="186">
        <v>425</v>
      </c>
      <c r="K54" s="187">
        <f>SUM(I54:J54)</f>
        <v>2000</v>
      </c>
    </row>
    <row r="55" spans="1:12" s="228" customFormat="1" ht="12.75" customHeight="1">
      <c r="A55" s="247"/>
      <c r="B55" s="159" t="s">
        <v>318</v>
      </c>
      <c r="C55" s="187">
        <v>5158</v>
      </c>
      <c r="D55" s="186">
        <v>1393</v>
      </c>
      <c r="E55" s="187">
        <f>SUM(C55:D55)</f>
        <v>6551</v>
      </c>
      <c r="F55" s="187">
        <v>5158</v>
      </c>
      <c r="G55" s="186">
        <v>1393</v>
      </c>
      <c r="H55" s="187">
        <f>SUM(F55:G55)</f>
        <v>6551</v>
      </c>
      <c r="I55" s="187">
        <v>5745</v>
      </c>
      <c r="J55" s="186">
        <v>1551</v>
      </c>
      <c r="K55" s="187">
        <f>SUM(I55:J55)</f>
        <v>7296</v>
      </c>
    </row>
    <row r="56" spans="1:12" s="250" customFormat="1" ht="20.25" customHeight="1">
      <c r="A56" s="291"/>
      <c r="B56" s="68" t="s">
        <v>323</v>
      </c>
      <c r="C56" s="292">
        <f>SUM(C53,)</f>
        <v>5158</v>
      </c>
      <c r="D56" s="292">
        <f t="shared" ref="D56:E56" si="31">SUM(D53,)</f>
        <v>1393</v>
      </c>
      <c r="E56" s="292">
        <f t="shared" si="31"/>
        <v>6551</v>
      </c>
      <c r="F56" s="292">
        <f>SUM(F53,)</f>
        <v>5158</v>
      </c>
      <c r="G56" s="292">
        <f t="shared" ref="G56:H56" si="32">SUM(G53,)</f>
        <v>1393</v>
      </c>
      <c r="H56" s="292">
        <f t="shared" si="32"/>
        <v>6551</v>
      </c>
      <c r="I56" s="292">
        <f>SUM(I53,)</f>
        <v>7320</v>
      </c>
      <c r="J56" s="292">
        <f t="shared" ref="J56:K56" si="33">SUM(J53,)</f>
        <v>1976</v>
      </c>
      <c r="K56" s="292">
        <f t="shared" si="33"/>
        <v>9296</v>
      </c>
    </row>
    <row r="57" spans="1:12" s="228" customFormat="1" ht="12.75" customHeight="1">
      <c r="A57" s="290" t="s">
        <v>10</v>
      </c>
      <c r="B57" s="162" t="s">
        <v>322</v>
      </c>
      <c r="C57" s="163">
        <f t="shared" ref="C57:K57" si="34">SUM(C58:C58)</f>
        <v>23088</v>
      </c>
      <c r="D57" s="163">
        <f t="shared" si="34"/>
        <v>6234</v>
      </c>
      <c r="E57" s="163">
        <f t="shared" si="34"/>
        <v>29322</v>
      </c>
      <c r="F57" s="163">
        <f t="shared" si="34"/>
        <v>23325</v>
      </c>
      <c r="G57" s="163">
        <f t="shared" si="34"/>
        <v>6297</v>
      </c>
      <c r="H57" s="163">
        <f t="shared" si="34"/>
        <v>29622</v>
      </c>
      <c r="I57" s="163">
        <f t="shared" si="34"/>
        <v>23325</v>
      </c>
      <c r="J57" s="163">
        <f t="shared" si="34"/>
        <v>6297</v>
      </c>
      <c r="K57" s="163">
        <f t="shared" si="34"/>
        <v>29622</v>
      </c>
    </row>
    <row r="58" spans="1:12" s="228" customFormat="1" ht="12.75" customHeight="1">
      <c r="A58" s="247"/>
      <c r="B58" s="159" t="s">
        <v>324</v>
      </c>
      <c r="C58" s="187">
        <v>23088</v>
      </c>
      <c r="D58" s="186">
        <v>6234</v>
      </c>
      <c r="E58" s="187">
        <f>SUM(C58:D58)</f>
        <v>29322</v>
      </c>
      <c r="F58" s="187">
        <v>23325</v>
      </c>
      <c r="G58" s="186">
        <v>6297</v>
      </c>
      <c r="H58" s="187">
        <f>SUM(F58:G58)</f>
        <v>29622</v>
      </c>
      <c r="I58" s="187">
        <v>23325</v>
      </c>
      <c r="J58" s="186">
        <v>6297</v>
      </c>
      <c r="K58" s="187">
        <f>SUM(I58:J58)</f>
        <v>29622</v>
      </c>
      <c r="L58" s="502">
        <v>29622</v>
      </c>
    </row>
    <row r="59" spans="1:12" ht="17.25" customHeight="1">
      <c r="A59" s="150"/>
      <c r="B59" s="68" t="s">
        <v>320</v>
      </c>
      <c r="C59" s="136">
        <f>SUM(C57,)</f>
        <v>23088</v>
      </c>
      <c r="D59" s="136">
        <f t="shared" ref="D59:E59" si="35">SUM(D57,)</f>
        <v>6234</v>
      </c>
      <c r="E59" s="136">
        <f t="shared" si="35"/>
        <v>29322</v>
      </c>
      <c r="F59" s="136">
        <f>SUM(F57,)</f>
        <v>23325</v>
      </c>
      <c r="G59" s="136">
        <f t="shared" ref="G59:H59" si="36">SUM(G57,)</f>
        <v>6297</v>
      </c>
      <c r="H59" s="136">
        <f t="shared" si="36"/>
        <v>29622</v>
      </c>
      <c r="I59" s="136">
        <f>SUM(I57,)</f>
        <v>23325</v>
      </c>
      <c r="J59" s="136">
        <f t="shared" ref="J59:K59" si="37">SUM(J57,)</f>
        <v>6297</v>
      </c>
      <c r="K59" s="136">
        <f t="shared" si="37"/>
        <v>29622</v>
      </c>
    </row>
    <row r="60" spans="1:12" ht="19.5" customHeight="1">
      <c r="A60" s="150"/>
      <c r="B60" s="68" t="s">
        <v>325</v>
      </c>
      <c r="C60" s="136">
        <f t="shared" ref="C60:H60" si="38">SUM(C52,C56,C59)</f>
        <v>624216</v>
      </c>
      <c r="D60" s="136">
        <f t="shared" si="38"/>
        <v>167030</v>
      </c>
      <c r="E60" s="136">
        <f t="shared" si="38"/>
        <v>791246</v>
      </c>
      <c r="F60" s="136">
        <f t="shared" si="38"/>
        <v>641860</v>
      </c>
      <c r="G60" s="136">
        <f t="shared" si="38"/>
        <v>171788</v>
      </c>
      <c r="H60" s="136">
        <f t="shared" si="38"/>
        <v>813648</v>
      </c>
      <c r="I60" s="136">
        <f t="shared" ref="I60:K60" si="39">SUM(I52,I56,I59)</f>
        <v>613427</v>
      </c>
      <c r="J60" s="136">
        <f t="shared" si="39"/>
        <v>116075</v>
      </c>
      <c r="K60" s="136">
        <f t="shared" si="39"/>
        <v>729502</v>
      </c>
    </row>
    <row r="61" spans="1:12">
      <c r="A61" s="96"/>
      <c r="B61" s="97"/>
      <c r="C61" s="97"/>
      <c r="D61" s="97"/>
      <c r="E61" s="97"/>
    </row>
    <row r="62" spans="1:12">
      <c r="A62" s="96"/>
      <c r="B62" s="97"/>
      <c r="C62" s="97"/>
      <c r="D62" s="97"/>
      <c r="E62" s="97"/>
    </row>
    <row r="63" spans="1:12">
      <c r="A63" s="96"/>
      <c r="B63" s="97"/>
      <c r="C63" s="97"/>
      <c r="D63" s="97"/>
      <c r="E63" s="97"/>
    </row>
    <row r="64" spans="1:12" ht="15.75">
      <c r="A64" s="98" t="s">
        <v>700</v>
      </c>
      <c r="B64" s="97"/>
      <c r="C64" s="97"/>
      <c r="D64" s="97"/>
      <c r="E64" s="97"/>
    </row>
    <row r="65" spans="1:11">
      <c r="A65" s="96"/>
      <c r="B65" s="97"/>
      <c r="C65" s="97"/>
      <c r="D65" s="97"/>
      <c r="E65" s="97"/>
    </row>
    <row r="66" spans="1:11" ht="15.75">
      <c r="A66" s="575" t="s">
        <v>26</v>
      </c>
      <c r="B66" s="522"/>
      <c r="C66" s="522"/>
      <c r="D66" s="522"/>
      <c r="E66" s="522"/>
      <c r="F66" s="522"/>
      <c r="G66" s="522"/>
      <c r="H66" s="522"/>
    </row>
    <row r="67" spans="1:11" ht="15.75">
      <c r="A67" s="575" t="s">
        <v>610</v>
      </c>
      <c r="B67" s="522"/>
      <c r="C67" s="522"/>
      <c r="D67" s="522"/>
      <c r="E67" s="522"/>
      <c r="F67" s="522"/>
      <c r="G67" s="522"/>
      <c r="H67" s="522"/>
    </row>
    <row r="68" spans="1:11" ht="15.75">
      <c r="A68" s="575" t="s">
        <v>517</v>
      </c>
      <c r="B68" s="522"/>
      <c r="C68" s="522"/>
      <c r="D68" s="522"/>
      <c r="E68" s="522"/>
      <c r="F68" s="522"/>
      <c r="G68" s="522"/>
      <c r="H68" s="522"/>
    </row>
    <row r="69" spans="1:11" ht="15.75">
      <c r="A69" s="575" t="s">
        <v>519</v>
      </c>
      <c r="B69" s="522"/>
      <c r="C69" s="522"/>
      <c r="D69" s="522"/>
      <c r="E69" s="522"/>
      <c r="F69" s="522"/>
      <c r="G69" s="522"/>
      <c r="H69" s="522"/>
    </row>
    <row r="70" spans="1:11" ht="15.75">
      <c r="A70" s="96"/>
      <c r="B70" s="99"/>
      <c r="C70" s="97"/>
      <c r="D70" s="97"/>
      <c r="E70" s="97"/>
    </row>
    <row r="71" spans="1:11" s="63" customFormat="1" ht="27" customHeight="1">
      <c r="A71" s="47" t="s">
        <v>53</v>
      </c>
      <c r="B71" s="47" t="s">
        <v>5</v>
      </c>
      <c r="C71" s="437"/>
      <c r="D71" s="438" t="s">
        <v>428</v>
      </c>
      <c r="E71" s="439"/>
      <c r="F71" s="437"/>
      <c r="G71" s="438" t="s">
        <v>512</v>
      </c>
      <c r="H71" s="439"/>
      <c r="I71" s="576" t="s">
        <v>608</v>
      </c>
      <c r="J71" s="577"/>
      <c r="K71" s="578"/>
    </row>
    <row r="72" spans="1:11">
      <c r="A72" s="49" t="s">
        <v>54</v>
      </c>
      <c r="B72" s="49"/>
      <c r="C72" s="47" t="s">
        <v>60</v>
      </c>
      <c r="D72" s="47" t="s">
        <v>61</v>
      </c>
      <c r="E72" s="47" t="s">
        <v>6</v>
      </c>
      <c r="F72" s="47" t="s">
        <v>60</v>
      </c>
      <c r="G72" s="47" t="s">
        <v>61</v>
      </c>
      <c r="H72" s="47" t="s">
        <v>6</v>
      </c>
      <c r="I72" s="51" t="s">
        <v>60</v>
      </c>
      <c r="J72" s="51" t="s">
        <v>61</v>
      </c>
      <c r="K72" s="51" t="s">
        <v>6</v>
      </c>
    </row>
    <row r="73" spans="1:11">
      <c r="A73" s="84" t="s">
        <v>288</v>
      </c>
      <c r="B73" s="166" t="s">
        <v>349</v>
      </c>
      <c r="C73" s="101">
        <f>SUM(C75)</f>
        <v>0</v>
      </c>
      <c r="D73" s="101">
        <f t="shared" ref="D73:H73" si="40">SUM(D75)</f>
        <v>0</v>
      </c>
      <c r="E73" s="101">
        <f t="shared" si="40"/>
        <v>0</v>
      </c>
      <c r="F73" s="101">
        <f>SUM(F75)</f>
        <v>4270</v>
      </c>
      <c r="G73" s="101">
        <f t="shared" si="40"/>
        <v>1153</v>
      </c>
      <c r="H73" s="101">
        <f t="shared" si="40"/>
        <v>5423</v>
      </c>
      <c r="I73" s="101">
        <f>SUM(I74:I75)</f>
        <v>19231</v>
      </c>
      <c r="J73" s="101">
        <f t="shared" ref="J73:K73" si="41">SUM(J74:J75)</f>
        <v>5192</v>
      </c>
      <c r="K73" s="101">
        <f t="shared" si="41"/>
        <v>24423</v>
      </c>
    </row>
    <row r="74" spans="1:11">
      <c r="A74" s="85"/>
      <c r="B74" s="183" t="s">
        <v>658</v>
      </c>
      <c r="C74" s="102"/>
      <c r="D74" s="102"/>
      <c r="E74" s="102"/>
      <c r="F74" s="102"/>
      <c r="G74" s="102"/>
      <c r="H74" s="102"/>
      <c r="I74" s="102">
        <v>14961</v>
      </c>
      <c r="J74" s="102">
        <v>4039</v>
      </c>
      <c r="K74" s="102">
        <f>SUM(I74:J74)</f>
        <v>19000</v>
      </c>
    </row>
    <row r="75" spans="1:11">
      <c r="A75" s="86"/>
      <c r="B75" s="335" t="s">
        <v>538</v>
      </c>
      <c r="C75" s="168">
        <v>0</v>
      </c>
      <c r="D75" s="168">
        <v>0</v>
      </c>
      <c r="E75" s="168">
        <f t="shared" ref="E75" si="42">SUM(C75:D75)</f>
        <v>0</v>
      </c>
      <c r="F75" s="168">
        <v>4270</v>
      </c>
      <c r="G75" s="168">
        <v>1153</v>
      </c>
      <c r="H75" s="168">
        <f t="shared" ref="H75" si="43">SUM(F75:G75)</f>
        <v>5423</v>
      </c>
      <c r="I75" s="168">
        <v>4270</v>
      </c>
      <c r="J75" s="168">
        <v>1153</v>
      </c>
      <c r="K75" s="168">
        <f t="shared" ref="K75" si="44">SUM(I75:J75)</f>
        <v>5423</v>
      </c>
    </row>
    <row r="76" spans="1:11">
      <c r="A76" s="71" t="s">
        <v>446</v>
      </c>
      <c r="B76" s="92" t="s">
        <v>274</v>
      </c>
      <c r="C76" s="246">
        <f t="shared" ref="C76:K76" si="45">SUM(C77:C77)</f>
        <v>3937</v>
      </c>
      <c r="D76" s="101">
        <f t="shared" si="45"/>
        <v>1063</v>
      </c>
      <c r="E76" s="101">
        <f t="shared" si="45"/>
        <v>5000</v>
      </c>
      <c r="F76" s="246">
        <f t="shared" si="45"/>
        <v>3937</v>
      </c>
      <c r="G76" s="101">
        <f t="shared" si="45"/>
        <v>1063</v>
      </c>
      <c r="H76" s="101">
        <f t="shared" si="45"/>
        <v>5000</v>
      </c>
      <c r="I76" s="246">
        <f t="shared" si="45"/>
        <v>3937</v>
      </c>
      <c r="J76" s="101">
        <f t="shared" si="45"/>
        <v>1063</v>
      </c>
      <c r="K76" s="101">
        <f t="shared" si="45"/>
        <v>5000</v>
      </c>
    </row>
    <row r="77" spans="1:11">
      <c r="A77" s="72"/>
      <c r="B77" s="159" t="s">
        <v>119</v>
      </c>
      <c r="C77" s="175">
        <v>3937</v>
      </c>
      <c r="D77" s="160">
        <v>1063</v>
      </c>
      <c r="E77" s="175">
        <f>SUM(C77:D77)</f>
        <v>5000</v>
      </c>
      <c r="F77" s="175">
        <v>3937</v>
      </c>
      <c r="G77" s="160">
        <v>1063</v>
      </c>
      <c r="H77" s="175">
        <f>SUM(F77:G77)</f>
        <v>5000</v>
      </c>
      <c r="I77" s="175">
        <v>3937</v>
      </c>
      <c r="J77" s="160">
        <v>1063</v>
      </c>
      <c r="K77" s="175">
        <f>SUM(I77:J77)</f>
        <v>5000</v>
      </c>
    </row>
    <row r="78" spans="1:11">
      <c r="A78" s="71" t="s">
        <v>440</v>
      </c>
      <c r="B78" s="166" t="s">
        <v>136</v>
      </c>
      <c r="C78" s="101">
        <f t="shared" ref="C78:H78" si="46">SUM(C79:C84)</f>
        <v>90551</v>
      </c>
      <c r="D78" s="101">
        <f t="shared" si="46"/>
        <v>24449</v>
      </c>
      <c r="E78" s="101">
        <f t="shared" si="46"/>
        <v>115000</v>
      </c>
      <c r="F78" s="101">
        <f t="shared" si="46"/>
        <v>140197</v>
      </c>
      <c r="G78" s="101">
        <f t="shared" si="46"/>
        <v>38303</v>
      </c>
      <c r="H78" s="101">
        <f t="shared" si="46"/>
        <v>178500</v>
      </c>
      <c r="I78" s="101">
        <f t="shared" ref="I78:K78" si="47">SUM(I79:I84)</f>
        <v>140383</v>
      </c>
      <c r="J78" s="101">
        <f t="shared" si="47"/>
        <v>38353</v>
      </c>
      <c r="K78" s="101">
        <f t="shared" si="47"/>
        <v>178736</v>
      </c>
    </row>
    <row r="79" spans="1:11">
      <c r="A79" s="72"/>
      <c r="B79" s="183" t="s">
        <v>328</v>
      </c>
      <c r="C79" s="102">
        <v>3937</v>
      </c>
      <c r="D79" s="102">
        <v>1063</v>
      </c>
      <c r="E79" s="102">
        <f t="shared" ref="E79:E84" si="48">SUM(C79:D79)</f>
        <v>5000</v>
      </c>
      <c r="F79" s="102">
        <v>3937</v>
      </c>
      <c r="G79" s="102">
        <v>1063</v>
      </c>
      <c r="H79" s="102">
        <f t="shared" ref="H79:H84" si="49">SUM(F79:G79)</f>
        <v>5000</v>
      </c>
      <c r="I79" s="102">
        <v>3937</v>
      </c>
      <c r="J79" s="102">
        <v>1063</v>
      </c>
      <c r="K79" s="102">
        <f t="shared" ref="K79:K84" si="50">SUM(I79:J79)</f>
        <v>5000</v>
      </c>
    </row>
    <row r="80" spans="1:11">
      <c r="A80" s="72"/>
      <c r="B80" s="183" t="s">
        <v>527</v>
      </c>
      <c r="C80" s="102">
        <v>22047</v>
      </c>
      <c r="D80" s="102">
        <v>5953</v>
      </c>
      <c r="E80" s="102">
        <f t="shared" si="48"/>
        <v>28000</v>
      </c>
      <c r="F80" s="102">
        <v>24803</v>
      </c>
      <c r="G80" s="102">
        <v>6697</v>
      </c>
      <c r="H80" s="102">
        <f t="shared" si="49"/>
        <v>31500</v>
      </c>
      <c r="I80" s="102">
        <v>24803</v>
      </c>
      <c r="J80" s="102">
        <v>6697</v>
      </c>
      <c r="K80" s="102">
        <f t="shared" si="50"/>
        <v>31500</v>
      </c>
    </row>
    <row r="81" spans="1:11">
      <c r="A81" s="72"/>
      <c r="B81" s="183" t="s">
        <v>528</v>
      </c>
      <c r="C81" s="102"/>
      <c r="D81" s="102"/>
      <c r="E81" s="102"/>
      <c r="F81" s="102">
        <v>24803</v>
      </c>
      <c r="G81" s="102">
        <v>6697</v>
      </c>
      <c r="H81" s="102">
        <f t="shared" si="49"/>
        <v>31500</v>
      </c>
      <c r="I81" s="102">
        <v>24989</v>
      </c>
      <c r="J81" s="102">
        <v>6747</v>
      </c>
      <c r="K81" s="102">
        <f t="shared" si="50"/>
        <v>31736</v>
      </c>
    </row>
    <row r="82" spans="1:11">
      <c r="A82" s="72"/>
      <c r="B82" s="183" t="s">
        <v>539</v>
      </c>
      <c r="C82" s="102"/>
      <c r="D82" s="102"/>
      <c r="E82" s="102"/>
      <c r="F82" s="102">
        <v>6300</v>
      </c>
      <c r="G82" s="102">
        <v>1700</v>
      </c>
      <c r="H82" s="102">
        <f t="shared" si="49"/>
        <v>8000</v>
      </c>
      <c r="I82" s="102">
        <v>6300</v>
      </c>
      <c r="J82" s="102">
        <v>1700</v>
      </c>
      <c r="K82" s="102">
        <f t="shared" si="50"/>
        <v>8000</v>
      </c>
    </row>
    <row r="83" spans="1:11">
      <c r="A83" s="72"/>
      <c r="B83" s="183" t="s">
        <v>630</v>
      </c>
      <c r="C83" s="102"/>
      <c r="D83" s="102"/>
      <c r="E83" s="102"/>
      <c r="F83" s="102">
        <v>15787</v>
      </c>
      <c r="G83" s="102">
        <v>4713</v>
      </c>
      <c r="H83" s="102">
        <f t="shared" si="49"/>
        <v>20500</v>
      </c>
      <c r="I83" s="102">
        <v>15787</v>
      </c>
      <c r="J83" s="102">
        <v>4713</v>
      </c>
      <c r="K83" s="102">
        <f t="shared" si="50"/>
        <v>20500</v>
      </c>
    </row>
    <row r="84" spans="1:11">
      <c r="A84" s="81"/>
      <c r="B84" s="335" t="s">
        <v>367</v>
      </c>
      <c r="C84" s="168">
        <v>64567</v>
      </c>
      <c r="D84" s="168">
        <v>17433</v>
      </c>
      <c r="E84" s="168">
        <f t="shared" si="48"/>
        <v>82000</v>
      </c>
      <c r="F84" s="168">
        <v>64567</v>
      </c>
      <c r="G84" s="168">
        <v>17433</v>
      </c>
      <c r="H84" s="168">
        <f t="shared" si="49"/>
        <v>82000</v>
      </c>
      <c r="I84" s="168">
        <v>64567</v>
      </c>
      <c r="J84" s="168">
        <v>17433</v>
      </c>
      <c r="K84" s="168">
        <f t="shared" si="50"/>
        <v>82000</v>
      </c>
    </row>
    <row r="85" spans="1:11">
      <c r="A85" s="84" t="s">
        <v>445</v>
      </c>
      <c r="B85" s="166" t="s">
        <v>459</v>
      </c>
      <c r="C85" s="101">
        <f>SUM(C87)</f>
        <v>6693</v>
      </c>
      <c r="D85" s="101">
        <f t="shared" ref="D85:E85" si="51">SUM(D87)</f>
        <v>1807</v>
      </c>
      <c r="E85" s="101">
        <f t="shared" si="51"/>
        <v>8500</v>
      </c>
      <c r="F85" s="101">
        <f>SUM(F86:F87)</f>
        <v>12898</v>
      </c>
      <c r="G85" s="101">
        <f t="shared" ref="G85:H85" si="52">SUM(G86:G87)</f>
        <v>3482</v>
      </c>
      <c r="H85" s="101">
        <f t="shared" si="52"/>
        <v>16380</v>
      </c>
      <c r="I85" s="101">
        <f>SUM(I86:I87)</f>
        <v>12898</v>
      </c>
      <c r="J85" s="101">
        <f t="shared" ref="J85:K85" si="53">SUM(J86:J87)</f>
        <v>3482</v>
      </c>
      <c r="K85" s="101">
        <f t="shared" si="53"/>
        <v>16380</v>
      </c>
    </row>
    <row r="86" spans="1:11">
      <c r="A86" s="85"/>
      <c r="B86" s="183" t="s">
        <v>540</v>
      </c>
      <c r="C86" s="102"/>
      <c r="D86" s="102"/>
      <c r="E86" s="102"/>
      <c r="F86" s="102">
        <v>3386</v>
      </c>
      <c r="G86" s="102">
        <v>914</v>
      </c>
      <c r="H86" s="102">
        <f>SUM(F86:G86)</f>
        <v>4300</v>
      </c>
      <c r="I86" s="102">
        <v>3386</v>
      </c>
      <c r="J86" s="102">
        <v>914</v>
      </c>
      <c r="K86" s="102">
        <f>SUM(I86:J86)</f>
        <v>4300</v>
      </c>
    </row>
    <row r="87" spans="1:11">
      <c r="A87" s="86"/>
      <c r="B87" s="335" t="s">
        <v>460</v>
      </c>
      <c r="C87" s="168">
        <v>6693</v>
      </c>
      <c r="D87" s="168">
        <v>1807</v>
      </c>
      <c r="E87" s="168">
        <f t="shared" ref="E87" si="54">SUM(C87:D87)</f>
        <v>8500</v>
      </c>
      <c r="F87" s="168">
        <v>9512</v>
      </c>
      <c r="G87" s="168">
        <v>2568</v>
      </c>
      <c r="H87" s="168">
        <f t="shared" ref="H87" si="55">SUM(F87:G87)</f>
        <v>12080</v>
      </c>
      <c r="I87" s="168">
        <v>9512</v>
      </c>
      <c r="J87" s="168">
        <v>2568</v>
      </c>
      <c r="K87" s="168">
        <f t="shared" ref="K87" si="56">SUM(I87:J87)</f>
        <v>12080</v>
      </c>
    </row>
    <row r="88" spans="1:11">
      <c r="A88" s="84" t="s">
        <v>366</v>
      </c>
      <c r="B88" s="316" t="s">
        <v>149</v>
      </c>
      <c r="C88" s="317">
        <f>SUM(C89:C91)</f>
        <v>127874</v>
      </c>
      <c r="D88" s="317">
        <f t="shared" ref="D88:E88" si="57">SUM(D89:D91)</f>
        <v>34526</v>
      </c>
      <c r="E88" s="317">
        <f t="shared" si="57"/>
        <v>162400</v>
      </c>
      <c r="F88" s="317">
        <f t="shared" ref="F88:K88" si="58">SUM(F89:F95)</f>
        <v>162355</v>
      </c>
      <c r="G88" s="317">
        <f t="shared" si="58"/>
        <v>43745</v>
      </c>
      <c r="H88" s="317">
        <f t="shared" si="58"/>
        <v>206100</v>
      </c>
      <c r="I88" s="317">
        <f t="shared" si="58"/>
        <v>210225</v>
      </c>
      <c r="J88" s="317">
        <f t="shared" si="58"/>
        <v>56670</v>
      </c>
      <c r="K88" s="317">
        <f t="shared" si="58"/>
        <v>266895</v>
      </c>
    </row>
    <row r="89" spans="1:11">
      <c r="A89" s="85"/>
      <c r="B89" s="183" t="s">
        <v>461</v>
      </c>
      <c r="C89" s="102">
        <v>74803</v>
      </c>
      <c r="D89" s="102">
        <v>20197</v>
      </c>
      <c r="E89" s="102">
        <f t="shared" ref="E89:E91" si="59">SUM(C89:D89)</f>
        <v>95000</v>
      </c>
      <c r="F89" s="102">
        <v>74803</v>
      </c>
      <c r="G89" s="102">
        <v>20197</v>
      </c>
      <c r="H89" s="102">
        <f>SUM(F89:G89)</f>
        <v>95000</v>
      </c>
      <c r="I89" s="102">
        <v>121098</v>
      </c>
      <c r="J89" s="102">
        <v>32697</v>
      </c>
      <c r="K89" s="102">
        <f t="shared" ref="K89:K95" si="60">SUM(I89:J89)</f>
        <v>153795</v>
      </c>
    </row>
    <row r="90" spans="1:11">
      <c r="A90" s="85"/>
      <c r="B90" s="183" t="s">
        <v>462</v>
      </c>
      <c r="C90" s="102">
        <v>33386</v>
      </c>
      <c r="D90" s="102">
        <v>9014</v>
      </c>
      <c r="E90" s="102">
        <f t="shared" si="59"/>
        <v>42400</v>
      </c>
      <c r="F90" s="102">
        <v>33386</v>
      </c>
      <c r="G90" s="102">
        <v>9014</v>
      </c>
      <c r="H90" s="102">
        <f t="shared" ref="H90:H95" si="61">SUM(F90:G90)</f>
        <v>42400</v>
      </c>
      <c r="I90" s="102">
        <v>33386</v>
      </c>
      <c r="J90" s="102">
        <v>9014</v>
      </c>
      <c r="K90" s="102">
        <f t="shared" si="60"/>
        <v>42400</v>
      </c>
    </row>
    <row r="91" spans="1:11">
      <c r="A91" s="85"/>
      <c r="B91" s="183" t="s">
        <v>541</v>
      </c>
      <c r="C91" s="102">
        <v>19685</v>
      </c>
      <c r="D91" s="102">
        <v>5315</v>
      </c>
      <c r="E91" s="102">
        <f t="shared" si="59"/>
        <v>25000</v>
      </c>
      <c r="F91" s="102">
        <v>21260</v>
      </c>
      <c r="G91" s="102">
        <v>5740</v>
      </c>
      <c r="H91" s="102">
        <f t="shared" si="61"/>
        <v>27000</v>
      </c>
      <c r="I91" s="102">
        <v>21260</v>
      </c>
      <c r="J91" s="102">
        <v>5740</v>
      </c>
      <c r="K91" s="102">
        <f t="shared" si="60"/>
        <v>27000</v>
      </c>
    </row>
    <row r="92" spans="1:11">
      <c r="A92" s="85"/>
      <c r="B92" s="183" t="s">
        <v>542</v>
      </c>
      <c r="C92" s="102"/>
      <c r="D92" s="102"/>
      <c r="E92" s="102"/>
      <c r="F92" s="102">
        <v>23299</v>
      </c>
      <c r="G92" s="102">
        <v>6201</v>
      </c>
      <c r="H92" s="102">
        <f t="shared" si="61"/>
        <v>29500</v>
      </c>
      <c r="I92" s="102">
        <v>23299</v>
      </c>
      <c r="J92" s="102">
        <v>6201</v>
      </c>
      <c r="K92" s="102">
        <f t="shared" si="60"/>
        <v>29500</v>
      </c>
    </row>
    <row r="93" spans="1:11">
      <c r="A93" s="85"/>
      <c r="B93" s="183" t="s">
        <v>543</v>
      </c>
      <c r="C93" s="102"/>
      <c r="D93" s="102"/>
      <c r="E93" s="102"/>
      <c r="F93" s="102">
        <v>4095</v>
      </c>
      <c r="G93" s="102">
        <v>1105</v>
      </c>
      <c r="H93" s="102">
        <f t="shared" si="61"/>
        <v>5200</v>
      </c>
      <c r="I93" s="102">
        <v>5670</v>
      </c>
      <c r="J93" s="102">
        <v>1530</v>
      </c>
      <c r="K93" s="102">
        <f t="shared" si="60"/>
        <v>7200</v>
      </c>
    </row>
    <row r="94" spans="1:11">
      <c r="A94" s="85"/>
      <c r="B94" s="183" t="s">
        <v>544</v>
      </c>
      <c r="C94" s="102"/>
      <c r="D94" s="102"/>
      <c r="E94" s="102"/>
      <c r="F94" s="102">
        <v>3150</v>
      </c>
      <c r="G94" s="102">
        <v>850</v>
      </c>
      <c r="H94" s="102">
        <f t="shared" si="61"/>
        <v>4000</v>
      </c>
      <c r="I94" s="102">
        <v>3150</v>
      </c>
      <c r="J94" s="102">
        <v>850</v>
      </c>
      <c r="K94" s="102">
        <f t="shared" si="60"/>
        <v>4000</v>
      </c>
    </row>
    <row r="95" spans="1:11">
      <c r="A95" s="85"/>
      <c r="B95" s="183" t="s">
        <v>559</v>
      </c>
      <c r="C95" s="102"/>
      <c r="D95" s="102"/>
      <c r="E95" s="102"/>
      <c r="F95" s="102">
        <v>2362</v>
      </c>
      <c r="G95" s="102">
        <v>638</v>
      </c>
      <c r="H95" s="102">
        <f t="shared" si="61"/>
        <v>3000</v>
      </c>
      <c r="I95" s="102">
        <v>2362</v>
      </c>
      <c r="J95" s="102">
        <v>638</v>
      </c>
      <c r="K95" s="102">
        <f t="shared" si="60"/>
        <v>3000</v>
      </c>
    </row>
    <row r="96" spans="1:11">
      <c r="A96" s="84" t="s">
        <v>455</v>
      </c>
      <c r="B96" s="92" t="s">
        <v>275</v>
      </c>
      <c r="C96" s="104">
        <f>SUM(C97)</f>
        <v>10236</v>
      </c>
      <c r="D96" s="104">
        <f t="shared" ref="D96:E96" si="62">SUM(D97)</f>
        <v>2764</v>
      </c>
      <c r="E96" s="104">
        <f t="shared" si="62"/>
        <v>13000</v>
      </c>
      <c r="F96" s="104">
        <f t="shared" ref="F96:K96" si="63">SUM(F97:F97)</f>
        <v>10236</v>
      </c>
      <c r="G96" s="104">
        <f t="shared" si="63"/>
        <v>2764</v>
      </c>
      <c r="H96" s="104">
        <f t="shared" si="63"/>
        <v>13000</v>
      </c>
      <c r="I96" s="104">
        <f t="shared" si="63"/>
        <v>0</v>
      </c>
      <c r="J96" s="104">
        <f t="shared" si="63"/>
        <v>0</v>
      </c>
      <c r="K96" s="104">
        <f t="shared" si="63"/>
        <v>0</v>
      </c>
    </row>
    <row r="97" spans="1:13">
      <c r="A97" s="86"/>
      <c r="B97" s="183" t="s">
        <v>463</v>
      </c>
      <c r="C97" s="102">
        <v>10236</v>
      </c>
      <c r="D97" s="102">
        <v>2764</v>
      </c>
      <c r="E97" s="102">
        <f>SUM(C97:D97)</f>
        <v>13000</v>
      </c>
      <c r="F97" s="102">
        <v>10236</v>
      </c>
      <c r="G97" s="102">
        <v>2764</v>
      </c>
      <c r="H97" s="102">
        <f>SUM(F97:G97)</f>
        <v>13000</v>
      </c>
      <c r="I97" s="102">
        <v>0</v>
      </c>
      <c r="J97" s="102">
        <v>0</v>
      </c>
      <c r="K97" s="102">
        <f>SUM(I97:J97)</f>
        <v>0</v>
      </c>
    </row>
    <row r="98" spans="1:13">
      <c r="A98" s="140" t="s">
        <v>464</v>
      </c>
      <c r="B98" s="92" t="s">
        <v>465</v>
      </c>
      <c r="C98" s="104">
        <f t="shared" ref="C98:H98" si="64">SUM(C99:C100)</f>
        <v>158078</v>
      </c>
      <c r="D98" s="104">
        <f t="shared" si="64"/>
        <v>42682</v>
      </c>
      <c r="E98" s="104">
        <f t="shared" si="64"/>
        <v>200760</v>
      </c>
      <c r="F98" s="104">
        <f t="shared" si="64"/>
        <v>210319</v>
      </c>
      <c r="G98" s="104">
        <f t="shared" si="64"/>
        <v>56893</v>
      </c>
      <c r="H98" s="104">
        <f t="shared" si="64"/>
        <v>267212</v>
      </c>
      <c r="I98" s="104">
        <f t="shared" ref="I98:K98" si="65">SUM(I99:I100)</f>
        <v>236973</v>
      </c>
      <c r="J98" s="104">
        <f t="shared" si="65"/>
        <v>65359</v>
      </c>
      <c r="K98" s="104">
        <f t="shared" si="65"/>
        <v>302332</v>
      </c>
    </row>
    <row r="99" spans="1:13">
      <c r="A99" s="141"/>
      <c r="B99" s="159" t="s">
        <v>467</v>
      </c>
      <c r="C99" s="160">
        <v>52165</v>
      </c>
      <c r="D99" s="160">
        <v>14085</v>
      </c>
      <c r="E99" s="160">
        <f>SUM(C99:D99)</f>
        <v>66250</v>
      </c>
      <c r="F99" s="160">
        <v>52165</v>
      </c>
      <c r="G99" s="160">
        <v>14085</v>
      </c>
      <c r="H99" s="160">
        <f>SUM(F99:G99)</f>
        <v>66250</v>
      </c>
      <c r="I99" s="160">
        <v>56889</v>
      </c>
      <c r="J99" s="160">
        <v>15361</v>
      </c>
      <c r="K99" s="160">
        <f>SUM(I99:J99)</f>
        <v>72250</v>
      </c>
      <c r="M99" s="63"/>
    </row>
    <row r="100" spans="1:13" ht="13.5" customHeight="1">
      <c r="A100" s="167"/>
      <c r="B100" s="83" t="s">
        <v>466</v>
      </c>
      <c r="C100" s="168">
        <v>105913</v>
      </c>
      <c r="D100" s="168">
        <v>28597</v>
      </c>
      <c r="E100" s="106">
        <f>SUM(C100:D100)</f>
        <v>134510</v>
      </c>
      <c r="F100" s="168">
        <v>158154</v>
      </c>
      <c r="G100" s="168">
        <v>42808</v>
      </c>
      <c r="H100" s="106">
        <f>SUM(F100:G100)</f>
        <v>200962</v>
      </c>
      <c r="I100" s="168">
        <v>180084</v>
      </c>
      <c r="J100" s="168">
        <v>49998</v>
      </c>
      <c r="K100" s="106">
        <f>SUM(I100:J100)</f>
        <v>230082</v>
      </c>
    </row>
    <row r="101" spans="1:13" ht="13.5" customHeight="1">
      <c r="A101" s="84" t="s">
        <v>545</v>
      </c>
      <c r="B101" s="216" t="s">
        <v>546</v>
      </c>
      <c r="C101" s="104">
        <f>SUM(C102)</f>
        <v>0</v>
      </c>
      <c r="D101" s="104">
        <f t="shared" ref="D101:E101" si="66">SUM(D102)</f>
        <v>0</v>
      </c>
      <c r="E101" s="104">
        <f t="shared" si="66"/>
        <v>0</v>
      </c>
      <c r="F101" s="104">
        <f t="shared" ref="F101:K101" si="67">SUM(F102:F102)</f>
        <v>1575</v>
      </c>
      <c r="G101" s="104">
        <f t="shared" si="67"/>
        <v>425</v>
      </c>
      <c r="H101" s="104">
        <f t="shared" si="67"/>
        <v>2000</v>
      </c>
      <c r="I101" s="104">
        <f t="shared" si="67"/>
        <v>1575</v>
      </c>
      <c r="J101" s="104">
        <f t="shared" si="67"/>
        <v>425</v>
      </c>
      <c r="K101" s="104">
        <f t="shared" si="67"/>
        <v>2000</v>
      </c>
    </row>
    <row r="102" spans="1:13" ht="13.5" customHeight="1">
      <c r="A102" s="86"/>
      <c r="B102" s="183" t="s">
        <v>547</v>
      </c>
      <c r="C102" s="102">
        <v>0</v>
      </c>
      <c r="D102" s="102">
        <v>0</v>
      </c>
      <c r="E102" s="102">
        <f>SUM(C102:D102)</f>
        <v>0</v>
      </c>
      <c r="F102" s="102">
        <v>1575</v>
      </c>
      <c r="G102" s="102">
        <v>425</v>
      </c>
      <c r="H102" s="102">
        <f>SUM(F102:G102)</f>
        <v>2000</v>
      </c>
      <c r="I102" s="102">
        <v>1575</v>
      </c>
      <c r="J102" s="102">
        <v>425</v>
      </c>
      <c r="K102" s="102">
        <f>SUM(I102:J102)</f>
        <v>2000</v>
      </c>
    </row>
    <row r="103" spans="1:13">
      <c r="A103" s="51">
        <v>1</v>
      </c>
      <c r="B103" s="238" t="s">
        <v>125</v>
      </c>
      <c r="C103" s="189">
        <f>SUM(C76,C78,C85,C88,C96,C98)</f>
        <v>397369</v>
      </c>
      <c r="D103" s="189">
        <f>SUM(D76,D78,D85,D88,D96,D98)</f>
        <v>107291</v>
      </c>
      <c r="E103" s="189">
        <f>SUM(E76,E78,E85,E88,E96,E98)</f>
        <v>504660</v>
      </c>
      <c r="F103" s="189">
        <f>SUM(F76,F78,F85,F88,F96,F98,F73,F101)</f>
        <v>545787</v>
      </c>
      <c r="G103" s="189">
        <f t="shared" ref="G103:H103" si="68">SUM(G76,G78,G85,G88,G96,G98,G73,G101)</f>
        <v>147828</v>
      </c>
      <c r="H103" s="189">
        <f t="shared" si="68"/>
        <v>693615</v>
      </c>
      <c r="I103" s="189">
        <f>SUM(I76,I78,I85,I88,I96,I98,I73,I101)</f>
        <v>625222</v>
      </c>
      <c r="J103" s="189">
        <f t="shared" ref="J103:K103" si="69">SUM(J76,J78,J85,J88,J96,J98,J73,J101)</f>
        <v>170544</v>
      </c>
      <c r="K103" s="189">
        <f t="shared" si="69"/>
        <v>795766</v>
      </c>
    </row>
    <row r="104" spans="1:13">
      <c r="A104" s="5"/>
      <c r="B104" s="5"/>
      <c r="C104" s="5"/>
      <c r="D104" s="5"/>
      <c r="E104" s="5"/>
    </row>
    <row r="105" spans="1:13">
      <c r="A105" s="5"/>
      <c r="B105" s="5"/>
      <c r="C105" s="5"/>
      <c r="D105" s="5"/>
      <c r="E105" s="5"/>
    </row>
    <row r="106" spans="1:13">
      <c r="A106" s="5"/>
      <c r="B106" s="5"/>
      <c r="C106" s="5"/>
      <c r="D106" s="5"/>
      <c r="E106" s="5"/>
    </row>
    <row r="107" spans="1:13">
      <c r="A107" s="5"/>
      <c r="B107" s="5"/>
      <c r="C107" s="5"/>
      <c r="D107" s="5"/>
      <c r="E107" s="5"/>
    </row>
    <row r="108" spans="1:13">
      <c r="A108" s="5"/>
      <c r="B108" s="5"/>
      <c r="C108" s="5"/>
      <c r="D108" s="5"/>
      <c r="E108" s="5"/>
    </row>
    <row r="109" spans="1:13">
      <c r="A109" s="5"/>
      <c r="B109" s="5"/>
      <c r="C109" s="5"/>
      <c r="D109" s="5"/>
      <c r="E109" s="5"/>
    </row>
    <row r="110" spans="1:13">
      <c r="A110" s="5"/>
      <c r="B110" s="5"/>
      <c r="C110" s="5"/>
      <c r="D110" s="5"/>
      <c r="E110" s="5"/>
    </row>
    <row r="111" spans="1:13">
      <c r="A111" s="5"/>
      <c r="B111" s="5"/>
      <c r="C111" s="5"/>
      <c r="D111" s="5"/>
      <c r="E111" s="5"/>
    </row>
    <row r="112" spans="1:13">
      <c r="A112" s="5"/>
      <c r="B112" s="5"/>
      <c r="C112" s="5"/>
      <c r="D112" s="5"/>
      <c r="E112" s="5"/>
    </row>
    <row r="115" ht="15" customHeight="1"/>
    <row r="116" ht="15" customHeight="1"/>
    <row r="117" ht="18" customHeight="1"/>
    <row r="118" ht="15" customHeight="1"/>
    <row r="119" ht="15" customHeight="1"/>
    <row r="120" ht="12.75" customHeight="1"/>
  </sheetData>
  <mergeCells count="10">
    <mergeCell ref="I9:K9"/>
    <mergeCell ref="I71:K71"/>
    <mergeCell ref="A68:H68"/>
    <mergeCell ref="A69:H69"/>
    <mergeCell ref="A3:H3"/>
    <mergeCell ref="A4:H4"/>
    <mergeCell ref="A5:H5"/>
    <mergeCell ref="A6:H6"/>
    <mergeCell ref="A66:H66"/>
    <mergeCell ref="A67:H67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18" orientation="portrait" horizontalDpi="300" verticalDpi="300" r:id="rId1"/>
  <headerFooter alignWithMargins="0">
    <oddFooter>&amp;C&amp;P. oldal</oddFooter>
  </headerFooter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3" customWidth="1"/>
    <col min="4" max="4" width="15.7109375" customWidth="1"/>
    <col min="5" max="5" width="15.42578125" customWidth="1"/>
  </cols>
  <sheetData>
    <row r="1" spans="1:5" ht="15.75">
      <c r="A1" s="44" t="s">
        <v>701</v>
      </c>
      <c r="B1" s="44"/>
      <c r="C1" s="44"/>
      <c r="D1" s="5"/>
    </row>
    <row r="2" spans="1:5" ht="15.75">
      <c r="A2" s="44"/>
      <c r="B2" s="44"/>
      <c r="C2" s="44"/>
      <c r="D2" s="5"/>
    </row>
    <row r="3" spans="1:5" ht="15.75">
      <c r="A3" s="575" t="s">
        <v>26</v>
      </c>
      <c r="B3" s="522"/>
      <c r="C3" s="522"/>
      <c r="D3" s="522"/>
    </row>
    <row r="4" spans="1:5" ht="15.75">
      <c r="A4" s="575" t="s">
        <v>611</v>
      </c>
      <c r="B4" s="522"/>
      <c r="C4" s="522"/>
      <c r="D4" s="522"/>
    </row>
    <row r="5" spans="1:5" ht="15.75">
      <c r="A5" s="575" t="s">
        <v>520</v>
      </c>
      <c r="B5" s="522"/>
      <c r="C5" s="522"/>
      <c r="D5" s="522"/>
    </row>
    <row r="6" spans="1:5" ht="15.75">
      <c r="A6" s="44"/>
      <c r="B6" s="44"/>
      <c r="C6" s="45"/>
      <c r="D6" s="5"/>
    </row>
    <row r="7" spans="1:5" ht="15.75">
      <c r="A7" s="44"/>
      <c r="B7" s="44"/>
      <c r="C7" s="45"/>
      <c r="D7" s="5"/>
    </row>
    <row r="8" spans="1:5" ht="15.75">
      <c r="A8" s="44"/>
      <c r="B8" s="44"/>
      <c r="C8" s="45"/>
      <c r="D8" s="5"/>
    </row>
    <row r="9" spans="1:5" ht="15.75">
      <c r="A9" s="44"/>
      <c r="B9" s="64" t="s">
        <v>62</v>
      </c>
      <c r="C9" s="45"/>
      <c r="D9" s="5"/>
    </row>
    <row r="10" spans="1:5" ht="24.75" customHeight="1">
      <c r="A10" s="58" t="s">
        <v>53</v>
      </c>
      <c r="B10" s="47" t="s">
        <v>5</v>
      </c>
      <c r="C10" s="574" t="s">
        <v>428</v>
      </c>
      <c r="D10" s="574" t="s">
        <v>512</v>
      </c>
      <c r="E10" s="574" t="s">
        <v>612</v>
      </c>
    </row>
    <row r="11" spans="1:5" ht="17.25" customHeight="1">
      <c r="A11" s="59" t="s">
        <v>54</v>
      </c>
      <c r="B11" s="49"/>
      <c r="C11" s="528"/>
      <c r="D11" s="528"/>
      <c r="E11" s="528"/>
    </row>
    <row r="12" spans="1:5" ht="15" customHeight="1">
      <c r="A12" s="140" t="s">
        <v>446</v>
      </c>
      <c r="B12" s="364" t="s">
        <v>484</v>
      </c>
      <c r="C12" s="365">
        <f>SUM(C13)</f>
        <v>1500</v>
      </c>
      <c r="D12" s="365">
        <f>SUM(D13)</f>
        <v>1500</v>
      </c>
      <c r="E12" s="365">
        <f>SUM(E13)</f>
        <v>1500</v>
      </c>
    </row>
    <row r="13" spans="1:5" ht="15" customHeight="1">
      <c r="A13" s="165"/>
      <c r="B13" s="362" t="s">
        <v>485</v>
      </c>
      <c r="C13" s="363">
        <v>1500</v>
      </c>
      <c r="D13" s="363">
        <v>1500</v>
      </c>
      <c r="E13" s="363">
        <v>1500</v>
      </c>
    </row>
    <row r="14" spans="1:5" ht="15" customHeight="1">
      <c r="A14" s="499" t="s">
        <v>676</v>
      </c>
      <c r="B14" s="501" t="s">
        <v>352</v>
      </c>
      <c r="C14" s="500"/>
      <c r="D14" s="500"/>
      <c r="E14" s="367">
        <v>450</v>
      </c>
    </row>
    <row r="15" spans="1:5" ht="15" customHeight="1">
      <c r="A15" s="59"/>
      <c r="B15" s="368" t="s">
        <v>677</v>
      </c>
      <c r="C15" s="369"/>
      <c r="D15" s="369"/>
      <c r="E15" s="369">
        <v>450</v>
      </c>
    </row>
    <row r="16" spans="1:5" ht="15" customHeight="1">
      <c r="A16" s="140" t="s">
        <v>486</v>
      </c>
      <c r="B16" s="366" t="s">
        <v>487</v>
      </c>
      <c r="C16" s="367">
        <f>SUM(C17)</f>
        <v>1000</v>
      </c>
      <c r="D16" s="367">
        <f>SUM(D17)</f>
        <v>1000</v>
      </c>
      <c r="E16" s="367">
        <f>SUM(E17)</f>
        <v>1000</v>
      </c>
    </row>
    <row r="17" spans="1:5" ht="15" customHeight="1">
      <c r="A17" s="59"/>
      <c r="B17" s="368" t="s">
        <v>488</v>
      </c>
      <c r="C17" s="369">
        <v>1000</v>
      </c>
      <c r="D17" s="369">
        <v>1000</v>
      </c>
      <c r="E17" s="369">
        <v>1000</v>
      </c>
    </row>
    <row r="18" spans="1:5" ht="15" customHeight="1">
      <c r="A18" s="140" t="s">
        <v>445</v>
      </c>
      <c r="B18" s="137" t="s">
        <v>112</v>
      </c>
      <c r="C18" s="101">
        <f>SUM(C19:C19)</f>
        <v>800</v>
      </c>
      <c r="D18" s="101">
        <f>SUM(D19:D19)</f>
        <v>800</v>
      </c>
      <c r="E18" s="101">
        <f>SUM(E19:E19)</f>
        <v>800</v>
      </c>
    </row>
    <row r="19" spans="1:5" ht="15" customHeight="1">
      <c r="A19" s="141"/>
      <c r="B19" s="182" t="s">
        <v>148</v>
      </c>
      <c r="C19" s="160">
        <v>800</v>
      </c>
      <c r="D19" s="160">
        <v>800</v>
      </c>
      <c r="E19" s="160">
        <v>800</v>
      </c>
    </row>
    <row r="20" spans="1:5" ht="15" customHeight="1">
      <c r="A20" s="142"/>
      <c r="B20" s="139" t="s">
        <v>63</v>
      </c>
      <c r="C20" s="138">
        <f>SUM(C12,C16,C18)</f>
        <v>3300</v>
      </c>
      <c r="D20" s="138">
        <f>SUM(D12,D16,D18)</f>
        <v>3300</v>
      </c>
      <c r="E20" s="138">
        <f>SUM(E12,E14,E16,E18)</f>
        <v>3750</v>
      </c>
    </row>
    <row r="21" spans="1:5" ht="15" customHeight="1">
      <c r="A21" s="5"/>
      <c r="B21" s="5"/>
      <c r="C21" s="5"/>
      <c r="D21" s="5"/>
    </row>
    <row r="22" spans="1:5" ht="15" customHeight="1">
      <c r="A22" s="5"/>
      <c r="B22" s="5"/>
      <c r="C22" s="5"/>
      <c r="D22" s="5"/>
    </row>
    <row r="23" spans="1:5" ht="15" customHeight="1">
      <c r="A23" s="5"/>
      <c r="B23" s="5"/>
      <c r="C23" s="5"/>
      <c r="D23" s="5"/>
    </row>
    <row r="24" spans="1:5">
      <c r="A24" s="5"/>
      <c r="B24" s="5"/>
      <c r="C24" s="5"/>
      <c r="D24" s="5"/>
    </row>
    <row r="25" spans="1:5">
      <c r="A25" s="5"/>
      <c r="B25" s="5"/>
      <c r="C25" s="5"/>
      <c r="D25" s="5"/>
    </row>
  </sheetData>
  <mergeCells count="6">
    <mergeCell ref="E10:E11"/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7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31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33.140625" customWidth="1"/>
    <col min="3" max="3" width="14.85546875" customWidth="1"/>
    <col min="4" max="4" width="12.42578125" customWidth="1"/>
    <col min="5" max="5" width="12.140625" customWidth="1"/>
  </cols>
  <sheetData>
    <row r="1" spans="1:6" ht="15.75">
      <c r="A1" s="4" t="s">
        <v>702</v>
      </c>
      <c r="B1" s="4"/>
      <c r="C1" s="4"/>
    </row>
    <row r="2" spans="1:6" ht="15.75">
      <c r="A2" s="4"/>
      <c r="B2" s="4"/>
      <c r="C2" s="4"/>
    </row>
    <row r="3" spans="1:6" ht="15.75">
      <c r="A3" s="4"/>
      <c r="B3" s="4" t="s">
        <v>283</v>
      </c>
      <c r="C3" s="4"/>
    </row>
    <row r="4" spans="1:6" ht="15.75">
      <c r="A4" s="4"/>
      <c r="B4" s="4" t="s">
        <v>614</v>
      </c>
      <c r="C4" s="4"/>
    </row>
    <row r="5" spans="1:6" ht="15.75">
      <c r="A5" s="4"/>
      <c r="B5" s="253" t="s">
        <v>284</v>
      </c>
      <c r="C5" s="4"/>
    </row>
    <row r="6" spans="1:6">
      <c r="A6" s="5"/>
      <c r="B6" s="5"/>
      <c r="C6" s="5"/>
    </row>
    <row r="7" spans="1:6">
      <c r="A7" s="5"/>
      <c r="B7" s="5" t="s">
        <v>285</v>
      </c>
      <c r="C7" s="5"/>
    </row>
    <row r="8" spans="1:6" ht="24" customHeight="1">
      <c r="A8" s="47" t="s">
        <v>4</v>
      </c>
      <c r="B8" s="574" t="s">
        <v>5</v>
      </c>
      <c r="C8" s="574" t="s">
        <v>428</v>
      </c>
      <c r="D8" s="574" t="s">
        <v>521</v>
      </c>
      <c r="E8" s="574" t="s">
        <v>607</v>
      </c>
    </row>
    <row r="9" spans="1:6" ht="30" customHeight="1">
      <c r="A9" s="48" t="s">
        <v>7</v>
      </c>
      <c r="B9" s="528"/>
      <c r="C9" s="528"/>
      <c r="D9" s="528"/>
      <c r="E9" s="528"/>
    </row>
    <row r="10" spans="1:6">
      <c r="A10" s="71"/>
      <c r="B10" s="324" t="s">
        <v>286</v>
      </c>
      <c r="C10" s="327">
        <v>3000</v>
      </c>
      <c r="D10" s="327">
        <v>19000</v>
      </c>
      <c r="E10" s="327">
        <v>3000</v>
      </c>
    </row>
    <row r="11" spans="1:6">
      <c r="A11" s="72"/>
      <c r="B11" s="409" t="s">
        <v>548</v>
      </c>
      <c r="C11" s="410"/>
      <c r="D11" s="410">
        <v>72672</v>
      </c>
      <c r="E11" s="410">
        <v>72672</v>
      </c>
    </row>
    <row r="12" spans="1:6">
      <c r="A12" s="72" t="s">
        <v>445</v>
      </c>
      <c r="B12" s="409" t="s">
        <v>549</v>
      </c>
      <c r="C12" s="410"/>
      <c r="D12" s="410">
        <v>149767</v>
      </c>
      <c r="E12" s="410">
        <v>144720</v>
      </c>
    </row>
    <row r="13" spans="1:6">
      <c r="A13" s="72"/>
      <c r="B13" s="409" t="s">
        <v>550</v>
      </c>
      <c r="C13" s="410"/>
      <c r="D13" s="410">
        <v>10000</v>
      </c>
      <c r="E13" s="410">
        <v>10000</v>
      </c>
    </row>
    <row r="14" spans="1:6">
      <c r="A14" s="72"/>
      <c r="B14" s="409" t="s">
        <v>551</v>
      </c>
      <c r="C14" s="410"/>
      <c r="D14" s="410">
        <v>685000</v>
      </c>
      <c r="E14" s="410">
        <v>685000</v>
      </c>
    </row>
    <row r="15" spans="1:6">
      <c r="A15" s="86"/>
      <c r="B15" s="325" t="s">
        <v>552</v>
      </c>
      <c r="C15" s="326">
        <v>0</v>
      </c>
      <c r="D15" s="326">
        <v>148236</v>
      </c>
      <c r="E15" s="326">
        <v>148244</v>
      </c>
    </row>
    <row r="16" spans="1:6" ht="19.5" customHeight="1">
      <c r="A16" s="256"/>
      <c r="B16" s="255" t="s">
        <v>287</v>
      </c>
      <c r="C16" s="254">
        <f>SUM(C10:C15)</f>
        <v>3000</v>
      </c>
      <c r="D16" s="254">
        <f>SUM(D10:D15)</f>
        <v>1084675</v>
      </c>
      <c r="E16" s="254">
        <f>SUM(E10:E15)</f>
        <v>1063636</v>
      </c>
      <c r="F16" s="149">
        <f>E16-D16</f>
        <v>-21039</v>
      </c>
    </row>
    <row r="31" spans="2:2">
      <c r="B31" s="63"/>
    </row>
  </sheetData>
  <mergeCells count="4">
    <mergeCell ref="C8:C9"/>
    <mergeCell ref="B8:B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91"/>
  <sheetViews>
    <sheetView view="pageBreakPreview" topLeftCell="A43" zoomScale="130" zoomScaleNormal="100" workbookViewId="0">
      <selection activeCell="A41" sqref="A41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703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342" t="s">
        <v>429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64</v>
      </c>
      <c r="C9" s="47" t="s">
        <v>65</v>
      </c>
      <c r="D9" s="574" t="s">
        <v>489</v>
      </c>
      <c r="E9" s="169" t="s">
        <v>116</v>
      </c>
      <c r="F9" s="169" t="s">
        <v>6</v>
      </c>
      <c r="G9" s="5"/>
      <c r="H9" s="5"/>
      <c r="I9" s="5"/>
      <c r="J9" s="5"/>
      <c r="K9" s="5"/>
    </row>
    <row r="10" spans="1:11">
      <c r="A10" s="48"/>
      <c r="B10" s="48" t="s">
        <v>66</v>
      </c>
      <c r="C10" s="48" t="s">
        <v>67</v>
      </c>
      <c r="D10" s="579"/>
      <c r="E10" s="170" t="s">
        <v>117</v>
      </c>
      <c r="F10" s="170"/>
      <c r="G10" s="5"/>
      <c r="H10" s="5"/>
      <c r="I10" s="5"/>
      <c r="J10" s="5"/>
      <c r="K10" s="5"/>
    </row>
    <row r="11" spans="1:11">
      <c r="A11" s="49"/>
      <c r="B11" s="49" t="s">
        <v>68</v>
      </c>
      <c r="C11" s="49"/>
      <c r="D11" s="580"/>
      <c r="E11" s="67"/>
      <c r="F11" s="67"/>
      <c r="G11" s="5"/>
      <c r="H11" s="5"/>
      <c r="I11" s="5"/>
      <c r="J11" s="5"/>
      <c r="K11" s="5"/>
    </row>
    <row r="12" spans="1:11" ht="20.100000000000001" customHeight="1">
      <c r="A12" s="42" t="s">
        <v>124</v>
      </c>
      <c r="B12" s="42">
        <v>1</v>
      </c>
      <c r="C12" s="42"/>
      <c r="D12" s="334"/>
      <c r="E12" s="42">
        <v>53</v>
      </c>
      <c r="F12" s="42">
        <f>SUM(B12:E12)</f>
        <v>54</v>
      </c>
      <c r="G12" s="5"/>
      <c r="H12" s="5"/>
      <c r="I12" s="5"/>
      <c r="J12" s="5"/>
      <c r="K12" s="5"/>
    </row>
    <row r="13" spans="1:11" ht="20.100000000000001" customHeight="1">
      <c r="A13" s="42" t="s">
        <v>69</v>
      </c>
      <c r="B13" s="42">
        <v>37</v>
      </c>
      <c r="C13" s="42">
        <v>2</v>
      </c>
      <c r="D13" s="42">
        <v>2</v>
      </c>
      <c r="E13" s="42"/>
      <c r="F13" s="42">
        <f t="shared" ref="F13:F22" si="0">SUM(B13:E13)</f>
        <v>41</v>
      </c>
      <c r="G13" s="5"/>
      <c r="H13" s="5"/>
      <c r="I13" s="5"/>
      <c r="J13" s="5"/>
      <c r="K13" s="5"/>
    </row>
    <row r="14" spans="1:11" ht="20.100000000000001" customHeight="1">
      <c r="A14" s="42" t="s">
        <v>201</v>
      </c>
      <c r="B14" s="42">
        <v>25</v>
      </c>
      <c r="C14" s="42"/>
      <c r="D14" s="42"/>
      <c r="E14" s="42"/>
      <c r="F14" s="42">
        <f t="shared" si="0"/>
        <v>25</v>
      </c>
      <c r="G14" s="5"/>
      <c r="H14" s="5"/>
      <c r="I14" s="5"/>
      <c r="J14" s="5"/>
      <c r="K14" s="5"/>
    </row>
    <row r="15" spans="1:11" ht="20.100000000000001" customHeight="1">
      <c r="A15" s="42" t="s">
        <v>202</v>
      </c>
      <c r="B15" s="42">
        <v>22</v>
      </c>
      <c r="C15" s="42"/>
      <c r="D15" s="42"/>
      <c r="E15" s="42"/>
      <c r="F15" s="42">
        <f t="shared" si="0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203</v>
      </c>
      <c r="B16" s="42">
        <v>12</v>
      </c>
      <c r="C16" s="42"/>
      <c r="D16" s="42"/>
      <c r="E16" s="42"/>
      <c r="F16" s="42">
        <f t="shared" si="0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278</v>
      </c>
      <c r="B17" s="42">
        <v>6</v>
      </c>
      <c r="C17" s="42"/>
      <c r="D17" s="42"/>
      <c r="E17" s="42"/>
      <c r="F17" s="42">
        <f t="shared" si="0"/>
        <v>6</v>
      </c>
      <c r="G17" s="5"/>
      <c r="H17" s="5"/>
      <c r="I17" s="5"/>
      <c r="J17" s="5"/>
      <c r="K17" s="5"/>
    </row>
    <row r="18" spans="1:11" ht="20.100000000000001" customHeight="1">
      <c r="A18" s="42" t="s">
        <v>279</v>
      </c>
      <c r="B18" s="42">
        <v>29</v>
      </c>
      <c r="C18" s="42"/>
      <c r="D18" s="42"/>
      <c r="E18" s="42"/>
      <c r="F18" s="42">
        <f t="shared" si="0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280</v>
      </c>
      <c r="B19" s="42">
        <v>13</v>
      </c>
      <c r="C19" s="42"/>
      <c r="D19" s="42"/>
      <c r="E19" s="42"/>
      <c r="F19" s="42">
        <f t="shared" si="0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281</v>
      </c>
      <c r="B20" s="42">
        <v>12</v>
      </c>
      <c r="C20" s="42">
        <v>3</v>
      </c>
      <c r="D20" s="42"/>
      <c r="E20" s="42"/>
      <c r="F20" s="42">
        <f t="shared" si="0"/>
        <v>15</v>
      </c>
      <c r="G20" s="5"/>
      <c r="H20" s="5"/>
      <c r="I20" s="5"/>
      <c r="J20" s="5"/>
      <c r="K20" s="5"/>
    </row>
    <row r="21" spans="1:11" ht="20.100000000000001" customHeight="1">
      <c r="A21" s="42" t="s">
        <v>207</v>
      </c>
      <c r="B21" s="42">
        <v>10</v>
      </c>
      <c r="C21" s="42"/>
      <c r="D21" s="42"/>
      <c r="E21" s="42"/>
      <c r="F21" s="42">
        <f t="shared" si="0"/>
        <v>10</v>
      </c>
      <c r="G21" s="5"/>
      <c r="H21" s="5"/>
      <c r="I21" s="5"/>
      <c r="J21" s="5"/>
      <c r="K21" s="5"/>
    </row>
    <row r="22" spans="1:11" ht="20.100000000000001" customHeight="1">
      <c r="A22" s="42" t="s">
        <v>208</v>
      </c>
      <c r="B22" s="42">
        <v>39</v>
      </c>
      <c r="C22" s="42">
        <v>7</v>
      </c>
      <c r="D22" s="42">
        <v>2</v>
      </c>
      <c r="E22" s="42"/>
      <c r="F22" s="42">
        <f t="shared" si="0"/>
        <v>48</v>
      </c>
      <c r="G22" s="5"/>
      <c r="H22" s="5"/>
      <c r="I22" s="5"/>
      <c r="J22" s="5"/>
      <c r="K22" s="5"/>
    </row>
    <row r="23" spans="1:11" ht="20.100000000000001" customHeight="1">
      <c r="A23" s="53" t="s">
        <v>128</v>
      </c>
      <c r="B23" s="53">
        <f>SUM(B12:B22)</f>
        <v>206</v>
      </c>
      <c r="C23" s="53">
        <f t="shared" ref="C23:E23" si="1">SUM(C12:C22)</f>
        <v>12</v>
      </c>
      <c r="D23" s="53">
        <f t="shared" si="1"/>
        <v>4</v>
      </c>
      <c r="E23" s="53">
        <f t="shared" si="1"/>
        <v>53</v>
      </c>
      <c r="F23" s="53">
        <f t="shared" ref="F23" si="2">SUM(F12:F22)</f>
        <v>275</v>
      </c>
      <c r="G23" s="62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704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36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342" t="s">
        <v>430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64</v>
      </c>
      <c r="C30" s="47" t="s">
        <v>65</v>
      </c>
      <c r="D30" s="574" t="s">
        <v>489</v>
      </c>
      <c r="E30" s="47" t="s">
        <v>116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66</v>
      </c>
      <c r="C31" s="48" t="s">
        <v>67</v>
      </c>
      <c r="D31" s="579"/>
      <c r="E31" s="48" t="s">
        <v>117</v>
      </c>
      <c r="F31" s="48"/>
      <c r="G31" s="5"/>
      <c r="H31" s="5"/>
      <c r="I31" s="5"/>
      <c r="J31" s="5"/>
      <c r="K31" s="5"/>
    </row>
    <row r="32" spans="1:11">
      <c r="A32" s="49"/>
      <c r="B32" s="49" t="s">
        <v>68</v>
      </c>
      <c r="C32" s="49"/>
      <c r="D32" s="580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70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71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72</v>
      </c>
      <c r="B35" s="42">
        <v>8</v>
      </c>
      <c r="C35" s="42">
        <v>1</v>
      </c>
      <c r="D35" s="42"/>
      <c r="E35" s="42"/>
      <c r="F35" s="42">
        <f t="shared" si="3"/>
        <v>9</v>
      </c>
      <c r="G35" s="5"/>
      <c r="H35" s="5"/>
      <c r="I35" s="5"/>
      <c r="J35" s="5"/>
      <c r="K35" s="5"/>
    </row>
    <row r="36" spans="1:12" ht="15" customHeight="1">
      <c r="A36" s="42" t="s">
        <v>73</v>
      </c>
      <c r="B36" s="42">
        <v>10</v>
      </c>
      <c r="C36" s="42"/>
      <c r="D36" s="42">
        <v>1</v>
      </c>
      <c r="E36" s="42"/>
      <c r="F36" s="42">
        <f t="shared" si="3"/>
        <v>11</v>
      </c>
      <c r="G36" s="5"/>
      <c r="H36" s="5"/>
      <c r="I36" s="5"/>
      <c r="J36" s="5"/>
      <c r="K36" s="5"/>
    </row>
    <row r="37" spans="1:12" ht="15" customHeight="1">
      <c r="A37" s="42" t="s">
        <v>74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>
      <c r="A38" s="42" t="s">
        <v>142</v>
      </c>
      <c r="B38" s="42">
        <v>6</v>
      </c>
      <c r="C38" s="42"/>
      <c r="D38" s="42">
        <v>1</v>
      </c>
      <c r="E38" s="42"/>
      <c r="F38" s="42">
        <f t="shared" si="3"/>
        <v>7</v>
      </c>
      <c r="G38" s="5"/>
      <c r="H38" s="5"/>
      <c r="I38" s="5"/>
      <c r="J38" s="5"/>
      <c r="K38" s="5"/>
    </row>
    <row r="39" spans="1:12" ht="15" customHeight="1">
      <c r="A39" s="42" t="s">
        <v>143</v>
      </c>
      <c r="B39" s="42">
        <v>3</v>
      </c>
      <c r="C39" s="42">
        <v>1</v>
      </c>
      <c r="D39" s="42"/>
      <c r="E39" s="42"/>
      <c r="F39" s="42">
        <f t="shared" si="3"/>
        <v>4</v>
      </c>
      <c r="G39" s="5"/>
      <c r="H39" s="5"/>
      <c r="I39" s="5"/>
      <c r="J39" s="5"/>
      <c r="K39" s="5"/>
    </row>
    <row r="40" spans="1:12" ht="15" customHeight="1">
      <c r="A40" s="53" t="s">
        <v>6</v>
      </c>
      <c r="B40" s="53">
        <f>SUM(B33:B39)</f>
        <v>37</v>
      </c>
      <c r="C40" s="53">
        <f>SUM(C33:C39)</f>
        <v>2</v>
      </c>
      <c r="D40" s="53">
        <f t="shared" ref="D40:F40" si="4">SUM(D33:D39)</f>
        <v>2</v>
      </c>
      <c r="E40" s="53">
        <f t="shared" si="4"/>
        <v>0</v>
      </c>
      <c r="F40" s="53">
        <f t="shared" si="4"/>
        <v>41</v>
      </c>
      <c r="G40" s="5"/>
      <c r="H40" s="5"/>
      <c r="I40" s="5"/>
      <c r="J40" s="5"/>
      <c r="K40" s="5"/>
    </row>
    <row r="41" spans="1:12" ht="15.75">
      <c r="A41" s="4" t="s">
        <v>705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102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342" t="s">
        <v>430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64</v>
      </c>
      <c r="C46" s="47" t="s">
        <v>65</v>
      </c>
      <c r="D46" s="574" t="s">
        <v>489</v>
      </c>
      <c r="E46" s="47" t="s">
        <v>116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66</v>
      </c>
      <c r="C47" s="48" t="s">
        <v>67</v>
      </c>
      <c r="D47" s="579"/>
      <c r="E47" s="48" t="s">
        <v>117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68</v>
      </c>
      <c r="C48" s="49"/>
      <c r="D48" s="580"/>
      <c r="E48" s="49"/>
      <c r="F48" s="49"/>
      <c r="G48" s="5"/>
      <c r="H48" s="5"/>
      <c r="I48" s="5"/>
      <c r="J48" s="5"/>
      <c r="K48" s="5"/>
      <c r="L48" s="5"/>
    </row>
    <row r="49" spans="1:12" s="155" customFormat="1">
      <c r="A49" s="53" t="s">
        <v>262</v>
      </c>
      <c r="B49" s="12">
        <v>25</v>
      </c>
      <c r="C49" s="12"/>
      <c r="D49" s="14"/>
      <c r="E49" s="14"/>
      <c r="F49" s="178">
        <f>SUM(B49:E49)</f>
        <v>25</v>
      </c>
      <c r="G49" s="95"/>
      <c r="H49" s="95"/>
      <c r="I49" s="95"/>
      <c r="J49" s="95"/>
      <c r="K49" s="95"/>
      <c r="L49" s="95"/>
    </row>
    <row r="50" spans="1:12">
      <c r="A50" s="53" t="s">
        <v>263</v>
      </c>
      <c r="B50" s="12">
        <v>22</v>
      </c>
      <c r="C50" s="12"/>
      <c r="D50" s="14"/>
      <c r="E50" s="14"/>
      <c r="F50" s="178">
        <f t="shared" ref="F50:F68" si="5">SUM(B50:E50)</f>
        <v>22</v>
      </c>
      <c r="G50" s="5"/>
      <c r="H50" s="5"/>
      <c r="I50" s="5"/>
      <c r="J50" s="5"/>
      <c r="K50" s="5"/>
      <c r="L50" s="5"/>
    </row>
    <row r="51" spans="1:12">
      <c r="A51" s="53" t="s">
        <v>264</v>
      </c>
      <c r="B51" s="12">
        <v>12</v>
      </c>
      <c r="C51" s="12"/>
      <c r="D51" s="14"/>
      <c r="E51" s="14"/>
      <c r="F51" s="178">
        <f t="shared" si="5"/>
        <v>12</v>
      </c>
      <c r="G51" s="5"/>
      <c r="H51" s="5"/>
      <c r="I51" s="5"/>
      <c r="J51" s="5"/>
      <c r="K51" s="5"/>
      <c r="L51" s="5"/>
    </row>
    <row r="52" spans="1:12">
      <c r="A52" s="53" t="s">
        <v>230</v>
      </c>
      <c r="B52" s="12">
        <v>6</v>
      </c>
      <c r="C52" s="12">
        <v>0</v>
      </c>
      <c r="D52" s="12">
        <v>0</v>
      </c>
      <c r="E52" s="12">
        <v>0</v>
      </c>
      <c r="F52" s="178">
        <f t="shared" si="5"/>
        <v>6</v>
      </c>
      <c r="G52" s="5"/>
      <c r="H52" s="5"/>
      <c r="I52" s="5"/>
      <c r="J52" s="5"/>
      <c r="K52" s="5"/>
      <c r="L52" s="5"/>
    </row>
    <row r="53" spans="1:12" s="155" customFormat="1">
      <c r="A53" s="12" t="s">
        <v>265</v>
      </c>
      <c r="B53" s="12">
        <f>SUM(B54:B55)</f>
        <v>29</v>
      </c>
      <c r="C53" s="12">
        <f t="shared" ref="C53:F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29</v>
      </c>
      <c r="G53" s="95"/>
      <c r="H53" s="95"/>
      <c r="I53" s="95"/>
      <c r="J53" s="95"/>
      <c r="K53" s="95"/>
      <c r="L53" s="95"/>
    </row>
    <row r="54" spans="1:12" s="155" customFormat="1">
      <c r="A54" s="148" t="s">
        <v>114</v>
      </c>
      <c r="B54" s="42">
        <v>16</v>
      </c>
      <c r="C54" s="42"/>
      <c r="D54" s="15"/>
      <c r="E54" s="15"/>
      <c r="F54" s="80">
        <f t="shared" si="5"/>
        <v>16</v>
      </c>
      <c r="G54" s="95"/>
      <c r="H54" s="95"/>
      <c r="I54" s="95"/>
      <c r="J54" s="95"/>
      <c r="K54" s="95"/>
      <c r="L54" s="95"/>
    </row>
    <row r="55" spans="1:12">
      <c r="A55" s="148" t="s">
        <v>115</v>
      </c>
      <c r="B55" s="42">
        <v>13</v>
      </c>
      <c r="C55" s="42"/>
      <c r="D55" s="15"/>
      <c r="E55" s="15"/>
      <c r="F55" s="80">
        <f t="shared" si="5"/>
        <v>13</v>
      </c>
      <c r="G55" s="5"/>
      <c r="H55" s="5"/>
      <c r="I55" s="5"/>
      <c r="J55" s="5"/>
      <c r="K55" s="5"/>
      <c r="L55" s="5"/>
    </row>
    <row r="56" spans="1:12">
      <c r="A56" s="12" t="s">
        <v>266</v>
      </c>
      <c r="B56" s="12">
        <v>13</v>
      </c>
      <c r="C56" s="12">
        <v>0</v>
      </c>
      <c r="D56" s="12">
        <v>0</v>
      </c>
      <c r="E56" s="12">
        <v>0</v>
      </c>
      <c r="F56" s="178">
        <f t="shared" si="5"/>
        <v>13</v>
      </c>
      <c r="G56" s="5"/>
      <c r="H56" s="5"/>
      <c r="I56" s="5"/>
      <c r="J56" s="5"/>
      <c r="K56" s="5"/>
      <c r="L56" s="5"/>
    </row>
    <row r="57" spans="1:12" s="155" customFormat="1">
      <c r="A57" s="12" t="s">
        <v>267</v>
      </c>
      <c r="B57" s="12">
        <f>SUM(B58:B62)</f>
        <v>12</v>
      </c>
      <c r="C57" s="12">
        <f t="shared" ref="C57:F57" si="7">SUM(C58:C62)</f>
        <v>3</v>
      </c>
      <c r="D57" s="12">
        <f t="shared" si="7"/>
        <v>0</v>
      </c>
      <c r="E57" s="12">
        <f t="shared" si="7"/>
        <v>0</v>
      </c>
      <c r="F57" s="12">
        <f t="shared" si="7"/>
        <v>15</v>
      </c>
      <c r="G57" s="95"/>
      <c r="H57" s="95"/>
      <c r="I57" s="95"/>
      <c r="J57" s="95"/>
      <c r="K57" s="95"/>
      <c r="L57" s="95"/>
    </row>
    <row r="58" spans="1:12" s="155" customFormat="1">
      <c r="A58" s="148" t="s">
        <v>138</v>
      </c>
      <c r="B58" s="42">
        <v>6</v>
      </c>
      <c r="C58" s="42"/>
      <c r="D58" s="15"/>
      <c r="E58" s="15"/>
      <c r="F58" s="178">
        <f t="shared" si="5"/>
        <v>6</v>
      </c>
      <c r="G58" s="95"/>
      <c r="H58" s="95"/>
      <c r="I58" s="95"/>
      <c r="J58" s="95"/>
      <c r="K58" s="95"/>
      <c r="L58" s="95"/>
    </row>
    <row r="59" spans="1:12">
      <c r="A59" s="42" t="s">
        <v>139</v>
      </c>
      <c r="B59" s="42">
        <v>0</v>
      </c>
      <c r="C59" s="42">
        <v>1</v>
      </c>
      <c r="D59" s="15"/>
      <c r="E59" s="15"/>
      <c r="F59" s="178">
        <f t="shared" si="5"/>
        <v>1</v>
      </c>
      <c r="G59" s="5"/>
      <c r="H59" s="5"/>
      <c r="I59" s="5"/>
      <c r="J59" s="5"/>
      <c r="K59" s="5"/>
      <c r="L59" s="5"/>
    </row>
    <row r="60" spans="1:12" s="177" customFormat="1">
      <c r="A60" s="42" t="s">
        <v>140</v>
      </c>
      <c r="B60" s="42">
        <v>2</v>
      </c>
      <c r="C60" s="42"/>
      <c r="D60" s="15"/>
      <c r="E60" s="15"/>
      <c r="F60" s="178">
        <f t="shared" si="5"/>
        <v>2</v>
      </c>
      <c r="G60" s="5"/>
      <c r="H60" s="5"/>
      <c r="I60" s="5"/>
      <c r="J60" s="5"/>
      <c r="K60" s="5"/>
      <c r="L60" s="5"/>
    </row>
    <row r="61" spans="1:12" s="177" customFormat="1">
      <c r="A61" s="42" t="s">
        <v>433</v>
      </c>
      <c r="B61" s="42">
        <v>4</v>
      </c>
      <c r="C61" s="42">
        <v>1</v>
      </c>
      <c r="D61" s="15"/>
      <c r="E61" s="15"/>
      <c r="F61" s="178">
        <f t="shared" si="5"/>
        <v>5</v>
      </c>
      <c r="G61" s="5"/>
      <c r="H61" s="5"/>
      <c r="I61" s="5"/>
      <c r="J61" s="5"/>
      <c r="K61" s="5"/>
      <c r="L61" s="5"/>
    </row>
    <row r="62" spans="1:12" s="177" customFormat="1">
      <c r="A62" s="42" t="s">
        <v>434</v>
      </c>
      <c r="B62" s="42"/>
      <c r="C62" s="42">
        <v>1</v>
      </c>
      <c r="D62" s="15"/>
      <c r="E62" s="15"/>
      <c r="F62" s="178">
        <f t="shared" si="5"/>
        <v>1</v>
      </c>
      <c r="G62" s="5"/>
      <c r="H62" s="5"/>
      <c r="I62" s="5"/>
      <c r="J62" s="5"/>
      <c r="K62" s="5"/>
      <c r="L62" s="5"/>
    </row>
    <row r="63" spans="1:12" s="177" customFormat="1">
      <c r="A63" s="12" t="s">
        <v>234</v>
      </c>
      <c r="B63" s="12">
        <v>10</v>
      </c>
      <c r="C63" s="12"/>
      <c r="D63" s="14"/>
      <c r="E63" s="14"/>
      <c r="F63" s="178">
        <f t="shared" si="5"/>
        <v>10</v>
      </c>
      <c r="G63" s="5"/>
      <c r="H63" s="5"/>
      <c r="I63" s="5"/>
      <c r="J63" s="5"/>
      <c r="K63" s="5"/>
      <c r="L63" s="5"/>
    </row>
    <row r="64" spans="1:12" s="177" customFormat="1">
      <c r="A64" s="12" t="s">
        <v>268</v>
      </c>
      <c r="B64" s="12">
        <v>39</v>
      </c>
      <c r="C64" s="12">
        <v>7</v>
      </c>
      <c r="D64" s="12">
        <f t="shared" ref="D64:E64" si="8">SUM(D65:D67)</f>
        <v>2</v>
      </c>
      <c r="E64" s="12">
        <f t="shared" si="8"/>
        <v>0</v>
      </c>
      <c r="F64" s="178">
        <f t="shared" si="5"/>
        <v>48</v>
      </c>
      <c r="G64" s="5"/>
      <c r="H64" s="5"/>
      <c r="I64" s="5"/>
      <c r="J64" s="5"/>
      <c r="K64" s="5"/>
      <c r="L64" s="5"/>
    </row>
    <row r="65" spans="1:12" s="155" customFormat="1">
      <c r="A65" s="148" t="s">
        <v>141</v>
      </c>
      <c r="B65" s="42">
        <v>7</v>
      </c>
      <c r="C65" s="42"/>
      <c r="D65" s="15">
        <v>1</v>
      </c>
      <c r="E65" s="15"/>
      <c r="F65" s="178">
        <f t="shared" si="5"/>
        <v>8</v>
      </c>
      <c r="G65" s="95"/>
      <c r="H65" s="95"/>
      <c r="I65" s="95"/>
      <c r="J65" s="95"/>
      <c r="K65" s="95"/>
      <c r="L65" s="95"/>
    </row>
    <row r="66" spans="1:12">
      <c r="A66" s="42" t="s">
        <v>129</v>
      </c>
      <c r="B66" s="42">
        <v>6</v>
      </c>
      <c r="C66" s="42"/>
      <c r="D66" s="15">
        <v>1</v>
      </c>
      <c r="E66" s="15">
        <v>0</v>
      </c>
      <c r="F66" s="178">
        <f t="shared" si="5"/>
        <v>7</v>
      </c>
      <c r="G66" s="5"/>
      <c r="H66" s="5"/>
      <c r="I66" s="5"/>
      <c r="J66" s="5"/>
      <c r="K66" s="5"/>
      <c r="L66" s="5"/>
    </row>
    <row r="67" spans="1:12">
      <c r="A67" s="42" t="s">
        <v>269</v>
      </c>
      <c r="B67" s="42">
        <v>26</v>
      </c>
      <c r="C67" s="42">
        <v>7</v>
      </c>
      <c r="D67" s="15"/>
      <c r="E67" s="15"/>
      <c r="F67" s="178">
        <f t="shared" si="5"/>
        <v>33</v>
      </c>
      <c r="G67" s="5"/>
      <c r="H67" s="5"/>
      <c r="I67" s="5"/>
      <c r="J67" s="5"/>
      <c r="K67" s="5"/>
      <c r="L67" s="5"/>
    </row>
    <row r="68" spans="1:12">
      <c r="A68" s="53" t="s">
        <v>6</v>
      </c>
      <c r="B68" s="53">
        <f t="shared" ref="B68:E68" si="9">B49+B50+B51+B52+B53+B56+B57+B63+B64</f>
        <v>168</v>
      </c>
      <c r="C68" s="53">
        <f t="shared" si="9"/>
        <v>10</v>
      </c>
      <c r="D68" s="53">
        <f t="shared" si="9"/>
        <v>2</v>
      </c>
      <c r="E68" s="53">
        <f t="shared" si="9"/>
        <v>0</v>
      </c>
      <c r="F68" s="178">
        <f t="shared" si="5"/>
        <v>180</v>
      </c>
      <c r="G68" s="5"/>
      <c r="H68" s="5"/>
      <c r="I68" s="5"/>
      <c r="J68" s="5"/>
      <c r="K68" s="5"/>
      <c r="L68" s="5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</sheetData>
  <mergeCells count="3">
    <mergeCell ref="D9:D11"/>
    <mergeCell ref="D46:D48"/>
    <mergeCell ref="D30:D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0"/>
  <sheetViews>
    <sheetView tabSelected="1" view="pageBreakPreview" topLeftCell="A7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5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706</v>
      </c>
    </row>
    <row r="2" spans="1:42" ht="15.75">
      <c r="A2" s="44"/>
    </row>
    <row r="3" spans="1:42" ht="20.25">
      <c r="E3" s="73"/>
      <c r="F3" s="73" t="s">
        <v>78</v>
      </c>
    </row>
    <row r="4" spans="1:42" ht="20.25">
      <c r="E4" s="73"/>
      <c r="F4" s="73" t="s">
        <v>431</v>
      </c>
    </row>
    <row r="5" spans="1:42" ht="20.25">
      <c r="E5" s="73"/>
    </row>
    <row r="6" spans="1:42" ht="13.5" thickBo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21"/>
    </row>
    <row r="7" spans="1:42" ht="26.25" thickBot="1">
      <c r="A7" s="75" t="s">
        <v>5</v>
      </c>
      <c r="B7" s="75" t="s">
        <v>79</v>
      </c>
      <c r="C7" s="75" t="s">
        <v>80</v>
      </c>
      <c r="D7" s="75" t="s">
        <v>81</v>
      </c>
      <c r="E7" s="75" t="s">
        <v>82</v>
      </c>
      <c r="F7" s="75" t="s">
        <v>83</v>
      </c>
      <c r="G7" s="75" t="s">
        <v>84</v>
      </c>
      <c r="H7" s="75" t="s">
        <v>85</v>
      </c>
      <c r="I7" s="75" t="s">
        <v>86</v>
      </c>
      <c r="J7" s="75" t="s">
        <v>87</v>
      </c>
      <c r="K7" s="75" t="s">
        <v>88</v>
      </c>
      <c r="L7" s="75" t="s">
        <v>89</v>
      </c>
      <c r="M7" s="75" t="s">
        <v>90</v>
      </c>
      <c r="N7" s="75" t="s">
        <v>91</v>
      </c>
      <c r="O7" s="121"/>
    </row>
    <row r="8" spans="1:42" ht="13.5" customHeight="1">
      <c r="A8" s="263" t="s">
        <v>92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21"/>
    </row>
    <row r="9" spans="1:42" ht="13.5" customHeight="1">
      <c r="A9" s="76" t="s">
        <v>291</v>
      </c>
      <c r="B9" s="144">
        <f t="shared" ref="B9:B18" si="0">SUM(C9:N9)</f>
        <v>729951</v>
      </c>
      <c r="C9" s="144">
        <v>60830</v>
      </c>
      <c r="D9" s="144">
        <v>60830</v>
      </c>
      <c r="E9" s="144">
        <v>60830</v>
      </c>
      <c r="F9" s="144">
        <v>60830</v>
      </c>
      <c r="G9" s="144">
        <v>60830</v>
      </c>
      <c r="H9" s="144">
        <v>60830</v>
      </c>
      <c r="I9" s="144">
        <v>60830</v>
      </c>
      <c r="J9" s="144">
        <v>60830</v>
      </c>
      <c r="K9" s="144">
        <v>60830</v>
      </c>
      <c r="L9" s="144">
        <v>60830</v>
      </c>
      <c r="M9" s="144">
        <v>60826</v>
      </c>
      <c r="N9" s="144">
        <v>60825</v>
      </c>
      <c r="O9" s="121">
        <v>660747</v>
      </c>
      <c r="P9" s="5">
        <v>684077</v>
      </c>
      <c r="Q9" s="5">
        <v>729951</v>
      </c>
    </row>
    <row r="10" spans="1:42" ht="13.5" customHeight="1">
      <c r="A10" s="77" t="s">
        <v>292</v>
      </c>
      <c r="B10" s="144">
        <f t="shared" si="0"/>
        <v>1753565</v>
      </c>
      <c r="C10" s="145"/>
      <c r="D10" s="145"/>
      <c r="E10" s="145">
        <v>704252</v>
      </c>
      <c r="F10" s="145"/>
      <c r="G10" s="145"/>
      <c r="H10" s="145"/>
      <c r="I10" s="145"/>
      <c r="J10" s="145"/>
      <c r="K10" s="145">
        <v>710000</v>
      </c>
      <c r="L10" s="145"/>
      <c r="M10" s="145"/>
      <c r="N10" s="145">
        <v>339313</v>
      </c>
      <c r="O10" s="121">
        <v>1739313</v>
      </c>
      <c r="P10" s="5">
        <v>1739313</v>
      </c>
    </row>
    <row r="11" spans="1:42" ht="13.5" customHeight="1">
      <c r="A11" s="78" t="s">
        <v>293</v>
      </c>
      <c r="B11" s="145">
        <f t="shared" si="0"/>
        <v>342324</v>
      </c>
      <c r="C11" s="145">
        <f>$O$11/12</f>
        <v>28527</v>
      </c>
      <c r="D11" s="145">
        <f t="shared" ref="D11:N11" si="1">$O$11/12</f>
        <v>28527</v>
      </c>
      <c r="E11" s="145">
        <f t="shared" si="1"/>
        <v>28527</v>
      </c>
      <c r="F11" s="145">
        <f t="shared" si="1"/>
        <v>28527</v>
      </c>
      <c r="G11" s="145">
        <f t="shared" si="1"/>
        <v>28527</v>
      </c>
      <c r="H11" s="145">
        <f t="shared" si="1"/>
        <v>28527</v>
      </c>
      <c r="I11" s="145">
        <f t="shared" si="1"/>
        <v>28527</v>
      </c>
      <c r="J11" s="145">
        <f t="shared" si="1"/>
        <v>28527</v>
      </c>
      <c r="K11" s="145">
        <f t="shared" si="1"/>
        <v>28527</v>
      </c>
      <c r="L11" s="145">
        <f t="shared" si="1"/>
        <v>28527</v>
      </c>
      <c r="M11" s="145">
        <f t="shared" si="1"/>
        <v>28527</v>
      </c>
      <c r="N11" s="145">
        <f t="shared" si="1"/>
        <v>28527</v>
      </c>
      <c r="O11" s="121">
        <v>342324</v>
      </c>
      <c r="P11" s="5">
        <v>342324</v>
      </c>
    </row>
    <row r="12" spans="1:42" ht="13.5" customHeight="1">
      <c r="A12" s="78" t="s">
        <v>294</v>
      </c>
      <c r="B12" s="145">
        <f t="shared" si="0"/>
        <v>27012</v>
      </c>
      <c r="C12" s="145">
        <v>2251</v>
      </c>
      <c r="D12" s="145">
        <v>2251</v>
      </c>
      <c r="E12" s="145">
        <v>2251</v>
      </c>
      <c r="F12" s="145">
        <v>2251</v>
      </c>
      <c r="G12" s="145">
        <v>2251</v>
      </c>
      <c r="H12" s="145">
        <v>2251</v>
      </c>
      <c r="I12" s="145">
        <v>2251</v>
      </c>
      <c r="J12" s="145">
        <v>2251</v>
      </c>
      <c r="K12" s="145">
        <v>2251</v>
      </c>
      <c r="L12" s="145">
        <v>2251</v>
      </c>
      <c r="M12" s="145">
        <v>2251</v>
      </c>
      <c r="N12" s="145">
        <v>2251</v>
      </c>
      <c r="O12" s="121">
        <v>90611</v>
      </c>
      <c r="P12" s="5">
        <v>66494</v>
      </c>
    </row>
    <row r="13" spans="1:42" ht="13.5" customHeight="1">
      <c r="A13" s="78" t="s">
        <v>302</v>
      </c>
      <c r="B13" s="145">
        <f t="shared" si="0"/>
        <v>0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21">
        <v>0</v>
      </c>
    </row>
    <row r="14" spans="1:42" ht="13.5" customHeight="1">
      <c r="A14" s="78" t="s">
        <v>369</v>
      </c>
      <c r="B14" s="145">
        <f t="shared" si="0"/>
        <v>1051566</v>
      </c>
      <c r="C14" s="145"/>
      <c r="D14" s="145"/>
      <c r="E14" s="145"/>
      <c r="F14" s="145"/>
      <c r="G14" s="145"/>
      <c r="H14" s="145">
        <v>828635</v>
      </c>
      <c r="I14" s="145"/>
      <c r="J14" s="145"/>
      <c r="K14" s="145">
        <v>205666</v>
      </c>
      <c r="L14" s="145"/>
      <c r="M14" s="145"/>
      <c r="N14" s="145">
        <v>17265</v>
      </c>
      <c r="O14" s="121">
        <v>849081</v>
      </c>
      <c r="P14" s="5">
        <v>1052196</v>
      </c>
    </row>
    <row r="15" spans="1:42" s="250" customFormat="1" ht="13.5" customHeight="1">
      <c r="A15" s="265" t="s">
        <v>295</v>
      </c>
      <c r="B15" s="266">
        <f t="shared" si="0"/>
        <v>3904418</v>
      </c>
      <c r="C15" s="266">
        <f>SUM(C9:C14)</f>
        <v>91608</v>
      </c>
      <c r="D15" s="266">
        <f t="shared" ref="D15:N15" si="2">SUM(D9:D14)</f>
        <v>91608</v>
      </c>
      <c r="E15" s="266">
        <f t="shared" si="2"/>
        <v>795860</v>
      </c>
      <c r="F15" s="266">
        <f t="shared" si="2"/>
        <v>91608</v>
      </c>
      <c r="G15" s="266">
        <f t="shared" si="2"/>
        <v>91608</v>
      </c>
      <c r="H15" s="266">
        <f t="shared" si="2"/>
        <v>920243</v>
      </c>
      <c r="I15" s="266">
        <f t="shared" si="2"/>
        <v>91608</v>
      </c>
      <c r="J15" s="266">
        <f t="shared" si="2"/>
        <v>91608</v>
      </c>
      <c r="K15" s="266">
        <f t="shared" si="2"/>
        <v>1007274</v>
      </c>
      <c r="L15" s="266">
        <f t="shared" si="2"/>
        <v>91608</v>
      </c>
      <c r="M15" s="266">
        <f t="shared" si="2"/>
        <v>91604</v>
      </c>
      <c r="N15" s="266">
        <f t="shared" si="2"/>
        <v>448181</v>
      </c>
      <c r="O15" s="267">
        <f>SUM(O9:O14)</f>
        <v>3682076</v>
      </c>
      <c r="P15" s="268">
        <f>SUM(P9:P14)</f>
        <v>3884404</v>
      </c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</row>
    <row r="16" spans="1:42" ht="13.5" customHeight="1">
      <c r="A16" s="78" t="s">
        <v>297</v>
      </c>
      <c r="B16" s="145">
        <f t="shared" si="0"/>
        <v>43687</v>
      </c>
      <c r="C16" s="145">
        <v>3640</v>
      </c>
      <c r="D16" s="145">
        <v>3640</v>
      </c>
      <c r="E16" s="145">
        <v>3640</v>
      </c>
      <c r="F16" s="145">
        <v>3640</v>
      </c>
      <c r="G16" s="145">
        <v>3640</v>
      </c>
      <c r="H16" s="145">
        <v>3640</v>
      </c>
      <c r="I16" s="145">
        <v>3640</v>
      </c>
      <c r="J16" s="145">
        <v>3640</v>
      </c>
      <c r="K16" s="145">
        <v>3640</v>
      </c>
      <c r="L16" s="145">
        <v>3640</v>
      </c>
      <c r="M16" s="145">
        <v>3640</v>
      </c>
      <c r="N16" s="145">
        <v>3647</v>
      </c>
      <c r="O16" s="121">
        <v>27487</v>
      </c>
      <c r="P16" s="5">
        <v>27487</v>
      </c>
      <c r="Q16" s="5">
        <v>43687</v>
      </c>
    </row>
    <row r="17" spans="1:42" ht="13.5" customHeight="1">
      <c r="A17" s="78" t="s">
        <v>296</v>
      </c>
      <c r="B17" s="145">
        <f t="shared" si="0"/>
        <v>1276152</v>
      </c>
      <c r="C17" s="145">
        <v>15000</v>
      </c>
      <c r="D17" s="145">
        <v>7500</v>
      </c>
      <c r="E17" s="145">
        <v>140</v>
      </c>
      <c r="F17" s="145">
        <v>150000</v>
      </c>
      <c r="G17" s="145"/>
      <c r="H17" s="145">
        <v>75000</v>
      </c>
      <c r="I17" s="145">
        <v>685000</v>
      </c>
      <c r="J17" s="145">
        <v>134510</v>
      </c>
      <c r="K17" s="145">
        <v>66500</v>
      </c>
      <c r="L17" s="145">
        <v>54807</v>
      </c>
      <c r="M17" s="145">
        <v>50000</v>
      </c>
      <c r="N17" s="145">
        <v>37695</v>
      </c>
      <c r="O17" s="121">
        <v>395957</v>
      </c>
      <c r="P17" s="5">
        <v>1238457</v>
      </c>
      <c r="Q17" s="5">
        <v>1276152</v>
      </c>
    </row>
    <row r="18" spans="1:42" s="276" customFormat="1" ht="13.5" customHeight="1">
      <c r="A18" s="271" t="s">
        <v>298</v>
      </c>
      <c r="B18" s="272">
        <f t="shared" si="0"/>
        <v>1319839</v>
      </c>
      <c r="C18" s="273">
        <f>SUM(C16:C17)</f>
        <v>18640</v>
      </c>
      <c r="D18" s="273">
        <f t="shared" ref="D18:N18" si="3">SUM(D16:D17)</f>
        <v>11140</v>
      </c>
      <c r="E18" s="273">
        <f t="shared" si="3"/>
        <v>3780</v>
      </c>
      <c r="F18" s="273">
        <f t="shared" si="3"/>
        <v>153640</v>
      </c>
      <c r="G18" s="273">
        <f t="shared" si="3"/>
        <v>3640</v>
      </c>
      <c r="H18" s="273">
        <f t="shared" si="3"/>
        <v>78640</v>
      </c>
      <c r="I18" s="273">
        <f t="shared" si="3"/>
        <v>688640</v>
      </c>
      <c r="J18" s="273">
        <f t="shared" si="3"/>
        <v>138150</v>
      </c>
      <c r="K18" s="273">
        <f t="shared" si="3"/>
        <v>70140</v>
      </c>
      <c r="L18" s="273">
        <f t="shared" si="3"/>
        <v>58447</v>
      </c>
      <c r="M18" s="273">
        <f t="shared" si="3"/>
        <v>53640</v>
      </c>
      <c r="N18" s="273">
        <f t="shared" si="3"/>
        <v>41342</v>
      </c>
      <c r="O18" s="274">
        <f>SUM(O16:O17)</f>
        <v>423444</v>
      </c>
      <c r="P18" s="275">
        <f>SUM(P16:P17)</f>
        <v>1265944</v>
      </c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</row>
    <row r="19" spans="1:42" ht="13.5" customHeight="1" thickBot="1">
      <c r="A19" s="269" t="s">
        <v>303</v>
      </c>
      <c r="B19" s="270">
        <f>SUM(B15,B18)</f>
        <v>5224257</v>
      </c>
      <c r="C19" s="270">
        <f>SUM(C9:C16)</f>
        <v>186856</v>
      </c>
      <c r="D19" s="270">
        <f t="shared" ref="D19:N19" si="4">SUM(D9:D17)</f>
        <v>194356</v>
      </c>
      <c r="E19" s="270">
        <f t="shared" si="4"/>
        <v>1595500</v>
      </c>
      <c r="F19" s="270">
        <f t="shared" si="4"/>
        <v>336856</v>
      </c>
      <c r="G19" s="270">
        <f t="shared" si="4"/>
        <v>186856</v>
      </c>
      <c r="H19" s="270">
        <f t="shared" si="4"/>
        <v>1919126</v>
      </c>
      <c r="I19" s="270">
        <f t="shared" si="4"/>
        <v>871856</v>
      </c>
      <c r="J19" s="270">
        <f t="shared" si="4"/>
        <v>321366</v>
      </c>
      <c r="K19" s="270">
        <f t="shared" si="4"/>
        <v>2084688</v>
      </c>
      <c r="L19" s="270">
        <f t="shared" si="4"/>
        <v>241663</v>
      </c>
      <c r="M19" s="270">
        <f t="shared" si="4"/>
        <v>236848</v>
      </c>
      <c r="N19" s="270">
        <f t="shared" si="4"/>
        <v>937704</v>
      </c>
      <c r="O19" s="121">
        <f>SUM(O15,O18)</f>
        <v>4105520</v>
      </c>
      <c r="P19" s="5">
        <f>SUM(P15,P18)</f>
        <v>5150348</v>
      </c>
    </row>
    <row r="20" spans="1:42" ht="13.5" customHeight="1">
      <c r="A20" s="264" t="s">
        <v>93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21"/>
    </row>
    <row r="21" spans="1:42" ht="13.5" customHeight="1">
      <c r="A21" s="77" t="s">
        <v>105</v>
      </c>
      <c r="B21" s="144">
        <f t="shared" ref="B21:B26" si="5">SUM(C21:N21)</f>
        <v>892426</v>
      </c>
      <c r="C21" s="144">
        <f>$O$21/12</f>
        <v>73069</v>
      </c>
      <c r="D21" s="144">
        <f t="shared" ref="D21:N21" si="6">$O$21/12</f>
        <v>73069</v>
      </c>
      <c r="E21" s="144">
        <f t="shared" si="6"/>
        <v>73069</v>
      </c>
      <c r="F21" s="144">
        <v>73794</v>
      </c>
      <c r="G21" s="144">
        <v>74569</v>
      </c>
      <c r="H21" s="144">
        <v>75262</v>
      </c>
      <c r="I21" s="144">
        <v>83519</v>
      </c>
      <c r="J21" s="144">
        <f t="shared" si="6"/>
        <v>73069</v>
      </c>
      <c r="K21" s="144">
        <v>73799</v>
      </c>
      <c r="L21" s="144">
        <f t="shared" si="6"/>
        <v>73069</v>
      </c>
      <c r="M21" s="144">
        <f t="shared" si="6"/>
        <v>73069</v>
      </c>
      <c r="N21" s="144">
        <f t="shared" si="6"/>
        <v>73069</v>
      </c>
      <c r="O21" s="121">
        <v>876828</v>
      </c>
      <c r="P21" s="5">
        <v>881976</v>
      </c>
      <c r="Q21" s="5">
        <v>892426</v>
      </c>
    </row>
    <row r="22" spans="1:42" ht="13.5" customHeight="1">
      <c r="A22" s="78" t="s">
        <v>106</v>
      </c>
      <c r="B22" s="144">
        <f t="shared" si="5"/>
        <v>181151.66666666669</v>
      </c>
      <c r="C22" s="145">
        <f>$O$22/12</f>
        <v>14800.583333333334</v>
      </c>
      <c r="D22" s="145">
        <f t="shared" ref="D22:N22" si="7">$O$22/12</f>
        <v>14800.583333333334</v>
      </c>
      <c r="E22" s="145">
        <f t="shared" si="7"/>
        <v>14800.583333333334</v>
      </c>
      <c r="F22" s="145">
        <v>15206</v>
      </c>
      <c r="G22" s="145">
        <v>15094</v>
      </c>
      <c r="H22" s="145">
        <f t="shared" si="7"/>
        <v>14800.583333333334</v>
      </c>
      <c r="I22" s="145">
        <v>17322</v>
      </c>
      <c r="J22" s="145">
        <f t="shared" si="7"/>
        <v>14800.583333333334</v>
      </c>
      <c r="K22" s="145">
        <v>15125</v>
      </c>
      <c r="L22" s="145">
        <f t="shared" si="7"/>
        <v>14800.583333333334</v>
      </c>
      <c r="M22" s="145">
        <f t="shared" si="7"/>
        <v>14800.583333333334</v>
      </c>
      <c r="N22" s="145">
        <f t="shared" si="7"/>
        <v>14800.583333333334</v>
      </c>
      <c r="O22" s="121">
        <v>177607</v>
      </c>
      <c r="P22" s="5">
        <v>178630</v>
      </c>
      <c r="Q22" s="5">
        <v>181152</v>
      </c>
    </row>
    <row r="23" spans="1:42" ht="13.5" customHeight="1">
      <c r="A23" s="78" t="s">
        <v>107</v>
      </c>
      <c r="B23" s="144">
        <f t="shared" si="5"/>
        <v>1016036</v>
      </c>
      <c r="C23" s="145">
        <v>80050</v>
      </c>
      <c r="D23" s="145">
        <v>82438</v>
      </c>
      <c r="E23" s="145">
        <v>80050</v>
      </c>
      <c r="F23" s="145">
        <v>83096</v>
      </c>
      <c r="G23" s="145">
        <v>80050</v>
      </c>
      <c r="H23" s="145">
        <v>91650</v>
      </c>
      <c r="I23" s="145">
        <v>91650</v>
      </c>
      <c r="J23" s="145">
        <v>91650</v>
      </c>
      <c r="K23" s="145">
        <v>91650</v>
      </c>
      <c r="L23" s="145">
        <v>83652</v>
      </c>
      <c r="M23" s="145">
        <v>80050</v>
      </c>
      <c r="N23" s="145">
        <v>80050</v>
      </c>
      <c r="O23" s="121">
        <v>900400</v>
      </c>
      <c r="P23" s="5">
        <v>947643</v>
      </c>
      <c r="Q23" s="5">
        <v>1016036</v>
      </c>
    </row>
    <row r="24" spans="1:42" ht="13.5" customHeight="1">
      <c r="A24" s="78" t="s">
        <v>299</v>
      </c>
      <c r="B24" s="144">
        <f t="shared" si="5"/>
        <v>11611.999999999998</v>
      </c>
      <c r="C24" s="145">
        <f>$O$24/12</f>
        <v>967.66666666666663</v>
      </c>
      <c r="D24" s="145">
        <f t="shared" ref="D24:N24" si="8">$O$24/12</f>
        <v>967.66666666666663</v>
      </c>
      <c r="E24" s="145">
        <f t="shared" si="8"/>
        <v>967.66666666666663</v>
      </c>
      <c r="F24" s="145">
        <f t="shared" si="8"/>
        <v>967.66666666666663</v>
      </c>
      <c r="G24" s="145">
        <f t="shared" si="8"/>
        <v>967.66666666666663</v>
      </c>
      <c r="H24" s="145">
        <f t="shared" si="8"/>
        <v>967.66666666666663</v>
      </c>
      <c r="I24" s="145">
        <f t="shared" si="8"/>
        <v>967.66666666666663</v>
      </c>
      <c r="J24" s="145">
        <f t="shared" si="8"/>
        <v>967.66666666666663</v>
      </c>
      <c r="K24" s="145">
        <f t="shared" si="8"/>
        <v>967.66666666666663</v>
      </c>
      <c r="L24" s="145">
        <f t="shared" si="8"/>
        <v>967.66666666666663</v>
      </c>
      <c r="M24" s="145">
        <f t="shared" si="8"/>
        <v>967.66666666666663</v>
      </c>
      <c r="N24" s="145">
        <f t="shared" si="8"/>
        <v>967.66666666666663</v>
      </c>
      <c r="O24" s="121">
        <v>11612</v>
      </c>
      <c r="P24" s="5">
        <v>11612</v>
      </c>
      <c r="Q24" s="115"/>
    </row>
    <row r="25" spans="1:42" ht="13.5" customHeight="1">
      <c r="A25" s="78" t="s">
        <v>300</v>
      </c>
      <c r="B25" s="144">
        <f t="shared" si="5"/>
        <v>1338594.166666667</v>
      </c>
      <c r="C25" s="145">
        <f>$O$25/12</f>
        <v>22192.166666666668</v>
      </c>
      <c r="D25" s="145">
        <f t="shared" ref="D25:M25" si="9">$O$25/12</f>
        <v>22192.166666666668</v>
      </c>
      <c r="E25" s="145">
        <f t="shared" si="9"/>
        <v>22192.166666666668</v>
      </c>
      <c r="F25" s="145">
        <v>25192</v>
      </c>
      <c r="G25" s="145">
        <v>27192</v>
      </c>
      <c r="H25" s="145">
        <v>1083623</v>
      </c>
      <c r="I25" s="145">
        <v>25050</v>
      </c>
      <c r="J25" s="145">
        <f t="shared" si="9"/>
        <v>22192.166666666668</v>
      </c>
      <c r="K25" s="145">
        <f t="shared" si="9"/>
        <v>22192.166666666668</v>
      </c>
      <c r="L25" s="145">
        <f t="shared" si="9"/>
        <v>22192.166666666668</v>
      </c>
      <c r="M25" s="145">
        <f t="shared" si="9"/>
        <v>22192.166666666668</v>
      </c>
      <c r="N25" s="145">
        <v>22192</v>
      </c>
      <c r="O25" s="121">
        <v>266306</v>
      </c>
      <c r="P25" s="5">
        <v>1358839</v>
      </c>
      <c r="Q25" s="5">
        <v>1338594</v>
      </c>
    </row>
    <row r="26" spans="1:42" ht="13.5" customHeight="1">
      <c r="A26" s="277" t="s">
        <v>301</v>
      </c>
      <c r="B26" s="143">
        <f t="shared" si="5"/>
        <v>0</v>
      </c>
      <c r="C26" s="146">
        <v>0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21"/>
    </row>
    <row r="27" spans="1:42" ht="13.5" customHeight="1">
      <c r="A27" s="278" t="s">
        <v>561</v>
      </c>
      <c r="B27" s="272">
        <f>SUM(B21:B26)</f>
        <v>3439819.8333333335</v>
      </c>
      <c r="C27" s="272">
        <f>SUM(C21:C26)</f>
        <v>191079.41666666663</v>
      </c>
      <c r="D27" s="272">
        <f t="shared" ref="D27:N27" si="10">SUM(D21:D26)</f>
        <v>193467.41666666663</v>
      </c>
      <c r="E27" s="272">
        <f t="shared" si="10"/>
        <v>191079.41666666663</v>
      </c>
      <c r="F27" s="272">
        <f t="shared" si="10"/>
        <v>198255.66666666666</v>
      </c>
      <c r="G27" s="272">
        <f t="shared" si="10"/>
        <v>197872.66666666666</v>
      </c>
      <c r="H27" s="272">
        <f t="shared" si="10"/>
        <v>1266303.25</v>
      </c>
      <c r="I27" s="272">
        <f t="shared" si="10"/>
        <v>218508.66666666666</v>
      </c>
      <c r="J27" s="272">
        <f t="shared" si="10"/>
        <v>202679.41666666663</v>
      </c>
      <c r="K27" s="272">
        <f t="shared" si="10"/>
        <v>203733.83333333331</v>
      </c>
      <c r="L27" s="272">
        <f t="shared" si="10"/>
        <v>194681.41666666663</v>
      </c>
      <c r="M27" s="272">
        <f t="shared" si="10"/>
        <v>191079.41666666663</v>
      </c>
      <c r="N27" s="279">
        <f t="shared" si="10"/>
        <v>191079.24999999997</v>
      </c>
      <c r="O27" s="121">
        <f>SUM(O21:O25)</f>
        <v>2232753</v>
      </c>
      <c r="P27" s="5">
        <f>SUM(P21:P26)</f>
        <v>3378700</v>
      </c>
      <c r="Q27" s="115"/>
    </row>
    <row r="28" spans="1:42" ht="13.5" customHeight="1">
      <c r="A28" s="77" t="s">
        <v>108</v>
      </c>
      <c r="B28" s="144">
        <f>SUM(C28:N28)</f>
        <v>729502</v>
      </c>
      <c r="C28" s="144">
        <v>15000</v>
      </c>
      <c r="D28" s="144">
        <v>40000</v>
      </c>
      <c r="E28" s="144">
        <v>40000</v>
      </c>
      <c r="F28" s="144">
        <v>40000</v>
      </c>
      <c r="G28" s="144">
        <v>40000</v>
      </c>
      <c r="H28" s="144">
        <v>17433</v>
      </c>
      <c r="I28" s="144">
        <v>189355</v>
      </c>
      <c r="J28" s="144">
        <v>156636</v>
      </c>
      <c r="K28" s="144">
        <v>171185</v>
      </c>
      <c r="L28" s="144">
        <v>6548</v>
      </c>
      <c r="M28" s="144">
        <v>8345</v>
      </c>
      <c r="N28" s="144">
        <v>5000</v>
      </c>
      <c r="O28" s="121">
        <v>791246</v>
      </c>
      <c r="P28" s="5">
        <v>813648</v>
      </c>
      <c r="Q28" s="5">
        <v>729502</v>
      </c>
    </row>
    <row r="29" spans="1:42" ht="13.5" customHeight="1">
      <c r="A29" s="78" t="s">
        <v>109</v>
      </c>
      <c r="B29" s="145">
        <f>SUM(C29:N29)</f>
        <v>795766</v>
      </c>
      <c r="C29" s="145">
        <v>5000</v>
      </c>
      <c r="D29" s="145">
        <v>10000</v>
      </c>
      <c r="E29" s="145">
        <v>28000</v>
      </c>
      <c r="F29" s="145">
        <v>86300</v>
      </c>
      <c r="G29" s="145">
        <v>95000</v>
      </c>
      <c r="H29" s="145">
        <v>138000</v>
      </c>
      <c r="I29" s="145">
        <v>95000</v>
      </c>
      <c r="J29" s="145">
        <v>95000</v>
      </c>
      <c r="K29" s="145">
        <v>78000</v>
      </c>
      <c r="L29" s="145">
        <v>65423</v>
      </c>
      <c r="M29" s="145">
        <v>71643</v>
      </c>
      <c r="N29" s="145">
        <v>28400</v>
      </c>
      <c r="O29" s="121">
        <v>504660</v>
      </c>
      <c r="P29" s="5">
        <v>693615</v>
      </c>
      <c r="Q29" s="5">
        <v>795766</v>
      </c>
    </row>
    <row r="30" spans="1:42" ht="13.5" customHeight="1">
      <c r="A30" s="78" t="s">
        <v>110</v>
      </c>
      <c r="B30" s="145">
        <f>SUM(C30:N30)</f>
        <v>3750</v>
      </c>
      <c r="C30" s="145"/>
      <c r="D30" s="145"/>
      <c r="E30" s="145"/>
      <c r="F30" s="145"/>
      <c r="G30" s="145"/>
      <c r="H30" s="145"/>
      <c r="I30" s="145">
        <v>800</v>
      </c>
      <c r="J30" s="145">
        <v>1000</v>
      </c>
      <c r="K30" s="145">
        <v>450</v>
      </c>
      <c r="L30" s="145">
        <v>1500</v>
      </c>
      <c r="M30" s="145"/>
      <c r="N30" s="145"/>
      <c r="O30" s="121">
        <v>3300</v>
      </c>
      <c r="P30" s="5">
        <v>3300</v>
      </c>
      <c r="Q30" s="5">
        <v>3750</v>
      </c>
    </row>
    <row r="31" spans="1:42" ht="13.5" customHeight="1">
      <c r="A31" s="277" t="s">
        <v>368</v>
      </c>
      <c r="B31" s="146">
        <f>SUM(C31:N31)</f>
        <v>255419</v>
      </c>
      <c r="C31" s="146"/>
      <c r="D31" s="146"/>
      <c r="E31" s="146"/>
      <c r="F31" s="146"/>
      <c r="G31" s="146"/>
      <c r="H31" s="146"/>
      <c r="I31" s="146"/>
      <c r="J31" s="146"/>
      <c r="K31" s="146">
        <v>255419</v>
      </c>
      <c r="L31" s="146"/>
      <c r="M31" s="146"/>
      <c r="N31" s="146"/>
      <c r="O31" s="121">
        <v>573561</v>
      </c>
      <c r="P31" s="5">
        <v>261085</v>
      </c>
    </row>
    <row r="32" spans="1:42" ht="12.75" customHeight="1">
      <c r="A32" s="278" t="s">
        <v>562</v>
      </c>
      <c r="B32" s="272">
        <f t="shared" ref="B32:N32" si="11">SUM(B28:B31)</f>
        <v>1784437</v>
      </c>
      <c r="C32" s="272">
        <v>46000</v>
      </c>
      <c r="D32" s="272">
        <f t="shared" si="11"/>
        <v>50000</v>
      </c>
      <c r="E32" s="272">
        <f t="shared" si="11"/>
        <v>68000</v>
      </c>
      <c r="F32" s="272">
        <f t="shared" si="11"/>
        <v>126300</v>
      </c>
      <c r="G32" s="272">
        <f t="shared" si="11"/>
        <v>135000</v>
      </c>
      <c r="H32" s="272">
        <f t="shared" si="11"/>
        <v>155433</v>
      </c>
      <c r="I32" s="272">
        <f t="shared" si="11"/>
        <v>285155</v>
      </c>
      <c r="J32" s="272">
        <f t="shared" si="11"/>
        <v>252636</v>
      </c>
      <c r="K32" s="272">
        <f t="shared" si="11"/>
        <v>505054</v>
      </c>
      <c r="L32" s="272">
        <f t="shared" si="11"/>
        <v>73471</v>
      </c>
      <c r="M32" s="272">
        <f t="shared" si="11"/>
        <v>79988</v>
      </c>
      <c r="N32" s="279">
        <f t="shared" si="11"/>
        <v>33400</v>
      </c>
      <c r="O32" s="121">
        <f>SUM(O28:O31)</f>
        <v>1872767</v>
      </c>
      <c r="P32" s="5">
        <f>SUM(P28:P31)</f>
        <v>1771648</v>
      </c>
    </row>
    <row r="33" spans="1:16" ht="13.5" customHeight="1" thickBot="1">
      <c r="A33" s="79" t="s">
        <v>304</v>
      </c>
      <c r="B33" s="147">
        <f>SUM(B27,B32)</f>
        <v>5224256.833333334</v>
      </c>
      <c r="C33" s="147">
        <f>SUM(C27,C32)</f>
        <v>237079.41666666663</v>
      </c>
      <c r="D33" s="147">
        <f t="shared" ref="D33:N33" si="12">SUM(D27,D32)</f>
        <v>243467.41666666663</v>
      </c>
      <c r="E33" s="147">
        <f t="shared" si="12"/>
        <v>259079.41666666663</v>
      </c>
      <c r="F33" s="147">
        <f t="shared" si="12"/>
        <v>324555.66666666663</v>
      </c>
      <c r="G33" s="147">
        <f t="shared" si="12"/>
        <v>332872.66666666663</v>
      </c>
      <c r="H33" s="147">
        <f t="shared" si="12"/>
        <v>1421736.25</v>
      </c>
      <c r="I33" s="147">
        <f t="shared" si="12"/>
        <v>503663.66666666663</v>
      </c>
      <c r="J33" s="147">
        <f t="shared" si="12"/>
        <v>455315.41666666663</v>
      </c>
      <c r="K33" s="147">
        <f t="shared" si="12"/>
        <v>708787.83333333326</v>
      </c>
      <c r="L33" s="147">
        <f t="shared" si="12"/>
        <v>268152.41666666663</v>
      </c>
      <c r="M33" s="147">
        <f t="shared" si="12"/>
        <v>271067.41666666663</v>
      </c>
      <c r="N33" s="147">
        <f t="shared" si="12"/>
        <v>224479.24999999997</v>
      </c>
      <c r="O33" s="121">
        <f>SUM(O27,O32)</f>
        <v>4105520</v>
      </c>
      <c r="P33" s="5">
        <f>SUM(P27,P32)</f>
        <v>5150348</v>
      </c>
    </row>
    <row r="35" spans="1:16">
      <c r="B35" s="115"/>
    </row>
    <row r="37" spans="1:16">
      <c r="D37" s="115"/>
    </row>
    <row r="38" spans="1:16">
      <c r="D38" s="115"/>
    </row>
    <row r="48" spans="1:16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70"/>
  <sheetViews>
    <sheetView view="pageBreakPreview" topLeftCell="A43" zoomScaleNormal="100" workbookViewId="0">
      <pane ySplit="4035" topLeftCell="A10"/>
      <selection pane="bottomLeft" activeCell="E64" sqref="E64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7" ht="15.75">
      <c r="A1" s="27" t="s">
        <v>689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7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7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7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7" ht="15.75">
      <c r="A5" s="37"/>
      <c r="B5" s="37"/>
      <c r="C5" s="37"/>
      <c r="D5" s="37"/>
      <c r="E5" s="37"/>
      <c r="F5" s="37" t="s">
        <v>565</v>
      </c>
      <c r="G5" s="35"/>
      <c r="H5" s="35"/>
      <c r="I5" s="35"/>
      <c r="J5" s="35"/>
      <c r="K5" s="35"/>
      <c r="L5" s="35"/>
      <c r="M5" s="35"/>
    </row>
    <row r="6" spans="1:17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7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7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7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7" ht="12.75" customHeight="1">
      <c r="A10" s="7" t="s">
        <v>29</v>
      </c>
      <c r="B10" s="7" t="s">
        <v>30</v>
      </c>
      <c r="C10" s="526" t="s">
        <v>214</v>
      </c>
      <c r="D10" s="526" t="s">
        <v>209</v>
      </c>
      <c r="E10" s="526" t="s">
        <v>210</v>
      </c>
      <c r="F10" s="526" t="s">
        <v>146</v>
      </c>
      <c r="G10" s="526" t="s">
        <v>182</v>
      </c>
      <c r="H10" s="526" t="s">
        <v>184</v>
      </c>
      <c r="I10" s="531" t="s">
        <v>211</v>
      </c>
      <c r="J10" s="532"/>
      <c r="K10" s="531" t="s">
        <v>212</v>
      </c>
      <c r="L10" s="532"/>
      <c r="M10" s="526" t="s">
        <v>213</v>
      </c>
    </row>
    <row r="11" spans="1:17">
      <c r="A11" s="19" t="s">
        <v>31</v>
      </c>
      <c r="B11" s="19" t="s">
        <v>32</v>
      </c>
      <c r="C11" s="527"/>
      <c r="D11" s="527"/>
      <c r="E11" s="527"/>
      <c r="F11" s="527"/>
      <c r="G11" s="527"/>
      <c r="H11" s="527"/>
      <c r="I11" s="533"/>
      <c r="J11" s="534"/>
      <c r="K11" s="533"/>
      <c r="L11" s="534"/>
      <c r="M11" s="527"/>
      <c r="Q11" s="423"/>
    </row>
    <row r="12" spans="1:17" ht="27.75" customHeight="1">
      <c r="A12" s="8"/>
      <c r="B12" s="8" t="s">
        <v>33</v>
      </c>
      <c r="C12" s="528"/>
      <c r="D12" s="528"/>
      <c r="E12" s="528"/>
      <c r="F12" s="528"/>
      <c r="G12" s="528"/>
      <c r="H12" s="528"/>
      <c r="I12" s="236" t="s">
        <v>168</v>
      </c>
      <c r="J12" s="236" t="s">
        <v>113</v>
      </c>
      <c r="K12" s="236" t="s">
        <v>168</v>
      </c>
      <c r="L12" s="236" t="s">
        <v>113</v>
      </c>
      <c r="M12" s="528"/>
    </row>
    <row r="13" spans="1:17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29" t="s">
        <v>16</v>
      </c>
      <c r="J13" s="530"/>
      <c r="K13" s="529" t="s">
        <v>17</v>
      </c>
      <c r="L13" s="530"/>
      <c r="M13" s="19">
        <v>11</v>
      </c>
    </row>
    <row r="14" spans="1:17">
      <c r="A14" s="13" t="s">
        <v>124</v>
      </c>
      <c r="B14" s="114"/>
      <c r="C14" s="114"/>
      <c r="D14" s="114"/>
      <c r="E14" s="117"/>
      <c r="F14" s="114"/>
      <c r="G14" s="118"/>
      <c r="H14" s="114"/>
      <c r="I14" s="118"/>
      <c r="J14" s="114"/>
      <c r="K14" s="118"/>
      <c r="L14" s="114"/>
      <c r="M14" s="116"/>
    </row>
    <row r="15" spans="1:17">
      <c r="A15" s="11" t="s">
        <v>34</v>
      </c>
      <c r="B15" s="88">
        <f>SUM(C15:M15)</f>
        <v>3832770</v>
      </c>
      <c r="C15" s="88">
        <f>SUM('4.1'!D221)</f>
        <v>0</v>
      </c>
      <c r="D15" s="88">
        <f>SUM('4.1'!E221)</f>
        <v>629618</v>
      </c>
      <c r="E15" s="131">
        <f>SUM('4.1'!F221)</f>
        <v>0</v>
      </c>
      <c r="F15" s="88">
        <f>SUM('4.1'!G221)</f>
        <v>1739313</v>
      </c>
      <c r="G15" s="121">
        <f>SUM('4.1'!H221)</f>
        <v>107915</v>
      </c>
      <c r="H15" s="88">
        <f>SUM('4.1'!I221)</f>
        <v>27437</v>
      </c>
      <c r="I15" s="121">
        <f>SUM('4.1'!J221)</f>
        <v>84749</v>
      </c>
      <c r="J15" s="88">
        <f>SUM('4.1'!K221)</f>
        <v>0</v>
      </c>
      <c r="K15" s="121">
        <f>SUM('4.1'!L221)</f>
        <v>211447</v>
      </c>
      <c r="L15" s="88">
        <f>SUM('4.1'!M221)</f>
        <v>184510</v>
      </c>
      <c r="M15" s="111">
        <f>SUM('4.1'!N221)</f>
        <v>847781</v>
      </c>
    </row>
    <row r="16" spans="1:17">
      <c r="A16" s="11" t="s">
        <v>497</v>
      </c>
      <c r="B16" s="88">
        <f>SUM(C16:M16)</f>
        <v>4841315</v>
      </c>
      <c r="C16" s="88">
        <f>SUM('4.1'!D224)</f>
        <v>0</v>
      </c>
      <c r="D16" s="88">
        <f>SUM('4.1'!E222)</f>
        <v>650209</v>
      </c>
      <c r="E16" s="131">
        <f>SUM('4.1'!F222)</f>
        <v>0</v>
      </c>
      <c r="F16" s="88">
        <f>SUM('4.1'!G222)</f>
        <v>1739313</v>
      </c>
      <c r="G16" s="121">
        <f>SUM('4.1'!H222)</f>
        <v>107915</v>
      </c>
      <c r="H16" s="88">
        <f>SUM('4.1'!I222)</f>
        <v>27437</v>
      </c>
      <c r="I16" s="121">
        <f>SUM('4.1'!J222)</f>
        <v>60632</v>
      </c>
      <c r="J16" s="88">
        <f>SUM('4.1'!K222)</f>
        <v>0</v>
      </c>
      <c r="K16" s="121">
        <f>SUM('4.1'!L222)</f>
        <v>977943</v>
      </c>
      <c r="L16" s="88">
        <f>SUM('4.1'!M222)</f>
        <v>260514</v>
      </c>
      <c r="M16" s="111">
        <f>SUM('4.1'!N222)</f>
        <v>1017352</v>
      </c>
    </row>
    <row r="17" spans="1:19">
      <c r="A17" s="32" t="s">
        <v>566</v>
      </c>
      <c r="B17" s="88">
        <f>SUM(C17:M17)</f>
        <v>4914354</v>
      </c>
      <c r="C17" s="88">
        <v>0</v>
      </c>
      <c r="D17" s="121">
        <f>SUM('4.1'!E224)</f>
        <v>696083</v>
      </c>
      <c r="E17" s="121">
        <f>SUM('4.1'!F224)</f>
        <v>0</v>
      </c>
      <c r="F17" s="113">
        <f>SUM('4.1'!G224)</f>
        <v>1753565</v>
      </c>
      <c r="G17" s="121">
        <f>SUM('4.1'!H224)</f>
        <v>107915</v>
      </c>
      <c r="H17" s="113">
        <f>SUM('4.1'!I224)</f>
        <v>42137</v>
      </c>
      <c r="I17" s="121">
        <f>SUM('4.1'!J224)</f>
        <v>21150</v>
      </c>
      <c r="J17" s="113">
        <f>SUM('4.1'!K224)</f>
        <v>0</v>
      </c>
      <c r="K17" s="121">
        <f>SUM('4.1'!L224)</f>
        <v>1015638</v>
      </c>
      <c r="L17" s="113">
        <f>SUM('4.1'!M224)</f>
        <v>260514</v>
      </c>
      <c r="M17" s="121">
        <f>SUM('4.1'!N224)</f>
        <v>1017352</v>
      </c>
    </row>
    <row r="18" spans="1:19">
      <c r="A18" s="31" t="s">
        <v>127</v>
      </c>
      <c r="B18" s="114"/>
      <c r="C18" s="114"/>
      <c r="D18" s="118"/>
      <c r="E18" s="114"/>
      <c r="F18" s="118"/>
      <c r="G18" s="114"/>
      <c r="H18" s="118"/>
      <c r="I18" s="114"/>
      <c r="J18" s="118"/>
      <c r="K18" s="114"/>
      <c r="L18" s="118"/>
      <c r="M18" s="114"/>
    </row>
    <row r="19" spans="1:19">
      <c r="A19" s="32" t="s">
        <v>47</v>
      </c>
      <c r="B19" s="88">
        <f>SUM(C19:M19)</f>
        <v>-1251449</v>
      </c>
      <c r="C19" s="88"/>
      <c r="D19" s="121">
        <v>-420789</v>
      </c>
      <c r="E19" s="88"/>
      <c r="F19" s="121">
        <v>-830660</v>
      </c>
      <c r="G19" s="88"/>
      <c r="H19" s="121"/>
      <c r="I19" s="88"/>
      <c r="J19" s="121"/>
      <c r="K19" s="88"/>
      <c r="L19" s="121"/>
      <c r="M19" s="88"/>
      <c r="S19" s="423"/>
    </row>
    <row r="20" spans="1:19">
      <c r="A20" s="32" t="s">
        <v>498</v>
      </c>
      <c r="B20" s="88">
        <f>SUM(C20:M20)</f>
        <v>-1230934</v>
      </c>
      <c r="C20" s="88"/>
      <c r="D20" s="121">
        <v>-441380</v>
      </c>
      <c r="E20" s="88"/>
      <c r="F20" s="121">
        <v>-789554</v>
      </c>
      <c r="G20" s="88"/>
      <c r="H20" s="121"/>
      <c r="I20" s="88"/>
      <c r="J20" s="121"/>
      <c r="K20" s="88"/>
      <c r="L20" s="121"/>
      <c r="M20" s="88"/>
    </row>
    <row r="21" spans="1:19">
      <c r="A21" s="15" t="s">
        <v>567</v>
      </c>
      <c r="B21" s="113">
        <f>SUM(C21:M21)</f>
        <v>-1244788</v>
      </c>
      <c r="C21" s="113"/>
      <c r="D21" s="120">
        <v>-441380</v>
      </c>
      <c r="E21" s="113"/>
      <c r="F21" s="120">
        <v>-803408</v>
      </c>
      <c r="G21" s="113"/>
      <c r="H21" s="120"/>
      <c r="I21" s="113"/>
      <c r="J21" s="120"/>
      <c r="K21" s="113"/>
      <c r="L21" s="120"/>
      <c r="M21" s="113"/>
    </row>
    <row r="22" spans="1:19" s="155" customFormat="1">
      <c r="A22" s="22" t="s">
        <v>69</v>
      </c>
      <c r="B22" s="124"/>
      <c r="C22" s="124"/>
      <c r="D22" s="124"/>
      <c r="E22" s="124"/>
      <c r="F22" s="156"/>
      <c r="G22" s="124"/>
      <c r="H22" s="156"/>
      <c r="I22" s="124"/>
      <c r="J22" s="126"/>
      <c r="K22" s="124"/>
      <c r="L22" s="126"/>
      <c r="M22" s="124"/>
    </row>
    <row r="23" spans="1:19">
      <c r="A23" s="11" t="s">
        <v>34</v>
      </c>
      <c r="B23" s="88">
        <f>SUM('4.2'!C38)</f>
        <v>256606</v>
      </c>
      <c r="C23" s="88">
        <f>SUM('4.2'!D38)</f>
        <v>254356</v>
      </c>
      <c r="D23" s="88">
        <f>SUM('4.2'!E38)</f>
        <v>0</v>
      </c>
      <c r="E23" s="88">
        <f>SUM('4.2'!F38)</f>
        <v>0</v>
      </c>
      <c r="F23" s="88">
        <f>SUM('4.2'!G38)</f>
        <v>0</v>
      </c>
      <c r="G23" s="88">
        <f>SUM('4.2'!H38)</f>
        <v>2200</v>
      </c>
      <c r="H23" s="88">
        <f>SUM('4.2'!I38)</f>
        <v>50</v>
      </c>
      <c r="I23" s="88">
        <f>SUM('4.2'!J38)</f>
        <v>0</v>
      </c>
      <c r="J23" s="88">
        <f>SUM('4.2'!K38)</f>
        <v>0</v>
      </c>
      <c r="K23" s="88">
        <f>SUM('4.2'!L38)</f>
        <v>0</v>
      </c>
      <c r="L23" s="88">
        <f>SUM('4.2'!M38)</f>
        <v>0</v>
      </c>
      <c r="M23" s="88">
        <f>SUM('4.2'!N38)</f>
        <v>0</v>
      </c>
    </row>
    <row r="24" spans="1:19">
      <c r="A24" s="11" t="s">
        <v>497</v>
      </c>
      <c r="B24" s="88">
        <f>SUM(C24:M24)</f>
        <v>262717</v>
      </c>
      <c r="C24" s="88">
        <f>SUM('4.2'!D39)</f>
        <v>257610</v>
      </c>
      <c r="D24" s="88">
        <f>SUM('4.2'!E39)</f>
        <v>2739</v>
      </c>
      <c r="E24" s="88">
        <f>SUM('4.2'!F39)</f>
        <v>0</v>
      </c>
      <c r="F24" s="88">
        <f>SUM('4.2'!G39)</f>
        <v>0</v>
      </c>
      <c r="G24" s="88">
        <f>SUM('4.2'!H39)</f>
        <v>2200</v>
      </c>
      <c r="H24" s="88">
        <f>SUM('4.2'!I39)</f>
        <v>50</v>
      </c>
      <c r="I24" s="88">
        <f>SUM('4.2'!J39)</f>
        <v>0</v>
      </c>
      <c r="J24" s="88">
        <f>SUM('4.2'!K39)</f>
        <v>0</v>
      </c>
      <c r="K24" s="88">
        <f>SUM('4.2'!L39)</f>
        <v>0</v>
      </c>
      <c r="L24" s="88">
        <f>SUM('4.2'!M39)</f>
        <v>0</v>
      </c>
      <c r="M24" s="88">
        <f>SUM('4.2'!N39)</f>
        <v>118</v>
      </c>
    </row>
    <row r="25" spans="1:19">
      <c r="A25" s="32" t="s">
        <v>566</v>
      </c>
      <c r="B25" s="88">
        <f>SUM(C25:M25)</f>
        <v>279353</v>
      </c>
      <c r="C25" s="88">
        <f>SUM('4.2'!D41)</f>
        <v>272076</v>
      </c>
      <c r="D25" s="88">
        <f>SUM('4.2'!E41)</f>
        <v>2739</v>
      </c>
      <c r="E25" s="88">
        <f>SUM('4.2'!F41)</f>
        <v>0</v>
      </c>
      <c r="F25" s="88">
        <f>SUM('4.2'!G41)</f>
        <v>0</v>
      </c>
      <c r="G25" s="88">
        <f>SUM('4.2'!H41)</f>
        <v>2200</v>
      </c>
      <c r="H25" s="88">
        <f>SUM('4.2'!I41)</f>
        <v>1550</v>
      </c>
      <c r="I25" s="88">
        <f>SUM('4.2'!J41)</f>
        <v>0</v>
      </c>
      <c r="J25" s="88">
        <f>SUM('4.2'!K41)</f>
        <v>0</v>
      </c>
      <c r="K25" s="88">
        <f>SUM('4.2'!L41)</f>
        <v>0</v>
      </c>
      <c r="L25" s="88">
        <f>SUM('4.2'!M41)</f>
        <v>0</v>
      </c>
      <c r="M25" s="88">
        <f>SUM('4.2'!N41)</f>
        <v>788</v>
      </c>
    </row>
    <row r="26" spans="1:19" s="155" customFormat="1">
      <c r="A26" s="13" t="s">
        <v>201</v>
      </c>
      <c r="B26" s="130"/>
      <c r="C26" s="130"/>
      <c r="D26" s="132"/>
      <c r="E26" s="130"/>
      <c r="F26" s="130"/>
      <c r="G26" s="130"/>
      <c r="H26" s="130"/>
      <c r="I26" s="133"/>
      <c r="J26" s="133"/>
      <c r="K26" s="133"/>
      <c r="L26" s="133"/>
      <c r="M26" s="130"/>
    </row>
    <row r="27" spans="1:19">
      <c r="A27" s="11" t="s">
        <v>34</v>
      </c>
      <c r="B27" s="88">
        <f>SUM(C27:M27)</f>
        <v>150750</v>
      </c>
      <c r="C27" s="88">
        <v>148259</v>
      </c>
      <c r="D27" s="88"/>
      <c r="E27" s="88"/>
      <c r="F27" s="88"/>
      <c r="G27" s="88">
        <v>2491</v>
      </c>
      <c r="H27" s="88"/>
      <c r="I27" s="88"/>
      <c r="J27" s="88"/>
      <c r="K27" s="88"/>
      <c r="L27" s="88"/>
      <c r="M27" s="88"/>
    </row>
    <row r="28" spans="1:19">
      <c r="A28" s="11" t="s">
        <v>497</v>
      </c>
      <c r="B28" s="88">
        <f>SUM(C28:M28)</f>
        <v>152385</v>
      </c>
      <c r="C28" s="88">
        <v>148259</v>
      </c>
      <c r="D28" s="88"/>
      <c r="E28" s="88"/>
      <c r="F28" s="88"/>
      <c r="G28" s="88">
        <v>2491</v>
      </c>
      <c r="H28" s="88"/>
      <c r="I28" s="88"/>
      <c r="J28" s="88"/>
      <c r="K28" s="88"/>
      <c r="L28" s="88"/>
      <c r="M28" s="88">
        <v>1635</v>
      </c>
    </row>
    <row r="29" spans="1:19">
      <c r="A29" s="32" t="s">
        <v>566</v>
      </c>
      <c r="B29" s="88">
        <f>SUM(C29:M29)</f>
        <v>152385</v>
      </c>
      <c r="C29" s="88">
        <v>148259</v>
      </c>
      <c r="D29" s="88"/>
      <c r="E29" s="88"/>
      <c r="F29" s="88"/>
      <c r="G29" s="88">
        <v>2491</v>
      </c>
      <c r="H29" s="88"/>
      <c r="I29" s="88"/>
      <c r="J29" s="88"/>
      <c r="K29" s="88"/>
      <c r="L29" s="88"/>
      <c r="M29" s="88">
        <v>1635</v>
      </c>
    </row>
    <row r="30" spans="1:19">
      <c r="A30" s="13" t="s">
        <v>202</v>
      </c>
      <c r="B30" s="130"/>
      <c r="C30" s="130"/>
      <c r="D30" s="132"/>
      <c r="E30" s="130"/>
      <c r="F30" s="130"/>
      <c r="G30" s="132"/>
      <c r="H30" s="130"/>
      <c r="I30" s="133"/>
      <c r="J30" s="133"/>
      <c r="K30" s="133"/>
      <c r="L30" s="133"/>
      <c r="M30" s="130"/>
    </row>
    <row r="31" spans="1:19">
      <c r="A31" s="11" t="s">
        <v>34</v>
      </c>
      <c r="B31" s="88">
        <f>SUM(C31:M31)</f>
        <v>126000</v>
      </c>
      <c r="C31" s="88">
        <v>123788</v>
      </c>
      <c r="D31" s="88"/>
      <c r="E31" s="88"/>
      <c r="F31" s="88"/>
      <c r="G31" s="88">
        <v>2212</v>
      </c>
      <c r="H31" s="88"/>
      <c r="I31" s="88"/>
      <c r="J31" s="88"/>
      <c r="K31" s="88"/>
      <c r="L31" s="88"/>
      <c r="M31" s="88"/>
    </row>
    <row r="32" spans="1:19">
      <c r="A32" s="11" t="s">
        <v>497</v>
      </c>
      <c r="B32" s="88">
        <f>SUM(C32:M32)</f>
        <v>126000</v>
      </c>
      <c r="C32" s="88">
        <v>122282</v>
      </c>
      <c r="D32" s="88"/>
      <c r="E32" s="88"/>
      <c r="F32" s="88"/>
      <c r="G32" s="88">
        <v>2212</v>
      </c>
      <c r="H32" s="88"/>
      <c r="I32" s="88"/>
      <c r="J32" s="88"/>
      <c r="K32" s="88"/>
      <c r="L32" s="88"/>
      <c r="M32" s="88">
        <v>1506</v>
      </c>
    </row>
    <row r="33" spans="1:14">
      <c r="A33" s="32" t="s">
        <v>566</v>
      </c>
      <c r="B33" s="88">
        <f>SUM(C33:M33)</f>
        <v>126000</v>
      </c>
      <c r="C33" s="88">
        <v>122282</v>
      </c>
      <c r="D33" s="88"/>
      <c r="E33" s="88"/>
      <c r="F33" s="88"/>
      <c r="G33" s="88">
        <v>2212</v>
      </c>
      <c r="H33" s="88"/>
      <c r="I33" s="88"/>
      <c r="J33" s="88"/>
      <c r="K33" s="88"/>
      <c r="L33" s="88"/>
      <c r="M33" s="88">
        <v>1506</v>
      </c>
    </row>
    <row r="34" spans="1:14">
      <c r="A34" s="13" t="s">
        <v>203</v>
      </c>
      <c r="B34" s="130"/>
      <c r="C34" s="130"/>
      <c r="D34" s="132"/>
      <c r="E34" s="130"/>
      <c r="F34" s="130"/>
      <c r="G34" s="132"/>
      <c r="H34" s="130"/>
      <c r="I34" s="133"/>
      <c r="J34" s="133"/>
      <c r="K34" s="133"/>
      <c r="L34" s="133"/>
      <c r="M34" s="130"/>
    </row>
    <row r="35" spans="1:14">
      <c r="A35" s="11" t="s">
        <v>34</v>
      </c>
      <c r="B35" s="88">
        <f>SUM(C35:M35)</f>
        <v>66186</v>
      </c>
      <c r="C35" s="88">
        <v>63915</v>
      </c>
      <c r="D35" s="88"/>
      <c r="E35" s="88"/>
      <c r="F35" s="88"/>
      <c r="G35" s="88">
        <v>2271</v>
      </c>
      <c r="H35" s="88"/>
      <c r="I35" s="88"/>
      <c r="J35" s="88"/>
      <c r="K35" s="88"/>
      <c r="L35" s="88"/>
      <c r="M35" s="88"/>
    </row>
    <row r="36" spans="1:14">
      <c r="A36" s="11" t="s">
        <v>497</v>
      </c>
      <c r="B36" s="88">
        <f>SUM(C36:M36)</f>
        <v>66186</v>
      </c>
      <c r="C36" s="88">
        <v>62838</v>
      </c>
      <c r="D36" s="88"/>
      <c r="E36" s="88"/>
      <c r="F36" s="88"/>
      <c r="G36" s="88">
        <v>2271</v>
      </c>
      <c r="H36" s="88"/>
      <c r="I36" s="88"/>
      <c r="J36" s="88"/>
      <c r="K36" s="88"/>
      <c r="L36" s="88"/>
      <c r="M36" s="88">
        <v>1077</v>
      </c>
    </row>
    <row r="37" spans="1:14">
      <c r="A37" s="32" t="s">
        <v>566</v>
      </c>
      <c r="B37" s="88">
        <f>SUM(C37:M37)</f>
        <v>66186</v>
      </c>
      <c r="C37" s="88">
        <v>62838</v>
      </c>
      <c r="D37" s="88"/>
      <c r="E37" s="88"/>
      <c r="F37" s="88"/>
      <c r="G37" s="88">
        <v>2271</v>
      </c>
      <c r="H37" s="88"/>
      <c r="I37" s="88"/>
      <c r="J37" s="88"/>
      <c r="K37" s="88"/>
      <c r="L37" s="88"/>
      <c r="M37" s="88">
        <v>1077</v>
      </c>
    </row>
    <row r="38" spans="1:14">
      <c r="A38" s="13" t="s">
        <v>220</v>
      </c>
      <c r="B38" s="114"/>
      <c r="C38" s="114"/>
      <c r="D38" s="114"/>
      <c r="E38" s="114"/>
      <c r="F38" s="118"/>
      <c r="G38" s="114"/>
      <c r="H38" s="118"/>
      <c r="I38" s="114"/>
      <c r="J38" s="117"/>
      <c r="K38" s="114"/>
      <c r="L38" s="117"/>
      <c r="M38" s="114"/>
    </row>
    <row r="39" spans="1:14">
      <c r="A39" s="11" t="s">
        <v>34</v>
      </c>
      <c r="B39" s="88">
        <f>SUM(C39:M39)</f>
        <v>34689</v>
      </c>
      <c r="C39" s="88">
        <v>34123</v>
      </c>
      <c r="D39" s="88"/>
      <c r="E39" s="88"/>
      <c r="F39" s="88"/>
      <c r="G39" s="88">
        <v>566</v>
      </c>
      <c r="H39" s="88"/>
      <c r="I39" s="88"/>
      <c r="J39" s="88"/>
      <c r="K39" s="88"/>
      <c r="L39" s="88"/>
      <c r="M39" s="88"/>
      <c r="N39" s="26"/>
    </row>
    <row r="40" spans="1:14">
      <c r="A40" s="11" t="s">
        <v>497</v>
      </c>
      <c r="B40" s="88">
        <f>SUM(C40:M40)</f>
        <v>34850</v>
      </c>
      <c r="C40" s="88">
        <v>33242</v>
      </c>
      <c r="D40" s="88"/>
      <c r="E40" s="88"/>
      <c r="F40" s="88"/>
      <c r="G40" s="88">
        <v>566</v>
      </c>
      <c r="H40" s="88"/>
      <c r="I40" s="88"/>
      <c r="J40" s="88"/>
      <c r="K40" s="88"/>
      <c r="L40" s="88"/>
      <c r="M40" s="88">
        <v>1042</v>
      </c>
      <c r="N40" s="26"/>
    </row>
    <row r="41" spans="1:14">
      <c r="A41" s="15" t="s">
        <v>566</v>
      </c>
      <c r="B41" s="113">
        <f>SUM(C41:M41)</f>
        <v>34850</v>
      </c>
      <c r="C41" s="113">
        <v>33242</v>
      </c>
      <c r="D41" s="113"/>
      <c r="E41" s="113"/>
      <c r="F41" s="113"/>
      <c r="G41" s="113">
        <v>566</v>
      </c>
      <c r="H41" s="113"/>
      <c r="I41" s="113"/>
      <c r="J41" s="113"/>
      <c r="K41" s="113"/>
      <c r="L41" s="113"/>
      <c r="M41" s="113">
        <v>1042</v>
      </c>
      <c r="N41" s="26"/>
    </row>
    <row r="42" spans="1:14">
      <c r="A42" s="22" t="s">
        <v>204</v>
      </c>
      <c r="B42" s="124"/>
      <c r="C42" s="124"/>
      <c r="D42" s="124"/>
      <c r="E42" s="124"/>
      <c r="F42" s="124"/>
      <c r="G42" s="124"/>
      <c r="H42" s="124"/>
      <c r="I42" s="126"/>
      <c r="J42" s="126"/>
      <c r="K42" s="126"/>
      <c r="L42" s="126"/>
      <c r="M42" s="124"/>
    </row>
    <row r="43" spans="1:14" s="157" customFormat="1">
      <c r="A43" s="11" t="s">
        <v>37</v>
      </c>
      <c r="B43" s="88">
        <f>SUM(C43:M43)</f>
        <v>199859</v>
      </c>
      <c r="C43" s="88">
        <v>105700</v>
      </c>
      <c r="D43" s="88"/>
      <c r="E43" s="88"/>
      <c r="F43" s="88"/>
      <c r="G43" s="88">
        <v>94159</v>
      </c>
      <c r="H43" s="88"/>
      <c r="I43" s="88"/>
      <c r="J43" s="88"/>
      <c r="K43" s="88"/>
      <c r="L43" s="88"/>
      <c r="M43" s="88"/>
    </row>
    <row r="44" spans="1:14" s="157" customFormat="1">
      <c r="A44" s="11" t="s">
        <v>497</v>
      </c>
      <c r="B44" s="88">
        <f>SUM(C44:M44)</f>
        <v>201506</v>
      </c>
      <c r="C44" s="88">
        <v>99849</v>
      </c>
      <c r="D44" s="88"/>
      <c r="E44" s="88"/>
      <c r="F44" s="88"/>
      <c r="G44" s="88">
        <v>94159</v>
      </c>
      <c r="H44" s="88"/>
      <c r="I44" s="88"/>
      <c r="J44" s="88"/>
      <c r="K44" s="88"/>
      <c r="L44" s="88"/>
      <c r="M44" s="88">
        <v>7498</v>
      </c>
    </row>
    <row r="45" spans="1:14" s="157" customFormat="1">
      <c r="A45" s="32" t="s">
        <v>566</v>
      </c>
      <c r="B45" s="88">
        <f>SUM(C45:M45)</f>
        <v>201506</v>
      </c>
      <c r="C45" s="88">
        <v>99849</v>
      </c>
      <c r="D45" s="88"/>
      <c r="E45" s="88"/>
      <c r="F45" s="88"/>
      <c r="G45" s="88">
        <v>94159</v>
      </c>
      <c r="H45" s="88"/>
      <c r="I45" s="131"/>
      <c r="J45" s="131"/>
      <c r="K45" s="131"/>
      <c r="L45" s="131"/>
      <c r="M45" s="88">
        <v>7498</v>
      </c>
    </row>
    <row r="46" spans="1:14">
      <c r="A46" s="13" t="s">
        <v>205</v>
      </c>
      <c r="B46" s="130"/>
      <c r="C46" s="130"/>
      <c r="D46" s="134"/>
      <c r="E46" s="130"/>
      <c r="F46" s="130"/>
      <c r="G46" s="130"/>
      <c r="H46" s="130"/>
      <c r="I46" s="133"/>
      <c r="J46" s="133"/>
      <c r="K46" s="133"/>
      <c r="L46" s="133"/>
      <c r="M46" s="130"/>
    </row>
    <row r="47" spans="1:14">
      <c r="A47" s="11" t="s">
        <v>34</v>
      </c>
      <c r="B47" s="88">
        <f>SUM(C47:M47)</f>
        <v>57042</v>
      </c>
      <c r="C47" s="88">
        <v>52923</v>
      </c>
      <c r="D47" s="88"/>
      <c r="E47" s="88"/>
      <c r="F47" s="88"/>
      <c r="G47" s="88">
        <v>3657</v>
      </c>
      <c r="H47" s="88"/>
      <c r="I47" s="88">
        <v>462</v>
      </c>
      <c r="J47" s="88"/>
      <c r="K47" s="88"/>
      <c r="L47" s="88"/>
      <c r="M47" s="88"/>
    </row>
    <row r="48" spans="1:14">
      <c r="A48" s="11" t="s">
        <v>497</v>
      </c>
      <c r="B48" s="88">
        <f>SUM(C48:M48)</f>
        <v>52623</v>
      </c>
      <c r="C48" s="88">
        <v>45045</v>
      </c>
      <c r="D48" s="88"/>
      <c r="E48" s="88"/>
      <c r="F48" s="88"/>
      <c r="G48" s="88">
        <v>3657</v>
      </c>
      <c r="H48" s="88"/>
      <c r="I48" s="88">
        <v>462</v>
      </c>
      <c r="J48" s="88"/>
      <c r="K48" s="88"/>
      <c r="L48" s="88"/>
      <c r="M48" s="88">
        <v>3459</v>
      </c>
    </row>
    <row r="49" spans="1:15">
      <c r="A49" s="32" t="s">
        <v>566</v>
      </c>
      <c r="B49" s="88">
        <f>SUM(C49:M49)</f>
        <v>52623</v>
      </c>
      <c r="C49" s="88">
        <v>45045</v>
      </c>
      <c r="D49" s="88"/>
      <c r="E49" s="88"/>
      <c r="F49" s="88"/>
      <c r="G49" s="88">
        <v>3657</v>
      </c>
      <c r="H49" s="88"/>
      <c r="I49" s="88">
        <v>462</v>
      </c>
      <c r="J49" s="88"/>
      <c r="K49" s="88"/>
      <c r="L49" s="88"/>
      <c r="M49" s="88">
        <v>3459</v>
      </c>
    </row>
    <row r="50" spans="1:15">
      <c r="A50" s="13" t="s">
        <v>206</v>
      </c>
      <c r="B50" s="130"/>
      <c r="C50" s="130"/>
      <c r="D50" s="134"/>
      <c r="E50" s="130"/>
      <c r="F50" s="130"/>
      <c r="G50" s="130"/>
      <c r="H50" s="130"/>
      <c r="I50" s="133"/>
      <c r="J50" s="133"/>
      <c r="K50" s="133"/>
      <c r="L50" s="133"/>
      <c r="M50" s="130"/>
    </row>
    <row r="51" spans="1:15">
      <c r="A51" s="11" t="s">
        <v>34</v>
      </c>
      <c r="B51" s="88">
        <f>SUM(C51:M51)</f>
        <v>172294</v>
      </c>
      <c r="C51" s="88">
        <v>100017</v>
      </c>
      <c r="D51" s="88"/>
      <c r="E51" s="88"/>
      <c r="F51" s="88"/>
      <c r="G51" s="88">
        <v>66877</v>
      </c>
      <c r="H51" s="88"/>
      <c r="I51" s="88">
        <v>5400</v>
      </c>
      <c r="J51" s="88"/>
      <c r="K51" s="88"/>
      <c r="L51" s="88"/>
      <c r="M51" s="88"/>
      <c r="N51" s="63"/>
    </row>
    <row r="52" spans="1:15">
      <c r="A52" s="11" t="s">
        <v>497</v>
      </c>
      <c r="B52" s="88">
        <f>SUM(C52:M52)</f>
        <v>174497</v>
      </c>
      <c r="C52" s="88">
        <v>95723</v>
      </c>
      <c r="D52" s="88"/>
      <c r="E52" s="88"/>
      <c r="F52" s="88"/>
      <c r="G52" s="88">
        <v>66877</v>
      </c>
      <c r="H52" s="88"/>
      <c r="I52" s="88">
        <v>5400</v>
      </c>
      <c r="J52" s="88"/>
      <c r="K52" s="88"/>
      <c r="L52" s="88"/>
      <c r="M52" s="88">
        <v>6497</v>
      </c>
    </row>
    <row r="53" spans="1:15">
      <c r="A53" s="32" t="s">
        <v>566</v>
      </c>
      <c r="B53" s="113">
        <f>SUM(C53:M53)</f>
        <v>173885</v>
      </c>
      <c r="C53" s="88">
        <v>95111</v>
      </c>
      <c r="D53" s="88"/>
      <c r="E53" s="88"/>
      <c r="F53" s="88"/>
      <c r="G53" s="88">
        <v>66877</v>
      </c>
      <c r="H53" s="88"/>
      <c r="I53" s="88">
        <v>5400</v>
      </c>
      <c r="J53" s="88"/>
      <c r="K53" s="88"/>
      <c r="L53" s="88"/>
      <c r="M53" s="88">
        <v>6497</v>
      </c>
    </row>
    <row r="54" spans="1:15">
      <c r="A54" s="13" t="s">
        <v>207</v>
      </c>
      <c r="B54" s="124"/>
      <c r="C54" s="130"/>
      <c r="D54" s="134"/>
      <c r="E54" s="130"/>
      <c r="F54" s="130"/>
      <c r="G54" s="130"/>
      <c r="H54" s="130"/>
      <c r="I54" s="133"/>
      <c r="J54" s="133"/>
      <c r="K54" s="133"/>
      <c r="L54" s="133"/>
      <c r="M54" s="130"/>
    </row>
    <row r="55" spans="1:15">
      <c r="A55" s="11" t="s">
        <v>34</v>
      </c>
      <c r="B55" s="88">
        <f>SUM(C55:M55)</f>
        <v>54771</v>
      </c>
      <c r="C55" s="88">
        <v>49261</v>
      </c>
      <c r="D55" s="88"/>
      <c r="E55" s="88"/>
      <c r="F55" s="88"/>
      <c r="G55" s="88">
        <v>5510</v>
      </c>
      <c r="H55" s="88"/>
      <c r="I55" s="88"/>
      <c r="J55" s="88"/>
      <c r="K55" s="88"/>
      <c r="L55" s="88"/>
      <c r="M55" s="88"/>
    </row>
    <row r="56" spans="1:15">
      <c r="A56" s="11" t="s">
        <v>497</v>
      </c>
      <c r="B56" s="88">
        <f>SUM(C56:M56)</f>
        <v>55592</v>
      </c>
      <c r="C56" s="88">
        <v>46979</v>
      </c>
      <c r="D56" s="88"/>
      <c r="E56" s="88"/>
      <c r="F56" s="88"/>
      <c r="G56" s="88">
        <v>5510</v>
      </c>
      <c r="H56" s="88"/>
      <c r="I56" s="88"/>
      <c r="J56" s="88"/>
      <c r="K56" s="88"/>
      <c r="L56" s="88"/>
      <c r="M56" s="88">
        <v>3103</v>
      </c>
    </row>
    <row r="57" spans="1:15">
      <c r="A57" s="32" t="s">
        <v>566</v>
      </c>
      <c r="B57" s="88">
        <f>SUM(C57:M57)</f>
        <v>55592</v>
      </c>
      <c r="C57" s="88">
        <v>46979</v>
      </c>
      <c r="D57" s="88"/>
      <c r="E57" s="88"/>
      <c r="F57" s="88"/>
      <c r="G57" s="88">
        <v>5510</v>
      </c>
      <c r="H57" s="88"/>
      <c r="I57" s="88"/>
      <c r="J57" s="88"/>
      <c r="K57" s="88"/>
      <c r="L57" s="88"/>
      <c r="M57" s="88">
        <v>3103</v>
      </c>
    </row>
    <row r="58" spans="1:15">
      <c r="A58" s="13" t="s">
        <v>208</v>
      </c>
      <c r="B58" s="130"/>
      <c r="C58" s="130"/>
      <c r="D58" s="134"/>
      <c r="E58" s="130"/>
      <c r="F58" s="130"/>
      <c r="G58" s="130"/>
      <c r="H58" s="130"/>
      <c r="I58" s="133"/>
      <c r="J58" s="133"/>
      <c r="K58" s="133"/>
      <c r="L58" s="133"/>
      <c r="M58" s="130"/>
      <c r="O58" s="423"/>
    </row>
    <row r="59" spans="1:15">
      <c r="A59" s="11" t="s">
        <v>34</v>
      </c>
      <c r="B59" s="88">
        <f>SUM(C59:M59)</f>
        <v>406002</v>
      </c>
      <c r="C59" s="88">
        <v>319107</v>
      </c>
      <c r="D59" s="88">
        <v>31129</v>
      </c>
      <c r="E59" s="88"/>
      <c r="F59" s="88"/>
      <c r="G59" s="88">
        <v>54466</v>
      </c>
      <c r="H59" s="88"/>
      <c r="I59" s="88"/>
      <c r="J59" s="88"/>
      <c r="K59" s="88"/>
      <c r="L59" s="88"/>
      <c r="M59" s="88">
        <v>1300</v>
      </c>
    </row>
    <row r="60" spans="1:15">
      <c r="A60" s="11" t="s">
        <v>497</v>
      </c>
      <c r="B60" s="88">
        <f>SUM(C60:M60)</f>
        <v>413611</v>
      </c>
      <c r="C60" s="88">
        <v>319107</v>
      </c>
      <c r="D60" s="88">
        <v>31129</v>
      </c>
      <c r="E60" s="88"/>
      <c r="F60" s="88"/>
      <c r="G60" s="88">
        <v>54466</v>
      </c>
      <c r="H60" s="88"/>
      <c r="I60" s="88"/>
      <c r="J60" s="88"/>
      <c r="K60" s="88"/>
      <c r="L60" s="88"/>
      <c r="M60" s="88">
        <v>8909</v>
      </c>
    </row>
    <row r="61" spans="1:15">
      <c r="A61" s="32" t="s">
        <v>566</v>
      </c>
      <c r="B61" s="88">
        <f>SUM(C61:M61)</f>
        <v>412311</v>
      </c>
      <c r="C61" s="88">
        <v>319107</v>
      </c>
      <c r="D61" s="88">
        <v>31129</v>
      </c>
      <c r="E61" s="88"/>
      <c r="F61" s="88"/>
      <c r="G61" s="88">
        <v>54466</v>
      </c>
      <c r="H61" s="88"/>
      <c r="I61" s="131"/>
      <c r="J61" s="131"/>
      <c r="K61" s="131"/>
      <c r="L61" s="131"/>
      <c r="M61" s="88">
        <v>7609</v>
      </c>
    </row>
    <row r="62" spans="1:15">
      <c r="A62" s="13" t="s">
        <v>101</v>
      </c>
      <c r="B62" s="130"/>
      <c r="C62" s="130"/>
      <c r="D62" s="134"/>
      <c r="E62" s="130"/>
      <c r="F62" s="130"/>
      <c r="G62" s="130"/>
      <c r="H62" s="130"/>
      <c r="I62" s="133"/>
      <c r="J62" s="133"/>
      <c r="K62" s="133"/>
      <c r="L62" s="133"/>
      <c r="M62" s="130"/>
    </row>
    <row r="63" spans="1:15">
      <c r="A63" s="11" t="s">
        <v>34</v>
      </c>
      <c r="B63" s="88">
        <f>SUM(C63:M63)</f>
        <v>4105520</v>
      </c>
      <c r="C63" s="88">
        <f>SUM(C15,C19,C23,C27,C31,C35,C39,C43,C47,C51,C55,C59,)</f>
        <v>1251449</v>
      </c>
      <c r="D63" s="88">
        <f t="shared" ref="D63:M63" si="0">SUM(D15,D19,D23,D27,D31,D35,D39,D43,D47,D51,D55,D59,)</f>
        <v>239958</v>
      </c>
      <c r="E63" s="88">
        <f t="shared" si="0"/>
        <v>0</v>
      </c>
      <c r="F63" s="88">
        <f t="shared" si="0"/>
        <v>908653</v>
      </c>
      <c r="G63" s="88">
        <f t="shared" si="0"/>
        <v>342324</v>
      </c>
      <c r="H63" s="88">
        <f t="shared" si="0"/>
        <v>27487</v>
      </c>
      <c r="I63" s="88">
        <f t="shared" si="0"/>
        <v>90611</v>
      </c>
      <c r="J63" s="88">
        <f t="shared" si="0"/>
        <v>0</v>
      </c>
      <c r="K63" s="88">
        <f t="shared" si="0"/>
        <v>211447</v>
      </c>
      <c r="L63" s="88">
        <f t="shared" si="0"/>
        <v>184510</v>
      </c>
      <c r="M63" s="88">
        <f t="shared" si="0"/>
        <v>849081</v>
      </c>
    </row>
    <row r="64" spans="1:15">
      <c r="A64" s="11" t="s">
        <v>497</v>
      </c>
      <c r="B64" s="88">
        <f>SUM(C64:M64)</f>
        <v>5150348</v>
      </c>
      <c r="C64" s="88">
        <f t="shared" ref="C64:M65" si="1">SUM(C16,C20,C24,C28,C32,C36,C40,C44,C48,C52,C56,C60,)</f>
        <v>1230934</v>
      </c>
      <c r="D64" s="88">
        <f t="shared" si="1"/>
        <v>242697</v>
      </c>
      <c r="E64" s="88">
        <f t="shared" si="1"/>
        <v>0</v>
      </c>
      <c r="F64" s="88">
        <f t="shared" si="1"/>
        <v>949759</v>
      </c>
      <c r="G64" s="88">
        <f t="shared" si="1"/>
        <v>342324</v>
      </c>
      <c r="H64" s="88">
        <f t="shared" si="1"/>
        <v>27487</v>
      </c>
      <c r="I64" s="88">
        <f t="shared" si="1"/>
        <v>66494</v>
      </c>
      <c r="J64" s="88">
        <f t="shared" si="1"/>
        <v>0</v>
      </c>
      <c r="K64" s="88">
        <f t="shared" si="1"/>
        <v>977943</v>
      </c>
      <c r="L64" s="88">
        <f t="shared" si="1"/>
        <v>260514</v>
      </c>
      <c r="M64" s="88">
        <f t="shared" si="1"/>
        <v>1052196</v>
      </c>
    </row>
    <row r="65" spans="1:15">
      <c r="A65" s="32" t="s">
        <v>566</v>
      </c>
      <c r="B65" s="88">
        <f>SUM(C65:M65)</f>
        <v>5224257</v>
      </c>
      <c r="C65" s="88">
        <f t="shared" si="1"/>
        <v>1244788</v>
      </c>
      <c r="D65" s="88">
        <f t="shared" si="1"/>
        <v>288571</v>
      </c>
      <c r="E65" s="88">
        <f t="shared" si="1"/>
        <v>0</v>
      </c>
      <c r="F65" s="88">
        <f t="shared" si="1"/>
        <v>950157</v>
      </c>
      <c r="G65" s="88">
        <f t="shared" si="1"/>
        <v>342324</v>
      </c>
      <c r="H65" s="88">
        <f t="shared" si="1"/>
        <v>43687</v>
      </c>
      <c r="I65" s="88">
        <f t="shared" si="1"/>
        <v>27012</v>
      </c>
      <c r="J65" s="88">
        <f t="shared" si="1"/>
        <v>0</v>
      </c>
      <c r="K65" s="88">
        <f t="shared" si="1"/>
        <v>1015638</v>
      </c>
      <c r="L65" s="88">
        <f t="shared" si="1"/>
        <v>260514</v>
      </c>
      <c r="M65" s="88">
        <f t="shared" si="1"/>
        <v>1051566</v>
      </c>
    </row>
    <row r="66" spans="1:15">
      <c r="C66" s="149"/>
      <c r="O66" s="374"/>
    </row>
    <row r="68" spans="1:15">
      <c r="A68" s="63"/>
    </row>
    <row r="69" spans="1:15">
      <c r="A69" s="63"/>
    </row>
    <row r="70" spans="1:15">
      <c r="A70" s="63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89"/>
  <sheetViews>
    <sheetView view="pageBreakPreview" topLeftCell="A7" zoomScaleNormal="100" zoomScaleSheetLayoutView="100" workbookViewId="0">
      <pane ySplit="2115" activePane="bottomLeft"/>
      <selection activeCell="E5" sqref="E5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21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690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121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436" t="s">
        <v>615</v>
      </c>
      <c r="I4" s="5"/>
      <c r="J4" s="5"/>
      <c r="K4" s="5"/>
      <c r="L4" s="5"/>
      <c r="M4" s="5"/>
      <c r="N4" s="5"/>
    </row>
    <row r="5" spans="1:15" ht="15.75">
      <c r="A5" s="339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19"/>
      <c r="D6" s="5"/>
      <c r="E6" s="5"/>
      <c r="F6" s="5"/>
      <c r="G6" s="5"/>
      <c r="H6" s="5"/>
      <c r="I6" s="5"/>
      <c r="J6" s="5"/>
      <c r="K6" s="5"/>
      <c r="L6" s="5"/>
      <c r="M6" s="5"/>
      <c r="N6" s="307" t="s">
        <v>28</v>
      </c>
    </row>
    <row r="7" spans="1:15" ht="12.75" customHeight="1">
      <c r="A7" s="7" t="s">
        <v>29</v>
      </c>
      <c r="B7" s="7"/>
      <c r="C7" s="7" t="s">
        <v>30</v>
      </c>
      <c r="D7" s="526" t="s">
        <v>214</v>
      </c>
      <c r="E7" s="526" t="s">
        <v>221</v>
      </c>
      <c r="F7" s="526" t="s">
        <v>210</v>
      </c>
      <c r="G7" s="526" t="s">
        <v>146</v>
      </c>
      <c r="H7" s="526" t="s">
        <v>182</v>
      </c>
      <c r="I7" s="526" t="s">
        <v>184</v>
      </c>
      <c r="J7" s="531" t="s">
        <v>211</v>
      </c>
      <c r="K7" s="532"/>
      <c r="L7" s="531" t="s">
        <v>212</v>
      </c>
      <c r="M7" s="532"/>
      <c r="N7" s="526" t="s">
        <v>213</v>
      </c>
    </row>
    <row r="8" spans="1:15">
      <c r="A8" s="19" t="s">
        <v>31</v>
      </c>
      <c r="B8" s="19"/>
      <c r="C8" s="19" t="s">
        <v>32</v>
      </c>
      <c r="D8" s="527"/>
      <c r="E8" s="527"/>
      <c r="F8" s="527"/>
      <c r="G8" s="527"/>
      <c r="H8" s="527"/>
      <c r="I8" s="527"/>
      <c r="J8" s="533"/>
      <c r="K8" s="534"/>
      <c r="L8" s="533"/>
      <c r="M8" s="534"/>
      <c r="N8" s="527"/>
    </row>
    <row r="9" spans="1:15" ht="34.5" customHeight="1">
      <c r="A9" s="8"/>
      <c r="B9" s="8"/>
      <c r="C9" s="8" t="s">
        <v>33</v>
      </c>
      <c r="D9" s="528"/>
      <c r="E9" s="528"/>
      <c r="F9" s="528"/>
      <c r="G9" s="528"/>
      <c r="H9" s="528"/>
      <c r="I9" s="528"/>
      <c r="J9" s="236" t="s">
        <v>168</v>
      </c>
      <c r="K9" s="236" t="s">
        <v>113</v>
      </c>
      <c r="L9" s="236" t="s">
        <v>168</v>
      </c>
      <c r="M9" s="236" t="s">
        <v>113</v>
      </c>
      <c r="N9" s="528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9" t="s">
        <v>16</v>
      </c>
      <c r="K10" s="530"/>
      <c r="L10" s="529" t="s">
        <v>17</v>
      </c>
      <c r="M10" s="530"/>
      <c r="N10" s="19">
        <v>11</v>
      </c>
    </row>
    <row r="11" spans="1:15">
      <c r="A11" s="13" t="s">
        <v>222</v>
      </c>
      <c r="B11" s="13"/>
      <c r="C11" s="7"/>
      <c r="D11" s="118"/>
      <c r="E11" s="114"/>
      <c r="F11" s="153"/>
      <c r="G11" s="114"/>
      <c r="H11" s="118"/>
      <c r="I11" s="114"/>
      <c r="J11" s="118"/>
      <c r="K11" s="114"/>
      <c r="L11" s="114"/>
      <c r="M11" s="114"/>
      <c r="N11" s="114"/>
      <c r="O11" t="s">
        <v>347</v>
      </c>
    </row>
    <row r="12" spans="1:15">
      <c r="A12" s="11" t="s">
        <v>47</v>
      </c>
      <c r="B12" s="258" t="s">
        <v>171</v>
      </c>
      <c r="C12" s="281">
        <f>SUM(D12:N12)</f>
        <v>0</v>
      </c>
      <c r="D12" s="121">
        <f>SUM(E12:N12)</f>
        <v>0</v>
      </c>
      <c r="E12" s="88">
        <v>0</v>
      </c>
      <c r="F12" s="121"/>
      <c r="G12" s="88">
        <v>0</v>
      </c>
      <c r="H12" s="121">
        <v>0</v>
      </c>
      <c r="I12" s="88">
        <v>0</v>
      </c>
      <c r="J12" s="121">
        <v>0</v>
      </c>
      <c r="K12" s="88">
        <v>0</v>
      </c>
      <c r="L12" s="88"/>
      <c r="M12" s="88">
        <v>0</v>
      </c>
      <c r="N12" s="88">
        <v>0</v>
      </c>
      <c r="O12" s="149">
        <f>SUM(D12:N12)</f>
        <v>0</v>
      </c>
    </row>
    <row r="13" spans="1:15">
      <c r="A13" s="11" t="s">
        <v>498</v>
      </c>
      <c r="B13" s="258"/>
      <c r="C13" s="281">
        <f>SUM(D13:N13)</f>
        <v>0</v>
      </c>
      <c r="D13" s="121"/>
      <c r="E13" s="88"/>
      <c r="F13" s="121"/>
      <c r="G13" s="88"/>
      <c r="H13" s="121"/>
      <c r="I13" s="88"/>
      <c r="J13" s="121"/>
      <c r="K13" s="88"/>
      <c r="L13" s="88"/>
      <c r="M13" s="88"/>
      <c r="N13" s="88"/>
      <c r="O13" s="149">
        <f t="shared" ref="O13:O90" si="0">SUM(D13:N13)</f>
        <v>0</v>
      </c>
    </row>
    <row r="14" spans="1:15">
      <c r="A14" s="15" t="s">
        <v>568</v>
      </c>
      <c r="B14" s="258"/>
      <c r="C14" s="281">
        <v>0</v>
      </c>
      <c r="D14" s="121"/>
      <c r="E14" s="88"/>
      <c r="F14" s="121"/>
      <c r="G14" s="88"/>
      <c r="H14" s="121"/>
      <c r="I14" s="88"/>
      <c r="J14" s="121"/>
      <c r="K14" s="88"/>
      <c r="L14" s="88"/>
      <c r="M14" s="88"/>
      <c r="N14" s="88"/>
      <c r="O14" s="149"/>
    </row>
    <row r="15" spans="1:15">
      <c r="A15" s="52" t="s">
        <v>343</v>
      </c>
      <c r="B15" s="280"/>
      <c r="C15" s="309"/>
      <c r="D15" s="118"/>
      <c r="E15" s="114"/>
      <c r="F15" s="118"/>
      <c r="G15" s="114"/>
      <c r="H15" s="118"/>
      <c r="I15" s="114"/>
      <c r="J15" s="118"/>
      <c r="K15" s="114"/>
      <c r="L15" s="114"/>
      <c r="M15" s="114"/>
      <c r="N15" s="114"/>
      <c r="O15" s="149">
        <f t="shared" si="0"/>
        <v>0</v>
      </c>
    </row>
    <row r="16" spans="1:15">
      <c r="A16" s="11" t="s">
        <v>47</v>
      </c>
      <c r="B16" s="258" t="s">
        <v>169</v>
      </c>
      <c r="C16" s="281">
        <f>SUM(D16:N16)</f>
        <v>0</v>
      </c>
      <c r="D16" s="121"/>
      <c r="E16" s="88"/>
      <c r="F16" s="121"/>
      <c r="G16" s="88"/>
      <c r="H16" s="121"/>
      <c r="I16" s="88"/>
      <c r="J16" s="121"/>
      <c r="K16" s="88"/>
      <c r="L16" s="88"/>
      <c r="M16" s="88"/>
      <c r="N16" s="88"/>
      <c r="O16" s="149">
        <f t="shared" si="0"/>
        <v>0</v>
      </c>
    </row>
    <row r="17" spans="1:15">
      <c r="A17" s="11" t="s">
        <v>498</v>
      </c>
      <c r="B17" s="258"/>
      <c r="C17" s="281">
        <f>SUM(D17:N17)</f>
        <v>0</v>
      </c>
      <c r="D17" s="121"/>
      <c r="E17" s="88"/>
      <c r="F17" s="121"/>
      <c r="G17" s="88"/>
      <c r="H17" s="121"/>
      <c r="I17" s="88"/>
      <c r="J17" s="121"/>
      <c r="K17" s="88"/>
      <c r="L17" s="88"/>
      <c r="M17" s="88"/>
      <c r="N17" s="88"/>
      <c r="O17" s="149">
        <f t="shared" si="0"/>
        <v>0</v>
      </c>
    </row>
    <row r="18" spans="1:15">
      <c r="A18" s="15" t="s">
        <v>568</v>
      </c>
      <c r="B18" s="258"/>
      <c r="C18" s="281">
        <v>0</v>
      </c>
      <c r="D18" s="121"/>
      <c r="E18" s="88"/>
      <c r="F18" s="121"/>
      <c r="G18" s="88"/>
      <c r="H18" s="121"/>
      <c r="I18" s="88"/>
      <c r="J18" s="121"/>
      <c r="K18" s="88"/>
      <c r="L18" s="88"/>
      <c r="M18" s="88"/>
      <c r="N18" s="88"/>
      <c r="O18" s="149"/>
    </row>
    <row r="19" spans="1:15">
      <c r="A19" s="13" t="s">
        <v>364</v>
      </c>
      <c r="B19" s="7"/>
      <c r="C19" s="7"/>
      <c r="D19" s="117"/>
      <c r="E19" s="114"/>
      <c r="F19" s="118"/>
      <c r="G19" s="114"/>
      <c r="H19" s="118"/>
      <c r="I19" s="114"/>
      <c r="J19" s="118"/>
      <c r="K19" s="114"/>
      <c r="L19" s="114"/>
      <c r="M19" s="114"/>
      <c r="N19" s="114"/>
      <c r="O19" s="149">
        <f t="shared" si="0"/>
        <v>0</v>
      </c>
    </row>
    <row r="20" spans="1:15">
      <c r="A20" s="11" t="s">
        <v>47</v>
      </c>
      <c r="B20" s="258" t="s">
        <v>169</v>
      </c>
      <c r="C20" s="281">
        <f>SUM(D20:N20)</f>
        <v>2316</v>
      </c>
      <c r="D20" s="131"/>
      <c r="E20" s="88">
        <v>0</v>
      </c>
      <c r="F20" s="121">
        <v>0</v>
      </c>
      <c r="G20" s="88">
        <v>0</v>
      </c>
      <c r="H20" s="121">
        <v>2316</v>
      </c>
      <c r="I20" s="88">
        <v>0</v>
      </c>
      <c r="J20" s="121">
        <v>0</v>
      </c>
      <c r="K20" s="88">
        <v>0</v>
      </c>
      <c r="L20" s="88"/>
      <c r="M20" s="88">
        <v>0</v>
      </c>
      <c r="N20" s="88">
        <v>0</v>
      </c>
      <c r="O20" s="149">
        <f t="shared" si="0"/>
        <v>2316</v>
      </c>
    </row>
    <row r="21" spans="1:15">
      <c r="A21" s="11" t="s">
        <v>498</v>
      </c>
      <c r="B21" s="258"/>
      <c r="C21" s="281">
        <f>SUM(D21:N21)</f>
        <v>2316</v>
      </c>
      <c r="D21" s="121"/>
      <c r="E21" s="88"/>
      <c r="F21" s="121"/>
      <c r="G21" s="88"/>
      <c r="H21" s="121">
        <v>2316</v>
      </c>
      <c r="I21" s="88"/>
      <c r="J21" s="121"/>
      <c r="K21" s="88"/>
      <c r="L21" s="88"/>
      <c r="M21" s="88"/>
      <c r="N21" s="88"/>
      <c r="O21" s="149">
        <f t="shared" si="0"/>
        <v>2316</v>
      </c>
    </row>
    <row r="22" spans="1:15">
      <c r="A22" s="15" t="s">
        <v>568</v>
      </c>
      <c r="B22" s="257"/>
      <c r="C22" s="239">
        <f>SUM(D22:N22)</f>
        <v>2316</v>
      </c>
      <c r="D22" s="120"/>
      <c r="E22" s="113"/>
      <c r="F22" s="120"/>
      <c r="G22" s="113"/>
      <c r="H22" s="120">
        <v>2316</v>
      </c>
      <c r="I22" s="113"/>
      <c r="J22" s="120"/>
      <c r="K22" s="113"/>
      <c r="L22" s="113"/>
      <c r="M22" s="113"/>
      <c r="N22" s="113"/>
      <c r="O22" s="149"/>
    </row>
    <row r="23" spans="1:15">
      <c r="A23" s="361" t="s">
        <v>370</v>
      </c>
      <c r="B23" s="258"/>
      <c r="C23" s="281"/>
      <c r="D23" s="121"/>
      <c r="E23" s="88"/>
      <c r="F23" s="115"/>
      <c r="G23" s="88"/>
      <c r="H23" s="115"/>
      <c r="I23" s="88"/>
      <c r="J23" s="115"/>
      <c r="K23" s="88"/>
      <c r="L23" s="88"/>
      <c r="M23" s="88"/>
      <c r="N23" s="88"/>
      <c r="O23" s="149">
        <f t="shared" si="0"/>
        <v>0</v>
      </c>
    </row>
    <row r="24" spans="1:15">
      <c r="A24" s="11" t="s">
        <v>47</v>
      </c>
      <c r="B24" s="258" t="s">
        <v>170</v>
      </c>
      <c r="C24" s="281">
        <f>SUM(D24:N24)</f>
        <v>0</v>
      </c>
      <c r="D24" s="121"/>
      <c r="E24" s="88"/>
      <c r="F24" s="115"/>
      <c r="G24" s="88"/>
      <c r="H24" s="115"/>
      <c r="I24" s="88"/>
      <c r="J24" s="115"/>
      <c r="K24" s="88"/>
      <c r="L24" s="88"/>
      <c r="M24" s="88"/>
      <c r="N24" s="88"/>
      <c r="O24" s="149">
        <f t="shared" si="0"/>
        <v>0</v>
      </c>
    </row>
    <row r="25" spans="1:15">
      <c r="A25" s="11" t="s">
        <v>498</v>
      </c>
      <c r="B25" s="258"/>
      <c r="C25" s="281">
        <f>SUM(D25:N25)</f>
        <v>0</v>
      </c>
      <c r="D25" s="121"/>
      <c r="E25" s="88"/>
      <c r="F25" s="115"/>
      <c r="G25" s="88"/>
      <c r="H25" s="115"/>
      <c r="I25" s="88"/>
      <c r="J25" s="115"/>
      <c r="K25" s="88"/>
      <c r="L25" s="88"/>
      <c r="M25" s="88"/>
      <c r="N25" s="88"/>
      <c r="O25" s="149">
        <f t="shared" si="0"/>
        <v>0</v>
      </c>
    </row>
    <row r="26" spans="1:15">
      <c r="A26" s="15" t="s">
        <v>568</v>
      </c>
      <c r="B26" s="258"/>
      <c r="C26" s="281">
        <f>SUM(D26:N26)</f>
        <v>0</v>
      </c>
      <c r="D26" s="121"/>
      <c r="E26" s="88"/>
      <c r="F26" s="115"/>
      <c r="G26" s="88"/>
      <c r="H26" s="115"/>
      <c r="I26" s="88"/>
      <c r="J26" s="115"/>
      <c r="K26" s="88"/>
      <c r="L26" s="88"/>
      <c r="M26" s="88"/>
      <c r="N26" s="88"/>
      <c r="O26" s="149"/>
    </row>
    <row r="27" spans="1:15">
      <c r="A27" s="13" t="s">
        <v>371</v>
      </c>
      <c r="B27" s="7"/>
      <c r="C27" s="7"/>
      <c r="D27" s="118"/>
      <c r="E27" s="114"/>
      <c r="F27" s="118"/>
      <c r="G27" s="114"/>
      <c r="H27" s="118"/>
      <c r="I27" s="114"/>
      <c r="J27" s="118"/>
      <c r="K27" s="114"/>
      <c r="L27" s="114"/>
      <c r="M27" s="114"/>
      <c r="N27" s="114"/>
      <c r="O27" s="149">
        <f t="shared" si="0"/>
        <v>0</v>
      </c>
    </row>
    <row r="28" spans="1:15">
      <c r="A28" s="11" t="s">
        <v>47</v>
      </c>
      <c r="B28" s="258" t="s">
        <v>169</v>
      </c>
      <c r="C28" s="281">
        <f>SUM(D28:N28)</f>
        <v>124198</v>
      </c>
      <c r="D28" s="121"/>
      <c r="E28" s="88"/>
      <c r="F28" s="121"/>
      <c r="G28" s="88"/>
      <c r="H28" s="121">
        <v>96761</v>
      </c>
      <c r="I28" s="241">
        <v>27437</v>
      </c>
      <c r="J28" s="121"/>
      <c r="K28" s="336"/>
      <c r="L28" s="88"/>
      <c r="M28" s="88"/>
      <c r="N28" s="88"/>
      <c r="O28" s="149">
        <f t="shared" si="0"/>
        <v>124198</v>
      </c>
    </row>
    <row r="29" spans="1:15">
      <c r="A29" s="11" t="s">
        <v>498</v>
      </c>
      <c r="B29" s="258"/>
      <c r="C29" s="281">
        <f>SUM(D29:N29)</f>
        <v>124198</v>
      </c>
      <c r="D29" s="121"/>
      <c r="E29" s="88"/>
      <c r="F29" s="121"/>
      <c r="G29" s="88"/>
      <c r="H29" s="121">
        <v>96761</v>
      </c>
      <c r="I29" s="241">
        <v>27437</v>
      </c>
      <c r="J29" s="121"/>
      <c r="K29" s="336"/>
      <c r="L29" s="88"/>
      <c r="M29" s="88"/>
      <c r="N29" s="88"/>
      <c r="O29" s="149">
        <f t="shared" si="0"/>
        <v>124198</v>
      </c>
    </row>
    <row r="30" spans="1:15">
      <c r="A30" s="11" t="s">
        <v>640</v>
      </c>
      <c r="B30" s="258"/>
      <c r="C30" s="281">
        <f>SUM(D30:N30)</f>
        <v>14700</v>
      </c>
      <c r="D30" s="121"/>
      <c r="E30" s="88"/>
      <c r="F30" s="121"/>
      <c r="G30" s="88"/>
      <c r="H30" s="121"/>
      <c r="I30" s="241">
        <v>14700</v>
      </c>
      <c r="J30" s="121"/>
      <c r="K30" s="336"/>
      <c r="L30" s="88"/>
      <c r="M30" s="88"/>
      <c r="N30" s="88"/>
      <c r="O30" s="149"/>
    </row>
    <row r="31" spans="1:15">
      <c r="A31" s="11" t="s">
        <v>507</v>
      </c>
      <c r="B31" s="258"/>
      <c r="C31" s="281">
        <f>SUM(C30)</f>
        <v>14700</v>
      </c>
      <c r="D31" s="281">
        <f t="shared" ref="D31:N31" si="1">SUM(D30)</f>
        <v>0</v>
      </c>
      <c r="E31" s="281">
        <f t="shared" si="1"/>
        <v>0</v>
      </c>
      <c r="F31" s="281">
        <f t="shared" si="1"/>
        <v>0</v>
      </c>
      <c r="G31" s="281">
        <f t="shared" si="1"/>
        <v>0</v>
      </c>
      <c r="H31" s="281">
        <f t="shared" si="1"/>
        <v>0</v>
      </c>
      <c r="I31" s="281">
        <f t="shared" si="1"/>
        <v>14700</v>
      </c>
      <c r="J31" s="281">
        <f t="shared" si="1"/>
        <v>0</v>
      </c>
      <c r="K31" s="281">
        <f t="shared" si="1"/>
        <v>0</v>
      </c>
      <c r="L31" s="281">
        <f t="shared" si="1"/>
        <v>0</v>
      </c>
      <c r="M31" s="281">
        <f t="shared" si="1"/>
        <v>0</v>
      </c>
      <c r="N31" s="281">
        <f t="shared" si="1"/>
        <v>0</v>
      </c>
      <c r="O31" s="149"/>
    </row>
    <row r="32" spans="1:15">
      <c r="A32" s="15" t="s">
        <v>568</v>
      </c>
      <c r="B32" s="257"/>
      <c r="C32" s="239">
        <f>SUM(C29,C31)</f>
        <v>138898</v>
      </c>
      <c r="D32" s="239">
        <f t="shared" ref="D32:N32" si="2">SUM(D29,D31)</f>
        <v>0</v>
      </c>
      <c r="E32" s="239">
        <f t="shared" si="2"/>
        <v>0</v>
      </c>
      <c r="F32" s="239">
        <f t="shared" si="2"/>
        <v>0</v>
      </c>
      <c r="G32" s="239">
        <f t="shared" si="2"/>
        <v>0</v>
      </c>
      <c r="H32" s="239">
        <f t="shared" si="2"/>
        <v>96761</v>
      </c>
      <c r="I32" s="239">
        <f t="shared" si="2"/>
        <v>42137</v>
      </c>
      <c r="J32" s="239">
        <f t="shared" si="2"/>
        <v>0</v>
      </c>
      <c r="K32" s="239">
        <f t="shared" si="2"/>
        <v>0</v>
      </c>
      <c r="L32" s="239">
        <f t="shared" si="2"/>
        <v>0</v>
      </c>
      <c r="M32" s="239">
        <f t="shared" si="2"/>
        <v>0</v>
      </c>
      <c r="N32" s="239">
        <f t="shared" si="2"/>
        <v>0</v>
      </c>
      <c r="O32" s="149"/>
    </row>
    <row r="33" spans="1:15">
      <c r="A33" s="341" t="s">
        <v>372</v>
      </c>
      <c r="B33" s="19"/>
      <c r="C33" s="281"/>
      <c r="D33" s="121"/>
      <c r="E33" s="88"/>
      <c r="F33" s="115"/>
      <c r="G33" s="88"/>
      <c r="H33" s="115"/>
      <c r="I33" s="241"/>
      <c r="J33" s="115"/>
      <c r="K33" s="336"/>
      <c r="L33" s="88"/>
      <c r="M33" s="88"/>
      <c r="N33" s="88"/>
      <c r="O33" s="149">
        <f t="shared" si="0"/>
        <v>0</v>
      </c>
    </row>
    <row r="34" spans="1:15">
      <c r="A34" s="11" t="s">
        <v>47</v>
      </c>
      <c r="B34" s="258" t="s">
        <v>169</v>
      </c>
      <c r="C34" s="281">
        <f>SUM(D34:N34)</f>
        <v>0</v>
      </c>
      <c r="D34" s="121"/>
      <c r="E34" s="88"/>
      <c r="F34" s="115"/>
      <c r="G34" s="88"/>
      <c r="H34" s="115"/>
      <c r="I34" s="241"/>
      <c r="J34" s="115"/>
      <c r="K34" s="336"/>
      <c r="L34" s="88"/>
      <c r="M34" s="88"/>
      <c r="N34" s="88"/>
      <c r="O34" s="149">
        <f t="shared" si="0"/>
        <v>0</v>
      </c>
    </row>
    <row r="35" spans="1:15">
      <c r="A35" s="11" t="s">
        <v>498</v>
      </c>
      <c r="B35" s="258"/>
      <c r="C35" s="281">
        <f>SUM(D35:N35)</f>
        <v>0</v>
      </c>
      <c r="D35" s="121"/>
      <c r="E35" s="88"/>
      <c r="F35" s="115"/>
      <c r="G35" s="88"/>
      <c r="H35" s="115"/>
      <c r="I35" s="241"/>
      <c r="J35" s="115"/>
      <c r="K35" s="336"/>
      <c r="L35" s="88"/>
      <c r="M35" s="88"/>
      <c r="N35" s="88"/>
      <c r="O35" s="149">
        <f t="shared" si="0"/>
        <v>0</v>
      </c>
    </row>
    <row r="36" spans="1:15">
      <c r="A36" s="15" t="s">
        <v>568</v>
      </c>
      <c r="B36" s="258"/>
      <c r="C36" s="281">
        <f>SUM(D36:N36)</f>
        <v>0</v>
      </c>
      <c r="D36" s="121"/>
      <c r="E36" s="88"/>
      <c r="F36" s="115"/>
      <c r="G36" s="88"/>
      <c r="H36" s="115"/>
      <c r="I36" s="241"/>
      <c r="J36" s="115"/>
      <c r="K36" s="336"/>
      <c r="L36" s="88"/>
      <c r="M36" s="88"/>
      <c r="N36" s="88"/>
      <c r="O36" s="149"/>
    </row>
    <row r="37" spans="1:15">
      <c r="A37" s="13" t="s">
        <v>373</v>
      </c>
      <c r="B37" s="7"/>
      <c r="C37" s="7"/>
      <c r="D37" s="118"/>
      <c r="E37" s="114"/>
      <c r="F37" s="118"/>
      <c r="G37" s="114"/>
      <c r="H37" s="118"/>
      <c r="I37" s="114"/>
      <c r="J37" s="118"/>
      <c r="K37" s="114"/>
      <c r="L37" s="114"/>
      <c r="M37" s="114"/>
      <c r="N37" s="114"/>
      <c r="O37" s="149">
        <f t="shared" si="0"/>
        <v>0</v>
      </c>
    </row>
    <row r="38" spans="1:15">
      <c r="A38" s="11" t="s">
        <v>47</v>
      </c>
      <c r="B38" s="258" t="s">
        <v>169</v>
      </c>
      <c r="C38" s="281">
        <f>SUM(D38:N38)</f>
        <v>551702</v>
      </c>
      <c r="D38" s="131"/>
      <c r="E38" s="88">
        <v>533807</v>
      </c>
      <c r="F38" s="121"/>
      <c r="G38" s="88"/>
      <c r="H38" s="121"/>
      <c r="I38" s="88"/>
      <c r="J38" s="121">
        <v>0</v>
      </c>
      <c r="K38" s="88"/>
      <c r="L38" s="88"/>
      <c r="M38" s="88"/>
      <c r="N38" s="88">
        <v>17895</v>
      </c>
      <c r="O38" s="149">
        <f t="shared" si="0"/>
        <v>551702</v>
      </c>
    </row>
    <row r="39" spans="1:15">
      <c r="A39" s="11" t="s">
        <v>498</v>
      </c>
      <c r="B39" s="258"/>
      <c r="C39" s="281">
        <f>SUM(D39:N39)</f>
        <v>609817</v>
      </c>
      <c r="D39" s="121"/>
      <c r="E39" s="88">
        <v>554398</v>
      </c>
      <c r="F39" s="121"/>
      <c r="G39" s="88"/>
      <c r="H39" s="121"/>
      <c r="I39" s="88"/>
      <c r="J39" s="121"/>
      <c r="K39" s="88"/>
      <c r="L39" s="88"/>
      <c r="M39" s="88"/>
      <c r="N39" s="88">
        <v>55419</v>
      </c>
      <c r="O39" s="149"/>
    </row>
    <row r="40" spans="1:15">
      <c r="A40" s="11" t="s">
        <v>602</v>
      </c>
      <c r="B40" s="258"/>
      <c r="C40" s="281">
        <f>SUM(D40:N40)</f>
        <v>12852</v>
      </c>
      <c r="D40" s="121"/>
      <c r="E40" s="88">
        <v>12852</v>
      </c>
      <c r="F40" s="121"/>
      <c r="G40" s="88"/>
      <c r="H40" s="121"/>
      <c r="I40" s="88"/>
      <c r="J40" s="121"/>
      <c r="K40" s="88"/>
      <c r="L40" s="88"/>
      <c r="M40" s="88"/>
      <c r="N40" s="88"/>
      <c r="O40" s="149">
        <f t="shared" si="0"/>
        <v>12852</v>
      </c>
    </row>
    <row r="41" spans="1:15">
      <c r="A41" s="11" t="s">
        <v>617</v>
      </c>
      <c r="B41" s="258"/>
      <c r="C41" s="281">
        <f>SUM(D41:N41)</f>
        <v>-756</v>
      </c>
      <c r="D41" s="121"/>
      <c r="E41" s="88">
        <v>-756</v>
      </c>
      <c r="F41" s="121"/>
      <c r="G41" s="88"/>
      <c r="H41" s="121"/>
      <c r="I41" s="88"/>
      <c r="J41" s="121"/>
      <c r="K41" s="88"/>
      <c r="L41" s="88"/>
      <c r="M41" s="88"/>
      <c r="N41" s="88"/>
      <c r="O41" s="149">
        <f t="shared" si="0"/>
        <v>-756</v>
      </c>
    </row>
    <row r="42" spans="1:15">
      <c r="A42" s="11" t="s">
        <v>524</v>
      </c>
      <c r="B42" s="258"/>
      <c r="C42" s="281">
        <f t="shared" ref="C42:C45" si="3">SUM(D42:N42)</f>
        <v>2876</v>
      </c>
      <c r="D42" s="121"/>
      <c r="E42" s="88">
        <v>2876</v>
      </c>
      <c r="F42" s="121"/>
      <c r="G42" s="88"/>
      <c r="H42" s="121"/>
      <c r="I42" s="88"/>
      <c r="J42" s="121"/>
      <c r="K42" s="88"/>
      <c r="L42" s="88"/>
      <c r="M42" s="88"/>
      <c r="N42" s="88"/>
      <c r="O42" s="149">
        <f t="shared" si="0"/>
        <v>2876</v>
      </c>
    </row>
    <row r="43" spans="1:15">
      <c r="A43" s="11" t="s">
        <v>522</v>
      </c>
      <c r="B43" s="258"/>
      <c r="C43" s="281">
        <f t="shared" si="3"/>
        <v>2617</v>
      </c>
      <c r="D43" s="121"/>
      <c r="E43" s="88">
        <v>2617</v>
      </c>
      <c r="F43" s="121"/>
      <c r="G43" s="88"/>
      <c r="H43" s="121"/>
      <c r="I43" s="88"/>
      <c r="J43" s="121"/>
      <c r="K43" s="88"/>
      <c r="L43" s="88"/>
      <c r="M43" s="88"/>
      <c r="N43" s="88"/>
      <c r="O43" s="149">
        <f t="shared" si="0"/>
        <v>2617</v>
      </c>
    </row>
    <row r="44" spans="1:15">
      <c r="A44" s="11" t="s">
        <v>523</v>
      </c>
      <c r="B44" s="258"/>
      <c r="C44" s="281">
        <f t="shared" si="3"/>
        <v>27993</v>
      </c>
      <c r="D44" s="121"/>
      <c r="E44" s="88">
        <v>27993</v>
      </c>
      <c r="F44" s="121"/>
      <c r="G44" s="88"/>
      <c r="H44" s="121"/>
      <c r="I44" s="88"/>
      <c r="J44" s="121"/>
      <c r="K44" s="88"/>
      <c r="L44" s="88"/>
      <c r="M44" s="88"/>
      <c r="N44" s="88"/>
      <c r="O44" s="149">
        <f t="shared" si="0"/>
        <v>27993</v>
      </c>
    </row>
    <row r="45" spans="1:15">
      <c r="A45" s="11" t="s">
        <v>525</v>
      </c>
      <c r="B45" s="258"/>
      <c r="C45" s="281">
        <f t="shared" si="3"/>
        <v>292</v>
      </c>
      <c r="D45" s="121"/>
      <c r="E45" s="88">
        <v>292</v>
      </c>
      <c r="F45" s="121"/>
      <c r="G45" s="88"/>
      <c r="H45" s="121"/>
      <c r="I45" s="88"/>
      <c r="J45" s="121"/>
      <c r="K45" s="88"/>
      <c r="L45" s="88"/>
      <c r="M45" s="88"/>
      <c r="N45" s="88"/>
      <c r="O45" s="149">
        <f t="shared" si="0"/>
        <v>292</v>
      </c>
    </row>
    <row r="46" spans="1:15">
      <c r="A46" s="11" t="s">
        <v>507</v>
      </c>
      <c r="B46" s="258"/>
      <c r="C46" s="319">
        <f>SUM(C40:C45)</f>
        <v>45874</v>
      </c>
      <c r="D46" s="319">
        <f t="shared" ref="D46:N46" si="4">SUM(D40:D45)</f>
        <v>0</v>
      </c>
      <c r="E46" s="319">
        <f t="shared" si="4"/>
        <v>45874</v>
      </c>
      <c r="F46" s="319">
        <f t="shared" si="4"/>
        <v>0</v>
      </c>
      <c r="G46" s="319">
        <f t="shared" si="4"/>
        <v>0</v>
      </c>
      <c r="H46" s="319">
        <f t="shared" si="4"/>
        <v>0</v>
      </c>
      <c r="I46" s="319">
        <f t="shared" si="4"/>
        <v>0</v>
      </c>
      <c r="J46" s="319">
        <f t="shared" si="4"/>
        <v>0</v>
      </c>
      <c r="K46" s="319">
        <f t="shared" si="4"/>
        <v>0</v>
      </c>
      <c r="L46" s="319">
        <f t="shared" si="4"/>
        <v>0</v>
      </c>
      <c r="M46" s="319">
        <f t="shared" si="4"/>
        <v>0</v>
      </c>
      <c r="N46" s="319">
        <f t="shared" si="4"/>
        <v>0</v>
      </c>
      <c r="O46" s="149">
        <f t="shared" si="0"/>
        <v>45874</v>
      </c>
    </row>
    <row r="47" spans="1:15">
      <c r="A47" s="15" t="s">
        <v>568</v>
      </c>
      <c r="B47" s="257"/>
      <c r="C47" s="244">
        <f>SUM(C39,C46)</f>
        <v>655691</v>
      </c>
      <c r="D47" s="244">
        <f t="shared" ref="D47:N47" si="5">SUM(D39,D46)</f>
        <v>0</v>
      </c>
      <c r="E47" s="244">
        <f t="shared" si="5"/>
        <v>600272</v>
      </c>
      <c r="F47" s="244">
        <f t="shared" si="5"/>
        <v>0</v>
      </c>
      <c r="G47" s="244">
        <f t="shared" si="5"/>
        <v>0</v>
      </c>
      <c r="H47" s="244">
        <f t="shared" si="5"/>
        <v>0</v>
      </c>
      <c r="I47" s="244">
        <f t="shared" si="5"/>
        <v>0</v>
      </c>
      <c r="J47" s="244">
        <f t="shared" si="5"/>
        <v>0</v>
      </c>
      <c r="K47" s="244">
        <f t="shared" si="5"/>
        <v>0</v>
      </c>
      <c r="L47" s="244">
        <f t="shared" si="5"/>
        <v>0</v>
      </c>
      <c r="M47" s="244">
        <f t="shared" si="5"/>
        <v>0</v>
      </c>
      <c r="N47" s="244">
        <f t="shared" si="5"/>
        <v>55419</v>
      </c>
      <c r="O47" s="149">
        <f t="shared" si="0"/>
        <v>655691</v>
      </c>
    </row>
    <row r="48" spans="1:15">
      <c r="A48" s="341" t="s">
        <v>374</v>
      </c>
      <c r="B48" s="19"/>
      <c r="C48" s="281"/>
      <c r="D48" s="121"/>
      <c r="E48" s="88"/>
      <c r="F48" s="121"/>
      <c r="G48" s="88"/>
      <c r="H48" s="121"/>
      <c r="I48" s="88"/>
      <c r="J48" s="121"/>
      <c r="K48" s="88"/>
      <c r="L48" s="88"/>
      <c r="M48" s="88"/>
      <c r="N48" s="88"/>
      <c r="O48" s="149">
        <f t="shared" si="0"/>
        <v>0</v>
      </c>
    </row>
    <row r="49" spans="1:15">
      <c r="A49" s="11" t="s">
        <v>47</v>
      </c>
      <c r="B49" s="258" t="s">
        <v>169</v>
      </c>
      <c r="C49" s="281">
        <f>SUM(D49:N49)</f>
        <v>0</v>
      </c>
      <c r="D49" s="121"/>
      <c r="E49" s="88"/>
      <c r="F49" s="121"/>
      <c r="G49" s="88"/>
      <c r="H49" s="121"/>
      <c r="I49" s="88"/>
      <c r="J49" s="121"/>
      <c r="K49" s="88"/>
      <c r="L49" s="88"/>
      <c r="M49" s="88"/>
      <c r="N49" s="88"/>
      <c r="O49" s="149">
        <f t="shared" si="0"/>
        <v>0</v>
      </c>
    </row>
    <row r="50" spans="1:15">
      <c r="A50" s="11" t="s">
        <v>498</v>
      </c>
      <c r="B50" s="258"/>
      <c r="C50" s="281">
        <f>SUM(D50:N50)</f>
        <v>0</v>
      </c>
      <c r="D50" s="121"/>
      <c r="E50" s="88"/>
      <c r="F50" s="121"/>
      <c r="G50" s="88"/>
      <c r="H50" s="121"/>
      <c r="I50" s="88"/>
      <c r="J50" s="121"/>
      <c r="K50" s="88"/>
      <c r="L50" s="88"/>
      <c r="M50" s="88"/>
      <c r="N50" s="88"/>
      <c r="O50" s="149">
        <f t="shared" si="0"/>
        <v>0</v>
      </c>
    </row>
    <row r="51" spans="1:15">
      <c r="A51" s="15" t="s">
        <v>568</v>
      </c>
      <c r="B51" s="258"/>
      <c r="C51" s="281">
        <f>SUM(D51:N51)</f>
        <v>0</v>
      </c>
      <c r="D51" s="121"/>
      <c r="E51" s="88"/>
      <c r="F51" s="121"/>
      <c r="G51" s="88"/>
      <c r="H51" s="121"/>
      <c r="I51" s="88"/>
      <c r="J51" s="121"/>
      <c r="K51" s="88"/>
      <c r="L51" s="88"/>
      <c r="M51" s="88"/>
      <c r="N51" s="88"/>
      <c r="O51" s="149"/>
    </row>
    <row r="52" spans="1:15">
      <c r="A52" s="13" t="s">
        <v>375</v>
      </c>
      <c r="B52" s="7"/>
      <c r="C52" s="7"/>
      <c r="D52" s="118"/>
      <c r="E52" s="114"/>
      <c r="F52" s="118"/>
      <c r="G52" s="114"/>
      <c r="H52" s="118"/>
      <c r="I52" s="114"/>
      <c r="J52" s="118"/>
      <c r="K52" s="114"/>
      <c r="L52" s="114"/>
      <c r="M52" s="114"/>
      <c r="N52" s="114"/>
      <c r="O52" s="149">
        <f t="shared" si="0"/>
        <v>0</v>
      </c>
    </row>
    <row r="53" spans="1:15">
      <c r="A53" s="11" t="s">
        <v>47</v>
      </c>
      <c r="B53" s="258" t="s">
        <v>169</v>
      </c>
      <c r="C53" s="281">
        <f>SUM(D53:N53)</f>
        <v>0</v>
      </c>
      <c r="D53" s="121"/>
      <c r="E53" s="88"/>
      <c r="F53" s="121"/>
      <c r="G53" s="88"/>
      <c r="H53" s="121"/>
      <c r="I53" s="88"/>
      <c r="J53" s="121"/>
      <c r="K53" s="88"/>
      <c r="L53" s="88"/>
      <c r="M53" s="88"/>
      <c r="N53" s="88"/>
      <c r="O53" s="149">
        <f t="shared" si="0"/>
        <v>0</v>
      </c>
    </row>
    <row r="54" spans="1:15">
      <c r="A54" s="11" t="s">
        <v>498</v>
      </c>
      <c r="B54" s="258"/>
      <c r="C54" s="281">
        <f>SUM(D54:N54)</f>
        <v>545045</v>
      </c>
      <c r="D54" s="121"/>
      <c r="E54" s="88"/>
      <c r="F54" s="121"/>
      <c r="G54" s="88"/>
      <c r="H54" s="121"/>
      <c r="I54" s="88"/>
      <c r="J54" s="121"/>
      <c r="K54" s="88"/>
      <c r="L54" s="88"/>
      <c r="M54" s="88"/>
      <c r="N54" s="88">
        <v>545045</v>
      </c>
      <c r="O54" s="149"/>
    </row>
    <row r="55" spans="1:15">
      <c r="A55" s="15" t="s">
        <v>568</v>
      </c>
      <c r="B55" s="258"/>
      <c r="C55" s="281">
        <f>SUM(D55:N55)</f>
        <v>545045</v>
      </c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>
        <v>545045</v>
      </c>
      <c r="O55" s="149">
        <f t="shared" si="0"/>
        <v>545045</v>
      </c>
    </row>
    <row r="56" spans="1:15">
      <c r="A56" s="13" t="s">
        <v>376</v>
      </c>
      <c r="B56" s="7"/>
      <c r="C56" s="7"/>
      <c r="D56" s="118"/>
      <c r="E56" s="114"/>
      <c r="F56" s="118"/>
      <c r="G56" s="114"/>
      <c r="H56" s="118"/>
      <c r="I56" s="114"/>
      <c r="J56" s="118"/>
      <c r="K56" s="114"/>
      <c r="L56" s="114"/>
      <c r="M56" s="114"/>
      <c r="N56" s="114"/>
      <c r="O56" s="149">
        <f t="shared" si="0"/>
        <v>0</v>
      </c>
    </row>
    <row r="57" spans="1:15">
      <c r="A57" s="11" t="s">
        <v>47</v>
      </c>
      <c r="B57" s="258" t="s">
        <v>169</v>
      </c>
      <c r="C57" s="375">
        <f>SUM(D57:N57)</f>
        <v>83973</v>
      </c>
      <c r="D57" s="121"/>
      <c r="E57" s="88">
        <v>83973</v>
      </c>
      <c r="F57" s="121"/>
      <c r="G57" s="88"/>
      <c r="H57" s="376"/>
      <c r="I57" s="88"/>
      <c r="J57" s="121">
        <v>0</v>
      </c>
      <c r="K57" s="88"/>
      <c r="L57" s="88"/>
      <c r="M57" s="88"/>
      <c r="N57" s="88"/>
      <c r="O57" s="149">
        <f t="shared" si="0"/>
        <v>83973</v>
      </c>
    </row>
    <row r="58" spans="1:15">
      <c r="A58" s="11" t="s">
        <v>498</v>
      </c>
      <c r="B58" s="258"/>
      <c r="C58" s="375">
        <f>SUM(D58:N58)</f>
        <v>83973</v>
      </c>
      <c r="D58" s="121"/>
      <c r="E58" s="88">
        <v>83973</v>
      </c>
      <c r="F58" s="121"/>
      <c r="G58" s="88"/>
      <c r="H58" s="376"/>
      <c r="I58" s="88"/>
      <c r="J58" s="121"/>
      <c r="K58" s="88"/>
      <c r="L58" s="88"/>
      <c r="M58" s="88"/>
      <c r="N58" s="88"/>
      <c r="O58" s="149">
        <f t="shared" si="0"/>
        <v>83973</v>
      </c>
    </row>
    <row r="59" spans="1:15">
      <c r="A59" s="15" t="s">
        <v>568</v>
      </c>
      <c r="B59" s="258"/>
      <c r="C59" s="375">
        <f>SUM(D59:N59)</f>
        <v>83973</v>
      </c>
      <c r="D59" s="121"/>
      <c r="E59" s="88">
        <v>83973</v>
      </c>
      <c r="F59" s="121"/>
      <c r="G59" s="88"/>
      <c r="H59" s="376"/>
      <c r="I59" s="88"/>
      <c r="J59" s="121"/>
      <c r="K59" s="88"/>
      <c r="L59" s="88"/>
      <c r="M59" s="88"/>
      <c r="N59" s="88"/>
      <c r="O59" s="149"/>
    </row>
    <row r="60" spans="1:15" s="157" customFormat="1">
      <c r="A60" s="13" t="s">
        <v>377</v>
      </c>
      <c r="B60" s="7"/>
      <c r="C60" s="7"/>
      <c r="D60" s="118"/>
      <c r="E60" s="114"/>
      <c r="F60" s="118"/>
      <c r="G60" s="114"/>
      <c r="H60" s="118"/>
      <c r="I60" s="114"/>
      <c r="J60" s="118"/>
      <c r="K60" s="114"/>
      <c r="L60" s="114"/>
      <c r="M60" s="114"/>
      <c r="N60" s="114"/>
      <c r="O60" s="149">
        <f t="shared" si="0"/>
        <v>0</v>
      </c>
    </row>
    <row r="61" spans="1:15" s="157" customFormat="1">
      <c r="A61" s="11" t="s">
        <v>47</v>
      </c>
      <c r="B61" s="258" t="s">
        <v>169</v>
      </c>
      <c r="C61" s="281">
        <f>SUM(D61:N61)</f>
        <v>0</v>
      </c>
      <c r="D61" s="121"/>
      <c r="E61" s="88"/>
      <c r="F61" s="121"/>
      <c r="G61" s="88"/>
      <c r="H61" s="121"/>
      <c r="I61" s="88"/>
      <c r="J61" s="121"/>
      <c r="K61" s="88"/>
      <c r="L61" s="88"/>
      <c r="M61" s="88"/>
      <c r="N61" s="88"/>
      <c r="O61" s="149">
        <f t="shared" si="0"/>
        <v>0</v>
      </c>
    </row>
    <row r="62" spans="1:15" s="157" customFormat="1">
      <c r="A62" s="11" t="s">
        <v>498</v>
      </c>
      <c r="B62" s="258"/>
      <c r="C62" s="281">
        <f>SUM(D62:N62)</f>
        <v>0</v>
      </c>
      <c r="D62" s="121"/>
      <c r="E62" s="88"/>
      <c r="F62" s="121"/>
      <c r="G62" s="88"/>
      <c r="H62" s="121"/>
      <c r="I62" s="88"/>
      <c r="J62" s="121"/>
      <c r="K62" s="88"/>
      <c r="L62" s="88"/>
      <c r="M62" s="88"/>
      <c r="N62" s="88"/>
      <c r="O62" s="149">
        <f t="shared" si="0"/>
        <v>0</v>
      </c>
    </row>
    <row r="63" spans="1:15" s="157" customFormat="1">
      <c r="A63" s="15" t="s">
        <v>568</v>
      </c>
      <c r="B63" s="258"/>
      <c r="C63" s="281">
        <v>0</v>
      </c>
      <c r="D63" s="121"/>
      <c r="E63" s="88"/>
      <c r="F63" s="121"/>
      <c r="G63" s="88"/>
      <c r="H63" s="121"/>
      <c r="I63" s="88"/>
      <c r="J63" s="121"/>
      <c r="K63" s="88"/>
      <c r="L63" s="88"/>
      <c r="M63" s="88"/>
      <c r="N63" s="88"/>
      <c r="O63" s="149"/>
    </row>
    <row r="64" spans="1:15" s="157" customFormat="1">
      <c r="A64" s="13" t="s">
        <v>378</v>
      </c>
      <c r="B64" s="7"/>
      <c r="C64" s="7"/>
      <c r="D64" s="118"/>
      <c r="E64" s="114"/>
      <c r="F64" s="118"/>
      <c r="G64" s="114"/>
      <c r="H64" s="118"/>
      <c r="I64" s="114"/>
      <c r="J64" s="118"/>
      <c r="K64" s="114"/>
      <c r="L64" s="114"/>
      <c r="M64" s="114"/>
      <c r="N64" s="114"/>
      <c r="O64" s="149">
        <f t="shared" si="0"/>
        <v>0</v>
      </c>
    </row>
    <row r="65" spans="1:15" s="157" customFormat="1">
      <c r="A65" s="11" t="s">
        <v>47</v>
      </c>
      <c r="B65" s="258" t="s">
        <v>169</v>
      </c>
      <c r="C65" s="281">
        <f>SUM(D65:N65)</f>
        <v>0</v>
      </c>
      <c r="D65" s="121"/>
      <c r="E65" s="88"/>
      <c r="F65" s="121"/>
      <c r="G65" s="88"/>
      <c r="H65" s="121"/>
      <c r="I65" s="88"/>
      <c r="J65" s="121"/>
      <c r="K65" s="88"/>
      <c r="L65" s="88"/>
      <c r="M65" s="88">
        <v>0</v>
      </c>
      <c r="N65" s="88"/>
      <c r="O65" s="149">
        <f t="shared" si="0"/>
        <v>0</v>
      </c>
    </row>
    <row r="66" spans="1:15" s="157" customFormat="1">
      <c r="A66" s="11" t="s">
        <v>498</v>
      </c>
      <c r="B66" s="258"/>
      <c r="C66" s="281">
        <f>SUM(D66:N66)</f>
        <v>0</v>
      </c>
      <c r="D66" s="121"/>
      <c r="E66" s="88"/>
      <c r="F66" s="121"/>
      <c r="G66" s="88"/>
      <c r="H66" s="121"/>
      <c r="I66" s="88"/>
      <c r="J66" s="121"/>
      <c r="K66" s="88"/>
      <c r="L66" s="88"/>
      <c r="M66" s="88"/>
      <c r="N66" s="88"/>
      <c r="O66" s="149">
        <f t="shared" si="0"/>
        <v>0</v>
      </c>
    </row>
    <row r="67" spans="1:15" s="157" customFormat="1">
      <c r="A67" s="15" t="s">
        <v>568</v>
      </c>
      <c r="B67" s="258"/>
      <c r="C67" s="281">
        <v>0</v>
      </c>
      <c r="D67" s="121"/>
      <c r="E67" s="88"/>
      <c r="F67" s="121"/>
      <c r="G67" s="88"/>
      <c r="H67" s="121"/>
      <c r="I67" s="88"/>
      <c r="J67" s="121"/>
      <c r="K67" s="88"/>
      <c r="L67" s="88"/>
      <c r="M67" s="88"/>
      <c r="N67" s="88"/>
      <c r="O67" s="149"/>
    </row>
    <row r="68" spans="1:15">
      <c r="A68" s="13" t="s">
        <v>379</v>
      </c>
      <c r="B68" s="7"/>
      <c r="C68" s="7"/>
      <c r="D68" s="118"/>
      <c r="E68" s="114"/>
      <c r="F68" s="118"/>
      <c r="G68" s="114"/>
      <c r="H68" s="118"/>
      <c r="I68" s="114"/>
      <c r="J68" s="118"/>
      <c r="K68" s="114"/>
      <c r="L68" s="114"/>
      <c r="M68" s="114"/>
      <c r="N68" s="114"/>
      <c r="O68" s="149">
        <f t="shared" si="0"/>
        <v>0</v>
      </c>
    </row>
    <row r="69" spans="1:15">
      <c r="A69" s="11" t="s">
        <v>47</v>
      </c>
      <c r="B69" s="258" t="s">
        <v>169</v>
      </c>
      <c r="C69" s="281">
        <f>SUM(D69:N69)</f>
        <v>0</v>
      </c>
      <c r="D69" s="121"/>
      <c r="E69" s="88"/>
      <c r="F69" s="121"/>
      <c r="G69" s="88"/>
      <c r="H69" s="121"/>
      <c r="I69" s="88"/>
      <c r="J69" s="121"/>
      <c r="K69" s="88"/>
      <c r="L69" s="88"/>
      <c r="M69" s="88"/>
      <c r="N69" s="88"/>
      <c r="O69" s="149">
        <f t="shared" si="0"/>
        <v>0</v>
      </c>
    </row>
    <row r="70" spans="1:15">
      <c r="A70" s="11" t="s">
        <v>498</v>
      </c>
      <c r="B70" s="258"/>
      <c r="C70" s="281">
        <f>SUM(D70:N70)</f>
        <v>0</v>
      </c>
      <c r="D70" s="121"/>
      <c r="E70" s="88"/>
      <c r="F70" s="121"/>
      <c r="G70" s="88"/>
      <c r="H70" s="121"/>
      <c r="I70" s="88"/>
      <c r="J70" s="121"/>
      <c r="K70" s="88"/>
      <c r="L70" s="88"/>
      <c r="M70" s="88"/>
      <c r="N70" s="88"/>
      <c r="O70" s="149">
        <f t="shared" si="0"/>
        <v>0</v>
      </c>
    </row>
    <row r="71" spans="1:15">
      <c r="A71" s="15" t="s">
        <v>568</v>
      </c>
      <c r="B71" s="257"/>
      <c r="C71" s="239">
        <v>0</v>
      </c>
      <c r="D71" s="120"/>
      <c r="E71" s="113"/>
      <c r="F71" s="120"/>
      <c r="G71" s="113"/>
      <c r="H71" s="120"/>
      <c r="I71" s="113"/>
      <c r="J71" s="120"/>
      <c r="K71" s="113"/>
      <c r="L71" s="113"/>
      <c r="M71" s="113"/>
      <c r="N71" s="113"/>
      <c r="O71" s="149"/>
    </row>
    <row r="72" spans="1:15">
      <c r="A72" s="22" t="s">
        <v>380</v>
      </c>
      <c r="B72" s="258"/>
      <c r="C72" s="281"/>
      <c r="D72" s="121"/>
      <c r="E72" s="88"/>
      <c r="F72" s="121"/>
      <c r="G72" s="88"/>
      <c r="H72" s="121"/>
      <c r="I72" s="88"/>
      <c r="J72" s="121"/>
      <c r="K72" s="88"/>
      <c r="L72" s="88"/>
      <c r="M72" s="88"/>
      <c r="N72" s="88"/>
      <c r="O72" s="149">
        <f t="shared" si="0"/>
        <v>0</v>
      </c>
    </row>
    <row r="73" spans="1:15">
      <c r="A73" s="11" t="s">
        <v>47</v>
      </c>
      <c r="B73" s="258" t="s">
        <v>170</v>
      </c>
      <c r="C73" s="281">
        <f>SUM(D73:N73)</f>
        <v>0</v>
      </c>
      <c r="D73" s="121"/>
      <c r="E73" s="88"/>
      <c r="F73" s="121"/>
      <c r="G73" s="88"/>
      <c r="H73" s="121"/>
      <c r="I73" s="88"/>
      <c r="J73" s="121"/>
      <c r="K73" s="88"/>
      <c r="L73" s="88"/>
      <c r="M73" s="88"/>
      <c r="N73" s="88"/>
      <c r="O73" s="149">
        <f t="shared" si="0"/>
        <v>0</v>
      </c>
    </row>
    <row r="74" spans="1:15">
      <c r="A74" s="11" t="s">
        <v>498</v>
      </c>
      <c r="B74" s="258"/>
      <c r="C74" s="281">
        <f>SUM(D74:N74)</f>
        <v>0</v>
      </c>
      <c r="D74" s="121"/>
      <c r="E74" s="88"/>
      <c r="F74" s="121"/>
      <c r="G74" s="88"/>
      <c r="H74" s="121"/>
      <c r="I74" s="88"/>
      <c r="J74" s="121"/>
      <c r="K74" s="88"/>
      <c r="L74" s="88"/>
      <c r="M74" s="88"/>
      <c r="N74" s="88"/>
      <c r="O74" s="149">
        <f t="shared" si="0"/>
        <v>0</v>
      </c>
    </row>
    <row r="75" spans="1:15">
      <c r="A75" s="15" t="s">
        <v>568</v>
      </c>
      <c r="B75" s="258"/>
      <c r="C75" s="281">
        <v>0</v>
      </c>
      <c r="D75" s="121"/>
      <c r="E75" s="88"/>
      <c r="F75" s="121"/>
      <c r="G75" s="88"/>
      <c r="H75" s="121"/>
      <c r="I75" s="88"/>
      <c r="J75" s="121"/>
      <c r="K75" s="88"/>
      <c r="L75" s="88"/>
      <c r="M75" s="88"/>
      <c r="N75" s="88"/>
      <c r="O75" s="149"/>
    </row>
    <row r="76" spans="1:15">
      <c r="A76" s="52" t="s">
        <v>381</v>
      </c>
      <c r="B76" s="47"/>
      <c r="C76" s="47"/>
      <c r="D76" s="118"/>
      <c r="E76" s="114"/>
      <c r="F76" s="118"/>
      <c r="G76" s="114"/>
      <c r="H76" s="118"/>
      <c r="I76" s="114"/>
      <c r="J76" s="118"/>
      <c r="K76" s="114"/>
      <c r="L76" s="114"/>
      <c r="M76" s="114"/>
      <c r="N76" s="114"/>
      <c r="O76" s="149">
        <f t="shared" si="0"/>
        <v>0</v>
      </c>
    </row>
    <row r="77" spans="1:15">
      <c r="A77" s="11" t="s">
        <v>47</v>
      </c>
      <c r="B77" s="258" t="s">
        <v>169</v>
      </c>
      <c r="C77" s="281">
        <f>SUM(D77:N77)</f>
        <v>0</v>
      </c>
      <c r="D77" s="121"/>
      <c r="E77" s="88"/>
      <c r="F77" s="121"/>
      <c r="G77" s="88"/>
      <c r="H77" s="121"/>
      <c r="I77" s="88"/>
      <c r="J77" s="121"/>
      <c r="K77" s="88"/>
      <c r="L77" s="88"/>
      <c r="M77" s="88"/>
      <c r="N77" s="88"/>
      <c r="O77" s="149">
        <f t="shared" si="0"/>
        <v>0</v>
      </c>
    </row>
    <row r="78" spans="1:15">
      <c r="A78" s="11" t="s">
        <v>498</v>
      </c>
      <c r="B78" s="258"/>
      <c r="C78" s="281">
        <f>SUM(D78:N78)</f>
        <v>0</v>
      </c>
      <c r="D78" s="121"/>
      <c r="E78" s="88"/>
      <c r="F78" s="121"/>
      <c r="G78" s="88"/>
      <c r="H78" s="121"/>
      <c r="I78" s="88"/>
      <c r="J78" s="121"/>
      <c r="K78" s="88"/>
      <c r="L78" s="88"/>
      <c r="M78" s="88"/>
      <c r="N78" s="88"/>
      <c r="O78" s="149">
        <f t="shared" si="0"/>
        <v>0</v>
      </c>
    </row>
    <row r="79" spans="1:15">
      <c r="A79" s="15" t="s">
        <v>568</v>
      </c>
      <c r="B79" s="258"/>
      <c r="C79" s="281">
        <v>0</v>
      </c>
      <c r="D79" s="121"/>
      <c r="E79" s="88"/>
      <c r="F79" s="121"/>
      <c r="G79" s="88"/>
      <c r="H79" s="121"/>
      <c r="I79" s="88"/>
      <c r="J79" s="121"/>
      <c r="K79" s="88"/>
      <c r="L79" s="88"/>
      <c r="M79" s="88"/>
      <c r="N79" s="88"/>
      <c r="O79" s="149"/>
    </row>
    <row r="80" spans="1:15">
      <c r="A80" s="296" t="s">
        <v>382</v>
      </c>
      <c r="B80" s="47"/>
      <c r="C80" s="47"/>
      <c r="D80" s="118"/>
      <c r="E80" s="114"/>
      <c r="F80" s="118"/>
      <c r="G80" s="114"/>
      <c r="H80" s="118"/>
      <c r="I80" s="114"/>
      <c r="J80" s="118"/>
      <c r="K80" s="114"/>
      <c r="L80" s="114"/>
      <c r="M80" s="114"/>
      <c r="N80" s="114"/>
      <c r="O80" s="149">
        <f t="shared" si="0"/>
        <v>0</v>
      </c>
    </row>
    <row r="81" spans="1:18">
      <c r="A81" s="11" t="s">
        <v>47</v>
      </c>
      <c r="B81" s="258" t="s">
        <v>169</v>
      </c>
      <c r="C81" s="281">
        <f>SUM(D81:N81)</f>
        <v>0</v>
      </c>
      <c r="D81" s="121"/>
      <c r="E81" s="88"/>
      <c r="F81" s="121"/>
      <c r="G81" s="88"/>
      <c r="H81" s="121"/>
      <c r="I81" s="88"/>
      <c r="J81" s="121"/>
      <c r="K81" s="88"/>
      <c r="L81" s="88"/>
      <c r="M81" s="88"/>
      <c r="N81" s="88"/>
      <c r="O81" s="149">
        <f t="shared" si="0"/>
        <v>0</v>
      </c>
    </row>
    <row r="82" spans="1:18">
      <c r="A82" s="11" t="s">
        <v>498</v>
      </c>
      <c r="B82" s="258"/>
      <c r="C82" s="281">
        <f>SUM(D82:N82)</f>
        <v>0</v>
      </c>
      <c r="D82" s="121"/>
      <c r="E82" s="88"/>
      <c r="F82" s="121"/>
      <c r="G82" s="88"/>
      <c r="H82" s="121"/>
      <c r="I82" s="88"/>
      <c r="J82" s="121"/>
      <c r="K82" s="88"/>
      <c r="L82" s="88"/>
      <c r="M82" s="88"/>
      <c r="N82" s="88"/>
      <c r="O82" s="149">
        <f t="shared" si="0"/>
        <v>0</v>
      </c>
    </row>
    <row r="83" spans="1:18">
      <c r="A83" s="15" t="s">
        <v>568</v>
      </c>
      <c r="B83" s="258"/>
      <c r="C83" s="281">
        <v>0</v>
      </c>
      <c r="D83" s="121"/>
      <c r="E83" s="88"/>
      <c r="F83" s="121"/>
      <c r="G83" s="88"/>
      <c r="H83" s="121"/>
      <c r="I83" s="88"/>
      <c r="J83" s="121"/>
      <c r="K83" s="88"/>
      <c r="L83" s="88"/>
      <c r="M83" s="88"/>
      <c r="N83" s="88"/>
      <c r="O83" s="149"/>
    </row>
    <row r="84" spans="1:18">
      <c r="A84" s="52" t="s">
        <v>383</v>
      </c>
      <c r="B84" s="47"/>
      <c r="C84" s="47"/>
      <c r="D84" s="118"/>
      <c r="E84" s="114"/>
      <c r="F84" s="118"/>
      <c r="G84" s="114"/>
      <c r="H84" s="118"/>
      <c r="I84" s="114"/>
      <c r="J84" s="118"/>
      <c r="K84" s="114"/>
      <c r="L84" s="114"/>
      <c r="M84" s="114"/>
      <c r="N84" s="114"/>
      <c r="O84" s="149">
        <f t="shared" si="0"/>
        <v>0</v>
      </c>
      <c r="Q84" s="63"/>
      <c r="R84" s="63"/>
    </row>
    <row r="85" spans="1:18">
      <c r="A85" s="11" t="s">
        <v>47</v>
      </c>
      <c r="B85" s="258" t="s">
        <v>169</v>
      </c>
      <c r="C85" s="281">
        <f>SUM(D85:N85)</f>
        <v>0</v>
      </c>
      <c r="D85" s="121"/>
      <c r="E85" s="88"/>
      <c r="F85" s="121"/>
      <c r="G85" s="88"/>
      <c r="H85" s="121"/>
      <c r="I85" s="88"/>
      <c r="J85" s="121"/>
      <c r="K85" s="88"/>
      <c r="L85" s="88"/>
      <c r="M85" s="88"/>
      <c r="N85" s="88"/>
      <c r="O85" s="149">
        <f t="shared" si="0"/>
        <v>0</v>
      </c>
    </row>
    <row r="86" spans="1:18">
      <c r="A86" s="11" t="s">
        <v>498</v>
      </c>
      <c r="B86" s="258"/>
      <c r="C86" s="281">
        <f>SUM(D86:N86)</f>
        <v>0</v>
      </c>
      <c r="D86" s="121"/>
      <c r="E86" s="88"/>
      <c r="F86" s="121"/>
      <c r="G86" s="88"/>
      <c r="H86" s="121"/>
      <c r="I86" s="88"/>
      <c r="J86" s="121"/>
      <c r="K86" s="88"/>
      <c r="L86" s="88"/>
      <c r="M86" s="88"/>
      <c r="N86" s="88"/>
      <c r="O86" s="149">
        <f t="shared" si="0"/>
        <v>0</v>
      </c>
    </row>
    <row r="87" spans="1:18">
      <c r="A87" s="15" t="s">
        <v>568</v>
      </c>
      <c r="B87" s="258"/>
      <c r="C87" s="281">
        <v>0</v>
      </c>
      <c r="D87" s="121"/>
      <c r="E87" s="88"/>
      <c r="F87" s="121"/>
      <c r="G87" s="88"/>
      <c r="H87" s="121"/>
      <c r="I87" s="88"/>
      <c r="J87" s="121"/>
      <c r="K87" s="88"/>
      <c r="L87" s="88"/>
      <c r="M87" s="88"/>
      <c r="N87" s="88"/>
      <c r="O87" s="149"/>
    </row>
    <row r="88" spans="1:18">
      <c r="A88" s="52" t="s">
        <v>384</v>
      </c>
      <c r="B88" s="47"/>
      <c r="C88" s="47"/>
      <c r="D88" s="118"/>
      <c r="E88" s="114"/>
      <c r="F88" s="118"/>
      <c r="G88" s="114"/>
      <c r="H88" s="118"/>
      <c r="I88" s="114"/>
      <c r="J88" s="118"/>
      <c r="K88" s="114"/>
      <c r="L88" s="114"/>
      <c r="M88" s="114"/>
      <c r="N88" s="114"/>
      <c r="O88" s="149">
        <f t="shared" si="0"/>
        <v>0</v>
      </c>
    </row>
    <row r="89" spans="1:18">
      <c r="A89" s="11" t="s">
        <v>47</v>
      </c>
      <c r="B89" s="258" t="s">
        <v>169</v>
      </c>
      <c r="C89" s="281">
        <f>SUM(D89:N89)</f>
        <v>0</v>
      </c>
      <c r="D89" s="121"/>
      <c r="E89" s="88"/>
      <c r="F89" s="121"/>
      <c r="G89" s="88"/>
      <c r="H89" s="121"/>
      <c r="I89" s="88"/>
      <c r="J89" s="121"/>
      <c r="K89" s="88"/>
      <c r="L89" s="88"/>
      <c r="M89" s="88"/>
      <c r="N89" s="88"/>
      <c r="O89" s="149">
        <f t="shared" si="0"/>
        <v>0</v>
      </c>
    </row>
    <row r="90" spans="1:18">
      <c r="A90" s="11" t="s">
        <v>498</v>
      </c>
      <c r="B90" s="258"/>
      <c r="C90" s="281">
        <f>SUM(D90:N90)</f>
        <v>0</v>
      </c>
      <c r="D90" s="121"/>
      <c r="E90" s="88"/>
      <c r="F90" s="121"/>
      <c r="G90" s="88"/>
      <c r="H90" s="121"/>
      <c r="I90" s="88"/>
      <c r="J90" s="121"/>
      <c r="K90" s="88"/>
      <c r="L90" s="88"/>
      <c r="M90" s="88"/>
      <c r="N90" s="88"/>
      <c r="O90" s="149">
        <f t="shared" si="0"/>
        <v>0</v>
      </c>
    </row>
    <row r="91" spans="1:18">
      <c r="A91" s="15" t="s">
        <v>568</v>
      </c>
      <c r="B91" s="257"/>
      <c r="C91" s="239">
        <v>0</v>
      </c>
      <c r="D91" s="120"/>
      <c r="E91" s="113"/>
      <c r="F91" s="120"/>
      <c r="G91" s="113"/>
      <c r="H91" s="120"/>
      <c r="I91" s="113"/>
      <c r="J91" s="120"/>
      <c r="K91" s="113"/>
      <c r="L91" s="113"/>
      <c r="M91" s="113"/>
      <c r="N91" s="113"/>
      <c r="O91" s="149"/>
    </row>
    <row r="92" spans="1:18">
      <c r="A92" s="55" t="s">
        <v>385</v>
      </c>
      <c r="B92" s="48"/>
      <c r="C92" s="48"/>
      <c r="D92" s="121"/>
      <c r="E92" s="88"/>
      <c r="F92" s="121"/>
      <c r="G92" s="88"/>
      <c r="H92" s="121"/>
      <c r="I92" s="88"/>
      <c r="J92" s="121"/>
      <c r="K92" s="88"/>
      <c r="L92" s="88"/>
      <c r="M92" s="88"/>
      <c r="N92" s="88"/>
      <c r="O92" s="149">
        <f t="shared" ref="O92:O169" si="6">SUM(D92:N92)</f>
        <v>0</v>
      </c>
    </row>
    <row r="93" spans="1:18">
      <c r="A93" s="11" t="s">
        <v>47</v>
      </c>
      <c r="B93" s="258" t="s">
        <v>169</v>
      </c>
      <c r="C93" s="281">
        <f>SUM(D93:N93)</f>
        <v>21150</v>
      </c>
      <c r="D93" s="111"/>
      <c r="E93" s="88"/>
      <c r="F93" s="121"/>
      <c r="G93" s="218"/>
      <c r="H93" s="121"/>
      <c r="I93" s="88"/>
      <c r="J93" s="121">
        <v>21150</v>
      </c>
      <c r="K93" s="88"/>
      <c r="L93" s="88"/>
      <c r="M93" s="88"/>
      <c r="N93" s="88"/>
      <c r="O93" s="149">
        <f t="shared" si="6"/>
        <v>21150</v>
      </c>
    </row>
    <row r="94" spans="1:18">
      <c r="A94" s="11" t="s">
        <v>498</v>
      </c>
      <c r="B94" s="258"/>
      <c r="C94" s="281">
        <f>SUM(D94:N94)</f>
        <v>21150</v>
      </c>
      <c r="D94" s="121"/>
      <c r="E94" s="88"/>
      <c r="F94" s="121"/>
      <c r="G94" s="218"/>
      <c r="H94" s="121"/>
      <c r="I94" s="88"/>
      <c r="J94" s="121">
        <v>21150</v>
      </c>
      <c r="K94" s="88"/>
      <c r="L94" s="88"/>
      <c r="M94" s="88"/>
      <c r="N94" s="88"/>
      <c r="O94" s="149">
        <f t="shared" si="6"/>
        <v>21150</v>
      </c>
    </row>
    <row r="95" spans="1:18">
      <c r="A95" s="15" t="s">
        <v>568</v>
      </c>
      <c r="B95" s="258"/>
      <c r="C95" s="281">
        <f>SUM(D95:N95)</f>
        <v>21150</v>
      </c>
      <c r="D95" s="121"/>
      <c r="E95" s="88"/>
      <c r="F95" s="121"/>
      <c r="G95" s="218"/>
      <c r="H95" s="121"/>
      <c r="I95" s="88"/>
      <c r="J95" s="121">
        <v>21150</v>
      </c>
      <c r="K95" s="88"/>
      <c r="L95" s="88"/>
      <c r="M95" s="88"/>
      <c r="N95" s="88"/>
      <c r="O95" s="149"/>
    </row>
    <row r="96" spans="1:18">
      <c r="A96" s="52" t="s">
        <v>386</v>
      </c>
      <c r="B96" s="47"/>
      <c r="C96" s="47"/>
      <c r="D96" s="116"/>
      <c r="E96" s="114"/>
      <c r="F96" s="118"/>
      <c r="G96" s="114"/>
      <c r="H96" s="118"/>
      <c r="I96" s="114"/>
      <c r="J96" s="118"/>
      <c r="K96" s="114"/>
      <c r="L96" s="114"/>
      <c r="M96" s="114"/>
      <c r="N96" s="114"/>
      <c r="O96" s="149">
        <f t="shared" si="6"/>
        <v>0</v>
      </c>
    </row>
    <row r="97" spans="1:15">
      <c r="A97" s="11" t="s">
        <v>47</v>
      </c>
      <c r="B97" s="258" t="s">
        <v>169</v>
      </c>
      <c r="C97" s="281">
        <f>SUM(D97:N97)</f>
        <v>292841</v>
      </c>
      <c r="D97" s="111"/>
      <c r="E97" s="88">
        <v>62</v>
      </c>
      <c r="F97" s="121"/>
      <c r="G97" s="88"/>
      <c r="H97" s="121">
        <v>1042</v>
      </c>
      <c r="I97" s="88"/>
      <c r="J97" s="121">
        <v>63599</v>
      </c>
      <c r="K97" s="88"/>
      <c r="L97" s="88">
        <v>140</v>
      </c>
      <c r="M97" s="88"/>
      <c r="N97" s="88">
        <v>227998</v>
      </c>
      <c r="O97" s="149">
        <f t="shared" si="6"/>
        <v>292841</v>
      </c>
    </row>
    <row r="98" spans="1:15">
      <c r="A98" s="11" t="s">
        <v>498</v>
      </c>
      <c r="B98" s="258"/>
      <c r="C98" s="281">
        <f>SUM(D98:N98)</f>
        <v>190726</v>
      </c>
      <c r="D98" s="111"/>
      <c r="E98" s="88">
        <v>62</v>
      </c>
      <c r="F98" s="121"/>
      <c r="G98" s="88"/>
      <c r="H98" s="121">
        <v>1042</v>
      </c>
      <c r="I98" s="88"/>
      <c r="J98" s="121">
        <v>39482</v>
      </c>
      <c r="K98" s="88"/>
      <c r="L98" s="88">
        <v>74136</v>
      </c>
      <c r="M98" s="88">
        <v>76004</v>
      </c>
      <c r="N98" s="88">
        <v>0</v>
      </c>
      <c r="O98" s="149"/>
    </row>
    <row r="99" spans="1:15">
      <c r="A99" s="11" t="s">
        <v>666</v>
      </c>
      <c r="B99" s="258"/>
      <c r="C99" s="281">
        <f t="shared" ref="C99" si="7">SUM(D99:N99)</f>
        <v>-39482</v>
      </c>
      <c r="D99" s="111"/>
      <c r="E99" s="88"/>
      <c r="F99" s="121"/>
      <c r="G99" s="88"/>
      <c r="H99" s="121"/>
      <c r="I99" s="88"/>
      <c r="J99" s="121">
        <v>-39482</v>
      </c>
      <c r="K99" s="88"/>
      <c r="L99" s="88"/>
      <c r="M99" s="88"/>
      <c r="N99" s="88"/>
      <c r="O99" s="149">
        <f t="shared" si="6"/>
        <v>-39482</v>
      </c>
    </row>
    <row r="100" spans="1:15">
      <c r="A100" s="11" t="s">
        <v>507</v>
      </c>
      <c r="B100" s="258"/>
      <c r="C100" s="281">
        <f>SUM(C99:C99)</f>
        <v>-39482</v>
      </c>
      <c r="D100" s="281">
        <f t="shared" ref="D100:N100" si="8">SUM(D99:D99)</f>
        <v>0</v>
      </c>
      <c r="E100" s="281">
        <f t="shared" si="8"/>
        <v>0</v>
      </c>
      <c r="F100" s="281">
        <f t="shared" si="8"/>
        <v>0</v>
      </c>
      <c r="G100" s="281">
        <f t="shared" si="8"/>
        <v>0</v>
      </c>
      <c r="H100" s="281">
        <f t="shared" si="8"/>
        <v>0</v>
      </c>
      <c r="I100" s="281">
        <f t="shared" si="8"/>
        <v>0</v>
      </c>
      <c r="J100" s="281">
        <f t="shared" si="8"/>
        <v>-39482</v>
      </c>
      <c r="K100" s="281">
        <f t="shared" si="8"/>
        <v>0</v>
      </c>
      <c r="L100" s="281">
        <f t="shared" si="8"/>
        <v>0</v>
      </c>
      <c r="M100" s="281">
        <f t="shared" si="8"/>
        <v>0</v>
      </c>
      <c r="N100" s="281">
        <f t="shared" si="8"/>
        <v>0</v>
      </c>
      <c r="O100" s="149">
        <f t="shared" si="6"/>
        <v>-39482</v>
      </c>
    </row>
    <row r="101" spans="1:15">
      <c r="A101" s="15" t="s">
        <v>568</v>
      </c>
      <c r="B101" s="257"/>
      <c r="C101" s="239">
        <f>SUM(C98,C100)</f>
        <v>151244</v>
      </c>
      <c r="D101" s="239">
        <f t="shared" ref="D101:N101" si="9">SUM(D98,D100)</f>
        <v>0</v>
      </c>
      <c r="E101" s="239">
        <f t="shared" si="9"/>
        <v>62</v>
      </c>
      <c r="F101" s="239">
        <f t="shared" si="9"/>
        <v>0</v>
      </c>
      <c r="G101" s="239">
        <f t="shared" si="9"/>
        <v>0</v>
      </c>
      <c r="H101" s="239">
        <f t="shared" si="9"/>
        <v>1042</v>
      </c>
      <c r="I101" s="239">
        <f t="shared" si="9"/>
        <v>0</v>
      </c>
      <c r="J101" s="239">
        <f t="shared" si="9"/>
        <v>0</v>
      </c>
      <c r="K101" s="239">
        <f t="shared" si="9"/>
        <v>0</v>
      </c>
      <c r="L101" s="239">
        <f t="shared" si="9"/>
        <v>74136</v>
      </c>
      <c r="M101" s="239">
        <f t="shared" si="9"/>
        <v>76004</v>
      </c>
      <c r="N101" s="239">
        <f t="shared" si="9"/>
        <v>0</v>
      </c>
      <c r="O101" s="149">
        <f t="shared" si="6"/>
        <v>151244</v>
      </c>
    </row>
    <row r="102" spans="1:15">
      <c r="A102" s="13" t="s">
        <v>387</v>
      </c>
      <c r="B102" s="23"/>
      <c r="C102" s="7"/>
      <c r="D102" s="118"/>
      <c r="E102" s="114"/>
      <c r="F102" s="118"/>
      <c r="G102" s="114"/>
      <c r="H102" s="118"/>
      <c r="I102" s="114"/>
      <c r="J102" s="118"/>
      <c r="K102" s="114"/>
      <c r="L102" s="118"/>
      <c r="M102" s="114"/>
      <c r="N102" s="116"/>
      <c r="O102" s="149">
        <f t="shared" si="6"/>
        <v>0</v>
      </c>
    </row>
    <row r="103" spans="1:15">
      <c r="A103" s="11" t="s">
        <v>47</v>
      </c>
      <c r="B103" s="69" t="s">
        <v>169</v>
      </c>
      <c r="C103" s="281">
        <f>SUM(D103:N103)</f>
        <v>9560</v>
      </c>
      <c r="D103" s="121"/>
      <c r="E103" s="88">
        <v>9560</v>
      </c>
      <c r="F103" s="121"/>
      <c r="G103" s="88"/>
      <c r="H103" s="121"/>
      <c r="I103" s="88"/>
      <c r="J103" s="121">
        <v>0</v>
      </c>
      <c r="K103" s="88"/>
      <c r="L103" s="121"/>
      <c r="M103" s="88"/>
      <c r="N103" s="111"/>
      <c r="O103" s="149">
        <f t="shared" si="6"/>
        <v>9560</v>
      </c>
    </row>
    <row r="104" spans="1:15">
      <c r="A104" s="11" t="s">
        <v>498</v>
      </c>
      <c r="B104" s="69"/>
      <c r="C104" s="281">
        <f>SUM(D104:N104)</f>
        <v>9560</v>
      </c>
      <c r="D104" s="121"/>
      <c r="E104" s="88">
        <v>9560</v>
      </c>
      <c r="F104" s="121"/>
      <c r="G104" s="88"/>
      <c r="H104" s="121"/>
      <c r="I104" s="88"/>
      <c r="J104" s="121"/>
      <c r="K104" s="88"/>
      <c r="L104" s="121"/>
      <c r="M104" s="88"/>
      <c r="N104" s="111"/>
      <c r="O104" s="149">
        <f t="shared" si="6"/>
        <v>9560</v>
      </c>
    </row>
    <row r="105" spans="1:15">
      <c r="A105" s="15" t="s">
        <v>568</v>
      </c>
      <c r="B105" s="235"/>
      <c r="C105" s="239">
        <f>SUM(D105:N105)</f>
        <v>9560</v>
      </c>
      <c r="D105" s="120"/>
      <c r="E105" s="113">
        <v>9560</v>
      </c>
      <c r="F105" s="121"/>
      <c r="G105" s="88"/>
      <c r="H105" s="121"/>
      <c r="I105" s="88"/>
      <c r="J105" s="121"/>
      <c r="K105" s="88"/>
      <c r="L105" s="121"/>
      <c r="M105" s="88"/>
      <c r="N105" s="111"/>
      <c r="O105" s="149"/>
    </row>
    <row r="106" spans="1:15">
      <c r="A106" s="13" t="s">
        <v>388</v>
      </c>
      <c r="B106" s="19"/>
      <c r="C106" s="19"/>
      <c r="D106" s="121"/>
      <c r="E106" s="114"/>
      <c r="F106" s="118"/>
      <c r="G106" s="114"/>
      <c r="H106" s="118"/>
      <c r="I106" s="114"/>
      <c r="J106" s="118"/>
      <c r="K106" s="114"/>
      <c r="L106" s="114"/>
      <c r="M106" s="114"/>
      <c r="N106" s="114"/>
      <c r="O106" s="149">
        <f t="shared" si="6"/>
        <v>0</v>
      </c>
    </row>
    <row r="107" spans="1:15">
      <c r="A107" s="11" t="s">
        <v>47</v>
      </c>
      <c r="B107" s="258" t="s">
        <v>169</v>
      </c>
      <c r="C107" s="281">
        <f>SUM(D107:N107)</f>
        <v>261307</v>
      </c>
      <c r="D107" s="121"/>
      <c r="E107" s="88"/>
      <c r="F107" s="121"/>
      <c r="G107" s="88"/>
      <c r="H107" s="121"/>
      <c r="I107" s="88"/>
      <c r="J107" s="121">
        <v>0</v>
      </c>
      <c r="K107" s="88"/>
      <c r="L107" s="88">
        <v>211307</v>
      </c>
      <c r="M107" s="88">
        <v>50000</v>
      </c>
      <c r="N107" s="88"/>
      <c r="O107" s="149">
        <f t="shared" si="6"/>
        <v>261307</v>
      </c>
    </row>
    <row r="108" spans="1:15">
      <c r="A108" s="11" t="s">
        <v>498</v>
      </c>
      <c r="B108" s="258"/>
      <c r="C108" s="281">
        <f>SUM(D108:N108)</f>
        <v>953807</v>
      </c>
      <c r="D108" s="121"/>
      <c r="E108" s="88"/>
      <c r="F108" s="121"/>
      <c r="G108" s="88"/>
      <c r="H108" s="121"/>
      <c r="I108" s="88"/>
      <c r="J108" s="121"/>
      <c r="K108" s="88"/>
      <c r="L108" s="88">
        <v>903807</v>
      </c>
      <c r="M108" s="88">
        <v>50000</v>
      </c>
      <c r="N108" s="88"/>
      <c r="O108" s="149"/>
    </row>
    <row r="109" spans="1:15">
      <c r="A109" s="11" t="s">
        <v>638</v>
      </c>
      <c r="B109" s="258"/>
      <c r="C109" s="281">
        <f t="shared" ref="C109:C110" si="10">SUM(D109:N109)</f>
        <v>24395</v>
      </c>
      <c r="D109" s="121"/>
      <c r="E109" s="88"/>
      <c r="F109" s="121"/>
      <c r="G109" s="88"/>
      <c r="H109" s="121"/>
      <c r="I109" s="88"/>
      <c r="J109" s="121"/>
      <c r="K109" s="88"/>
      <c r="L109" s="88">
        <v>24395</v>
      </c>
      <c r="M109" s="88"/>
      <c r="N109" s="88"/>
      <c r="O109" s="149">
        <f t="shared" si="6"/>
        <v>24395</v>
      </c>
    </row>
    <row r="110" spans="1:15">
      <c r="A110" s="11" t="s">
        <v>639</v>
      </c>
      <c r="B110" s="258"/>
      <c r="C110" s="281">
        <f t="shared" si="10"/>
        <v>13300</v>
      </c>
      <c r="D110" s="121"/>
      <c r="E110" s="88"/>
      <c r="F110" s="121"/>
      <c r="G110" s="88"/>
      <c r="H110" s="121"/>
      <c r="I110" s="88"/>
      <c r="J110" s="121"/>
      <c r="K110" s="88"/>
      <c r="L110" s="88">
        <v>13300</v>
      </c>
      <c r="M110" s="88"/>
      <c r="N110" s="88"/>
      <c r="O110" s="149">
        <f t="shared" si="6"/>
        <v>13300</v>
      </c>
    </row>
    <row r="111" spans="1:15">
      <c r="A111" s="11" t="s">
        <v>507</v>
      </c>
      <c r="B111" s="258"/>
      <c r="C111" s="281">
        <f>SUM(C109:C110)</f>
        <v>37695</v>
      </c>
      <c r="D111" s="281">
        <f t="shared" ref="D111:N111" si="11">SUM(D109:D110)</f>
        <v>0</v>
      </c>
      <c r="E111" s="281">
        <f t="shared" si="11"/>
        <v>0</v>
      </c>
      <c r="F111" s="281">
        <f t="shared" si="11"/>
        <v>0</v>
      </c>
      <c r="G111" s="281">
        <f t="shared" si="11"/>
        <v>0</v>
      </c>
      <c r="H111" s="281">
        <f t="shared" si="11"/>
        <v>0</v>
      </c>
      <c r="I111" s="281">
        <f t="shared" si="11"/>
        <v>0</v>
      </c>
      <c r="J111" s="281">
        <f t="shared" si="11"/>
        <v>0</v>
      </c>
      <c r="K111" s="281">
        <f t="shared" si="11"/>
        <v>0</v>
      </c>
      <c r="L111" s="281">
        <f t="shared" si="11"/>
        <v>37695</v>
      </c>
      <c r="M111" s="281">
        <f t="shared" si="11"/>
        <v>0</v>
      </c>
      <c r="N111" s="281">
        <f t="shared" si="11"/>
        <v>0</v>
      </c>
      <c r="O111" s="149">
        <f t="shared" si="6"/>
        <v>37695</v>
      </c>
    </row>
    <row r="112" spans="1:15">
      <c r="A112" s="15" t="s">
        <v>568</v>
      </c>
      <c r="B112" s="258"/>
      <c r="C112" s="281">
        <f>SUM(C108,C111)</f>
        <v>991502</v>
      </c>
      <c r="D112" s="281">
        <f t="shared" ref="D112:N112" si="12">SUM(D108,D111)</f>
        <v>0</v>
      </c>
      <c r="E112" s="239">
        <f t="shared" si="12"/>
        <v>0</v>
      </c>
      <c r="F112" s="239">
        <f t="shared" si="12"/>
        <v>0</v>
      </c>
      <c r="G112" s="239">
        <f t="shared" si="12"/>
        <v>0</v>
      </c>
      <c r="H112" s="239">
        <f t="shared" si="12"/>
        <v>0</v>
      </c>
      <c r="I112" s="239">
        <f t="shared" si="12"/>
        <v>0</v>
      </c>
      <c r="J112" s="239">
        <f t="shared" si="12"/>
        <v>0</v>
      </c>
      <c r="K112" s="239">
        <f t="shared" si="12"/>
        <v>0</v>
      </c>
      <c r="L112" s="239">
        <f t="shared" si="12"/>
        <v>941502</v>
      </c>
      <c r="M112" s="239">
        <f t="shared" si="12"/>
        <v>50000</v>
      </c>
      <c r="N112" s="239">
        <f t="shared" si="12"/>
        <v>0</v>
      </c>
      <c r="O112" s="149">
        <f t="shared" si="6"/>
        <v>991502</v>
      </c>
    </row>
    <row r="113" spans="1:15">
      <c r="A113" s="296" t="s">
        <v>389</v>
      </c>
      <c r="B113" s="280"/>
      <c r="C113" s="309"/>
      <c r="D113" s="116"/>
      <c r="E113" s="88"/>
      <c r="F113" s="121"/>
      <c r="G113" s="88"/>
      <c r="H113" s="121"/>
      <c r="I113" s="88"/>
      <c r="J113" s="121"/>
      <c r="K113" s="88"/>
      <c r="L113" s="88"/>
      <c r="M113" s="88"/>
      <c r="N113" s="88"/>
      <c r="O113" s="149">
        <f t="shared" si="6"/>
        <v>0</v>
      </c>
    </row>
    <row r="114" spans="1:15">
      <c r="A114" s="11" t="s">
        <v>47</v>
      </c>
      <c r="B114" s="258" t="s">
        <v>170</v>
      </c>
      <c r="C114" s="281">
        <f>SUM(D114:N114)</f>
        <v>0</v>
      </c>
      <c r="D114" s="111"/>
      <c r="E114" s="88"/>
      <c r="F114" s="121"/>
      <c r="G114" s="88"/>
      <c r="H114" s="121"/>
      <c r="I114" s="88"/>
      <c r="J114" s="121"/>
      <c r="K114" s="88"/>
      <c r="L114" s="88"/>
      <c r="M114" s="88"/>
      <c r="N114" s="88"/>
      <c r="O114" s="149">
        <f t="shared" si="6"/>
        <v>0</v>
      </c>
    </row>
    <row r="115" spans="1:15">
      <c r="A115" s="11" t="s">
        <v>498</v>
      </c>
      <c r="B115" s="258"/>
      <c r="C115" s="281">
        <f>SUM(D115:N115)</f>
        <v>0</v>
      </c>
      <c r="D115" s="111"/>
      <c r="E115" s="88"/>
      <c r="F115" s="121"/>
      <c r="G115" s="88"/>
      <c r="H115" s="121"/>
      <c r="I115" s="88"/>
      <c r="J115" s="121"/>
      <c r="K115" s="88"/>
      <c r="L115" s="88"/>
      <c r="M115" s="88"/>
      <c r="N115" s="88"/>
      <c r="O115" s="149">
        <f t="shared" si="6"/>
        <v>0</v>
      </c>
    </row>
    <row r="116" spans="1:15">
      <c r="A116" s="15" t="s">
        <v>568</v>
      </c>
      <c r="B116" s="257"/>
      <c r="C116" s="239"/>
      <c r="D116" s="110"/>
      <c r="E116" s="88"/>
      <c r="F116" s="121"/>
      <c r="G116" s="88"/>
      <c r="H116" s="121"/>
      <c r="I116" s="88"/>
      <c r="J116" s="121"/>
      <c r="K116" s="88"/>
      <c r="L116" s="88"/>
      <c r="M116" s="88"/>
      <c r="N116" s="88"/>
      <c r="O116" s="149"/>
    </row>
    <row r="117" spans="1:15">
      <c r="A117" s="22" t="s">
        <v>390</v>
      </c>
      <c r="B117" s="19"/>
      <c r="C117" s="19"/>
      <c r="D117" s="115"/>
      <c r="E117" s="114"/>
      <c r="F117" s="118"/>
      <c r="G117" s="114"/>
      <c r="H117" s="118"/>
      <c r="I117" s="114"/>
      <c r="J117" s="118"/>
      <c r="K117" s="114"/>
      <c r="L117" s="114"/>
      <c r="M117" s="114"/>
      <c r="N117" s="114"/>
      <c r="O117" s="149">
        <f t="shared" si="6"/>
        <v>0</v>
      </c>
    </row>
    <row r="118" spans="1:15">
      <c r="A118" s="11" t="s">
        <v>47</v>
      </c>
      <c r="B118" s="258" t="s">
        <v>169</v>
      </c>
      <c r="C118" s="281">
        <f>SUM(D118:N118)</f>
        <v>0</v>
      </c>
      <c r="D118" s="121"/>
      <c r="E118" s="88"/>
      <c r="F118" s="121"/>
      <c r="G118" s="88"/>
      <c r="H118" s="121"/>
      <c r="I118" s="88"/>
      <c r="J118" s="121"/>
      <c r="K118" s="88"/>
      <c r="L118" s="88"/>
      <c r="M118" s="88"/>
      <c r="N118" s="88"/>
      <c r="O118" s="149">
        <f t="shared" si="6"/>
        <v>0</v>
      </c>
    </row>
    <row r="119" spans="1:15">
      <c r="A119" s="11" t="s">
        <v>498</v>
      </c>
      <c r="B119" s="258"/>
      <c r="C119" s="281">
        <f>SUM(D119:N119)</f>
        <v>0</v>
      </c>
      <c r="D119" s="121"/>
      <c r="E119" s="88"/>
      <c r="F119" s="121"/>
      <c r="G119" s="88"/>
      <c r="H119" s="121"/>
      <c r="I119" s="88"/>
      <c r="J119" s="121"/>
      <c r="K119" s="88"/>
      <c r="L119" s="88"/>
      <c r="M119" s="88"/>
      <c r="N119" s="88"/>
      <c r="O119" s="149">
        <f t="shared" si="6"/>
        <v>0</v>
      </c>
    </row>
    <row r="120" spans="1:15">
      <c r="A120" s="15" t="s">
        <v>568</v>
      </c>
      <c r="B120" s="258"/>
      <c r="C120" s="281"/>
      <c r="D120" s="121"/>
      <c r="E120" s="88"/>
      <c r="F120" s="121"/>
      <c r="G120" s="88"/>
      <c r="H120" s="121"/>
      <c r="I120" s="88"/>
      <c r="J120" s="121"/>
      <c r="K120" s="88"/>
      <c r="L120" s="88"/>
      <c r="M120" s="88"/>
      <c r="N120" s="88"/>
      <c r="O120" s="149"/>
    </row>
    <row r="121" spans="1:15">
      <c r="A121" s="13" t="s">
        <v>391</v>
      </c>
      <c r="B121" s="7"/>
      <c r="C121" s="7"/>
      <c r="D121" s="118"/>
      <c r="E121" s="114"/>
      <c r="F121" s="118"/>
      <c r="G121" s="114"/>
      <c r="H121" s="118"/>
      <c r="I121" s="114"/>
      <c r="J121" s="118"/>
      <c r="K121" s="114"/>
      <c r="L121" s="114"/>
      <c r="M121" s="114"/>
      <c r="N121" s="114"/>
      <c r="O121" s="149">
        <f t="shared" si="6"/>
        <v>0</v>
      </c>
    </row>
    <row r="122" spans="1:15">
      <c r="A122" s="11" t="s">
        <v>47</v>
      </c>
      <c r="B122" s="258" t="s">
        <v>170</v>
      </c>
      <c r="C122" s="281">
        <f>SUM(D122:N122)</f>
        <v>0</v>
      </c>
      <c r="D122" s="121"/>
      <c r="E122" s="88"/>
      <c r="F122" s="121"/>
      <c r="G122" s="88"/>
      <c r="H122" s="121"/>
      <c r="I122" s="88"/>
      <c r="J122" s="121"/>
      <c r="K122" s="336"/>
      <c r="L122" s="88"/>
      <c r="M122" s="88"/>
      <c r="N122" s="88"/>
      <c r="O122" s="149">
        <f t="shared" si="6"/>
        <v>0</v>
      </c>
    </row>
    <row r="123" spans="1:15">
      <c r="A123" s="11" t="s">
        <v>498</v>
      </c>
      <c r="B123" s="258"/>
      <c r="C123" s="281">
        <f>SUM(D123:N123)</f>
        <v>0</v>
      </c>
      <c r="D123" s="121"/>
      <c r="E123" s="88"/>
      <c r="F123" s="121"/>
      <c r="G123" s="88"/>
      <c r="H123" s="121"/>
      <c r="I123" s="88"/>
      <c r="J123" s="121"/>
      <c r="K123" s="336"/>
      <c r="L123" s="88"/>
      <c r="M123" s="88"/>
      <c r="N123" s="88"/>
      <c r="O123" s="149">
        <f t="shared" si="6"/>
        <v>0</v>
      </c>
    </row>
    <row r="124" spans="1:15">
      <c r="A124" s="15" t="s">
        <v>568</v>
      </c>
      <c r="B124" s="257"/>
      <c r="C124" s="239"/>
      <c r="D124" s="120"/>
      <c r="E124" s="113"/>
      <c r="F124" s="120"/>
      <c r="G124" s="113"/>
      <c r="H124" s="120"/>
      <c r="I124" s="113"/>
      <c r="J124" s="120"/>
      <c r="K124" s="337"/>
      <c r="L124" s="113"/>
      <c r="M124" s="113"/>
      <c r="N124" s="113"/>
      <c r="O124" s="149"/>
    </row>
    <row r="125" spans="1:15">
      <c r="A125" s="55" t="s">
        <v>392</v>
      </c>
      <c r="B125" s="48"/>
      <c r="C125" s="47"/>
      <c r="D125" s="121"/>
      <c r="E125" s="88"/>
      <c r="F125" s="121"/>
      <c r="G125" s="88"/>
      <c r="H125" s="121"/>
      <c r="I125" s="88"/>
      <c r="J125" s="121"/>
      <c r="K125" s="88"/>
      <c r="L125" s="88"/>
      <c r="M125" s="88"/>
      <c r="N125" s="88"/>
      <c r="O125" s="149">
        <f t="shared" si="6"/>
        <v>0</v>
      </c>
    </row>
    <row r="126" spans="1:15">
      <c r="A126" s="11" t="s">
        <v>47</v>
      </c>
      <c r="B126" s="258" t="s">
        <v>169</v>
      </c>
      <c r="C126" s="281">
        <f>SUM(D126:N126)</f>
        <v>125</v>
      </c>
      <c r="D126" s="121"/>
      <c r="E126" s="88"/>
      <c r="F126" s="121"/>
      <c r="G126" s="88"/>
      <c r="H126" s="121">
        <v>125</v>
      </c>
      <c r="I126" s="88"/>
      <c r="J126" s="121"/>
      <c r="K126" s="88"/>
      <c r="L126" s="88"/>
      <c r="M126" s="88">
        <v>0</v>
      </c>
      <c r="N126" s="88"/>
      <c r="O126" s="149">
        <f t="shared" si="6"/>
        <v>125</v>
      </c>
    </row>
    <row r="127" spans="1:15">
      <c r="A127" s="11" t="s">
        <v>498</v>
      </c>
      <c r="B127" s="258"/>
      <c r="C127" s="281">
        <f>SUM(D127:N127)</f>
        <v>125</v>
      </c>
      <c r="D127" s="121"/>
      <c r="E127" s="88"/>
      <c r="F127" s="121"/>
      <c r="G127" s="88"/>
      <c r="H127" s="121">
        <v>125</v>
      </c>
      <c r="I127" s="88"/>
      <c r="J127" s="121"/>
      <c r="K127" s="88"/>
      <c r="L127" s="88"/>
      <c r="M127" s="88"/>
      <c r="N127" s="88"/>
      <c r="O127" s="149">
        <f t="shared" si="6"/>
        <v>125</v>
      </c>
    </row>
    <row r="128" spans="1:15">
      <c r="A128" s="15" t="s">
        <v>568</v>
      </c>
      <c r="B128" s="257"/>
      <c r="C128" s="239">
        <f>SUM(D128:N128)</f>
        <v>125</v>
      </c>
      <c r="D128" s="110"/>
      <c r="E128" s="88"/>
      <c r="F128" s="121"/>
      <c r="G128" s="88"/>
      <c r="H128" s="121">
        <v>125</v>
      </c>
      <c r="I128" s="88"/>
      <c r="J128" s="121"/>
      <c r="K128" s="88"/>
      <c r="L128" s="88"/>
      <c r="M128" s="88"/>
      <c r="N128" s="88"/>
      <c r="O128" s="149"/>
    </row>
    <row r="129" spans="1:17">
      <c r="A129" s="55" t="s">
        <v>393</v>
      </c>
      <c r="B129" s="48"/>
      <c r="C129" s="48"/>
      <c r="D129" s="121"/>
      <c r="E129" s="114"/>
      <c r="F129" s="118"/>
      <c r="G129" s="114"/>
      <c r="H129" s="118"/>
      <c r="I129" s="114"/>
      <c r="J129" s="118"/>
      <c r="K129" s="114"/>
      <c r="L129" s="114"/>
      <c r="M129" s="114"/>
      <c r="N129" s="114"/>
      <c r="O129" s="149">
        <f t="shared" si="6"/>
        <v>0</v>
      </c>
    </row>
    <row r="130" spans="1:17">
      <c r="A130" s="11" t="s">
        <v>47</v>
      </c>
      <c r="B130" s="258" t="s">
        <v>170</v>
      </c>
      <c r="C130" s="281">
        <f>SUM(D130:N130)</f>
        <v>0</v>
      </c>
      <c r="D130" s="111"/>
      <c r="E130" s="88"/>
      <c r="F130" s="121"/>
      <c r="G130" s="88"/>
      <c r="H130" s="121"/>
      <c r="I130" s="88"/>
      <c r="J130" s="121"/>
      <c r="K130" s="88"/>
      <c r="L130" s="88"/>
      <c r="M130" s="88"/>
      <c r="N130" s="88"/>
      <c r="O130" s="149">
        <f t="shared" si="6"/>
        <v>0</v>
      </c>
    </row>
    <row r="131" spans="1:17">
      <c r="A131" s="11" t="s">
        <v>498</v>
      </c>
      <c r="B131" s="377"/>
      <c r="C131" s="281">
        <f>SUM(D131:N131)</f>
        <v>0</v>
      </c>
      <c r="D131" s="111"/>
      <c r="E131" s="88"/>
      <c r="F131" s="121"/>
      <c r="G131" s="88"/>
      <c r="H131" s="121"/>
      <c r="I131" s="88"/>
      <c r="J131" s="121"/>
      <c r="K131" s="88"/>
      <c r="L131" s="88"/>
      <c r="M131" s="88"/>
      <c r="N131" s="88"/>
      <c r="O131" s="149">
        <f t="shared" si="6"/>
        <v>0</v>
      </c>
    </row>
    <row r="132" spans="1:17">
      <c r="A132" s="15" t="s">
        <v>568</v>
      </c>
      <c r="B132" s="377"/>
      <c r="C132" s="424"/>
      <c r="D132" s="111"/>
      <c r="E132" s="88"/>
      <c r="F132" s="121"/>
      <c r="G132" s="88"/>
      <c r="H132" s="121"/>
      <c r="I132" s="88"/>
      <c r="J132" s="121"/>
      <c r="K132" s="88"/>
      <c r="L132" s="88"/>
      <c r="M132" s="88"/>
      <c r="N132" s="88"/>
      <c r="O132" s="425"/>
    </row>
    <row r="133" spans="1:17">
      <c r="A133" s="52" t="s">
        <v>394</v>
      </c>
      <c r="B133" s="223"/>
      <c r="C133" s="223"/>
      <c r="D133" s="116"/>
      <c r="E133" s="114"/>
      <c r="F133" s="118"/>
      <c r="G133" s="114"/>
      <c r="H133" s="118"/>
      <c r="I133" s="114"/>
      <c r="J133" s="118"/>
      <c r="K133" s="114"/>
      <c r="L133" s="114"/>
      <c r="M133" s="114"/>
      <c r="N133" s="114"/>
      <c r="O133" s="149">
        <f t="shared" si="6"/>
        <v>0</v>
      </c>
    </row>
    <row r="134" spans="1:17">
      <c r="A134" s="11" t="s">
        <v>47</v>
      </c>
      <c r="B134" s="377" t="s">
        <v>169</v>
      </c>
      <c r="C134" s="281">
        <f>SUM(D134:N134)</f>
        <v>0</v>
      </c>
      <c r="D134" s="111"/>
      <c r="E134" s="88"/>
      <c r="F134" s="121"/>
      <c r="G134" s="88"/>
      <c r="H134" s="121"/>
      <c r="I134" s="88"/>
      <c r="J134" s="121"/>
      <c r="K134" s="88"/>
      <c r="L134" s="88"/>
      <c r="M134" s="88"/>
      <c r="N134" s="88"/>
      <c r="O134" s="149">
        <f t="shared" si="6"/>
        <v>0</v>
      </c>
    </row>
    <row r="135" spans="1:17">
      <c r="A135" s="11" t="s">
        <v>498</v>
      </c>
      <c r="B135" s="377"/>
      <c r="C135" s="281">
        <f>SUM(D135:N135)</f>
        <v>0</v>
      </c>
      <c r="D135" s="111"/>
      <c r="E135" s="88"/>
      <c r="F135" s="121"/>
      <c r="G135" s="88"/>
      <c r="H135" s="121"/>
      <c r="I135" s="88"/>
      <c r="J135" s="121"/>
      <c r="K135" s="88"/>
      <c r="L135" s="88"/>
      <c r="M135" s="88"/>
      <c r="N135" s="88"/>
      <c r="O135" s="149">
        <f t="shared" si="6"/>
        <v>0</v>
      </c>
    </row>
    <row r="136" spans="1:17">
      <c r="A136" s="15" t="s">
        <v>568</v>
      </c>
      <c r="B136" s="377"/>
      <c r="C136" s="424"/>
      <c r="D136" s="111"/>
      <c r="E136" s="88"/>
      <c r="F136" s="121"/>
      <c r="G136" s="88"/>
      <c r="H136" s="121"/>
      <c r="I136" s="88"/>
      <c r="J136" s="121"/>
      <c r="K136" s="88"/>
      <c r="L136" s="88"/>
      <c r="M136" s="88"/>
      <c r="N136" s="88"/>
      <c r="O136" s="149"/>
    </row>
    <row r="137" spans="1:17">
      <c r="A137" s="296" t="s">
        <v>395</v>
      </c>
      <c r="B137" s="223"/>
      <c r="C137" s="223"/>
      <c r="D137" s="116"/>
      <c r="E137" s="114"/>
      <c r="F137" s="118"/>
      <c r="G137" s="114"/>
      <c r="H137" s="118"/>
      <c r="I137" s="114"/>
      <c r="J137" s="118"/>
      <c r="K137" s="114"/>
      <c r="L137" s="114"/>
      <c r="M137" s="114"/>
      <c r="N137" s="114"/>
      <c r="O137" s="149">
        <f t="shared" si="6"/>
        <v>0</v>
      </c>
      <c r="Q137" s="63"/>
    </row>
    <row r="138" spans="1:17">
      <c r="A138" s="11" t="s">
        <v>47</v>
      </c>
      <c r="B138" s="258" t="s">
        <v>169</v>
      </c>
      <c r="C138" s="281">
        <f>SUM(D138:N138)</f>
        <v>134510</v>
      </c>
      <c r="D138" s="111"/>
      <c r="E138" s="88"/>
      <c r="F138" s="121"/>
      <c r="G138" s="88"/>
      <c r="H138" s="121"/>
      <c r="I138" s="88"/>
      <c r="J138" s="121"/>
      <c r="K138" s="88"/>
      <c r="L138" s="88"/>
      <c r="M138" s="88">
        <v>134510</v>
      </c>
      <c r="N138" s="88"/>
      <c r="O138" s="149">
        <f t="shared" si="6"/>
        <v>134510</v>
      </c>
    </row>
    <row r="139" spans="1:17">
      <c r="A139" s="11" t="s">
        <v>498</v>
      </c>
      <c r="B139" s="377"/>
      <c r="C139" s="281">
        <f>SUM(D139:N139)</f>
        <v>134510</v>
      </c>
      <c r="D139" s="111"/>
      <c r="E139" s="88"/>
      <c r="F139" s="121"/>
      <c r="G139" s="88"/>
      <c r="H139" s="121"/>
      <c r="I139" s="88"/>
      <c r="J139" s="121"/>
      <c r="K139" s="88"/>
      <c r="L139" s="88"/>
      <c r="M139" s="88">
        <v>134510</v>
      </c>
      <c r="N139" s="88"/>
      <c r="O139" s="149">
        <f t="shared" si="6"/>
        <v>134510</v>
      </c>
    </row>
    <row r="140" spans="1:17">
      <c r="A140" s="15" t="s">
        <v>568</v>
      </c>
      <c r="B140" s="377"/>
      <c r="C140" s="281">
        <f>SUM(D140:N140)</f>
        <v>134510</v>
      </c>
      <c r="D140" s="111"/>
      <c r="E140" s="88"/>
      <c r="F140" s="121"/>
      <c r="G140" s="88"/>
      <c r="H140" s="121"/>
      <c r="I140" s="88"/>
      <c r="J140" s="121"/>
      <c r="K140" s="88"/>
      <c r="L140" s="88"/>
      <c r="M140" s="88">
        <v>134510</v>
      </c>
      <c r="N140" s="88"/>
      <c r="O140" s="149"/>
    </row>
    <row r="141" spans="1:17">
      <c r="A141" s="296" t="s">
        <v>396</v>
      </c>
      <c r="B141" s="223"/>
      <c r="C141" s="378"/>
      <c r="D141" s="116"/>
      <c r="E141" s="114"/>
      <c r="F141" s="118"/>
      <c r="G141" s="114"/>
      <c r="H141" s="118"/>
      <c r="I141" s="114"/>
      <c r="J141" s="118"/>
      <c r="K141" s="114"/>
      <c r="L141" s="114"/>
      <c r="M141" s="114"/>
      <c r="N141" s="114"/>
      <c r="O141" s="149">
        <f t="shared" si="6"/>
        <v>0</v>
      </c>
    </row>
    <row r="142" spans="1:17">
      <c r="A142" s="11" t="s">
        <v>47</v>
      </c>
      <c r="B142" s="258" t="s">
        <v>169</v>
      </c>
      <c r="C142" s="281">
        <f>SUM(D142:N142)</f>
        <v>0</v>
      </c>
      <c r="D142" s="111"/>
      <c r="E142" s="88"/>
      <c r="F142" s="121"/>
      <c r="G142" s="88"/>
      <c r="H142" s="121"/>
      <c r="I142" s="88"/>
      <c r="J142" s="121"/>
      <c r="K142" s="88"/>
      <c r="L142" s="88"/>
      <c r="M142" s="88"/>
      <c r="N142" s="88"/>
      <c r="O142" s="149">
        <f t="shared" si="6"/>
        <v>0</v>
      </c>
    </row>
    <row r="143" spans="1:17">
      <c r="A143" s="11" t="s">
        <v>498</v>
      </c>
      <c r="B143" s="377"/>
      <c r="C143" s="281">
        <f>SUM(D143:N143)</f>
        <v>0</v>
      </c>
      <c r="D143" s="111"/>
      <c r="E143" s="111"/>
      <c r="F143" s="121"/>
      <c r="G143" s="88"/>
      <c r="H143" s="121"/>
      <c r="I143" s="88"/>
      <c r="J143" s="121"/>
      <c r="K143" s="88"/>
      <c r="L143" s="88"/>
      <c r="M143" s="88"/>
      <c r="N143" s="88"/>
      <c r="O143" s="149">
        <f t="shared" si="6"/>
        <v>0</v>
      </c>
    </row>
    <row r="144" spans="1:17">
      <c r="A144" s="15" t="s">
        <v>568</v>
      </c>
      <c r="B144" s="377"/>
      <c r="C144" s="239">
        <f>SUM(D144:N144)</f>
        <v>0</v>
      </c>
      <c r="D144" s="110"/>
      <c r="E144" s="110"/>
      <c r="F144" s="120"/>
      <c r="G144" s="113"/>
      <c r="H144" s="120"/>
      <c r="I144" s="113"/>
      <c r="J144" s="120"/>
      <c r="K144" s="113"/>
      <c r="L144" s="113"/>
      <c r="M144" s="113"/>
      <c r="N144" s="113"/>
      <c r="O144" s="149"/>
    </row>
    <row r="145" spans="1:17">
      <c r="A145" s="296" t="s">
        <v>397</v>
      </c>
      <c r="B145" s="223"/>
      <c r="C145" s="281"/>
      <c r="D145" s="111"/>
      <c r="E145" s="111"/>
      <c r="F145" s="121"/>
      <c r="G145" s="88"/>
      <c r="H145" s="121"/>
      <c r="I145" s="88"/>
      <c r="J145" s="121"/>
      <c r="K145" s="88"/>
      <c r="L145" s="88"/>
      <c r="M145" s="88"/>
      <c r="N145" s="88"/>
      <c r="O145" s="149">
        <f t="shared" si="6"/>
        <v>0</v>
      </c>
      <c r="Q145" s="63"/>
    </row>
    <row r="146" spans="1:17">
      <c r="A146" s="11" t="s">
        <v>47</v>
      </c>
      <c r="B146" s="258" t="s">
        <v>169</v>
      </c>
      <c r="C146" s="281">
        <f>SUM(D146:N146)</f>
        <v>0</v>
      </c>
      <c r="D146" s="111"/>
      <c r="E146" s="111"/>
      <c r="F146" s="121"/>
      <c r="G146" s="88"/>
      <c r="H146" s="121"/>
      <c r="I146" s="88"/>
      <c r="J146" s="121"/>
      <c r="K146" s="88"/>
      <c r="L146" s="88"/>
      <c r="M146" s="88"/>
      <c r="N146" s="88"/>
      <c r="O146" s="149">
        <f t="shared" si="6"/>
        <v>0</v>
      </c>
      <c r="Q146" s="63"/>
    </row>
    <row r="147" spans="1:17">
      <c r="A147" s="11" t="s">
        <v>498</v>
      </c>
      <c r="B147" s="35"/>
      <c r="C147" s="281">
        <f>SUM(D147:N147)</f>
        <v>0</v>
      </c>
      <c r="D147" s="111"/>
      <c r="E147" s="111"/>
      <c r="F147" s="121"/>
      <c r="G147" s="88"/>
      <c r="H147" s="121"/>
      <c r="I147" s="88"/>
      <c r="J147" s="121"/>
      <c r="K147" s="88"/>
      <c r="L147" s="88"/>
      <c r="M147" s="88"/>
      <c r="N147" s="88"/>
      <c r="O147" s="149">
        <f t="shared" si="6"/>
        <v>0</v>
      </c>
      <c r="Q147" s="63"/>
    </row>
    <row r="148" spans="1:17">
      <c r="A148" s="15" t="s">
        <v>568</v>
      </c>
      <c r="B148" s="35"/>
      <c r="C148" s="281">
        <f>SUM(D148:N148)</f>
        <v>0</v>
      </c>
      <c r="D148" s="111"/>
      <c r="E148" s="111"/>
      <c r="F148" s="121"/>
      <c r="G148" s="88"/>
      <c r="H148" s="121"/>
      <c r="I148" s="88"/>
      <c r="J148" s="121"/>
      <c r="K148" s="88"/>
      <c r="L148" s="88"/>
      <c r="M148" s="88"/>
      <c r="N148" s="88"/>
      <c r="O148" s="149"/>
      <c r="Q148" s="63"/>
    </row>
    <row r="149" spans="1:17">
      <c r="A149" s="262" t="s">
        <v>398</v>
      </c>
      <c r="B149" s="58"/>
      <c r="C149" s="47"/>
      <c r="D149" s="116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49">
        <f t="shared" si="6"/>
        <v>0</v>
      </c>
    </row>
    <row r="150" spans="1:17">
      <c r="A150" s="11" t="s">
        <v>47</v>
      </c>
      <c r="B150" s="69" t="s">
        <v>169</v>
      </c>
      <c r="C150" s="281">
        <f>SUM(D150:N150)</f>
        <v>0</v>
      </c>
      <c r="D150" s="111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149">
        <f t="shared" si="6"/>
        <v>0</v>
      </c>
    </row>
    <row r="151" spans="1:17">
      <c r="A151" s="11" t="s">
        <v>498</v>
      </c>
      <c r="B151" s="69"/>
      <c r="C151" s="281">
        <f>SUM(D151:N151)</f>
        <v>0</v>
      </c>
      <c r="D151" s="111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149">
        <f t="shared" si="6"/>
        <v>0</v>
      </c>
    </row>
    <row r="152" spans="1:17">
      <c r="A152" s="15" t="s">
        <v>568</v>
      </c>
      <c r="B152" s="69"/>
      <c r="C152" s="281">
        <f>SUM(D152:N152)</f>
        <v>0</v>
      </c>
      <c r="D152" s="111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149"/>
    </row>
    <row r="153" spans="1:17">
      <c r="A153" s="262" t="s">
        <v>399</v>
      </c>
      <c r="B153" s="58"/>
      <c r="C153" s="47"/>
      <c r="D153" s="116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49">
        <f t="shared" si="6"/>
        <v>0</v>
      </c>
    </row>
    <row r="154" spans="1:17">
      <c r="A154" s="11" t="s">
        <v>47</v>
      </c>
      <c r="B154" s="69" t="s">
        <v>170</v>
      </c>
      <c r="C154" s="281">
        <f>SUM(D154:N154)</f>
        <v>0</v>
      </c>
      <c r="D154" s="111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149">
        <f t="shared" si="6"/>
        <v>0</v>
      </c>
    </row>
    <row r="155" spans="1:17">
      <c r="A155" s="11" t="s">
        <v>498</v>
      </c>
      <c r="B155" s="69"/>
      <c r="C155" s="281">
        <f>SUM(D155:N155)</f>
        <v>0</v>
      </c>
      <c r="D155" s="111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149">
        <f t="shared" si="6"/>
        <v>0</v>
      </c>
    </row>
    <row r="156" spans="1:17">
      <c r="A156" s="15" t="s">
        <v>568</v>
      </c>
      <c r="B156" s="69"/>
      <c r="C156" s="281">
        <f>SUM(D156:N156)</f>
        <v>0</v>
      </c>
      <c r="D156" s="111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149"/>
    </row>
    <row r="157" spans="1:17">
      <c r="A157" s="262" t="s">
        <v>400</v>
      </c>
      <c r="B157" s="58"/>
      <c r="C157" s="47"/>
      <c r="D157" s="116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49">
        <f t="shared" si="6"/>
        <v>0</v>
      </c>
    </row>
    <row r="158" spans="1:17">
      <c r="A158" s="11" t="s">
        <v>47</v>
      </c>
      <c r="B158" s="69" t="s">
        <v>170</v>
      </c>
      <c r="C158" s="281">
        <f>SUM(D158:N158)</f>
        <v>0</v>
      </c>
      <c r="D158" s="111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149">
        <f t="shared" si="6"/>
        <v>0</v>
      </c>
    </row>
    <row r="159" spans="1:17">
      <c r="A159" s="11" t="s">
        <v>498</v>
      </c>
      <c r="B159" s="69"/>
      <c r="C159" s="281">
        <f>SUM(D159:N159)</f>
        <v>0</v>
      </c>
      <c r="D159" s="121"/>
      <c r="E159" s="88"/>
      <c r="F159" s="121"/>
      <c r="G159" s="88"/>
      <c r="H159" s="121"/>
      <c r="I159" s="88"/>
      <c r="J159" s="121"/>
      <c r="K159" s="88"/>
      <c r="L159" s="88"/>
      <c r="M159" s="88"/>
      <c r="N159" s="88"/>
      <c r="O159" s="149">
        <f t="shared" si="6"/>
        <v>0</v>
      </c>
    </row>
    <row r="160" spans="1:17">
      <c r="A160" s="15" t="s">
        <v>568</v>
      </c>
      <c r="B160" s="69"/>
      <c r="C160" s="281">
        <f>SUM(D160:N160)</f>
        <v>0</v>
      </c>
      <c r="D160" s="121"/>
      <c r="E160" s="88"/>
      <c r="F160" s="121"/>
      <c r="G160" s="88"/>
      <c r="H160" s="121"/>
      <c r="I160" s="88"/>
      <c r="J160" s="121"/>
      <c r="K160" s="88"/>
      <c r="L160" s="88"/>
      <c r="M160" s="88"/>
      <c r="N160" s="88"/>
      <c r="O160" s="149"/>
    </row>
    <row r="161" spans="1:15">
      <c r="A161" s="216" t="s">
        <v>401</v>
      </c>
      <c r="B161" s="340"/>
      <c r="C161" s="309"/>
      <c r="D161" s="118"/>
      <c r="E161" s="114"/>
      <c r="F161" s="118"/>
      <c r="G161" s="114"/>
      <c r="H161" s="118"/>
      <c r="I161" s="114"/>
      <c r="J161" s="118"/>
      <c r="K161" s="114"/>
      <c r="L161" s="114"/>
      <c r="M161" s="114"/>
      <c r="N161" s="114"/>
      <c r="O161" s="149">
        <f t="shared" si="6"/>
        <v>0</v>
      </c>
    </row>
    <row r="162" spans="1:15">
      <c r="A162" s="11" t="s">
        <v>47</v>
      </c>
      <c r="B162" s="69" t="s">
        <v>170</v>
      </c>
      <c r="C162" s="281">
        <f>SUM(D162:N162)</f>
        <v>0</v>
      </c>
      <c r="D162" s="121"/>
      <c r="E162" s="88"/>
      <c r="F162" s="121"/>
      <c r="G162" s="88"/>
      <c r="H162" s="121"/>
      <c r="I162" s="88"/>
      <c r="J162" s="121"/>
      <c r="K162" s="88"/>
      <c r="L162" s="88"/>
      <c r="M162" s="88"/>
      <c r="N162" s="88"/>
      <c r="O162" s="149">
        <f t="shared" si="6"/>
        <v>0</v>
      </c>
    </row>
    <row r="163" spans="1:15">
      <c r="A163" s="11" t="s">
        <v>498</v>
      </c>
      <c r="B163" s="69"/>
      <c r="C163" s="281">
        <f>SUM(D163:N163)</f>
        <v>0</v>
      </c>
      <c r="D163" s="121"/>
      <c r="E163" s="88"/>
      <c r="F163" s="121"/>
      <c r="G163" s="88"/>
      <c r="H163" s="121"/>
      <c r="I163" s="88"/>
      <c r="J163" s="121"/>
      <c r="K163" s="88"/>
      <c r="L163" s="88"/>
      <c r="M163" s="88"/>
      <c r="N163" s="88"/>
      <c r="O163" s="149">
        <f t="shared" si="6"/>
        <v>0</v>
      </c>
    </row>
    <row r="164" spans="1:15">
      <c r="A164" s="15" t="s">
        <v>568</v>
      </c>
      <c r="B164" s="69"/>
      <c r="C164" s="281">
        <f>SUM(D164:N164)</f>
        <v>0</v>
      </c>
      <c r="D164" s="121"/>
      <c r="E164" s="88"/>
      <c r="F164" s="121"/>
      <c r="G164" s="88"/>
      <c r="H164" s="121"/>
      <c r="I164" s="88"/>
      <c r="J164" s="121"/>
      <c r="K164" s="88"/>
      <c r="L164" s="88"/>
      <c r="M164" s="88"/>
      <c r="N164" s="88"/>
      <c r="O164" s="149"/>
    </row>
    <row r="165" spans="1:15">
      <c r="A165" s="216" t="s">
        <v>402</v>
      </c>
      <c r="B165" s="340"/>
      <c r="C165" s="309"/>
      <c r="D165" s="117"/>
      <c r="E165" s="114"/>
      <c r="F165" s="118"/>
      <c r="G165" s="114"/>
      <c r="H165" s="118"/>
      <c r="I165" s="114"/>
      <c r="J165" s="118"/>
      <c r="K165" s="114"/>
      <c r="L165" s="114"/>
      <c r="M165" s="114"/>
      <c r="N165" s="114"/>
      <c r="O165" s="149">
        <f t="shared" si="6"/>
        <v>0</v>
      </c>
    </row>
    <row r="166" spans="1:15">
      <c r="A166" s="11" t="s">
        <v>47</v>
      </c>
      <c r="B166" s="69" t="s">
        <v>170</v>
      </c>
      <c r="C166" s="281">
        <f>SUM(D166:N166)</f>
        <v>0</v>
      </c>
      <c r="D166" s="131"/>
      <c r="E166" s="88"/>
      <c r="F166" s="121"/>
      <c r="G166" s="88"/>
      <c r="H166" s="121"/>
      <c r="I166" s="88"/>
      <c r="J166" s="121"/>
      <c r="K166" s="88"/>
      <c r="L166" s="88"/>
      <c r="M166" s="88"/>
      <c r="N166" s="88"/>
      <c r="O166" s="149">
        <f t="shared" si="6"/>
        <v>0</v>
      </c>
    </row>
    <row r="167" spans="1:15">
      <c r="A167" s="11" t="s">
        <v>498</v>
      </c>
      <c r="B167" s="69"/>
      <c r="C167" s="281">
        <f>SUM(D167:N167)</f>
        <v>0</v>
      </c>
      <c r="D167" s="121"/>
      <c r="E167" s="88"/>
      <c r="F167" s="121"/>
      <c r="G167" s="88"/>
      <c r="H167" s="121"/>
      <c r="I167" s="88"/>
      <c r="J167" s="121"/>
      <c r="K167" s="88"/>
      <c r="L167" s="88"/>
      <c r="M167" s="88"/>
      <c r="N167" s="88"/>
      <c r="O167" s="149">
        <f t="shared" si="6"/>
        <v>0</v>
      </c>
    </row>
    <row r="168" spans="1:15">
      <c r="A168" s="15" t="s">
        <v>568</v>
      </c>
      <c r="B168" s="69"/>
      <c r="C168" s="239">
        <f>SUM(D168:N168)</f>
        <v>0</v>
      </c>
      <c r="D168" s="121"/>
      <c r="E168" s="88"/>
      <c r="F168" s="121"/>
      <c r="G168" s="88"/>
      <c r="H168" s="121"/>
      <c r="I168" s="88"/>
      <c r="J168" s="121"/>
      <c r="K168" s="88"/>
      <c r="L168" s="88"/>
      <c r="M168" s="88"/>
      <c r="N168" s="88"/>
      <c r="O168" s="149"/>
    </row>
    <row r="169" spans="1:15">
      <c r="A169" s="333" t="s">
        <v>423</v>
      </c>
      <c r="B169" s="7"/>
      <c r="C169" s="19"/>
      <c r="D169" s="117"/>
      <c r="E169" s="114"/>
      <c r="F169" s="118"/>
      <c r="G169" s="114"/>
      <c r="H169" s="118"/>
      <c r="I169" s="114"/>
      <c r="J169" s="118"/>
      <c r="K169" s="114"/>
      <c r="L169" s="114"/>
      <c r="M169" s="114"/>
      <c r="N169" s="114"/>
      <c r="O169" s="149">
        <f t="shared" si="6"/>
        <v>0</v>
      </c>
    </row>
    <row r="170" spans="1:15">
      <c r="A170" s="11" t="s">
        <v>47</v>
      </c>
      <c r="B170" s="258" t="s">
        <v>169</v>
      </c>
      <c r="C170" s="281">
        <f>SUM(D170:N170)</f>
        <v>0</v>
      </c>
      <c r="D170" s="131"/>
      <c r="E170" s="88"/>
      <c r="F170" s="121"/>
      <c r="G170" s="88"/>
      <c r="H170" s="121"/>
      <c r="I170" s="88"/>
      <c r="J170" s="121"/>
      <c r="K170" s="88"/>
      <c r="L170" s="88"/>
      <c r="M170" s="88"/>
      <c r="N170" s="88"/>
      <c r="O170" s="149">
        <f t="shared" ref="O170:O224" si="13">SUM(D170:N170)</f>
        <v>0</v>
      </c>
    </row>
    <row r="171" spans="1:15">
      <c r="A171" s="11" t="s">
        <v>498</v>
      </c>
      <c r="B171" s="258"/>
      <c r="C171" s="281">
        <f>SUM(D171:N171)</f>
        <v>0</v>
      </c>
      <c r="D171" s="131"/>
      <c r="E171" s="88"/>
      <c r="F171" s="121"/>
      <c r="G171" s="88"/>
      <c r="H171" s="121"/>
      <c r="I171" s="88"/>
      <c r="J171" s="121"/>
      <c r="K171" s="88"/>
      <c r="L171" s="88"/>
      <c r="M171" s="88"/>
      <c r="N171" s="88"/>
      <c r="O171" s="149">
        <f t="shared" si="13"/>
        <v>0</v>
      </c>
    </row>
    <row r="172" spans="1:15">
      <c r="A172" s="15" t="s">
        <v>568</v>
      </c>
      <c r="B172" s="258"/>
      <c r="C172" s="281"/>
      <c r="D172" s="119"/>
      <c r="E172" s="113"/>
      <c r="F172" s="120"/>
      <c r="G172" s="113"/>
      <c r="H172" s="120"/>
      <c r="I172" s="113"/>
      <c r="J172" s="120"/>
      <c r="K172" s="113"/>
      <c r="L172" s="113"/>
      <c r="M172" s="113"/>
      <c r="N172" s="113"/>
      <c r="O172" s="149"/>
    </row>
    <row r="173" spans="1:15">
      <c r="A173" s="13" t="s">
        <v>424</v>
      </c>
      <c r="B173" s="280"/>
      <c r="C173" s="309"/>
      <c r="D173" s="121"/>
      <c r="E173" s="88"/>
      <c r="F173" s="121"/>
      <c r="G173" s="88"/>
      <c r="H173" s="121"/>
      <c r="I173" s="88"/>
      <c r="J173" s="121"/>
      <c r="K173" s="88"/>
      <c r="L173" s="88"/>
      <c r="M173" s="88"/>
      <c r="N173" s="88"/>
      <c r="O173" s="149">
        <f t="shared" si="13"/>
        <v>0</v>
      </c>
    </row>
    <row r="174" spans="1:15">
      <c r="A174" s="11" t="s">
        <v>47</v>
      </c>
      <c r="B174" s="258" t="s">
        <v>169</v>
      </c>
      <c r="C174" s="281">
        <f>SUM(D174:N174)</f>
        <v>0</v>
      </c>
      <c r="D174" s="121"/>
      <c r="E174" s="88"/>
      <c r="F174" s="121"/>
      <c r="G174" s="88"/>
      <c r="H174" s="121"/>
      <c r="I174" s="88"/>
      <c r="J174" s="121"/>
      <c r="K174" s="88"/>
      <c r="L174" s="88"/>
      <c r="M174" s="88"/>
      <c r="N174" s="88"/>
      <c r="O174" s="149">
        <f t="shared" si="13"/>
        <v>0</v>
      </c>
    </row>
    <row r="175" spans="1:15">
      <c r="A175" s="11" t="s">
        <v>498</v>
      </c>
      <c r="B175" s="258"/>
      <c r="C175" s="281">
        <f>SUM(D175:N175)</f>
        <v>0</v>
      </c>
      <c r="D175" s="121"/>
      <c r="E175" s="88"/>
      <c r="F175" s="121"/>
      <c r="G175" s="88"/>
      <c r="H175" s="121"/>
      <c r="I175" s="88"/>
      <c r="J175" s="121"/>
      <c r="K175" s="88"/>
      <c r="L175" s="88"/>
      <c r="M175" s="88"/>
      <c r="N175" s="88"/>
      <c r="O175" s="149">
        <f t="shared" si="13"/>
        <v>0</v>
      </c>
    </row>
    <row r="176" spans="1:15">
      <c r="A176" s="15" t="s">
        <v>568</v>
      </c>
      <c r="B176" s="258"/>
      <c r="C176" s="281">
        <f>SUM(D176:N176)</f>
        <v>0</v>
      </c>
      <c r="D176" s="121"/>
      <c r="E176" s="88"/>
      <c r="F176" s="121"/>
      <c r="G176" s="88"/>
      <c r="H176" s="121"/>
      <c r="I176" s="88"/>
      <c r="J176" s="121"/>
      <c r="K176" s="88"/>
      <c r="L176" s="88"/>
      <c r="M176" s="88"/>
      <c r="N176" s="88"/>
      <c r="O176" s="149"/>
    </row>
    <row r="177" spans="1:18">
      <c r="A177" s="22" t="s">
        <v>413</v>
      </c>
      <c r="B177" s="7"/>
      <c r="C177" s="7"/>
      <c r="D177" s="118"/>
      <c r="E177" s="114"/>
      <c r="F177" s="118"/>
      <c r="G177" s="114"/>
      <c r="H177" s="118"/>
      <c r="I177" s="114"/>
      <c r="J177" s="118"/>
      <c r="K177" s="114"/>
      <c r="L177" s="114"/>
      <c r="M177" s="114"/>
      <c r="N177" s="114"/>
      <c r="O177" s="149">
        <f t="shared" si="13"/>
        <v>0</v>
      </c>
      <c r="R177" s="63"/>
    </row>
    <row r="178" spans="1:18">
      <c r="A178" s="11" t="s">
        <v>47</v>
      </c>
      <c r="B178" s="258" t="s">
        <v>169</v>
      </c>
      <c r="C178" s="281">
        <f>SUM(D178:N178)</f>
        <v>0</v>
      </c>
      <c r="D178" s="121"/>
      <c r="E178" s="88"/>
      <c r="F178" s="121"/>
      <c r="G178" s="88"/>
      <c r="H178" s="121"/>
      <c r="I178" s="88"/>
      <c r="J178" s="121"/>
      <c r="K178" s="88"/>
      <c r="L178" s="88"/>
      <c r="M178" s="88"/>
      <c r="N178" s="88"/>
      <c r="O178" s="149">
        <f t="shared" si="13"/>
        <v>0</v>
      </c>
    </row>
    <row r="179" spans="1:18">
      <c r="A179" s="11" t="s">
        <v>498</v>
      </c>
      <c r="B179" s="258"/>
      <c r="C179" s="281">
        <f>SUM(D179:N179)</f>
        <v>0</v>
      </c>
      <c r="D179" s="121"/>
      <c r="E179" s="88"/>
      <c r="F179" s="121"/>
      <c r="G179" s="88"/>
      <c r="H179" s="121"/>
      <c r="I179" s="88"/>
      <c r="J179" s="121"/>
      <c r="K179" s="88"/>
      <c r="L179" s="88"/>
      <c r="M179" s="88"/>
      <c r="N179" s="88"/>
      <c r="O179" s="149">
        <f t="shared" si="13"/>
        <v>0</v>
      </c>
    </row>
    <row r="180" spans="1:18">
      <c r="A180" s="15" t="s">
        <v>568</v>
      </c>
      <c r="B180" s="258"/>
      <c r="C180" s="281">
        <f>SUM(D180:N180)</f>
        <v>0</v>
      </c>
      <c r="D180" s="121"/>
      <c r="E180" s="88"/>
      <c r="F180" s="121"/>
      <c r="G180" s="88"/>
      <c r="H180" s="121"/>
      <c r="I180" s="88"/>
      <c r="J180" s="121"/>
      <c r="K180" s="88"/>
      <c r="L180" s="88"/>
      <c r="M180" s="88"/>
      <c r="N180" s="88"/>
      <c r="O180" s="149"/>
    </row>
    <row r="181" spans="1:18">
      <c r="A181" s="13" t="s">
        <v>425</v>
      </c>
      <c r="B181" s="7"/>
      <c r="C181" s="7"/>
      <c r="D181" s="118"/>
      <c r="E181" s="114"/>
      <c r="F181" s="118"/>
      <c r="G181" s="114"/>
      <c r="H181" s="118"/>
      <c r="I181" s="114"/>
      <c r="J181" s="118"/>
      <c r="K181" s="114"/>
      <c r="L181" s="114"/>
      <c r="M181" s="114"/>
      <c r="N181" s="114"/>
      <c r="O181" s="149">
        <f t="shared" si="13"/>
        <v>0</v>
      </c>
    </row>
    <row r="182" spans="1:18">
      <c r="A182" s="11" t="s">
        <v>47</v>
      </c>
      <c r="B182" s="258" t="s">
        <v>169</v>
      </c>
      <c r="C182" s="281">
        <f>SUM(D182:N182)</f>
        <v>2216</v>
      </c>
      <c r="D182" s="121"/>
      <c r="E182" s="88">
        <v>2216</v>
      </c>
      <c r="F182" s="121"/>
      <c r="G182" s="88"/>
      <c r="H182" s="121"/>
      <c r="I182" s="88"/>
      <c r="J182" s="121">
        <v>0</v>
      </c>
      <c r="K182" s="88"/>
      <c r="L182" s="88"/>
      <c r="M182" s="88"/>
      <c r="N182" s="88"/>
      <c r="O182" s="149">
        <f t="shared" si="13"/>
        <v>2216</v>
      </c>
    </row>
    <row r="183" spans="1:18">
      <c r="A183" s="11" t="s">
        <v>498</v>
      </c>
      <c r="B183" s="258"/>
      <c r="C183" s="281">
        <f>SUM(D183:N183)</f>
        <v>2216</v>
      </c>
      <c r="D183" s="121"/>
      <c r="E183" s="88">
        <v>2216</v>
      </c>
      <c r="F183" s="121"/>
      <c r="G183" s="88"/>
      <c r="H183" s="121"/>
      <c r="I183" s="88"/>
      <c r="J183" s="121"/>
      <c r="K183" s="88"/>
      <c r="L183" s="88"/>
      <c r="M183" s="88"/>
      <c r="N183" s="88"/>
      <c r="O183" s="149">
        <f t="shared" si="13"/>
        <v>2216</v>
      </c>
    </row>
    <row r="184" spans="1:18">
      <c r="A184" s="15" t="s">
        <v>568</v>
      </c>
      <c r="B184" s="258"/>
      <c r="C184" s="281">
        <f>SUM(D184:N184)</f>
        <v>2216</v>
      </c>
      <c r="D184" s="121"/>
      <c r="E184" s="88">
        <v>2216</v>
      </c>
      <c r="F184" s="121"/>
      <c r="G184" s="88"/>
      <c r="H184" s="121"/>
      <c r="I184" s="88"/>
      <c r="J184" s="121"/>
      <c r="K184" s="111"/>
      <c r="L184" s="88"/>
      <c r="M184" s="88"/>
      <c r="N184" s="88"/>
      <c r="O184" s="149"/>
    </row>
    <row r="185" spans="1:18">
      <c r="A185" s="13" t="s">
        <v>415</v>
      </c>
      <c r="B185" s="7"/>
      <c r="C185" s="7"/>
      <c r="D185" s="118"/>
      <c r="E185" s="114"/>
      <c r="F185" s="118"/>
      <c r="G185" s="114"/>
      <c r="H185" s="118"/>
      <c r="I185" s="114"/>
      <c r="J185" s="114"/>
      <c r="K185" s="116"/>
      <c r="L185" s="114"/>
      <c r="M185" s="114"/>
      <c r="N185" s="114"/>
      <c r="O185" s="149">
        <f t="shared" si="13"/>
        <v>0</v>
      </c>
    </row>
    <row r="186" spans="1:18">
      <c r="A186" s="11" t="s">
        <v>47</v>
      </c>
      <c r="B186" s="258" t="s">
        <v>169</v>
      </c>
      <c r="C186" s="281">
        <f>SUM(D186:N186)</f>
        <v>6942</v>
      </c>
      <c r="D186" s="111"/>
      <c r="E186" s="88"/>
      <c r="F186" s="121"/>
      <c r="G186" s="88"/>
      <c r="H186" s="121">
        <v>6942</v>
      </c>
      <c r="I186" s="88"/>
      <c r="J186" s="88"/>
      <c r="K186" s="111"/>
      <c r="L186" s="88"/>
      <c r="M186" s="88"/>
      <c r="N186" s="88"/>
      <c r="O186" s="149">
        <f t="shared" si="13"/>
        <v>6942</v>
      </c>
    </row>
    <row r="187" spans="1:18">
      <c r="A187" s="11" t="s">
        <v>498</v>
      </c>
      <c r="B187" s="258"/>
      <c r="C187" s="281">
        <f>SUM(D187:N187)</f>
        <v>6942</v>
      </c>
      <c r="D187" s="121"/>
      <c r="E187" s="88"/>
      <c r="F187" s="121"/>
      <c r="G187" s="88"/>
      <c r="H187" s="121">
        <v>6942</v>
      </c>
      <c r="I187" s="88"/>
      <c r="J187" s="88"/>
      <c r="K187" s="121"/>
      <c r="L187" s="88"/>
      <c r="M187" s="111"/>
      <c r="N187" s="88"/>
      <c r="O187" s="149">
        <f t="shared" si="13"/>
        <v>6942</v>
      </c>
    </row>
    <row r="188" spans="1:18">
      <c r="A188" s="15" t="s">
        <v>568</v>
      </c>
      <c r="B188" s="258"/>
      <c r="C188" s="281">
        <f>SUM(D188:N188)</f>
        <v>6942</v>
      </c>
      <c r="D188" s="121"/>
      <c r="E188" s="88"/>
      <c r="F188" s="121"/>
      <c r="G188" s="88"/>
      <c r="H188" s="121">
        <v>6942</v>
      </c>
      <c r="I188" s="121"/>
      <c r="J188" s="88"/>
      <c r="K188" s="121"/>
      <c r="L188" s="88"/>
      <c r="M188" s="111"/>
      <c r="N188" s="88"/>
      <c r="O188" s="149"/>
    </row>
    <row r="189" spans="1:18">
      <c r="A189" s="13" t="s">
        <v>416</v>
      </c>
      <c r="B189" s="7"/>
      <c r="C189" s="7"/>
      <c r="D189" s="118"/>
      <c r="E189" s="114"/>
      <c r="F189" s="118"/>
      <c r="G189" s="114"/>
      <c r="H189" s="114"/>
      <c r="I189" s="118"/>
      <c r="J189" s="114"/>
      <c r="K189" s="116"/>
      <c r="L189" s="114"/>
      <c r="M189" s="116"/>
      <c r="N189" s="114"/>
      <c r="O189" s="149">
        <f t="shared" si="13"/>
        <v>0</v>
      </c>
    </row>
    <row r="190" spans="1:18">
      <c r="A190" s="11" t="s">
        <v>47</v>
      </c>
      <c r="B190" s="258" t="s">
        <v>169</v>
      </c>
      <c r="C190" s="281">
        <f>SUM(D190:N190)</f>
        <v>0</v>
      </c>
      <c r="D190" s="121"/>
      <c r="E190" s="88"/>
      <c r="F190" s="121"/>
      <c r="G190" s="88"/>
      <c r="H190" s="88">
        <v>0</v>
      </c>
      <c r="I190" s="121"/>
      <c r="J190" s="88"/>
      <c r="K190" s="111"/>
      <c r="L190" s="88"/>
      <c r="M190" s="111"/>
      <c r="N190" s="88"/>
      <c r="O190" s="149">
        <f t="shared" si="13"/>
        <v>0</v>
      </c>
    </row>
    <row r="191" spans="1:18">
      <c r="A191" s="11" t="s">
        <v>498</v>
      </c>
      <c r="B191" s="258"/>
      <c r="C191" s="281">
        <f>SUM(D191:N191)</f>
        <v>0</v>
      </c>
      <c r="D191" s="121"/>
      <c r="E191" s="88"/>
      <c r="F191" s="121"/>
      <c r="G191" s="88"/>
      <c r="H191" s="88"/>
      <c r="I191" s="121"/>
      <c r="J191" s="88"/>
      <c r="K191" s="111"/>
      <c r="L191" s="88"/>
      <c r="M191" s="111"/>
      <c r="N191" s="88"/>
      <c r="O191" s="149">
        <f t="shared" si="13"/>
        <v>0</v>
      </c>
    </row>
    <row r="192" spans="1:18">
      <c r="A192" s="15" t="s">
        <v>568</v>
      </c>
      <c r="B192" s="258"/>
      <c r="C192" s="281">
        <f>SUM(D192:N192)</f>
        <v>0</v>
      </c>
      <c r="D192" s="119"/>
      <c r="E192" s="113"/>
      <c r="F192" s="120"/>
      <c r="G192" s="113"/>
      <c r="H192" s="113"/>
      <c r="I192" s="120"/>
      <c r="J192" s="113"/>
      <c r="K192" s="110"/>
      <c r="L192" s="88"/>
      <c r="M192" s="111"/>
      <c r="N192" s="88"/>
      <c r="O192" s="149"/>
    </row>
    <row r="193" spans="1:15">
      <c r="A193" s="13" t="s">
        <v>417</v>
      </c>
      <c r="B193" s="47"/>
      <c r="C193" s="47"/>
      <c r="D193" s="121"/>
      <c r="E193" s="88"/>
      <c r="F193" s="121"/>
      <c r="G193" s="88"/>
      <c r="H193" s="88"/>
      <c r="I193" s="121"/>
      <c r="J193" s="88"/>
      <c r="K193" s="88"/>
      <c r="L193" s="114"/>
      <c r="M193" s="114"/>
      <c r="N193" s="114"/>
      <c r="O193" s="149">
        <f t="shared" si="13"/>
        <v>0</v>
      </c>
    </row>
    <row r="194" spans="1:15">
      <c r="A194" s="11" t="s">
        <v>47</v>
      </c>
      <c r="B194" s="258" t="s">
        <v>169</v>
      </c>
      <c r="C194" s="281">
        <f>SUM(D194:N194)</f>
        <v>0</v>
      </c>
      <c r="D194" s="121"/>
      <c r="E194" s="88"/>
      <c r="F194" s="121"/>
      <c r="G194" s="88"/>
      <c r="H194" s="88"/>
      <c r="I194" s="121"/>
      <c r="J194" s="88"/>
      <c r="K194" s="88"/>
      <c r="L194" s="88"/>
      <c r="M194" s="88"/>
      <c r="N194" s="88"/>
      <c r="O194" s="149">
        <f t="shared" si="13"/>
        <v>0</v>
      </c>
    </row>
    <row r="195" spans="1:15">
      <c r="A195" s="11" t="s">
        <v>498</v>
      </c>
      <c r="B195" s="258"/>
      <c r="C195" s="281">
        <f>SUM(D195:N195)</f>
        <v>0</v>
      </c>
      <c r="D195" s="121"/>
      <c r="E195" s="88"/>
      <c r="F195" s="121"/>
      <c r="G195" s="88"/>
      <c r="H195" s="88"/>
      <c r="I195" s="121"/>
      <c r="J195" s="88"/>
      <c r="K195" s="88"/>
      <c r="L195" s="121"/>
      <c r="M195" s="88"/>
      <c r="N195" s="111"/>
      <c r="O195" s="149">
        <f t="shared" si="13"/>
        <v>0</v>
      </c>
    </row>
    <row r="196" spans="1:15">
      <c r="A196" s="15" t="s">
        <v>568</v>
      </c>
      <c r="B196" s="258"/>
      <c r="C196" s="281">
        <f>SUM(D196:N196)</f>
        <v>0</v>
      </c>
      <c r="D196" s="121"/>
      <c r="E196" s="88"/>
      <c r="F196" s="121"/>
      <c r="G196" s="88"/>
      <c r="H196" s="88"/>
      <c r="I196" s="121"/>
      <c r="J196" s="88"/>
      <c r="K196" s="88"/>
      <c r="L196" s="121"/>
      <c r="M196" s="88"/>
      <c r="N196" s="111"/>
      <c r="O196" s="149"/>
    </row>
    <row r="197" spans="1:15">
      <c r="A197" s="13" t="s">
        <v>426</v>
      </c>
      <c r="B197" s="7"/>
      <c r="C197" s="7"/>
      <c r="D197" s="118"/>
      <c r="E197" s="114"/>
      <c r="F197" s="118"/>
      <c r="G197" s="114"/>
      <c r="H197" s="114"/>
      <c r="I197" s="118"/>
      <c r="J197" s="114"/>
      <c r="K197" s="114"/>
      <c r="L197" s="118"/>
      <c r="M197" s="114"/>
      <c r="N197" s="116"/>
      <c r="O197" s="149">
        <f t="shared" si="13"/>
        <v>0</v>
      </c>
    </row>
    <row r="198" spans="1:15">
      <c r="A198" s="11" t="s">
        <v>47</v>
      </c>
      <c r="B198" s="258" t="s">
        <v>169</v>
      </c>
      <c r="C198" s="281">
        <f>SUM(D198:N198)</f>
        <v>729</v>
      </c>
      <c r="D198" s="121"/>
      <c r="E198" s="88"/>
      <c r="F198" s="121"/>
      <c r="G198" s="88"/>
      <c r="H198" s="88">
        <v>729</v>
      </c>
      <c r="I198" s="121"/>
      <c r="J198" s="88"/>
      <c r="K198" s="88"/>
      <c r="L198" s="121"/>
      <c r="M198" s="88"/>
      <c r="N198" s="111"/>
      <c r="O198" s="149">
        <f t="shared" si="13"/>
        <v>729</v>
      </c>
    </row>
    <row r="199" spans="1:15">
      <c r="A199" s="11" t="s">
        <v>498</v>
      </c>
      <c r="B199" s="258"/>
      <c r="C199" s="281">
        <f>SUM(D199:N199)</f>
        <v>729</v>
      </c>
      <c r="D199" s="121"/>
      <c r="E199" s="88"/>
      <c r="F199" s="121"/>
      <c r="G199" s="88"/>
      <c r="H199" s="88">
        <v>729</v>
      </c>
      <c r="I199" s="121"/>
      <c r="J199" s="88"/>
      <c r="K199" s="88"/>
      <c r="L199" s="121"/>
      <c r="M199" s="88"/>
      <c r="N199" s="111"/>
      <c r="O199" s="149">
        <f t="shared" si="13"/>
        <v>729</v>
      </c>
    </row>
    <row r="200" spans="1:15">
      <c r="A200" s="15" t="s">
        <v>568</v>
      </c>
      <c r="B200" s="258"/>
      <c r="C200" s="281">
        <f>SUM(D200:N200)</f>
        <v>729</v>
      </c>
      <c r="D200" s="121"/>
      <c r="E200" s="88"/>
      <c r="F200" s="121"/>
      <c r="G200" s="88"/>
      <c r="H200" s="88">
        <v>729</v>
      </c>
      <c r="I200" s="121"/>
      <c r="J200" s="88"/>
      <c r="K200" s="88"/>
      <c r="L200" s="121"/>
      <c r="M200" s="88"/>
      <c r="N200" s="111"/>
      <c r="O200" s="149"/>
    </row>
    <row r="201" spans="1:15">
      <c r="A201" s="338" t="s">
        <v>427</v>
      </c>
      <c r="B201" s="7"/>
      <c r="C201" s="7"/>
      <c r="D201" s="118"/>
      <c r="E201" s="114"/>
      <c r="F201" s="118"/>
      <c r="G201" s="114"/>
      <c r="H201" s="114"/>
      <c r="I201" s="118"/>
      <c r="J201" s="114"/>
      <c r="K201" s="114"/>
      <c r="L201" s="118"/>
      <c r="M201" s="114"/>
      <c r="N201" s="116"/>
      <c r="O201" s="149">
        <f t="shared" si="13"/>
        <v>0</v>
      </c>
    </row>
    <row r="202" spans="1:15">
      <c r="A202" s="11" t="s">
        <v>47</v>
      </c>
      <c r="B202" s="258" t="s">
        <v>169</v>
      </c>
      <c r="C202" s="281">
        <f>SUM(D202:N202)</f>
        <v>0</v>
      </c>
      <c r="D202" s="121"/>
      <c r="E202" s="88"/>
      <c r="F202" s="121"/>
      <c r="G202" s="88"/>
      <c r="H202" s="88"/>
      <c r="I202" s="121"/>
      <c r="J202" s="88"/>
      <c r="K202" s="336"/>
      <c r="L202" s="121"/>
      <c r="M202" s="88"/>
      <c r="N202" s="111"/>
      <c r="O202" s="149">
        <f t="shared" si="13"/>
        <v>0</v>
      </c>
    </row>
    <row r="203" spans="1:15">
      <c r="A203" s="11" t="s">
        <v>498</v>
      </c>
      <c r="B203" s="258"/>
      <c r="C203" s="281">
        <f>SUM(D203:N203)</f>
        <v>0</v>
      </c>
      <c r="D203" s="121"/>
      <c r="E203" s="88"/>
      <c r="F203" s="121"/>
      <c r="G203" s="88"/>
      <c r="H203" s="88"/>
      <c r="I203" s="121"/>
      <c r="J203" s="121"/>
      <c r="K203" s="336"/>
      <c r="L203" s="121"/>
      <c r="M203" s="88"/>
      <c r="N203" s="111"/>
      <c r="O203" s="149">
        <f t="shared" si="13"/>
        <v>0</v>
      </c>
    </row>
    <row r="204" spans="1:15">
      <c r="A204" s="15" t="s">
        <v>568</v>
      </c>
      <c r="B204" s="258"/>
      <c r="C204" s="281"/>
      <c r="D204" s="121"/>
      <c r="E204" s="88"/>
      <c r="F204" s="121"/>
      <c r="G204" s="88"/>
      <c r="H204" s="119"/>
      <c r="I204" s="121"/>
      <c r="J204" s="121"/>
      <c r="K204" s="336"/>
      <c r="L204" s="121"/>
      <c r="M204" s="88"/>
      <c r="N204" s="111"/>
      <c r="O204" s="149"/>
    </row>
    <row r="205" spans="1:15">
      <c r="A205" s="52" t="s">
        <v>420</v>
      </c>
      <c r="B205" s="280"/>
      <c r="C205" s="309"/>
      <c r="D205" s="118"/>
      <c r="E205" s="114"/>
      <c r="F205" s="118"/>
      <c r="G205" s="114"/>
      <c r="H205" s="118"/>
      <c r="I205" s="114"/>
      <c r="J205" s="118"/>
      <c r="K205" s="114"/>
      <c r="L205" s="118"/>
      <c r="M205" s="114"/>
      <c r="N205" s="116"/>
      <c r="O205" s="149">
        <f t="shared" si="13"/>
        <v>0</v>
      </c>
    </row>
    <row r="206" spans="1:15">
      <c r="A206" s="11" t="s">
        <v>47</v>
      </c>
      <c r="B206" s="258" t="s">
        <v>169</v>
      </c>
      <c r="C206" s="281">
        <f>SUM(D206:N206)</f>
        <v>0</v>
      </c>
      <c r="D206" s="121"/>
      <c r="E206" s="88"/>
      <c r="F206" s="121"/>
      <c r="G206" s="88"/>
      <c r="H206" s="121"/>
      <c r="I206" s="88"/>
      <c r="J206" s="121"/>
      <c r="K206" s="88"/>
      <c r="L206" s="121"/>
      <c r="M206" s="88"/>
      <c r="N206" s="111"/>
      <c r="O206" s="149">
        <f t="shared" si="13"/>
        <v>0</v>
      </c>
    </row>
    <row r="207" spans="1:15">
      <c r="A207" s="11" t="s">
        <v>498</v>
      </c>
      <c r="B207" s="258"/>
      <c r="C207" s="281">
        <f>SUM(D207:N207)</f>
        <v>0</v>
      </c>
      <c r="D207" s="121"/>
      <c r="E207" s="88"/>
      <c r="F207" s="121"/>
      <c r="G207" s="88"/>
      <c r="H207" s="121"/>
      <c r="I207" s="88"/>
      <c r="J207" s="121"/>
      <c r="K207" s="88"/>
      <c r="L207" s="121"/>
      <c r="M207" s="88"/>
      <c r="N207" s="111"/>
      <c r="O207" s="149">
        <f t="shared" si="13"/>
        <v>0</v>
      </c>
    </row>
    <row r="208" spans="1:15">
      <c r="A208" s="15" t="s">
        <v>568</v>
      </c>
      <c r="B208" s="258"/>
      <c r="C208" s="281"/>
      <c r="D208" s="121"/>
      <c r="E208" s="88"/>
      <c r="F208" s="121"/>
      <c r="G208" s="88"/>
      <c r="H208" s="121"/>
      <c r="I208" s="88"/>
      <c r="J208" s="121"/>
      <c r="K208" s="88"/>
      <c r="L208" s="121"/>
      <c r="M208" s="88"/>
      <c r="N208" s="111"/>
      <c r="O208" s="149"/>
    </row>
    <row r="209" spans="1:17">
      <c r="A209" s="52" t="s">
        <v>421</v>
      </c>
      <c r="B209" s="52"/>
      <c r="C209" s="7"/>
      <c r="D209" s="118"/>
      <c r="E209" s="114"/>
      <c r="F209" s="118"/>
      <c r="G209" s="114"/>
      <c r="H209" s="118"/>
      <c r="I209" s="114"/>
      <c r="J209" s="118"/>
      <c r="K209" s="114"/>
      <c r="L209" s="118"/>
      <c r="M209" s="114"/>
      <c r="N209" s="116"/>
      <c r="O209" s="149">
        <f t="shared" si="13"/>
        <v>0</v>
      </c>
    </row>
    <row r="210" spans="1:17">
      <c r="A210" s="11" t="s">
        <v>47</v>
      </c>
      <c r="B210" s="258" t="s">
        <v>169</v>
      </c>
      <c r="C210" s="281">
        <f>SUM(D210:N210)</f>
        <v>1739313</v>
      </c>
      <c r="D210" s="121"/>
      <c r="E210" s="88"/>
      <c r="F210" s="121"/>
      <c r="G210" s="88">
        <v>1739313</v>
      </c>
      <c r="H210" s="121"/>
      <c r="I210" s="88"/>
      <c r="J210" s="121"/>
      <c r="K210" s="88"/>
      <c r="L210" s="121"/>
      <c r="M210" s="88"/>
      <c r="N210" s="111"/>
      <c r="O210" s="149">
        <f t="shared" si="13"/>
        <v>1739313</v>
      </c>
    </row>
    <row r="211" spans="1:17">
      <c r="A211" s="11" t="s">
        <v>498</v>
      </c>
      <c r="B211" s="258"/>
      <c r="C211" s="281">
        <f>SUM(D211:N211)</f>
        <v>1739313</v>
      </c>
      <c r="D211" s="121"/>
      <c r="E211" s="88"/>
      <c r="F211" s="121"/>
      <c r="G211" s="88">
        <v>1739313</v>
      </c>
      <c r="H211" s="121"/>
      <c r="I211" s="88"/>
      <c r="J211" s="121"/>
      <c r="K211" s="88"/>
      <c r="L211" s="121"/>
      <c r="M211" s="88"/>
      <c r="N211" s="111"/>
      <c r="O211" s="149">
        <f t="shared" si="13"/>
        <v>1739313</v>
      </c>
    </row>
    <row r="212" spans="1:17">
      <c r="A212" s="11" t="s">
        <v>679</v>
      </c>
      <c r="B212" s="258"/>
      <c r="C212" s="281">
        <f t="shared" ref="C212:C213" si="14">SUM(D212:N212)</f>
        <v>10000</v>
      </c>
      <c r="D212" s="121"/>
      <c r="E212" s="88"/>
      <c r="F212" s="121"/>
      <c r="G212" s="88">
        <v>10000</v>
      </c>
      <c r="H212" s="121"/>
      <c r="I212" s="88"/>
      <c r="J212" s="121"/>
      <c r="K212" s="88"/>
      <c r="L212" s="121"/>
      <c r="M212" s="88"/>
      <c r="N212" s="111"/>
      <c r="O212" s="149"/>
    </row>
    <row r="213" spans="1:17">
      <c r="A213" s="11" t="s">
        <v>680</v>
      </c>
      <c r="B213" s="258"/>
      <c r="C213" s="281">
        <f t="shared" si="14"/>
        <v>4252</v>
      </c>
      <c r="D213" s="121"/>
      <c r="E213" s="88"/>
      <c r="F213" s="121"/>
      <c r="G213" s="88">
        <v>4252</v>
      </c>
      <c r="H213" s="121"/>
      <c r="I213" s="88"/>
      <c r="J213" s="121"/>
      <c r="K213" s="88"/>
      <c r="L213" s="121"/>
      <c r="M213" s="88"/>
      <c r="N213" s="111"/>
      <c r="O213" s="149"/>
    </row>
    <row r="214" spans="1:17">
      <c r="A214" s="11" t="s">
        <v>507</v>
      </c>
      <c r="B214" s="258"/>
      <c r="C214" s="281">
        <f>SUM(C212:C213)</f>
        <v>14252</v>
      </c>
      <c r="D214" s="281">
        <f t="shared" ref="D214:N214" si="15">SUM(D212:D213)</f>
        <v>0</v>
      </c>
      <c r="E214" s="281">
        <f t="shared" si="15"/>
        <v>0</v>
      </c>
      <c r="F214" s="281">
        <f t="shared" si="15"/>
        <v>0</v>
      </c>
      <c r="G214" s="281">
        <f t="shared" si="15"/>
        <v>14252</v>
      </c>
      <c r="H214" s="281">
        <f t="shared" si="15"/>
        <v>0</v>
      </c>
      <c r="I214" s="281">
        <f t="shared" si="15"/>
        <v>0</v>
      </c>
      <c r="J214" s="281">
        <f t="shared" si="15"/>
        <v>0</v>
      </c>
      <c r="K214" s="281">
        <f t="shared" si="15"/>
        <v>0</v>
      </c>
      <c r="L214" s="281">
        <f t="shared" si="15"/>
        <v>0</v>
      </c>
      <c r="M214" s="281">
        <f t="shared" si="15"/>
        <v>0</v>
      </c>
      <c r="N214" s="281">
        <f t="shared" si="15"/>
        <v>0</v>
      </c>
      <c r="O214" s="149"/>
    </row>
    <row r="215" spans="1:17">
      <c r="A215" s="15" t="s">
        <v>568</v>
      </c>
      <c r="B215" s="258"/>
      <c r="C215" s="281">
        <f>SUM(C211,C214)</f>
        <v>1753565</v>
      </c>
      <c r="D215" s="281">
        <f t="shared" ref="D215:N215" si="16">SUM(D211,D214)</f>
        <v>0</v>
      </c>
      <c r="E215" s="281">
        <f t="shared" si="16"/>
        <v>0</v>
      </c>
      <c r="F215" s="281">
        <f t="shared" si="16"/>
        <v>0</v>
      </c>
      <c r="G215" s="281">
        <f t="shared" si="16"/>
        <v>1753565</v>
      </c>
      <c r="H215" s="281">
        <f t="shared" si="16"/>
        <v>0</v>
      </c>
      <c r="I215" s="281">
        <f t="shared" si="16"/>
        <v>0</v>
      </c>
      <c r="J215" s="281">
        <f t="shared" si="16"/>
        <v>0</v>
      </c>
      <c r="K215" s="281">
        <f t="shared" si="16"/>
        <v>0</v>
      </c>
      <c r="L215" s="281">
        <f t="shared" si="16"/>
        <v>0</v>
      </c>
      <c r="M215" s="281">
        <f t="shared" si="16"/>
        <v>0</v>
      </c>
      <c r="N215" s="281">
        <f t="shared" si="16"/>
        <v>0</v>
      </c>
      <c r="O215" s="149"/>
    </row>
    <row r="216" spans="1:17">
      <c r="A216" s="52" t="s">
        <v>422</v>
      </c>
      <c r="B216" s="280"/>
      <c r="C216" s="309"/>
      <c r="D216" s="118"/>
      <c r="E216" s="114"/>
      <c r="F216" s="118"/>
      <c r="G216" s="114"/>
      <c r="H216" s="118"/>
      <c r="I216" s="114"/>
      <c r="J216" s="118"/>
      <c r="K216" s="114"/>
      <c r="L216" s="118"/>
      <c r="M216" s="114"/>
      <c r="N216" s="116"/>
      <c r="O216" s="149">
        <f t="shared" si="13"/>
        <v>0</v>
      </c>
    </row>
    <row r="217" spans="1:17">
      <c r="A217" s="11" t="s">
        <v>47</v>
      </c>
      <c r="B217" s="258" t="s">
        <v>170</v>
      </c>
      <c r="C217" s="281">
        <f>SUM(D217:N217)</f>
        <v>601888</v>
      </c>
      <c r="D217" s="121"/>
      <c r="E217" s="88"/>
      <c r="F217" s="121"/>
      <c r="G217" s="88"/>
      <c r="H217" s="121"/>
      <c r="I217" s="88"/>
      <c r="J217" s="121"/>
      <c r="K217" s="88"/>
      <c r="L217" s="121"/>
      <c r="M217" s="88"/>
      <c r="N217" s="111">
        <v>601888</v>
      </c>
      <c r="O217" s="149">
        <f t="shared" si="13"/>
        <v>601888</v>
      </c>
    </row>
    <row r="218" spans="1:17">
      <c r="A218" s="11" t="s">
        <v>498</v>
      </c>
      <c r="B218" s="258"/>
      <c r="C218" s="281">
        <f>SUM(D218:N218)</f>
        <v>416888</v>
      </c>
      <c r="D218" s="121"/>
      <c r="E218" s="88"/>
      <c r="F218" s="121"/>
      <c r="G218" s="88"/>
      <c r="H218" s="121"/>
      <c r="I218" s="88"/>
      <c r="J218" s="121"/>
      <c r="K218" s="88"/>
      <c r="L218" s="121"/>
      <c r="M218" s="88"/>
      <c r="N218" s="111">
        <v>416888</v>
      </c>
      <c r="O218" s="149"/>
    </row>
    <row r="219" spans="1:17">
      <c r="A219" s="15" t="s">
        <v>498</v>
      </c>
      <c r="B219" s="257"/>
      <c r="C219" s="239">
        <f>SUM(D219:N219)</f>
        <v>416888</v>
      </c>
      <c r="D219" s="120"/>
      <c r="E219" s="113"/>
      <c r="F219" s="120"/>
      <c r="G219" s="113"/>
      <c r="H219" s="120"/>
      <c r="I219" s="113"/>
      <c r="J219" s="120"/>
      <c r="K219" s="113"/>
      <c r="L219" s="120"/>
      <c r="M219" s="113"/>
      <c r="N219" s="110">
        <v>416888</v>
      </c>
      <c r="O219" s="149">
        <f t="shared" si="13"/>
        <v>416888</v>
      </c>
    </row>
    <row r="220" spans="1:17">
      <c r="A220" s="22" t="s">
        <v>125</v>
      </c>
      <c r="B220" s="22"/>
      <c r="C220" s="242"/>
      <c r="D220" s="125"/>
      <c r="E220" s="124"/>
      <c r="F220" s="125"/>
      <c r="G220" s="124"/>
      <c r="H220" s="125"/>
      <c r="I220" s="124"/>
      <c r="J220" s="125"/>
      <c r="K220" s="124"/>
      <c r="L220" s="124"/>
      <c r="M220" s="124"/>
      <c r="N220" s="124"/>
      <c r="O220" s="149">
        <f t="shared" si="13"/>
        <v>0</v>
      </c>
    </row>
    <row r="221" spans="1:17">
      <c r="A221" s="22" t="s">
        <v>49</v>
      </c>
      <c r="B221" s="22"/>
      <c r="C221" s="281">
        <f t="shared" ref="C221:N221" si="17">SUM(C134,C138,C142,C146,C150,C154,C158,C162,C166,C170,C174,C178,C182,C186,C190,C194,C198,C202,C206,C210,C217,C248)</f>
        <v>3832770</v>
      </c>
      <c r="D221" s="281">
        <f t="shared" si="17"/>
        <v>0</v>
      </c>
      <c r="E221" s="281">
        <f t="shared" si="17"/>
        <v>629618</v>
      </c>
      <c r="F221" s="281">
        <f t="shared" si="17"/>
        <v>0</v>
      </c>
      <c r="G221" s="281">
        <f t="shared" si="17"/>
        <v>1739313</v>
      </c>
      <c r="H221" s="281">
        <f t="shared" si="17"/>
        <v>107915</v>
      </c>
      <c r="I221" s="281">
        <f t="shared" si="17"/>
        <v>27437</v>
      </c>
      <c r="J221" s="281">
        <f t="shared" si="17"/>
        <v>84749</v>
      </c>
      <c r="K221" s="281">
        <f t="shared" si="17"/>
        <v>0</v>
      </c>
      <c r="L221" s="281">
        <f t="shared" si="17"/>
        <v>211447</v>
      </c>
      <c r="M221" s="281">
        <f t="shared" si="17"/>
        <v>184510</v>
      </c>
      <c r="N221" s="281">
        <f t="shared" si="17"/>
        <v>847781</v>
      </c>
      <c r="O221" s="149">
        <f t="shared" si="13"/>
        <v>3832770</v>
      </c>
      <c r="P221" s="149">
        <f>SUM(D221:N221)</f>
        <v>3832770</v>
      </c>
    </row>
    <row r="222" spans="1:17">
      <c r="A222" s="22" t="s">
        <v>499</v>
      </c>
      <c r="B222" s="22"/>
      <c r="C222" s="281">
        <f>SUM(D222:N222)</f>
        <v>4841315</v>
      </c>
      <c r="D222" s="281"/>
      <c r="E222" s="281">
        <v>650209</v>
      </c>
      <c r="F222" s="281"/>
      <c r="G222" s="281">
        <v>1739313</v>
      </c>
      <c r="H222" s="281">
        <v>107915</v>
      </c>
      <c r="I222" s="281">
        <v>27437</v>
      </c>
      <c r="J222" s="281">
        <v>60632</v>
      </c>
      <c r="K222" s="281"/>
      <c r="L222" s="281">
        <v>977943</v>
      </c>
      <c r="M222" s="281">
        <v>260514</v>
      </c>
      <c r="N222" s="281">
        <v>1017352</v>
      </c>
      <c r="O222" s="149">
        <f t="shared" si="13"/>
        <v>4841315</v>
      </c>
      <c r="P222" s="149"/>
    </row>
    <row r="223" spans="1:17">
      <c r="A223" s="22" t="s">
        <v>526</v>
      </c>
      <c r="B223" s="22"/>
      <c r="C223" s="281">
        <f>SUM(C31,C46,C100,C111,C214,)</f>
        <v>73039</v>
      </c>
      <c r="D223" s="281">
        <f t="shared" ref="D223:N223" si="18">SUM(D31,D46,D100,D111,D214,)</f>
        <v>0</v>
      </c>
      <c r="E223" s="281">
        <f t="shared" si="18"/>
        <v>45874</v>
      </c>
      <c r="F223" s="281">
        <f t="shared" si="18"/>
        <v>0</v>
      </c>
      <c r="G223" s="281">
        <f t="shared" si="18"/>
        <v>14252</v>
      </c>
      <c r="H223" s="281">
        <f t="shared" si="18"/>
        <v>0</v>
      </c>
      <c r="I223" s="281">
        <f t="shared" si="18"/>
        <v>14700</v>
      </c>
      <c r="J223" s="281">
        <f t="shared" si="18"/>
        <v>-39482</v>
      </c>
      <c r="K223" s="281">
        <f t="shared" si="18"/>
        <v>0</v>
      </c>
      <c r="L223" s="281">
        <f t="shared" si="18"/>
        <v>37695</v>
      </c>
      <c r="M223" s="281">
        <f t="shared" si="18"/>
        <v>0</v>
      </c>
      <c r="N223" s="281">
        <f t="shared" si="18"/>
        <v>0</v>
      </c>
      <c r="O223" s="149">
        <f t="shared" si="13"/>
        <v>73039</v>
      </c>
      <c r="P223" s="149"/>
      <c r="Q223" s="63"/>
    </row>
    <row r="224" spans="1:17">
      <c r="A224" s="22" t="s">
        <v>569</v>
      </c>
      <c r="B224" s="22"/>
      <c r="C224" s="281">
        <f>SUM(C222,C223)</f>
        <v>4914354</v>
      </c>
      <c r="D224" s="281">
        <f t="shared" ref="D224:N224" si="19">SUM(D222,D223)</f>
        <v>0</v>
      </c>
      <c r="E224" s="281">
        <f t="shared" si="19"/>
        <v>696083</v>
      </c>
      <c r="F224" s="281">
        <f t="shared" si="19"/>
        <v>0</v>
      </c>
      <c r="G224" s="281">
        <f t="shared" si="19"/>
        <v>1753565</v>
      </c>
      <c r="H224" s="281">
        <f t="shared" si="19"/>
        <v>107915</v>
      </c>
      <c r="I224" s="281">
        <f t="shared" si="19"/>
        <v>42137</v>
      </c>
      <c r="J224" s="281">
        <f t="shared" si="19"/>
        <v>21150</v>
      </c>
      <c r="K224" s="281">
        <f t="shared" si="19"/>
        <v>0</v>
      </c>
      <c r="L224" s="281">
        <f t="shared" si="19"/>
        <v>1015638</v>
      </c>
      <c r="M224" s="281">
        <f t="shared" si="19"/>
        <v>260514</v>
      </c>
      <c r="N224" s="281">
        <f t="shared" si="19"/>
        <v>1017352</v>
      </c>
      <c r="O224" s="149">
        <f t="shared" si="13"/>
        <v>4914354</v>
      </c>
      <c r="P224" s="149"/>
    </row>
    <row r="225" spans="1:23">
      <c r="A225" s="10" t="s">
        <v>50</v>
      </c>
      <c r="B225" s="10"/>
      <c r="C225" s="7"/>
      <c r="D225" s="116"/>
      <c r="E225" s="114"/>
      <c r="F225" s="114"/>
      <c r="G225" s="118"/>
      <c r="H225" s="114"/>
      <c r="I225" s="114"/>
      <c r="J225" s="114"/>
      <c r="K225" s="114"/>
      <c r="L225" s="116"/>
      <c r="M225" s="116"/>
      <c r="N225" s="116"/>
      <c r="O225" s="5"/>
      <c r="P225" s="402"/>
      <c r="Q225" s="5"/>
      <c r="R225" s="26"/>
      <c r="S225" s="5"/>
      <c r="T225" s="5"/>
      <c r="U225" s="5"/>
      <c r="V225" s="5"/>
      <c r="W225" s="5"/>
    </row>
    <row r="226" spans="1:23">
      <c r="A226" s="11" t="s">
        <v>49</v>
      </c>
      <c r="B226" s="11"/>
      <c r="C226" s="281">
        <f>SUM(D226:N226)</f>
        <v>-997093</v>
      </c>
      <c r="D226" s="121"/>
      <c r="E226" s="88">
        <v>-420789</v>
      </c>
      <c r="F226" s="88">
        <v>0</v>
      </c>
      <c r="G226" s="121">
        <v>-576304</v>
      </c>
      <c r="H226" s="88">
        <v>0</v>
      </c>
      <c r="I226" s="88"/>
      <c r="J226" s="88">
        <v>0</v>
      </c>
      <c r="K226" s="88">
        <v>0</v>
      </c>
      <c r="L226" s="111">
        <v>0</v>
      </c>
      <c r="M226" s="111">
        <v>0</v>
      </c>
      <c r="N226" s="111">
        <v>0</v>
      </c>
      <c r="O226" s="5"/>
      <c r="P226" s="5"/>
      <c r="Q226" s="5"/>
      <c r="R226" s="5"/>
      <c r="S226" s="5"/>
      <c r="T226" s="5"/>
      <c r="U226" s="5"/>
      <c r="V226" s="5"/>
      <c r="W226" s="5"/>
    </row>
    <row r="227" spans="1:23">
      <c r="A227" s="11" t="s">
        <v>499</v>
      </c>
      <c r="B227" s="11"/>
      <c r="C227" s="281">
        <f>SUM(D227:N227)</f>
        <v>-973324</v>
      </c>
      <c r="D227" s="121"/>
      <c r="E227" s="88">
        <v>-441380</v>
      </c>
      <c r="F227" s="88"/>
      <c r="G227" s="121">
        <v>-531944</v>
      </c>
      <c r="H227" s="88"/>
      <c r="I227" s="88"/>
      <c r="J227" s="88"/>
      <c r="K227" s="88"/>
      <c r="L227" s="111"/>
      <c r="M227" s="111"/>
      <c r="N227" s="111"/>
      <c r="O227" s="5"/>
      <c r="P227" s="5">
        <v>973324</v>
      </c>
      <c r="Q227" s="5"/>
      <c r="R227" s="5"/>
      <c r="S227" s="5"/>
      <c r="T227" s="5"/>
      <c r="U227" s="5"/>
      <c r="V227" s="5"/>
      <c r="W227" s="5"/>
    </row>
    <row r="228" spans="1:23">
      <c r="A228" s="15" t="s">
        <v>569</v>
      </c>
      <c r="B228" s="15"/>
      <c r="C228" s="239">
        <f>SUM(D228:N228)</f>
        <v>-972712</v>
      </c>
      <c r="D228" s="120"/>
      <c r="E228" s="113">
        <v>-441380</v>
      </c>
      <c r="F228" s="113"/>
      <c r="G228" s="120">
        <v>-531332</v>
      </c>
      <c r="H228" s="113"/>
      <c r="I228" s="113"/>
      <c r="J228" s="113"/>
      <c r="K228" s="113"/>
      <c r="L228" s="110"/>
      <c r="M228" s="110"/>
      <c r="N228" s="110"/>
      <c r="O228" s="5"/>
      <c r="P228" s="5"/>
      <c r="Q228" s="5"/>
      <c r="R228" s="5"/>
      <c r="S228" s="5"/>
      <c r="T228" s="5"/>
      <c r="U228" s="5"/>
      <c r="V228" s="5"/>
      <c r="W228" s="5"/>
    </row>
    <row r="229" spans="1:23">
      <c r="A229" s="11" t="s">
        <v>126</v>
      </c>
      <c r="B229" s="11"/>
      <c r="C229" s="19"/>
      <c r="D229" s="121"/>
      <c r="E229" s="88"/>
      <c r="F229" s="88"/>
      <c r="G229" s="121"/>
      <c r="H229" s="88"/>
      <c r="I229" s="88"/>
      <c r="J229" s="88"/>
      <c r="K229" s="88"/>
      <c r="L229" s="111"/>
      <c r="M229" s="111"/>
      <c r="N229" s="111"/>
      <c r="O229" s="5"/>
      <c r="P229" s="5"/>
      <c r="Q229" s="5"/>
      <c r="R229" s="5"/>
      <c r="S229" s="5"/>
      <c r="T229" s="5"/>
      <c r="U229" s="5"/>
      <c r="V229" s="5"/>
      <c r="W229" s="5"/>
    </row>
    <row r="230" spans="1:23">
      <c r="A230" s="11" t="s">
        <v>49</v>
      </c>
      <c r="B230" s="11"/>
      <c r="C230" s="281">
        <f>SUM(D230:N230)</f>
        <v>-254356</v>
      </c>
      <c r="D230" s="121"/>
      <c r="E230" s="88"/>
      <c r="F230" s="88">
        <v>0</v>
      </c>
      <c r="G230" s="88">
        <v>-254356</v>
      </c>
      <c r="H230" s="88">
        <v>0</v>
      </c>
      <c r="I230" s="88">
        <v>0</v>
      </c>
      <c r="J230" s="88">
        <v>0</v>
      </c>
      <c r="K230" s="88">
        <v>0</v>
      </c>
      <c r="L230" s="88">
        <v>0</v>
      </c>
      <c r="M230" s="88">
        <v>0</v>
      </c>
      <c r="N230" s="88">
        <v>0</v>
      </c>
      <c r="O230" s="115">
        <f>SUM(C226,C230)</f>
        <v>-1251449</v>
      </c>
      <c r="P230" s="5"/>
      <c r="Q230" s="5"/>
      <c r="R230" s="5"/>
      <c r="S230" s="5"/>
      <c r="T230" s="5"/>
      <c r="U230" s="5"/>
      <c r="V230" s="5"/>
      <c r="W230" s="5"/>
    </row>
    <row r="231" spans="1:23">
      <c r="A231" s="11" t="s">
        <v>499</v>
      </c>
      <c r="B231" s="11"/>
      <c r="C231" s="281">
        <f>SUM(D231:N231)</f>
        <v>-257610</v>
      </c>
      <c r="D231" s="121"/>
      <c r="E231" s="88"/>
      <c r="F231" s="88"/>
      <c r="G231" s="121">
        <v>-257610</v>
      </c>
      <c r="H231" s="88"/>
      <c r="I231" s="88"/>
      <c r="J231" s="88"/>
      <c r="K231" s="88"/>
      <c r="L231" s="111"/>
      <c r="M231" s="111"/>
      <c r="N231" s="111"/>
      <c r="O231" s="115"/>
      <c r="P231" s="5"/>
      <c r="Q231" s="5"/>
      <c r="R231" s="5"/>
      <c r="S231" s="5"/>
      <c r="T231" s="5"/>
      <c r="U231" s="5"/>
      <c r="V231" s="5"/>
      <c r="W231" s="5"/>
    </row>
    <row r="232" spans="1:23">
      <c r="A232" s="11" t="s">
        <v>569</v>
      </c>
      <c r="B232" s="11"/>
      <c r="C232" s="281">
        <f>SUM(D232:N232)</f>
        <v>-272076</v>
      </c>
      <c r="D232" s="121"/>
      <c r="E232" s="88"/>
      <c r="F232" s="88"/>
      <c r="G232" s="121">
        <v>-272076</v>
      </c>
      <c r="H232" s="88"/>
      <c r="I232" s="88"/>
      <c r="J232" s="88"/>
      <c r="K232" s="88"/>
      <c r="L232" s="111"/>
      <c r="M232" s="111"/>
      <c r="N232" s="111"/>
      <c r="O232" s="115"/>
      <c r="P232" s="5"/>
      <c r="Q232" s="5"/>
      <c r="R232" s="5"/>
      <c r="S232" s="5"/>
      <c r="T232" s="5"/>
      <c r="U232" s="5"/>
      <c r="V232" s="5"/>
      <c r="W232" s="5"/>
    </row>
    <row r="233" spans="1:23">
      <c r="A233" s="52" t="s">
        <v>48</v>
      </c>
      <c r="B233" s="52"/>
      <c r="C233" s="47"/>
      <c r="D233" s="134"/>
      <c r="E233" s="130"/>
      <c r="F233" s="130"/>
      <c r="G233" s="132"/>
      <c r="H233" s="130"/>
      <c r="I233" s="130"/>
      <c r="J233" s="130"/>
      <c r="K233" s="130"/>
      <c r="L233" s="134"/>
      <c r="M233" s="134"/>
      <c r="N233" s="134"/>
      <c r="O233" s="5"/>
      <c r="P233" s="5"/>
      <c r="Q233" s="5"/>
      <c r="R233" s="5"/>
      <c r="S233" s="5"/>
      <c r="T233" s="5"/>
      <c r="U233" s="5"/>
      <c r="V233" s="5"/>
      <c r="W233" s="5"/>
    </row>
    <row r="234" spans="1:23">
      <c r="A234" s="55" t="s">
        <v>45</v>
      </c>
      <c r="B234" s="55"/>
      <c r="C234" s="319">
        <f>SUM(C221,C226,C230)</f>
        <v>2581321</v>
      </c>
      <c r="D234" s="319"/>
      <c r="E234" s="319">
        <f>SUM(E221,E226,E230)</f>
        <v>208829</v>
      </c>
      <c r="F234" s="319">
        <f t="shared" ref="F234:N234" si="20">SUM(F221,F226,F230)</f>
        <v>0</v>
      </c>
      <c r="G234" s="319">
        <f t="shared" si="20"/>
        <v>908653</v>
      </c>
      <c r="H234" s="319">
        <f t="shared" si="20"/>
        <v>107915</v>
      </c>
      <c r="I234" s="319">
        <f t="shared" si="20"/>
        <v>27437</v>
      </c>
      <c r="J234" s="319">
        <f t="shared" si="20"/>
        <v>84749</v>
      </c>
      <c r="K234" s="319">
        <f t="shared" si="20"/>
        <v>0</v>
      </c>
      <c r="L234" s="319">
        <f t="shared" si="20"/>
        <v>211447</v>
      </c>
      <c r="M234" s="319">
        <f t="shared" si="20"/>
        <v>184510</v>
      </c>
      <c r="N234" s="319">
        <f t="shared" si="20"/>
        <v>847781</v>
      </c>
      <c r="O234" s="5"/>
      <c r="P234" s="5"/>
      <c r="Q234" s="5"/>
      <c r="R234" s="5"/>
      <c r="S234" s="5"/>
      <c r="T234" s="5"/>
      <c r="U234" s="5"/>
      <c r="V234" s="5"/>
      <c r="W234" s="5"/>
    </row>
    <row r="235" spans="1:23">
      <c r="A235" s="55" t="s">
        <v>500</v>
      </c>
      <c r="B235" s="55"/>
      <c r="C235" s="319">
        <f>SUM(C222,C227,C231)</f>
        <v>3610381</v>
      </c>
      <c r="D235" s="319"/>
      <c r="E235" s="319">
        <v>208829</v>
      </c>
      <c r="F235" s="319">
        <f t="shared" ref="F235:N235" si="21">SUM(F224,F227,F231)</f>
        <v>0</v>
      </c>
      <c r="G235" s="319">
        <v>949759</v>
      </c>
      <c r="H235" s="319">
        <f t="shared" si="21"/>
        <v>107915</v>
      </c>
      <c r="I235" s="319">
        <v>27437</v>
      </c>
      <c r="J235" s="319">
        <v>60632</v>
      </c>
      <c r="K235" s="319">
        <f t="shared" si="21"/>
        <v>0</v>
      </c>
      <c r="L235" s="319">
        <v>977943</v>
      </c>
      <c r="M235" s="319">
        <f t="shared" si="21"/>
        <v>260514</v>
      </c>
      <c r="N235" s="319">
        <f t="shared" si="21"/>
        <v>1017352</v>
      </c>
      <c r="O235" s="115">
        <f>SUM(D235:N235)</f>
        <v>3610381</v>
      </c>
      <c r="P235" s="5"/>
      <c r="Q235" s="5"/>
      <c r="R235" s="5"/>
      <c r="S235" s="5"/>
      <c r="T235" s="5"/>
      <c r="U235" s="5"/>
      <c r="V235" s="5"/>
      <c r="W235" s="5"/>
    </row>
    <row r="236" spans="1:23">
      <c r="A236" s="55" t="s">
        <v>570</v>
      </c>
      <c r="B236" s="55"/>
      <c r="C236" s="319">
        <f>SUM(C224,C228,C232,)</f>
        <v>3669566</v>
      </c>
      <c r="D236" s="319"/>
      <c r="E236" s="319">
        <f>SUM(E224,E228)</f>
        <v>254703</v>
      </c>
      <c r="F236" s="319">
        <f t="shared" ref="F236:N236" si="22">SUM(F224,F228)</f>
        <v>0</v>
      </c>
      <c r="G236" s="319">
        <f>SUM(G224,G228,G232)</f>
        <v>950157</v>
      </c>
      <c r="H236" s="319">
        <f t="shared" si="22"/>
        <v>107915</v>
      </c>
      <c r="I236" s="319">
        <f t="shared" si="22"/>
        <v>42137</v>
      </c>
      <c r="J236" s="319">
        <f t="shared" si="22"/>
        <v>21150</v>
      </c>
      <c r="K236" s="319">
        <f t="shared" si="22"/>
        <v>0</v>
      </c>
      <c r="L236" s="319">
        <f t="shared" si="22"/>
        <v>1015638</v>
      </c>
      <c r="M236" s="319">
        <f t="shared" si="22"/>
        <v>260514</v>
      </c>
      <c r="N236" s="319">
        <f t="shared" si="22"/>
        <v>1017352</v>
      </c>
      <c r="O236" s="115">
        <f>SUM(D236:N236)</f>
        <v>3669566</v>
      </c>
      <c r="P236" s="5"/>
      <c r="Q236" s="5"/>
      <c r="R236" s="5"/>
      <c r="S236" s="5"/>
      <c r="T236" s="5"/>
      <c r="U236" s="5"/>
      <c r="V236" s="5"/>
      <c r="W236" s="5"/>
    </row>
    <row r="237" spans="1:23" ht="19.5" customHeight="1">
      <c r="A237" s="52" t="s">
        <v>501</v>
      </c>
      <c r="B237" s="52"/>
      <c r="C237" s="379">
        <f>C221-(C240+C243)</f>
        <v>3230882</v>
      </c>
      <c r="D237" s="379">
        <f t="shared" ref="D237:N237" si="23">D221-(D240+D243)</f>
        <v>0</v>
      </c>
      <c r="E237" s="379">
        <f t="shared" si="23"/>
        <v>629618</v>
      </c>
      <c r="F237" s="379">
        <f t="shared" si="23"/>
        <v>0</v>
      </c>
      <c r="G237" s="379">
        <f t="shared" si="23"/>
        <v>1739313</v>
      </c>
      <c r="H237" s="379">
        <f t="shared" si="23"/>
        <v>107915</v>
      </c>
      <c r="I237" s="379">
        <f t="shared" si="23"/>
        <v>27437</v>
      </c>
      <c r="J237" s="379">
        <f t="shared" si="23"/>
        <v>84749</v>
      </c>
      <c r="K237" s="379">
        <f t="shared" si="23"/>
        <v>0</v>
      </c>
      <c r="L237" s="379">
        <f t="shared" si="23"/>
        <v>211447</v>
      </c>
      <c r="M237" s="379">
        <f t="shared" si="23"/>
        <v>184510</v>
      </c>
      <c r="N237" s="379">
        <f t="shared" si="23"/>
        <v>245893</v>
      </c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9.5" customHeight="1">
      <c r="A238" s="55" t="s">
        <v>502</v>
      </c>
      <c r="B238" s="55"/>
      <c r="C238" s="319">
        <f>SUM(D238:N238)</f>
        <v>4424427</v>
      </c>
      <c r="D238" s="319">
        <f t="shared" ref="D238:N238" si="24">D224-D241</f>
        <v>0</v>
      </c>
      <c r="E238" s="319">
        <v>650209</v>
      </c>
      <c r="F238" s="319">
        <f t="shared" si="24"/>
        <v>0</v>
      </c>
      <c r="G238" s="319">
        <v>1739313</v>
      </c>
      <c r="H238" s="319">
        <f t="shared" si="24"/>
        <v>107915</v>
      </c>
      <c r="I238" s="319">
        <v>27437</v>
      </c>
      <c r="J238" s="319">
        <v>60632</v>
      </c>
      <c r="K238" s="319">
        <f t="shared" si="24"/>
        <v>0</v>
      </c>
      <c r="L238" s="319">
        <v>977943</v>
      </c>
      <c r="M238" s="319">
        <f t="shared" si="24"/>
        <v>260514</v>
      </c>
      <c r="N238" s="319">
        <f t="shared" si="24"/>
        <v>600464</v>
      </c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9.5" customHeight="1">
      <c r="A239" s="55" t="s">
        <v>571</v>
      </c>
      <c r="B239" s="55"/>
      <c r="C239" s="319">
        <f>SUM(D239:N239)</f>
        <v>4497466</v>
      </c>
      <c r="D239" s="319"/>
      <c r="E239" s="319">
        <f>E224-E245</f>
        <v>696083</v>
      </c>
      <c r="F239" s="319"/>
      <c r="G239" s="319">
        <v>1753565</v>
      </c>
      <c r="H239" s="319">
        <v>107915</v>
      </c>
      <c r="I239" s="319">
        <v>42137</v>
      </c>
      <c r="J239" s="319">
        <v>21150</v>
      </c>
      <c r="K239" s="319"/>
      <c r="L239" s="319">
        <v>1015638</v>
      </c>
      <c r="M239" s="319">
        <v>260514</v>
      </c>
      <c r="N239" s="319">
        <f>N236-N242</f>
        <v>600464</v>
      </c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8" customHeight="1">
      <c r="A240" s="52" t="s">
        <v>503</v>
      </c>
      <c r="B240" s="52"/>
      <c r="C240" s="379">
        <f t="shared" ref="C240:N240" si="25">SUM(C24,C73,C114,C122,C130,C154,C158,C162,C166,C217)</f>
        <v>601888</v>
      </c>
      <c r="D240" s="379">
        <f t="shared" si="25"/>
        <v>0</v>
      </c>
      <c r="E240" s="379">
        <f t="shared" si="25"/>
        <v>0</v>
      </c>
      <c r="F240" s="379">
        <f t="shared" si="25"/>
        <v>0</v>
      </c>
      <c r="G240" s="379"/>
      <c r="H240" s="379">
        <f t="shared" si="25"/>
        <v>0</v>
      </c>
      <c r="I240" s="379">
        <f t="shared" si="25"/>
        <v>0</v>
      </c>
      <c r="J240" s="379">
        <f t="shared" si="25"/>
        <v>0</v>
      </c>
      <c r="K240" s="379">
        <f t="shared" si="25"/>
        <v>0</v>
      </c>
      <c r="L240" s="379">
        <f t="shared" si="25"/>
        <v>0</v>
      </c>
      <c r="M240" s="379">
        <f t="shared" si="25"/>
        <v>0</v>
      </c>
      <c r="N240" s="379">
        <f t="shared" si="25"/>
        <v>601888</v>
      </c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8" customHeight="1">
      <c r="A241" s="55" t="s">
        <v>504</v>
      </c>
      <c r="B241" s="55"/>
      <c r="C241" s="319">
        <f>SUM(D241:N241)</f>
        <v>416888</v>
      </c>
      <c r="D241" s="319"/>
      <c r="E241" s="319"/>
      <c r="F241" s="319"/>
      <c r="G241" s="319"/>
      <c r="H241" s="319"/>
      <c r="I241" s="319"/>
      <c r="J241" s="319"/>
      <c r="K241" s="319"/>
      <c r="L241" s="319"/>
      <c r="M241" s="319"/>
      <c r="N241" s="319">
        <v>416888</v>
      </c>
      <c r="O241" s="5"/>
      <c r="P241" s="5"/>
      <c r="Q241" s="26"/>
      <c r="R241" s="5"/>
      <c r="S241" s="5"/>
      <c r="T241" s="5"/>
      <c r="U241" s="5"/>
      <c r="V241" s="5"/>
      <c r="W241" s="5"/>
    </row>
    <row r="242" spans="1:23" ht="18" customHeight="1">
      <c r="A242" s="55" t="s">
        <v>573</v>
      </c>
      <c r="B242" s="55"/>
      <c r="C242" s="319">
        <f>SUM(D242:N242)</f>
        <v>416888</v>
      </c>
      <c r="D242" s="319"/>
      <c r="E242" s="319"/>
      <c r="F242" s="319"/>
      <c r="G242" s="319"/>
      <c r="H242" s="319"/>
      <c r="I242" s="319"/>
      <c r="J242" s="319"/>
      <c r="K242" s="319"/>
      <c r="L242" s="319"/>
      <c r="M242" s="319"/>
      <c r="N242" s="319">
        <v>416888</v>
      </c>
      <c r="O242" s="5"/>
      <c r="P242" s="5"/>
      <c r="Q242" s="26"/>
      <c r="R242" s="5"/>
      <c r="S242" s="5"/>
      <c r="T242" s="5"/>
      <c r="U242" s="5"/>
      <c r="V242" s="5"/>
      <c r="W242" s="5"/>
    </row>
    <row r="243" spans="1:23" ht="17.25" customHeight="1">
      <c r="A243" s="52" t="s">
        <v>505</v>
      </c>
      <c r="B243" s="52"/>
      <c r="C243" s="379">
        <f>SUM(C12)</f>
        <v>0</v>
      </c>
      <c r="D243" s="130">
        <f t="shared" ref="D243:N243" si="26">SUM(D12)</f>
        <v>0</v>
      </c>
      <c r="E243" s="130">
        <f t="shared" si="26"/>
        <v>0</v>
      </c>
      <c r="F243" s="130">
        <f t="shared" si="26"/>
        <v>0</v>
      </c>
      <c r="G243" s="130">
        <f t="shared" si="26"/>
        <v>0</v>
      </c>
      <c r="H243" s="130">
        <f t="shared" si="26"/>
        <v>0</v>
      </c>
      <c r="I243" s="130">
        <f t="shared" si="26"/>
        <v>0</v>
      </c>
      <c r="J243" s="130">
        <f t="shared" si="26"/>
        <v>0</v>
      </c>
      <c r="K243" s="130">
        <f t="shared" si="26"/>
        <v>0</v>
      </c>
      <c r="L243" s="130">
        <f t="shared" si="26"/>
        <v>0</v>
      </c>
      <c r="M243" s="130">
        <f t="shared" si="26"/>
        <v>0</v>
      </c>
      <c r="N243" s="130">
        <f t="shared" si="26"/>
        <v>0</v>
      </c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5" t="s">
        <v>506</v>
      </c>
      <c r="B244" s="55"/>
      <c r="C244" s="48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426" t="s">
        <v>572</v>
      </c>
      <c r="B245" s="227"/>
      <c r="C245" s="59"/>
      <c r="D245" s="427"/>
      <c r="E245" s="427"/>
      <c r="F245" s="427"/>
      <c r="G245" s="427"/>
      <c r="H245" s="427"/>
      <c r="I245" s="427"/>
      <c r="J245" s="427"/>
      <c r="K245" s="427"/>
      <c r="L245" s="427"/>
      <c r="M245" s="427"/>
      <c r="N245" s="427"/>
      <c r="O245" s="32"/>
      <c r="P245" s="5"/>
      <c r="Q245" s="5"/>
      <c r="R245" s="5"/>
      <c r="S245" s="5"/>
      <c r="T245" s="5"/>
      <c r="U245" s="5"/>
      <c r="V245" s="5"/>
      <c r="W245" s="5"/>
    </row>
    <row r="246" spans="1:23">
      <c r="A246" s="5" t="s">
        <v>131</v>
      </c>
      <c r="B246" s="5"/>
      <c r="C246" s="219"/>
      <c r="D246" s="12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>
      <c r="A247" s="1" t="s">
        <v>120</v>
      </c>
      <c r="B247" s="1"/>
      <c r="C247" s="220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5"/>
      <c r="P247" s="5"/>
      <c r="Q247" s="5"/>
      <c r="R247" s="5"/>
      <c r="S247" s="5"/>
      <c r="T247" s="5"/>
      <c r="U247" s="5"/>
      <c r="V247" s="5"/>
      <c r="W247" s="5"/>
    </row>
    <row r="248" spans="1:23">
      <c r="A248" s="174" t="s">
        <v>241</v>
      </c>
      <c r="B248" s="174"/>
      <c r="C248" s="343">
        <f t="shared" ref="C248:N248" si="27">SUM(C12,C16,C20,C24,C28,C34,C38,C49,C53,C57,C61,C65,C69,C73,C77,C81,C85,C89,C93,C97,C103,C107,C114,C118,C122,C126,C130)</f>
        <v>1347172</v>
      </c>
      <c r="D248" s="343">
        <f t="shared" si="27"/>
        <v>0</v>
      </c>
      <c r="E248" s="343">
        <f t="shared" si="27"/>
        <v>627402</v>
      </c>
      <c r="F248" s="343">
        <f t="shared" si="27"/>
        <v>0</v>
      </c>
      <c r="G248" s="343">
        <f t="shared" si="27"/>
        <v>0</v>
      </c>
      <c r="H248" s="343">
        <f t="shared" si="27"/>
        <v>100244</v>
      </c>
      <c r="I248" s="343">
        <f t="shared" si="27"/>
        <v>27437</v>
      </c>
      <c r="J248" s="343">
        <f t="shared" si="27"/>
        <v>84749</v>
      </c>
      <c r="K248" s="343">
        <f t="shared" si="27"/>
        <v>0</v>
      </c>
      <c r="L248" s="343">
        <f t="shared" si="27"/>
        <v>211447</v>
      </c>
      <c r="M248" s="343">
        <f t="shared" si="27"/>
        <v>50000</v>
      </c>
      <c r="N248" s="343">
        <f t="shared" si="27"/>
        <v>245893</v>
      </c>
      <c r="O248" s="154">
        <f>SUM(O12,O20,O28,O38,O53,O57,O61,O65,O69,O77,O81,O85,O89,O93,O97,O103,O107,O118,O122,O126,O130,O134,O150,O154,O158,O16,O73)</f>
        <v>1347172</v>
      </c>
      <c r="P248" s="5"/>
      <c r="Q248" s="5"/>
      <c r="R248" s="5"/>
      <c r="S248" s="5"/>
      <c r="T248" s="5"/>
      <c r="U248" s="5"/>
      <c r="V248" s="5"/>
      <c r="W248" s="5"/>
    </row>
    <row r="249" spans="1:23">
      <c r="A249" s="1"/>
      <c r="B249" s="1"/>
      <c r="C249" s="343">
        <f>SUM(D248:N248)</f>
        <v>1347172</v>
      </c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5"/>
      <c r="P249" s="5"/>
      <c r="Q249" s="5"/>
      <c r="R249" s="5"/>
      <c r="S249" s="5"/>
      <c r="T249" s="5"/>
      <c r="U249" s="5"/>
      <c r="V249" s="5"/>
      <c r="W249" s="5"/>
    </row>
    <row r="250" spans="1:23">
      <c r="A250" s="428"/>
      <c r="B250" s="1"/>
      <c r="C250" s="220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5"/>
      <c r="P250" s="5"/>
      <c r="Q250" s="5"/>
      <c r="R250" s="5"/>
      <c r="S250" s="5"/>
      <c r="T250" s="5"/>
      <c r="U250" s="5"/>
      <c r="V250" s="5"/>
      <c r="W250" s="5"/>
    </row>
    <row r="251" spans="1:23">
      <c r="A251" s="1" t="s">
        <v>476</v>
      </c>
      <c r="B251" s="154">
        <v>231132</v>
      </c>
      <c r="C251" s="220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5"/>
      <c r="P251" s="5"/>
      <c r="Q251" s="5"/>
      <c r="R251" s="5"/>
      <c r="S251" s="5"/>
      <c r="T251" s="5"/>
      <c r="U251" s="5"/>
      <c r="V251" s="5"/>
      <c r="W251" s="5"/>
    </row>
    <row r="252" spans="1:23">
      <c r="A252" s="26" t="s">
        <v>477</v>
      </c>
      <c r="B252" s="115">
        <v>175970</v>
      </c>
      <c r="C252" s="219"/>
      <c r="D252" s="115"/>
      <c r="E252" s="2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>
      <c r="A253" s="5" t="s">
        <v>478</v>
      </c>
      <c r="B253" s="115">
        <v>-1133</v>
      </c>
      <c r="C253" s="219"/>
      <c r="D253" s="11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>
      <c r="A254" s="5" t="s">
        <v>479</v>
      </c>
      <c r="B254" s="115">
        <v>14820</v>
      </c>
      <c r="C254" s="219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>
      <c r="A255" s="5" t="s">
        <v>480</v>
      </c>
      <c r="B255" s="115">
        <f>SUM(B251:B254)</f>
        <v>420789</v>
      </c>
      <c r="C255" s="219"/>
      <c r="D255" s="11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>
      <c r="A256" s="5"/>
      <c r="B256" s="5">
        <v>-998609</v>
      </c>
      <c r="C256" s="219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>
      <c r="A257" s="5"/>
      <c r="B257" s="115">
        <f>SUM(B255:B256)</f>
        <v>-577820</v>
      </c>
      <c r="C257" s="219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>
      <c r="A258" s="5"/>
      <c r="B258" s="5"/>
      <c r="C258" s="219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>
      <c r="A259" s="5"/>
      <c r="B259" s="5"/>
      <c r="C259" s="219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>
      <c r="A260" s="5"/>
      <c r="B260" s="5"/>
      <c r="C260" s="219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>
      <c r="A261" s="5"/>
      <c r="B261" s="5"/>
      <c r="C261" s="219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>
      <c r="A262" s="5"/>
      <c r="B262" s="5"/>
      <c r="C262" s="219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>
      <c r="A263" s="5"/>
      <c r="B263" s="5"/>
      <c r="C263" s="219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>
      <c r="A264" s="5"/>
      <c r="B264" s="5"/>
      <c r="C264" s="21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>
      <c r="A265" s="5"/>
      <c r="B265" s="5"/>
      <c r="C265" s="219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>
      <c r="A266" s="5"/>
      <c r="B266" s="5"/>
      <c r="C266" s="219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>
      <c r="A267" s="5"/>
      <c r="B267" s="5"/>
      <c r="C267" s="219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>
      <c r="A268" s="5"/>
      <c r="B268" s="5"/>
      <c r="C268" s="219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>
      <c r="A269" s="5"/>
      <c r="B269" s="5"/>
      <c r="C269" s="21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>
      <c r="A270" s="5"/>
      <c r="B270" s="5"/>
      <c r="C270" s="219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>
      <c r="A271" s="5"/>
      <c r="B271" s="5"/>
      <c r="C271" s="21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>
      <c r="A272" s="5"/>
      <c r="B272" s="5"/>
      <c r="C272" s="219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>
      <c r="A273" s="5"/>
      <c r="B273" s="5"/>
      <c r="C273" s="219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>
      <c r="A274" s="5"/>
      <c r="B274" s="5"/>
      <c r="C274" s="219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>
      <c r="A275" s="5"/>
      <c r="B275" s="5"/>
      <c r="C275" s="219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>
      <c r="A276" s="5"/>
      <c r="B276" s="5"/>
      <c r="C276" s="219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>
      <c r="A277" s="5"/>
      <c r="B277" s="5"/>
      <c r="C277" s="219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>
      <c r="A278" s="1"/>
      <c r="B278" s="1"/>
      <c r="C278" s="220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23">
      <c r="A279" s="1"/>
      <c r="B279" s="1"/>
      <c r="C279" s="220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23">
      <c r="A280" s="1"/>
      <c r="B280" s="1"/>
      <c r="C280" s="220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23">
      <c r="A281" s="1"/>
      <c r="B281" s="1"/>
      <c r="C281" s="220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23">
      <c r="A282" s="1"/>
      <c r="B282" s="1"/>
      <c r="C282" s="220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23">
      <c r="A283" s="1"/>
      <c r="B283" s="1"/>
      <c r="C283" s="220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23">
      <c r="A284" s="1"/>
      <c r="B284" s="1"/>
      <c r="C284" s="220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23">
      <c r="A285" s="1"/>
      <c r="B285" s="1"/>
      <c r="C285" s="220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23">
      <c r="A286" s="1"/>
      <c r="B286" s="1"/>
      <c r="C286" s="220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23">
      <c r="A287" s="1"/>
      <c r="B287" s="1"/>
      <c r="C287" s="220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23">
      <c r="A288" s="1"/>
      <c r="B288" s="1"/>
      <c r="C288" s="220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220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6" firstPageNumber="4" orientation="landscape" horizontalDpi="300" verticalDpi="300" r:id="rId1"/>
  <headerFooter alignWithMargins="0">
    <oddFooter>&amp;P. oldal</oddFooter>
  </headerFooter>
  <rowBreaks count="4" manualBreakCount="4">
    <brk id="55" max="13" man="1"/>
    <brk id="112" max="13" man="1"/>
    <brk id="164" max="13" man="1"/>
    <brk id="21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93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221" customWidth="1"/>
    <col min="4" max="14" width="10.7109375" customWidth="1"/>
    <col min="15" max="15" width="9.85546875" bestFit="1" customWidth="1"/>
  </cols>
  <sheetData>
    <row r="1" spans="1:14" ht="15.75">
      <c r="A1" s="4" t="s">
        <v>691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429" t="s">
        <v>574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19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26" t="s">
        <v>214</v>
      </c>
      <c r="E7" s="526" t="s">
        <v>209</v>
      </c>
      <c r="F7" s="526" t="s">
        <v>210</v>
      </c>
      <c r="G7" s="526" t="s">
        <v>146</v>
      </c>
      <c r="H7" s="526" t="s">
        <v>182</v>
      </c>
      <c r="I7" s="526" t="s">
        <v>184</v>
      </c>
      <c r="J7" s="531" t="s">
        <v>211</v>
      </c>
      <c r="K7" s="532"/>
      <c r="L7" s="531" t="s">
        <v>212</v>
      </c>
      <c r="M7" s="532"/>
      <c r="N7" s="526" t="s">
        <v>213</v>
      </c>
    </row>
    <row r="8" spans="1:14">
      <c r="A8" s="19" t="s">
        <v>31</v>
      </c>
      <c r="B8" s="19"/>
      <c r="C8" s="19" t="s">
        <v>32</v>
      </c>
      <c r="D8" s="527"/>
      <c r="E8" s="527"/>
      <c r="F8" s="527"/>
      <c r="G8" s="527"/>
      <c r="H8" s="527"/>
      <c r="I8" s="527"/>
      <c r="J8" s="533"/>
      <c r="K8" s="534"/>
      <c r="L8" s="533"/>
      <c r="M8" s="534"/>
      <c r="N8" s="527"/>
    </row>
    <row r="9" spans="1:14">
      <c r="A9" s="8"/>
      <c r="B9" s="8"/>
      <c r="C9" s="8" t="s">
        <v>33</v>
      </c>
      <c r="D9" s="528"/>
      <c r="E9" s="528"/>
      <c r="F9" s="528"/>
      <c r="G9" s="528"/>
      <c r="H9" s="528"/>
      <c r="I9" s="528"/>
      <c r="J9" s="236" t="s">
        <v>168</v>
      </c>
      <c r="K9" s="236" t="s">
        <v>113</v>
      </c>
      <c r="L9" s="236" t="s">
        <v>168</v>
      </c>
      <c r="M9" s="236" t="s">
        <v>113</v>
      </c>
      <c r="N9" s="528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9" t="s">
        <v>16</v>
      </c>
      <c r="K10" s="530"/>
      <c r="L10" s="529" t="s">
        <v>17</v>
      </c>
      <c r="M10" s="530"/>
      <c r="N10" s="19">
        <v>11</v>
      </c>
    </row>
    <row r="11" spans="1:14">
      <c r="A11" s="13" t="s">
        <v>225</v>
      </c>
      <c r="B11" s="13"/>
      <c r="C11" s="7"/>
      <c r="D11" s="114"/>
      <c r="E11" s="114"/>
      <c r="F11" s="118"/>
      <c r="G11" s="114"/>
      <c r="H11" s="118"/>
      <c r="I11" s="114"/>
      <c r="J11" s="116"/>
      <c r="K11" s="117"/>
      <c r="L11" s="114"/>
      <c r="M11" s="118"/>
      <c r="N11" s="114"/>
    </row>
    <row r="12" spans="1:14">
      <c r="A12" s="11" t="s">
        <v>47</v>
      </c>
      <c r="B12" s="11" t="s">
        <v>171</v>
      </c>
      <c r="C12" s="281">
        <f>SUM(D12:N12)</f>
        <v>2250</v>
      </c>
      <c r="D12" s="88"/>
      <c r="E12" s="88">
        <v>0</v>
      </c>
      <c r="F12" s="121">
        <v>0</v>
      </c>
      <c r="G12" s="88">
        <v>0</v>
      </c>
      <c r="H12" s="121">
        <v>2200</v>
      </c>
      <c r="I12" s="88">
        <v>50</v>
      </c>
      <c r="J12" s="111">
        <v>0</v>
      </c>
      <c r="K12" s="131">
        <v>0</v>
      </c>
      <c r="L12" s="88">
        <v>0</v>
      </c>
      <c r="M12" s="121">
        <v>0</v>
      </c>
      <c r="N12" s="88">
        <v>0</v>
      </c>
    </row>
    <row r="13" spans="1:14">
      <c r="A13" s="11" t="s">
        <v>498</v>
      </c>
      <c r="B13" s="11"/>
      <c r="C13" s="281">
        <f>SUM(D13:N13)</f>
        <v>2250</v>
      </c>
      <c r="D13" s="88"/>
      <c r="E13" s="88"/>
      <c r="F13" s="121"/>
      <c r="G13" s="88"/>
      <c r="H13" s="121">
        <v>2200</v>
      </c>
      <c r="I13" s="88">
        <v>50</v>
      </c>
      <c r="J13" s="121"/>
      <c r="K13" s="131"/>
      <c r="L13" s="88"/>
      <c r="M13" s="121"/>
      <c r="N13" s="88"/>
    </row>
    <row r="14" spans="1:14">
      <c r="A14" s="11" t="s">
        <v>583</v>
      </c>
      <c r="B14" s="11"/>
      <c r="C14" s="281">
        <f t="shared" ref="C14" si="0">SUM(D14:N14)</f>
        <v>1500</v>
      </c>
      <c r="D14" s="88"/>
      <c r="E14" s="88"/>
      <c r="F14" s="121"/>
      <c r="G14" s="88"/>
      <c r="H14" s="121"/>
      <c r="I14" s="88">
        <v>1500</v>
      </c>
      <c r="J14" s="121"/>
      <c r="K14" s="131"/>
      <c r="L14" s="88"/>
      <c r="M14" s="121"/>
      <c r="N14" s="88"/>
    </row>
    <row r="15" spans="1:14">
      <c r="A15" s="11" t="s">
        <v>510</v>
      </c>
      <c r="B15" s="11"/>
      <c r="C15" s="281">
        <f>SUM(C14)</f>
        <v>1500</v>
      </c>
      <c r="D15" s="281">
        <f t="shared" ref="D15:N15" si="1">SUM(D14)</f>
        <v>0</v>
      </c>
      <c r="E15" s="281">
        <f t="shared" si="1"/>
        <v>0</v>
      </c>
      <c r="F15" s="281">
        <f t="shared" si="1"/>
        <v>0</v>
      </c>
      <c r="G15" s="281">
        <f t="shared" si="1"/>
        <v>0</v>
      </c>
      <c r="H15" s="281">
        <f t="shared" si="1"/>
        <v>0</v>
      </c>
      <c r="I15" s="281">
        <f t="shared" si="1"/>
        <v>1500</v>
      </c>
      <c r="J15" s="281">
        <f t="shared" si="1"/>
        <v>0</v>
      </c>
      <c r="K15" s="281">
        <f t="shared" si="1"/>
        <v>0</v>
      </c>
      <c r="L15" s="281">
        <f t="shared" si="1"/>
        <v>0</v>
      </c>
      <c r="M15" s="281">
        <f t="shared" si="1"/>
        <v>0</v>
      </c>
      <c r="N15" s="281">
        <f t="shared" si="1"/>
        <v>0</v>
      </c>
    </row>
    <row r="16" spans="1:14">
      <c r="A16" s="11" t="s">
        <v>575</v>
      </c>
      <c r="B16" s="11"/>
      <c r="C16" s="281">
        <f>SUM(C15,C13)</f>
        <v>3750</v>
      </c>
      <c r="D16" s="281">
        <f t="shared" ref="D16:N16" si="2">SUM(D15,D13)</f>
        <v>0</v>
      </c>
      <c r="E16" s="281">
        <f t="shared" si="2"/>
        <v>0</v>
      </c>
      <c r="F16" s="281">
        <f t="shared" si="2"/>
        <v>0</v>
      </c>
      <c r="G16" s="281">
        <f t="shared" si="2"/>
        <v>0</v>
      </c>
      <c r="H16" s="281">
        <f t="shared" si="2"/>
        <v>2200</v>
      </c>
      <c r="I16" s="281">
        <f t="shared" si="2"/>
        <v>1550</v>
      </c>
      <c r="J16" s="281">
        <f t="shared" si="2"/>
        <v>0</v>
      </c>
      <c r="K16" s="281">
        <f t="shared" si="2"/>
        <v>0</v>
      </c>
      <c r="L16" s="281">
        <f t="shared" si="2"/>
        <v>0</v>
      </c>
      <c r="M16" s="281">
        <f t="shared" si="2"/>
        <v>0</v>
      </c>
      <c r="N16" s="281">
        <f t="shared" si="2"/>
        <v>0</v>
      </c>
    </row>
    <row r="17" spans="1:15">
      <c r="A17" s="13" t="s">
        <v>226</v>
      </c>
      <c r="B17" s="13"/>
      <c r="C17" s="240"/>
      <c r="D17" s="114"/>
      <c r="E17" s="114"/>
      <c r="F17" s="118"/>
      <c r="G17" s="114"/>
      <c r="H17" s="118"/>
      <c r="I17" s="114"/>
      <c r="J17" s="118"/>
      <c r="K17" s="114"/>
      <c r="L17" s="114"/>
      <c r="M17" s="114"/>
      <c r="N17" s="114"/>
    </row>
    <row r="18" spans="1:15">
      <c r="A18" s="11" t="s">
        <v>47</v>
      </c>
      <c r="B18" s="11" t="s">
        <v>171</v>
      </c>
      <c r="C18" s="281">
        <f>SUM(D18:N18)</f>
        <v>0</v>
      </c>
      <c r="D18" s="88"/>
      <c r="E18" s="173"/>
      <c r="F18" s="121"/>
      <c r="G18" s="88">
        <v>0</v>
      </c>
      <c r="H18" s="121">
        <v>0</v>
      </c>
      <c r="I18" s="88">
        <v>0</v>
      </c>
      <c r="J18" s="121">
        <v>0</v>
      </c>
      <c r="K18" s="88">
        <v>0</v>
      </c>
      <c r="L18" s="88">
        <v>0</v>
      </c>
      <c r="M18" s="88">
        <v>0</v>
      </c>
      <c r="N18" s="88">
        <v>0</v>
      </c>
    </row>
    <row r="19" spans="1:15">
      <c r="A19" s="11" t="s">
        <v>500</v>
      </c>
      <c r="B19" s="11"/>
      <c r="C19" s="281">
        <f>SUM(D19:N19)</f>
        <v>2739</v>
      </c>
      <c r="D19" s="88"/>
      <c r="E19" s="173">
        <v>2739</v>
      </c>
      <c r="F19" s="121"/>
      <c r="G19" s="88"/>
      <c r="H19" s="121"/>
      <c r="I19" s="88"/>
      <c r="J19" s="121"/>
      <c r="K19" s="131"/>
      <c r="L19" s="88"/>
      <c r="M19" s="121"/>
      <c r="N19" s="88"/>
    </row>
    <row r="20" spans="1:15">
      <c r="A20" s="15" t="s">
        <v>575</v>
      </c>
      <c r="B20" s="15"/>
      <c r="C20" s="239">
        <f t="shared" ref="C20" si="3">SUM(D20:N20)</f>
        <v>2739</v>
      </c>
      <c r="D20" s="113"/>
      <c r="E20" s="172">
        <v>2739</v>
      </c>
      <c r="F20" s="120"/>
      <c r="G20" s="113"/>
      <c r="H20" s="120"/>
      <c r="I20" s="113"/>
      <c r="J20" s="120"/>
      <c r="K20" s="119"/>
      <c r="L20" s="113"/>
      <c r="M20" s="120"/>
      <c r="N20" s="113"/>
    </row>
    <row r="21" spans="1:15">
      <c r="A21" s="55" t="s">
        <v>307</v>
      </c>
      <c r="B21" s="11"/>
      <c r="C21" s="281"/>
      <c r="D21" s="88"/>
      <c r="E21" s="173"/>
      <c r="F21" s="121"/>
      <c r="G21" s="88"/>
      <c r="H21" s="121"/>
      <c r="I21" s="88"/>
      <c r="J21" s="121"/>
      <c r="K21" s="131"/>
      <c r="L21" s="88"/>
      <c r="M21" s="121"/>
      <c r="N21" s="88"/>
    </row>
    <row r="22" spans="1:15">
      <c r="A22" s="11" t="s">
        <v>47</v>
      </c>
      <c r="B22" s="11" t="s">
        <v>171</v>
      </c>
      <c r="C22" s="281">
        <f>SUM(D22:N22)</f>
        <v>0</v>
      </c>
      <c r="D22" s="88"/>
      <c r="E22" s="173"/>
      <c r="F22" s="121"/>
      <c r="G22" s="88"/>
      <c r="H22" s="121"/>
      <c r="I22" s="88"/>
      <c r="J22" s="121"/>
      <c r="K22" s="131"/>
      <c r="L22" s="88"/>
      <c r="M22" s="121"/>
      <c r="N22" s="88"/>
    </row>
    <row r="23" spans="1:15">
      <c r="A23" s="11" t="s">
        <v>498</v>
      </c>
      <c r="B23" s="11"/>
      <c r="C23" s="281">
        <f>SUM(D23:N23)</f>
        <v>0</v>
      </c>
      <c r="D23" s="88"/>
      <c r="E23" s="173"/>
      <c r="F23" s="121"/>
      <c r="G23" s="88"/>
      <c r="H23" s="121"/>
      <c r="I23" s="88"/>
      <c r="J23" s="121"/>
      <c r="K23" s="131"/>
      <c r="L23" s="88"/>
      <c r="M23" s="121"/>
      <c r="N23" s="88"/>
    </row>
    <row r="24" spans="1:15">
      <c r="A24" s="15" t="s">
        <v>575</v>
      </c>
      <c r="B24" s="11"/>
      <c r="C24" s="281">
        <f>SUM(D24:N24)</f>
        <v>0</v>
      </c>
      <c r="D24" s="88"/>
      <c r="E24" s="173"/>
      <c r="F24" s="121"/>
      <c r="G24" s="88"/>
      <c r="H24" s="121"/>
      <c r="I24" s="88"/>
      <c r="J24" s="121"/>
      <c r="K24" s="131"/>
      <c r="L24" s="88"/>
      <c r="M24" s="121"/>
      <c r="N24" s="88"/>
    </row>
    <row r="25" spans="1:15">
      <c r="A25" s="13" t="s">
        <v>306</v>
      </c>
      <c r="B25" s="13"/>
      <c r="C25" s="240"/>
      <c r="D25" s="114"/>
      <c r="E25" s="114"/>
      <c r="F25" s="118"/>
      <c r="G25" s="114"/>
      <c r="H25" s="118"/>
      <c r="I25" s="114"/>
      <c r="J25" s="116"/>
      <c r="K25" s="117"/>
      <c r="L25" s="114"/>
      <c r="M25" s="118"/>
      <c r="N25" s="114"/>
    </row>
    <row r="26" spans="1:15">
      <c r="A26" s="11" t="s">
        <v>47</v>
      </c>
      <c r="B26" s="11" t="s">
        <v>169</v>
      </c>
      <c r="C26" s="281">
        <f>SUM(D26:N26)</f>
        <v>254356</v>
      </c>
      <c r="D26" s="241">
        <v>254356</v>
      </c>
      <c r="E26" s="88">
        <v>0</v>
      </c>
      <c r="F26" s="121">
        <v>0</v>
      </c>
      <c r="G26" s="88">
        <v>0</v>
      </c>
      <c r="H26" s="121">
        <v>0</v>
      </c>
      <c r="I26" s="88">
        <v>0</v>
      </c>
      <c r="J26" s="111">
        <v>0</v>
      </c>
      <c r="K26" s="131">
        <v>0</v>
      </c>
      <c r="L26" s="88">
        <v>0</v>
      </c>
      <c r="M26" s="121">
        <v>0</v>
      </c>
      <c r="N26" s="88">
        <v>0</v>
      </c>
    </row>
    <row r="27" spans="1:15">
      <c r="A27" s="11" t="s">
        <v>500</v>
      </c>
      <c r="B27" s="11"/>
      <c r="C27" s="281">
        <f>SUM(D27:N27)</f>
        <v>257728</v>
      </c>
      <c r="D27" s="241">
        <v>257610</v>
      </c>
      <c r="E27" s="88"/>
      <c r="F27" s="121"/>
      <c r="G27" s="88"/>
      <c r="H27" s="121"/>
      <c r="I27" s="88"/>
      <c r="J27" s="111"/>
      <c r="K27" s="131"/>
      <c r="L27" s="88"/>
      <c r="M27" s="121"/>
      <c r="N27" s="88">
        <v>118</v>
      </c>
    </row>
    <row r="28" spans="1:15">
      <c r="A28" s="407" t="s">
        <v>633</v>
      </c>
      <c r="B28" s="11"/>
      <c r="C28" s="281">
        <f t="shared" ref="C28:C30" si="4">SUM(D28:N28)</f>
        <v>670</v>
      </c>
      <c r="D28" s="241"/>
      <c r="E28" s="88"/>
      <c r="F28" s="121"/>
      <c r="G28" s="88"/>
      <c r="H28" s="121"/>
      <c r="I28" s="88"/>
      <c r="J28" s="111"/>
      <c r="K28" s="131"/>
      <c r="L28" s="88"/>
      <c r="M28" s="121"/>
      <c r="N28" s="88">
        <v>670</v>
      </c>
    </row>
    <row r="29" spans="1:15">
      <c r="A29" s="407" t="s">
        <v>635</v>
      </c>
      <c r="B29" s="11"/>
      <c r="C29" s="281">
        <f t="shared" si="4"/>
        <v>117</v>
      </c>
      <c r="D29" s="241">
        <v>117</v>
      </c>
      <c r="E29" s="88"/>
      <c r="F29" s="121"/>
      <c r="G29" s="88"/>
      <c r="H29" s="121"/>
      <c r="I29" s="88"/>
      <c r="J29" s="111"/>
      <c r="K29" s="131"/>
      <c r="L29" s="88"/>
      <c r="M29" s="121"/>
      <c r="N29" s="88"/>
    </row>
    <row r="30" spans="1:15">
      <c r="A30" s="407" t="s">
        <v>634</v>
      </c>
      <c r="B30" s="11"/>
      <c r="C30" s="281">
        <f t="shared" si="4"/>
        <v>14349</v>
      </c>
      <c r="D30" s="241">
        <v>14349</v>
      </c>
      <c r="E30" s="88"/>
      <c r="F30" s="121"/>
      <c r="G30" s="88"/>
      <c r="H30" s="121"/>
      <c r="I30" s="88"/>
      <c r="J30" s="111"/>
      <c r="K30" s="131"/>
      <c r="L30" s="88"/>
      <c r="M30" s="121"/>
      <c r="N30" s="88"/>
    </row>
    <row r="31" spans="1:15">
      <c r="A31" s="11" t="s">
        <v>507</v>
      </c>
      <c r="B31" s="11"/>
      <c r="C31" s="281">
        <f>SUM(C28:C30)</f>
        <v>15136</v>
      </c>
      <c r="D31" s="281">
        <f t="shared" ref="D31:N31" si="5">SUM(D28:D30)</f>
        <v>14466</v>
      </c>
      <c r="E31" s="281">
        <f t="shared" si="5"/>
        <v>0</v>
      </c>
      <c r="F31" s="281">
        <f t="shared" si="5"/>
        <v>0</v>
      </c>
      <c r="G31" s="281">
        <f t="shared" si="5"/>
        <v>0</v>
      </c>
      <c r="H31" s="281">
        <f t="shared" si="5"/>
        <v>0</v>
      </c>
      <c r="I31" s="281">
        <f t="shared" si="5"/>
        <v>0</v>
      </c>
      <c r="J31" s="281">
        <f t="shared" si="5"/>
        <v>0</v>
      </c>
      <c r="K31" s="281">
        <f t="shared" si="5"/>
        <v>0</v>
      </c>
      <c r="L31" s="281">
        <f t="shared" si="5"/>
        <v>0</v>
      </c>
      <c r="M31" s="281">
        <f t="shared" si="5"/>
        <v>0</v>
      </c>
      <c r="N31" s="281">
        <f t="shared" si="5"/>
        <v>670</v>
      </c>
      <c r="O31" s="422"/>
    </row>
    <row r="32" spans="1:15">
      <c r="A32" s="15" t="s">
        <v>575</v>
      </c>
      <c r="B32" s="11"/>
      <c r="C32" s="281">
        <f>SUM(C27,C31)</f>
        <v>272864</v>
      </c>
      <c r="D32" s="281">
        <f t="shared" ref="D32:N32" si="6">SUM(D27,D31)</f>
        <v>272076</v>
      </c>
      <c r="E32" s="281">
        <f t="shared" si="6"/>
        <v>0</v>
      </c>
      <c r="F32" s="281">
        <f t="shared" si="6"/>
        <v>0</v>
      </c>
      <c r="G32" s="281">
        <f t="shared" si="6"/>
        <v>0</v>
      </c>
      <c r="H32" s="281">
        <f t="shared" si="6"/>
        <v>0</v>
      </c>
      <c r="I32" s="281">
        <f t="shared" si="6"/>
        <v>0</v>
      </c>
      <c r="J32" s="281">
        <f t="shared" si="6"/>
        <v>0</v>
      </c>
      <c r="K32" s="281">
        <f t="shared" si="6"/>
        <v>0</v>
      </c>
      <c r="L32" s="281">
        <f t="shared" si="6"/>
        <v>0</v>
      </c>
      <c r="M32" s="281">
        <f t="shared" si="6"/>
        <v>0</v>
      </c>
      <c r="N32" s="281">
        <f t="shared" si="6"/>
        <v>788</v>
      </c>
    </row>
    <row r="33" spans="1:23">
      <c r="A33" s="13" t="s">
        <v>432</v>
      </c>
      <c r="B33" s="13"/>
      <c r="C33" s="240"/>
      <c r="D33" s="114"/>
      <c r="E33" s="114"/>
      <c r="F33" s="118"/>
      <c r="G33" s="114"/>
      <c r="H33" s="118"/>
      <c r="I33" s="114"/>
      <c r="J33" s="116"/>
      <c r="K33" s="114"/>
      <c r="L33" s="118"/>
      <c r="M33" s="114"/>
      <c r="N33" s="116"/>
      <c r="P33" s="63"/>
    </row>
    <row r="34" spans="1:23">
      <c r="A34" s="11" t="s">
        <v>47</v>
      </c>
      <c r="B34" s="11" t="s">
        <v>169</v>
      </c>
      <c r="C34" s="281">
        <f>SUM(D34:N34)</f>
        <v>0</v>
      </c>
      <c r="D34" s="88">
        <f>SUM(E34:N34)</f>
        <v>0</v>
      </c>
      <c r="E34" s="88">
        <v>0</v>
      </c>
      <c r="F34" s="121">
        <v>0</v>
      </c>
      <c r="G34" s="88">
        <v>0</v>
      </c>
      <c r="H34" s="121">
        <v>0</v>
      </c>
      <c r="I34" s="88">
        <v>0</v>
      </c>
      <c r="J34" s="111">
        <v>0</v>
      </c>
      <c r="K34" s="88">
        <v>0</v>
      </c>
      <c r="L34" s="121">
        <v>0</v>
      </c>
      <c r="M34" s="88">
        <v>0</v>
      </c>
      <c r="N34" s="111">
        <v>0</v>
      </c>
    </row>
    <row r="35" spans="1:23">
      <c r="A35" s="11" t="s">
        <v>498</v>
      </c>
      <c r="B35" s="32"/>
      <c r="C35" s="281">
        <f>SUM(D35:N35)</f>
        <v>0</v>
      </c>
      <c r="D35" s="131"/>
      <c r="E35" s="88"/>
      <c r="F35" s="121"/>
      <c r="G35" s="88"/>
      <c r="H35" s="121"/>
      <c r="I35" s="88"/>
      <c r="J35" s="121"/>
      <c r="K35" s="88"/>
      <c r="L35" s="121"/>
      <c r="M35" s="88"/>
      <c r="N35" s="121"/>
    </row>
    <row r="36" spans="1:23">
      <c r="A36" s="11" t="s">
        <v>575</v>
      </c>
      <c r="B36" s="32"/>
      <c r="C36" s="430"/>
      <c r="D36" s="131"/>
      <c r="E36" s="131"/>
      <c r="F36" s="121"/>
      <c r="G36" s="88"/>
      <c r="H36" s="121"/>
      <c r="I36" s="88"/>
      <c r="J36" s="121"/>
      <c r="K36" s="113"/>
      <c r="L36" s="121"/>
      <c r="M36" s="113"/>
      <c r="N36" s="121"/>
    </row>
    <row r="37" spans="1:23">
      <c r="A37" s="52" t="s">
        <v>123</v>
      </c>
      <c r="B37" s="216"/>
      <c r="C37" s="58"/>
      <c r="D37" s="31"/>
      <c r="E37" s="31"/>
      <c r="F37" s="10"/>
      <c r="G37" s="10"/>
      <c r="H37" s="21"/>
      <c r="I37" s="10"/>
      <c r="J37" s="21"/>
      <c r="K37" s="10"/>
      <c r="L37" s="21"/>
      <c r="M37" s="10"/>
      <c r="N37" s="380"/>
      <c r="O37" s="5"/>
      <c r="P37" s="5"/>
      <c r="Q37" s="5"/>
      <c r="R37" s="5"/>
      <c r="S37" s="5"/>
      <c r="T37" s="5"/>
      <c r="U37" s="5"/>
      <c r="V37" s="5"/>
      <c r="W37" s="5"/>
    </row>
    <row r="38" spans="1:23" s="155" customFormat="1">
      <c r="A38" s="382" t="s">
        <v>45</v>
      </c>
      <c r="B38" s="382"/>
      <c r="C38" s="404">
        <f>SUM(D38:N38)</f>
        <v>256606</v>
      </c>
      <c r="D38" s="126">
        <f t="shared" ref="D38:N38" si="7">SUM(D12,D18,D26,D34)</f>
        <v>254356</v>
      </c>
      <c r="E38" s="126">
        <f t="shared" si="7"/>
        <v>0</v>
      </c>
      <c r="F38" s="124">
        <f t="shared" si="7"/>
        <v>0</v>
      </c>
      <c r="G38" s="126">
        <f t="shared" si="7"/>
        <v>0</v>
      </c>
      <c r="H38" s="126">
        <f t="shared" si="7"/>
        <v>2200</v>
      </c>
      <c r="I38" s="124">
        <f t="shared" si="7"/>
        <v>50</v>
      </c>
      <c r="J38" s="124">
        <f t="shared" si="7"/>
        <v>0</v>
      </c>
      <c r="K38" s="125">
        <f t="shared" si="7"/>
        <v>0</v>
      </c>
      <c r="L38" s="124">
        <f t="shared" si="7"/>
        <v>0</v>
      </c>
      <c r="M38" s="125">
        <f t="shared" si="7"/>
        <v>0</v>
      </c>
      <c r="N38" s="124">
        <f t="shared" si="7"/>
        <v>0</v>
      </c>
      <c r="O38" s="95"/>
      <c r="P38" s="95"/>
      <c r="Q38" s="95"/>
      <c r="R38" s="95"/>
      <c r="S38" s="95"/>
      <c r="T38" s="95"/>
      <c r="U38" s="95"/>
      <c r="V38" s="95"/>
      <c r="W38" s="95"/>
    </row>
    <row r="39" spans="1:23" s="155" customFormat="1">
      <c r="A39" s="382" t="s">
        <v>498</v>
      </c>
      <c r="B39" s="382"/>
      <c r="C39" s="404">
        <f>SUM(D39:N39)</f>
        <v>262717</v>
      </c>
      <c r="D39" s="126">
        <v>257610</v>
      </c>
      <c r="E39" s="126">
        <v>2739</v>
      </c>
      <c r="F39" s="126">
        <v>0</v>
      </c>
      <c r="G39" s="126">
        <v>0</v>
      </c>
      <c r="H39" s="126">
        <v>2200</v>
      </c>
      <c r="I39" s="126">
        <v>50</v>
      </c>
      <c r="J39" s="126">
        <v>0</v>
      </c>
      <c r="K39" s="125">
        <v>0</v>
      </c>
      <c r="L39" s="126">
        <v>0</v>
      </c>
      <c r="M39" s="125">
        <v>0</v>
      </c>
      <c r="N39" s="126">
        <v>118</v>
      </c>
      <c r="O39" s="156">
        <f>SUM(D39:N39)</f>
        <v>262717</v>
      </c>
      <c r="P39" s="95"/>
      <c r="Q39" s="95"/>
      <c r="R39" s="95"/>
      <c r="S39" s="95"/>
      <c r="T39" s="95"/>
      <c r="U39" s="95"/>
      <c r="V39" s="95"/>
      <c r="W39" s="95"/>
    </row>
    <row r="40" spans="1:23" s="155" customFormat="1">
      <c r="A40" s="382" t="s">
        <v>507</v>
      </c>
      <c r="B40" s="382"/>
      <c r="C40" s="404">
        <f>SUM(C15,C31,)</f>
        <v>16636</v>
      </c>
      <c r="D40" s="404">
        <f t="shared" ref="D40:N40" si="8">SUM(D15,D31,)</f>
        <v>14466</v>
      </c>
      <c r="E40" s="404">
        <f t="shared" si="8"/>
        <v>0</v>
      </c>
      <c r="F40" s="404">
        <f t="shared" si="8"/>
        <v>0</v>
      </c>
      <c r="G40" s="404">
        <f t="shared" si="8"/>
        <v>0</v>
      </c>
      <c r="H40" s="404">
        <f t="shared" si="8"/>
        <v>0</v>
      </c>
      <c r="I40" s="404">
        <f t="shared" si="8"/>
        <v>1500</v>
      </c>
      <c r="J40" s="404">
        <f t="shared" si="8"/>
        <v>0</v>
      </c>
      <c r="K40" s="404">
        <f t="shared" si="8"/>
        <v>0</v>
      </c>
      <c r="L40" s="404">
        <f t="shared" si="8"/>
        <v>0</v>
      </c>
      <c r="M40" s="404">
        <f t="shared" si="8"/>
        <v>0</v>
      </c>
      <c r="N40" s="404">
        <f t="shared" si="8"/>
        <v>670</v>
      </c>
      <c r="O40" s="95"/>
      <c r="P40" s="95"/>
      <c r="Q40" s="95"/>
      <c r="R40" s="95"/>
      <c r="S40" s="95"/>
      <c r="T40" s="95"/>
      <c r="U40" s="95"/>
      <c r="V40" s="95"/>
      <c r="W40" s="95"/>
    </row>
    <row r="41" spans="1:23" s="155" customFormat="1">
      <c r="A41" s="227" t="s">
        <v>575</v>
      </c>
      <c r="B41" s="227"/>
      <c r="C41" s="405">
        <f>SUM(C39:C40)</f>
        <v>279353</v>
      </c>
      <c r="D41" s="405">
        <f t="shared" ref="D41:N41" si="9">SUM(D39:D40)</f>
        <v>272076</v>
      </c>
      <c r="E41" s="405">
        <f t="shared" si="9"/>
        <v>2739</v>
      </c>
      <c r="F41" s="405">
        <f t="shared" si="9"/>
        <v>0</v>
      </c>
      <c r="G41" s="405">
        <f t="shared" si="9"/>
        <v>0</v>
      </c>
      <c r="H41" s="405">
        <f t="shared" si="9"/>
        <v>2200</v>
      </c>
      <c r="I41" s="405">
        <f t="shared" si="9"/>
        <v>1550</v>
      </c>
      <c r="J41" s="405">
        <f t="shared" si="9"/>
        <v>0</v>
      </c>
      <c r="K41" s="405">
        <f t="shared" si="9"/>
        <v>0</v>
      </c>
      <c r="L41" s="405">
        <f t="shared" si="9"/>
        <v>0</v>
      </c>
      <c r="M41" s="405">
        <f t="shared" si="9"/>
        <v>0</v>
      </c>
      <c r="N41" s="405">
        <f t="shared" si="9"/>
        <v>788</v>
      </c>
      <c r="O41" s="95"/>
      <c r="P41" s="95"/>
      <c r="Q41" s="95"/>
      <c r="R41" s="95"/>
      <c r="S41" s="95"/>
      <c r="T41" s="95"/>
      <c r="U41" s="95"/>
      <c r="V41" s="95"/>
      <c r="W41" s="95"/>
    </row>
    <row r="42" spans="1:23" ht="20.25" customHeight="1">
      <c r="A42" s="62" t="s">
        <v>501</v>
      </c>
      <c r="B42" s="382"/>
      <c r="C42" s="404">
        <f t="shared" ref="C42:C50" si="10">SUM(D42:N42)</f>
        <v>254356</v>
      </c>
      <c r="D42" s="131">
        <f>SUM(D26)</f>
        <v>254356</v>
      </c>
      <c r="E42" s="11">
        <v>0</v>
      </c>
      <c r="F42" s="26">
        <v>0</v>
      </c>
      <c r="G42" s="32">
        <v>0</v>
      </c>
      <c r="H42" s="32"/>
      <c r="I42" s="10"/>
      <c r="J42" s="32">
        <v>0</v>
      </c>
      <c r="K42" s="11">
        <v>0</v>
      </c>
      <c r="L42" s="11">
        <v>0</v>
      </c>
      <c r="M42" s="381">
        <v>0</v>
      </c>
      <c r="N42" s="11">
        <v>0</v>
      </c>
      <c r="O42" s="5"/>
      <c r="P42" s="5"/>
      <c r="Q42" s="5"/>
      <c r="R42" s="5"/>
      <c r="S42" s="5"/>
      <c r="T42" s="5"/>
      <c r="U42" s="5"/>
      <c r="V42" s="5"/>
      <c r="W42" s="5"/>
    </row>
    <row r="43" spans="1:23" ht="18" customHeight="1">
      <c r="A43" s="55" t="s">
        <v>502</v>
      </c>
      <c r="B43" s="55"/>
      <c r="C43" s="404">
        <f t="shared" si="10"/>
        <v>257728</v>
      </c>
      <c r="D43" s="88">
        <v>257610</v>
      </c>
      <c r="E43" s="11"/>
      <c r="F43" s="11"/>
      <c r="G43" s="11"/>
      <c r="H43" s="32"/>
      <c r="I43" s="11"/>
      <c r="J43" s="11"/>
      <c r="K43" s="11"/>
      <c r="L43" s="11"/>
      <c r="M43" s="11"/>
      <c r="N43" s="11">
        <v>118</v>
      </c>
      <c r="O43" s="5"/>
      <c r="P43" s="5"/>
      <c r="Q43" s="5"/>
      <c r="R43" s="5"/>
      <c r="S43" s="5"/>
      <c r="T43" s="5"/>
      <c r="U43" s="5"/>
      <c r="V43" s="5"/>
      <c r="W43" s="5"/>
    </row>
    <row r="44" spans="1:23" ht="18.75" customHeight="1">
      <c r="A44" s="55" t="s">
        <v>576</v>
      </c>
      <c r="B44" s="55"/>
      <c r="C44" s="404">
        <f t="shared" si="10"/>
        <v>272864</v>
      </c>
      <c r="D44" s="88">
        <v>272076</v>
      </c>
      <c r="E44" s="11"/>
      <c r="F44" s="11"/>
      <c r="G44" s="11"/>
      <c r="H44" s="32"/>
      <c r="I44" s="11"/>
      <c r="J44" s="11"/>
      <c r="K44" s="11"/>
      <c r="L44" s="11"/>
      <c r="M44" s="11"/>
      <c r="N44" s="11">
        <v>788</v>
      </c>
      <c r="O44" s="5"/>
      <c r="P44" s="5"/>
      <c r="Q44" s="5"/>
      <c r="R44" s="5"/>
      <c r="S44" s="5"/>
      <c r="T44" s="5"/>
      <c r="U44" s="5"/>
      <c r="V44" s="5"/>
      <c r="W44" s="5"/>
    </row>
    <row r="45" spans="1:23" ht="18.75" customHeight="1">
      <c r="A45" s="52" t="s">
        <v>503</v>
      </c>
      <c r="B45" s="52"/>
      <c r="C45" s="379">
        <f t="shared" si="10"/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5"/>
      <c r="P45" s="5"/>
      <c r="Q45" s="5"/>
      <c r="R45" s="5"/>
      <c r="S45" s="5"/>
      <c r="T45" s="5"/>
      <c r="U45" s="5"/>
      <c r="V45" s="5"/>
      <c r="W45" s="5"/>
    </row>
    <row r="46" spans="1:23" ht="18.75" customHeight="1">
      <c r="A46" s="55" t="s">
        <v>504</v>
      </c>
      <c r="B46" s="55"/>
      <c r="C46" s="404">
        <f t="shared" si="10"/>
        <v>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5"/>
      <c r="P46" s="5"/>
      <c r="Q46" s="5"/>
      <c r="R46" s="5"/>
      <c r="S46" s="5"/>
      <c r="T46" s="5"/>
      <c r="U46" s="5"/>
      <c r="V46" s="5"/>
      <c r="W46" s="5"/>
    </row>
    <row r="47" spans="1:23" ht="18.75" customHeight="1">
      <c r="A47" s="55" t="s">
        <v>577</v>
      </c>
      <c r="B47" s="55"/>
      <c r="C47" s="404">
        <f t="shared" si="10"/>
        <v>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5"/>
      <c r="P47" s="5"/>
      <c r="Q47" s="5"/>
      <c r="R47" s="5"/>
      <c r="S47" s="5"/>
      <c r="T47" s="5"/>
      <c r="U47" s="5"/>
      <c r="V47" s="5"/>
      <c r="W47" s="5"/>
    </row>
    <row r="48" spans="1:23" ht="20.25" customHeight="1">
      <c r="A48" s="52" t="s">
        <v>505</v>
      </c>
      <c r="B48" s="52"/>
      <c r="C48" s="379">
        <f t="shared" si="10"/>
        <v>2250</v>
      </c>
      <c r="D48" s="114">
        <v>0</v>
      </c>
      <c r="E48" s="114">
        <v>0</v>
      </c>
      <c r="F48" s="114"/>
      <c r="G48" s="10">
        <v>0</v>
      </c>
      <c r="H48" s="10">
        <v>2200</v>
      </c>
      <c r="I48" s="10">
        <v>50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5"/>
      <c r="P48" s="5"/>
      <c r="Q48" s="26"/>
      <c r="R48" s="5"/>
      <c r="S48" s="5"/>
      <c r="T48" s="5"/>
      <c r="U48" s="5"/>
      <c r="V48" s="5"/>
      <c r="W48" s="5"/>
    </row>
    <row r="49" spans="1:23" ht="18" customHeight="1">
      <c r="A49" s="55" t="s">
        <v>506</v>
      </c>
      <c r="B49" s="32"/>
      <c r="C49" s="404">
        <f t="shared" si="10"/>
        <v>4989</v>
      </c>
      <c r="D49" s="88">
        <v>0</v>
      </c>
      <c r="E49" s="88">
        <v>2739</v>
      </c>
      <c r="F49" s="88"/>
      <c r="G49" s="11">
        <v>0</v>
      </c>
      <c r="H49" s="11">
        <v>2200</v>
      </c>
      <c r="I49" s="11">
        <v>50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5"/>
      <c r="P49" s="5"/>
      <c r="Q49" s="5"/>
      <c r="R49" s="5"/>
      <c r="S49" s="5"/>
      <c r="T49" s="5"/>
      <c r="U49" s="5"/>
      <c r="V49" s="5"/>
      <c r="W49" s="5"/>
    </row>
    <row r="50" spans="1:23" ht="19.5" customHeight="1">
      <c r="A50" s="46" t="s">
        <v>578</v>
      </c>
      <c r="B50" s="383"/>
      <c r="C50" s="404">
        <f t="shared" si="10"/>
        <v>6489</v>
      </c>
      <c r="D50" s="29"/>
      <c r="E50" s="15">
        <v>2739</v>
      </c>
      <c r="F50" s="383"/>
      <c r="G50" s="15"/>
      <c r="H50" s="383">
        <v>2200</v>
      </c>
      <c r="I50" s="15">
        <v>1550</v>
      </c>
      <c r="J50" s="431"/>
      <c r="K50" s="383"/>
      <c r="L50" s="15"/>
      <c r="M50" s="15"/>
      <c r="N50" s="15">
        <v>0</v>
      </c>
      <c r="O50" s="32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1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26"/>
      <c r="B52" s="5"/>
      <c r="C52" s="219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26"/>
      <c r="B53" s="5"/>
      <c r="C53" s="219"/>
      <c r="D53" s="5"/>
      <c r="E53" s="5"/>
      <c r="F53" s="5"/>
      <c r="G53" s="38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21"/>
      <c r="B54" s="21"/>
      <c r="C54" s="21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1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1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1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1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1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1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1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1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1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1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1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1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1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1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1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1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1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1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1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21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21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21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21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>
      <c r="A78" s="5"/>
      <c r="B78" s="5"/>
      <c r="C78" s="21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>
      <c r="A79" s="5"/>
      <c r="B79" s="5"/>
      <c r="C79" s="21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>
      <c r="A80" s="5"/>
      <c r="B80" s="5"/>
      <c r="C80" s="21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>
      <c r="A81" s="5"/>
      <c r="B81" s="5"/>
      <c r="C81" s="21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>
      <c r="A82" s="1"/>
      <c r="B82" s="1"/>
      <c r="C82" s="22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23">
      <c r="A83" s="1"/>
      <c r="B83" s="1"/>
      <c r="C83" s="22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23">
      <c r="A84" s="1"/>
      <c r="B84" s="1"/>
      <c r="C84" s="22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23">
      <c r="A85" s="1"/>
      <c r="B85" s="1"/>
      <c r="C85" s="22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23">
      <c r="A86" s="1"/>
      <c r="B86" s="1"/>
      <c r="C86" s="22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23">
      <c r="A87" s="1"/>
      <c r="B87" s="1"/>
      <c r="C87" s="22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23">
      <c r="A88" s="1"/>
      <c r="B88" s="1"/>
      <c r="C88" s="22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23">
      <c r="A89" s="1"/>
      <c r="B89" s="1"/>
      <c r="C89" s="22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23">
      <c r="A90" s="1"/>
      <c r="B90" s="1"/>
      <c r="C90" s="22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23">
      <c r="A91" s="1"/>
      <c r="B91" s="1"/>
      <c r="C91" s="22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23">
      <c r="A92" s="1"/>
      <c r="B92" s="1"/>
      <c r="C92" s="22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23">
      <c r="A93" s="1"/>
      <c r="B93" s="1"/>
      <c r="C93" s="22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</sheetData>
  <mergeCells count="11">
    <mergeCell ref="J7:K8"/>
    <mergeCell ref="L7:M8"/>
    <mergeCell ref="N7:N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L242"/>
  <sheetViews>
    <sheetView view="pageBreakPreview" zoomScaleNormal="100" zoomScaleSheetLayoutView="100" workbookViewId="0"/>
  </sheetViews>
  <sheetFormatPr defaultRowHeight="15"/>
  <cols>
    <col min="1" max="1" width="33.28515625" style="447" customWidth="1"/>
    <col min="2" max="2" width="8.5703125" style="447" customWidth="1"/>
    <col min="3" max="3" width="13.42578125" style="447" customWidth="1"/>
    <col min="4" max="4" width="14.42578125" style="447" customWidth="1"/>
    <col min="5" max="5" width="13.7109375" style="447" customWidth="1"/>
    <col min="6" max="6" width="13.28515625" style="447" customWidth="1"/>
    <col min="7" max="7" width="11" style="447" customWidth="1"/>
    <col min="8" max="8" width="10.28515625" style="447" customWidth="1"/>
    <col min="9" max="9" width="10.42578125" style="447" customWidth="1"/>
    <col min="10" max="10" width="9.42578125" style="447" customWidth="1"/>
    <col min="11" max="12" width="10.5703125" style="447" customWidth="1"/>
    <col min="13" max="13" width="8.42578125" style="447" customWidth="1"/>
    <col min="14" max="14" width="10.5703125" style="448" customWidth="1"/>
    <col min="15" max="16384" width="9.140625" style="447"/>
  </cols>
  <sheetData>
    <row r="1" spans="1:17" ht="15.75">
      <c r="A1" s="445" t="s">
        <v>692</v>
      </c>
      <c r="B1" s="446"/>
      <c r="C1" s="445"/>
      <c r="D1" s="445"/>
      <c r="E1" s="445"/>
      <c r="F1" s="445"/>
      <c r="G1" s="445"/>
      <c r="H1" s="445"/>
      <c r="I1" s="212"/>
      <c r="J1" s="213"/>
      <c r="K1" s="213"/>
      <c r="L1" s="212"/>
      <c r="M1" s="210"/>
      <c r="N1" s="447"/>
    </row>
    <row r="2" spans="1:17" ht="15.75">
      <c r="A2" s="445"/>
      <c r="B2" s="446"/>
      <c r="C2" s="445"/>
      <c r="D2" s="445"/>
      <c r="E2" s="445"/>
      <c r="F2" s="445"/>
      <c r="G2" s="445"/>
      <c r="H2" s="445"/>
      <c r="I2" s="212"/>
      <c r="J2" s="213"/>
      <c r="K2" s="213"/>
      <c r="L2" s="212"/>
      <c r="M2" s="210"/>
      <c r="N2" s="447"/>
    </row>
    <row r="3" spans="1:17" ht="15.75">
      <c r="A3" s="540" t="s">
        <v>46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</row>
    <row r="4" spans="1:17" ht="15.75">
      <c r="A4" s="541" t="s">
        <v>668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</row>
    <row r="5" spans="1:17" ht="15.75">
      <c r="A5" s="540" t="s">
        <v>2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</row>
    <row r="6" spans="1:17" ht="15.75">
      <c r="A6" s="209"/>
      <c r="B6" s="212"/>
      <c r="C6" s="209"/>
      <c r="D6" s="209"/>
      <c r="E6" s="209"/>
      <c r="F6" s="444"/>
      <c r="G6" s="444"/>
      <c r="H6" s="209"/>
      <c r="I6" s="209"/>
      <c r="J6" s="209"/>
      <c r="K6" s="210"/>
      <c r="L6" s="210"/>
      <c r="M6" s="210"/>
    </row>
    <row r="7" spans="1:17" ht="15" customHeight="1">
      <c r="A7" s="210"/>
      <c r="C7" s="210"/>
      <c r="D7" s="210"/>
      <c r="E7" s="210"/>
      <c r="F7" s="210"/>
      <c r="G7" s="210"/>
      <c r="H7" s="210"/>
      <c r="I7" s="210"/>
      <c r="J7" s="210"/>
      <c r="K7" s="542" t="s">
        <v>28</v>
      </c>
      <c r="L7" s="542"/>
      <c r="M7" s="542"/>
      <c r="N7" s="542"/>
    </row>
    <row r="8" spans="1:17" ht="12.75" customHeight="1">
      <c r="A8" s="449" t="s">
        <v>29</v>
      </c>
      <c r="B8" s="535" t="s">
        <v>242</v>
      </c>
      <c r="C8" s="535" t="s">
        <v>243</v>
      </c>
      <c r="D8" s="535" t="s">
        <v>214</v>
      </c>
      <c r="E8" s="535" t="s">
        <v>209</v>
      </c>
      <c r="F8" s="535" t="s">
        <v>210</v>
      </c>
      <c r="G8" s="535" t="s">
        <v>146</v>
      </c>
      <c r="H8" s="535" t="s">
        <v>182</v>
      </c>
      <c r="I8" s="535" t="s">
        <v>334</v>
      </c>
      <c r="J8" s="545" t="s">
        <v>211</v>
      </c>
      <c r="K8" s="546"/>
      <c r="L8" s="545" t="s">
        <v>212</v>
      </c>
      <c r="M8" s="546"/>
      <c r="N8" s="535" t="s">
        <v>244</v>
      </c>
    </row>
    <row r="9" spans="1:17">
      <c r="A9" s="450" t="s">
        <v>31</v>
      </c>
      <c r="B9" s="543"/>
      <c r="C9" s="536"/>
      <c r="D9" s="543"/>
      <c r="E9" s="536"/>
      <c r="F9" s="536"/>
      <c r="G9" s="536"/>
      <c r="H9" s="536"/>
      <c r="I9" s="536"/>
      <c r="J9" s="547"/>
      <c r="K9" s="548"/>
      <c r="L9" s="547"/>
      <c r="M9" s="548"/>
      <c r="N9" s="536"/>
    </row>
    <row r="10" spans="1:17" ht="21.75" customHeight="1">
      <c r="A10" s="451"/>
      <c r="B10" s="544"/>
      <c r="C10" s="537"/>
      <c r="D10" s="544"/>
      <c r="E10" s="537"/>
      <c r="F10" s="537"/>
      <c r="G10" s="537"/>
      <c r="H10" s="537"/>
      <c r="I10" s="537"/>
      <c r="J10" s="452" t="s">
        <v>168</v>
      </c>
      <c r="K10" s="452" t="s">
        <v>113</v>
      </c>
      <c r="L10" s="452" t="s">
        <v>168</v>
      </c>
      <c r="M10" s="452" t="s">
        <v>113</v>
      </c>
      <c r="N10" s="537"/>
    </row>
    <row r="11" spans="1:17">
      <c r="A11" s="449" t="s">
        <v>8</v>
      </c>
      <c r="B11" s="449" t="s">
        <v>9</v>
      </c>
      <c r="C11" s="449" t="s">
        <v>10</v>
      </c>
      <c r="D11" s="449"/>
      <c r="E11" s="449" t="s">
        <v>11</v>
      </c>
      <c r="F11" s="449" t="s">
        <v>12</v>
      </c>
      <c r="G11" s="453" t="s">
        <v>13</v>
      </c>
      <c r="H11" s="449" t="s">
        <v>14</v>
      </c>
      <c r="I11" s="453" t="s">
        <v>15</v>
      </c>
      <c r="J11" s="538" t="s">
        <v>16</v>
      </c>
      <c r="K11" s="539"/>
      <c r="L11" s="538" t="s">
        <v>17</v>
      </c>
      <c r="M11" s="539"/>
      <c r="N11" s="453">
        <v>11</v>
      </c>
    </row>
    <row r="12" spans="1:17">
      <c r="A12" s="197" t="s">
        <v>227</v>
      </c>
      <c r="B12" s="297" t="s">
        <v>335</v>
      </c>
      <c r="C12" s="192"/>
      <c r="D12" s="192"/>
      <c r="E12" s="192"/>
      <c r="F12" s="191"/>
      <c r="G12" s="192"/>
      <c r="H12" s="191"/>
      <c r="I12" s="192"/>
      <c r="J12" s="191"/>
      <c r="K12" s="192"/>
      <c r="L12" s="191"/>
      <c r="M12" s="192"/>
      <c r="N12" s="192"/>
      <c r="O12" s="454">
        <f>SUM(D12:N12)</f>
        <v>0</v>
      </c>
      <c r="P12" s="454">
        <f t="shared" ref="P12:P75" si="0">O12-C12</f>
        <v>0</v>
      </c>
      <c r="Q12" s="454"/>
    </row>
    <row r="13" spans="1:17" s="456" customFormat="1">
      <c r="A13" s="215" t="s">
        <v>49</v>
      </c>
      <c r="B13" s="215"/>
      <c r="C13" s="193">
        <v>150750</v>
      </c>
      <c r="D13" s="193">
        <v>148259</v>
      </c>
      <c r="E13" s="193"/>
      <c r="F13" s="196"/>
      <c r="G13" s="193"/>
      <c r="H13" s="196">
        <v>2491</v>
      </c>
      <c r="I13" s="193"/>
      <c r="J13" s="196"/>
      <c r="K13" s="193"/>
      <c r="L13" s="196"/>
      <c r="M13" s="193"/>
      <c r="N13" s="193"/>
      <c r="O13" s="455">
        <f>SUM(D13:N13)</f>
        <v>150750</v>
      </c>
      <c r="P13" s="455">
        <f t="shared" si="0"/>
        <v>0</v>
      </c>
      <c r="Q13" s="455">
        <f>O13-'[1]5.3'!M13</f>
        <v>0</v>
      </c>
    </row>
    <row r="14" spans="1:17">
      <c r="A14" s="215" t="s">
        <v>499</v>
      </c>
      <c r="B14" s="215"/>
      <c r="C14" s="193">
        <v>152385</v>
      </c>
      <c r="D14" s="193">
        <v>148259</v>
      </c>
      <c r="E14" s="193"/>
      <c r="F14" s="196"/>
      <c r="G14" s="193"/>
      <c r="H14" s="196">
        <v>2491</v>
      </c>
      <c r="I14" s="193"/>
      <c r="J14" s="196"/>
      <c r="K14" s="193"/>
      <c r="L14" s="196"/>
      <c r="M14" s="193"/>
      <c r="N14" s="193">
        <v>1635</v>
      </c>
      <c r="O14" s="455">
        <f>SUM(D14:N14)</f>
        <v>152385</v>
      </c>
      <c r="P14" s="455">
        <f t="shared" si="0"/>
        <v>0</v>
      </c>
      <c r="Q14" s="455">
        <f>O14-'[1]5.3'!M14</f>
        <v>0</v>
      </c>
    </row>
    <row r="15" spans="1:17">
      <c r="A15" s="215" t="s">
        <v>560</v>
      </c>
      <c r="B15" s="215"/>
      <c r="C15" s="193">
        <v>0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455">
        <f>SUM(C15:N15)</f>
        <v>0</v>
      </c>
      <c r="P15" s="455">
        <f t="shared" si="0"/>
        <v>0</v>
      </c>
      <c r="Q15" s="455">
        <f>O15-'[1]5.3'!M15</f>
        <v>0</v>
      </c>
    </row>
    <row r="16" spans="1:17" s="457" customFormat="1">
      <c r="A16" s="200" t="s">
        <v>499</v>
      </c>
      <c r="B16" s="200"/>
      <c r="C16" s="195">
        <f t="shared" ref="C16:N16" si="1">C14+C15</f>
        <v>152385</v>
      </c>
      <c r="D16" s="195">
        <f t="shared" si="1"/>
        <v>148259</v>
      </c>
      <c r="E16" s="195">
        <f t="shared" si="1"/>
        <v>0</v>
      </c>
      <c r="F16" s="195">
        <f t="shared" si="1"/>
        <v>0</v>
      </c>
      <c r="G16" s="195">
        <f t="shared" si="1"/>
        <v>0</v>
      </c>
      <c r="H16" s="195">
        <f t="shared" si="1"/>
        <v>2491</v>
      </c>
      <c r="I16" s="195">
        <f t="shared" si="1"/>
        <v>0</v>
      </c>
      <c r="J16" s="195">
        <f t="shared" si="1"/>
        <v>0</v>
      </c>
      <c r="K16" s="195">
        <f t="shared" si="1"/>
        <v>0</v>
      </c>
      <c r="L16" s="195">
        <f t="shared" si="1"/>
        <v>0</v>
      </c>
      <c r="M16" s="195">
        <f t="shared" si="1"/>
        <v>0</v>
      </c>
      <c r="N16" s="195">
        <f t="shared" si="1"/>
        <v>1635</v>
      </c>
      <c r="O16" s="455">
        <f t="shared" ref="O16:O79" si="2">SUM(D16:N16)</f>
        <v>152385</v>
      </c>
      <c r="P16" s="455">
        <f t="shared" si="0"/>
        <v>0</v>
      </c>
      <c r="Q16" s="455">
        <f>O16-'[1]5.3'!M16</f>
        <v>0</v>
      </c>
    </row>
    <row r="17" spans="1:17">
      <c r="A17" s="237" t="s">
        <v>228</v>
      </c>
      <c r="B17" s="300" t="s">
        <v>335</v>
      </c>
      <c r="C17" s="193"/>
      <c r="D17" s="193"/>
      <c r="E17" s="193"/>
      <c r="F17" s="196"/>
      <c r="G17" s="193"/>
      <c r="H17" s="196"/>
      <c r="I17" s="193"/>
      <c r="J17" s="196"/>
      <c r="K17" s="193"/>
      <c r="L17" s="196"/>
      <c r="M17" s="193"/>
      <c r="N17" s="193"/>
      <c r="O17" s="455">
        <f t="shared" si="2"/>
        <v>0</v>
      </c>
      <c r="P17" s="455">
        <f t="shared" si="0"/>
        <v>0</v>
      </c>
      <c r="Q17" s="455">
        <f>O17-'[1]5.3'!M17</f>
        <v>0</v>
      </c>
    </row>
    <row r="18" spans="1:17" s="456" customFormat="1">
      <c r="A18" s="215" t="s">
        <v>49</v>
      </c>
      <c r="B18" s="215"/>
      <c r="C18" s="193">
        <v>126000</v>
      </c>
      <c r="D18" s="193">
        <v>123788</v>
      </c>
      <c r="E18" s="193"/>
      <c r="F18" s="196"/>
      <c r="G18" s="193"/>
      <c r="H18" s="196">
        <v>2212</v>
      </c>
      <c r="I18" s="193"/>
      <c r="J18" s="196"/>
      <c r="K18" s="193"/>
      <c r="L18" s="196"/>
      <c r="M18" s="193"/>
      <c r="N18" s="193"/>
      <c r="O18" s="455">
        <f t="shared" si="2"/>
        <v>126000</v>
      </c>
      <c r="P18" s="455">
        <f t="shared" si="0"/>
        <v>0</v>
      </c>
      <c r="Q18" s="455">
        <f>O18-'[1]5.3'!M18</f>
        <v>0</v>
      </c>
    </row>
    <row r="19" spans="1:17">
      <c r="A19" s="215" t="s">
        <v>499</v>
      </c>
      <c r="B19" s="215"/>
      <c r="C19" s="193">
        <v>126000</v>
      </c>
      <c r="D19" s="193">
        <v>122282</v>
      </c>
      <c r="E19" s="193"/>
      <c r="F19" s="196"/>
      <c r="G19" s="193"/>
      <c r="H19" s="196">
        <v>2212</v>
      </c>
      <c r="I19" s="193"/>
      <c r="J19" s="196"/>
      <c r="K19" s="193"/>
      <c r="L19" s="196"/>
      <c r="M19" s="193"/>
      <c r="N19" s="193">
        <v>1506</v>
      </c>
      <c r="O19" s="455">
        <f t="shared" si="2"/>
        <v>126000</v>
      </c>
      <c r="P19" s="455">
        <f t="shared" si="0"/>
        <v>0</v>
      </c>
      <c r="Q19" s="455">
        <f>O19-'[1]5.3'!M19</f>
        <v>0</v>
      </c>
    </row>
    <row r="20" spans="1:17">
      <c r="A20" s="215" t="s">
        <v>560</v>
      </c>
      <c r="B20" s="215"/>
      <c r="C20" s="193">
        <v>0</v>
      </c>
      <c r="D20" s="193">
        <v>0</v>
      </c>
      <c r="E20" s="193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>
        <v>0</v>
      </c>
      <c r="M20" s="193">
        <v>0</v>
      </c>
      <c r="N20" s="193">
        <v>0</v>
      </c>
      <c r="O20" s="455">
        <f t="shared" si="2"/>
        <v>0</v>
      </c>
      <c r="P20" s="455">
        <f t="shared" si="0"/>
        <v>0</v>
      </c>
      <c r="Q20" s="455">
        <f>O20-'[1]5.3'!M20</f>
        <v>0</v>
      </c>
    </row>
    <row r="21" spans="1:17" s="457" customFormat="1">
      <c r="A21" s="200" t="s">
        <v>499</v>
      </c>
      <c r="B21" s="200"/>
      <c r="C21" s="195">
        <f>C19+C20</f>
        <v>126000</v>
      </c>
      <c r="D21" s="195">
        <f t="shared" ref="D21:N21" si="3">D19+D20</f>
        <v>122282</v>
      </c>
      <c r="E21" s="195">
        <f t="shared" si="3"/>
        <v>0</v>
      </c>
      <c r="F21" s="195">
        <f t="shared" si="3"/>
        <v>0</v>
      </c>
      <c r="G21" s="195">
        <f t="shared" si="3"/>
        <v>0</v>
      </c>
      <c r="H21" s="195">
        <f t="shared" si="3"/>
        <v>2212</v>
      </c>
      <c r="I21" s="195">
        <f t="shared" si="3"/>
        <v>0</v>
      </c>
      <c r="J21" s="195">
        <f t="shared" si="3"/>
        <v>0</v>
      </c>
      <c r="K21" s="195">
        <f t="shared" si="3"/>
        <v>0</v>
      </c>
      <c r="L21" s="195">
        <f t="shared" si="3"/>
        <v>0</v>
      </c>
      <c r="M21" s="195">
        <f t="shared" si="3"/>
        <v>0</v>
      </c>
      <c r="N21" s="195">
        <f t="shared" si="3"/>
        <v>1506</v>
      </c>
      <c r="O21" s="455">
        <f t="shared" si="2"/>
        <v>126000</v>
      </c>
      <c r="P21" s="455">
        <f t="shared" si="0"/>
        <v>0</v>
      </c>
      <c r="Q21" s="455">
        <f>O21-'[1]5.3'!M21</f>
        <v>0</v>
      </c>
    </row>
    <row r="22" spans="1:17">
      <c r="A22" s="237" t="s">
        <v>229</v>
      </c>
      <c r="B22" s="300" t="s">
        <v>335</v>
      </c>
      <c r="C22" s="193"/>
      <c r="D22" s="193"/>
      <c r="E22" s="193"/>
      <c r="F22" s="196"/>
      <c r="G22" s="193"/>
      <c r="H22" s="196"/>
      <c r="I22" s="193"/>
      <c r="J22" s="196"/>
      <c r="K22" s="193"/>
      <c r="L22" s="196"/>
      <c r="M22" s="193"/>
      <c r="N22" s="193"/>
      <c r="O22" s="455">
        <f t="shared" si="2"/>
        <v>0</v>
      </c>
      <c r="P22" s="455">
        <f t="shared" si="0"/>
        <v>0</v>
      </c>
      <c r="Q22" s="455">
        <f>O22-'[1]5.3'!M22</f>
        <v>0</v>
      </c>
    </row>
    <row r="23" spans="1:17" s="456" customFormat="1">
      <c r="A23" s="215" t="s">
        <v>49</v>
      </c>
      <c r="B23" s="215"/>
      <c r="C23" s="193">
        <v>66186</v>
      </c>
      <c r="D23" s="193">
        <v>63915</v>
      </c>
      <c r="E23" s="193"/>
      <c r="F23" s="196"/>
      <c r="G23" s="193"/>
      <c r="H23" s="196">
        <v>2271</v>
      </c>
      <c r="I23" s="193"/>
      <c r="J23" s="196"/>
      <c r="K23" s="193"/>
      <c r="L23" s="196"/>
      <c r="M23" s="193"/>
      <c r="N23" s="193"/>
      <c r="O23" s="455">
        <f t="shared" si="2"/>
        <v>66186</v>
      </c>
      <c r="P23" s="455">
        <f t="shared" si="0"/>
        <v>0</v>
      </c>
      <c r="Q23" s="455">
        <f>O23-'[1]5.3'!M23</f>
        <v>0</v>
      </c>
    </row>
    <row r="24" spans="1:17" s="456" customFormat="1">
      <c r="A24" s="215" t="s">
        <v>499</v>
      </c>
      <c r="B24" s="215"/>
      <c r="C24" s="193">
        <v>66186</v>
      </c>
      <c r="D24" s="193">
        <v>62838</v>
      </c>
      <c r="E24" s="193"/>
      <c r="F24" s="196"/>
      <c r="G24" s="193"/>
      <c r="H24" s="196">
        <v>2271</v>
      </c>
      <c r="I24" s="193"/>
      <c r="J24" s="196"/>
      <c r="K24" s="193"/>
      <c r="L24" s="196"/>
      <c r="M24" s="193"/>
      <c r="N24" s="193">
        <v>1077</v>
      </c>
      <c r="O24" s="455">
        <f t="shared" si="2"/>
        <v>66186</v>
      </c>
      <c r="P24" s="455">
        <f t="shared" si="0"/>
        <v>0</v>
      </c>
      <c r="Q24" s="455">
        <f>O24-'[1]5.3'!M24</f>
        <v>0</v>
      </c>
    </row>
    <row r="25" spans="1:17" s="456" customFormat="1">
      <c r="A25" s="215" t="s">
        <v>560</v>
      </c>
      <c r="B25" s="215"/>
      <c r="C25" s="193">
        <v>0</v>
      </c>
      <c r="D25" s="193">
        <v>0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455">
        <f t="shared" si="2"/>
        <v>0</v>
      </c>
      <c r="P25" s="455">
        <f t="shared" si="0"/>
        <v>0</v>
      </c>
      <c r="Q25" s="455">
        <f>O25-'[1]5.3'!M25</f>
        <v>0</v>
      </c>
    </row>
    <row r="26" spans="1:17" s="456" customFormat="1">
      <c r="A26" s="200" t="s">
        <v>499</v>
      </c>
      <c r="B26" s="200"/>
      <c r="C26" s="195">
        <f>C24+C25</f>
        <v>66186</v>
      </c>
      <c r="D26" s="195">
        <f t="shared" ref="D26:N26" si="4">D24+D25</f>
        <v>62838</v>
      </c>
      <c r="E26" s="195">
        <f t="shared" si="4"/>
        <v>0</v>
      </c>
      <c r="F26" s="195">
        <f t="shared" si="4"/>
        <v>0</v>
      </c>
      <c r="G26" s="195">
        <f t="shared" si="4"/>
        <v>0</v>
      </c>
      <c r="H26" s="195">
        <f t="shared" si="4"/>
        <v>2271</v>
      </c>
      <c r="I26" s="195">
        <f t="shared" si="4"/>
        <v>0</v>
      </c>
      <c r="J26" s="195">
        <f t="shared" si="4"/>
        <v>0</v>
      </c>
      <c r="K26" s="195">
        <f t="shared" si="4"/>
        <v>0</v>
      </c>
      <c r="L26" s="195">
        <f t="shared" si="4"/>
        <v>0</v>
      </c>
      <c r="M26" s="195">
        <f t="shared" si="4"/>
        <v>0</v>
      </c>
      <c r="N26" s="195">
        <f t="shared" si="4"/>
        <v>1077</v>
      </c>
      <c r="O26" s="455">
        <f t="shared" si="2"/>
        <v>66186</v>
      </c>
      <c r="P26" s="455">
        <f t="shared" si="0"/>
        <v>0</v>
      </c>
      <c r="Q26" s="455">
        <f>O26-'[1]5.3'!M26</f>
        <v>0</v>
      </c>
    </row>
    <row r="27" spans="1:17">
      <c r="A27" s="298" t="s">
        <v>230</v>
      </c>
      <c r="B27" s="302"/>
      <c r="C27" s="193"/>
      <c r="D27" s="193"/>
      <c r="E27" s="193"/>
      <c r="F27" s="196"/>
      <c r="G27" s="193"/>
      <c r="H27" s="196"/>
      <c r="I27" s="193"/>
      <c r="J27" s="196"/>
      <c r="K27" s="193"/>
      <c r="L27" s="196"/>
      <c r="M27" s="193"/>
      <c r="N27" s="193"/>
      <c r="O27" s="455">
        <f t="shared" si="2"/>
        <v>0</v>
      </c>
      <c r="P27" s="455">
        <f t="shared" si="0"/>
        <v>0</v>
      </c>
      <c r="Q27" s="455">
        <f>O27-'[1]5.3'!M27</f>
        <v>0</v>
      </c>
    </row>
    <row r="28" spans="1:17" s="456" customFormat="1">
      <c r="A28" s="215" t="s">
        <v>49</v>
      </c>
      <c r="B28" s="300" t="s">
        <v>335</v>
      </c>
      <c r="C28" s="193">
        <v>34689</v>
      </c>
      <c r="D28" s="193">
        <v>34123</v>
      </c>
      <c r="E28" s="193"/>
      <c r="F28" s="196"/>
      <c r="G28" s="193"/>
      <c r="H28" s="196">
        <v>566</v>
      </c>
      <c r="I28" s="193"/>
      <c r="J28" s="196"/>
      <c r="K28" s="193"/>
      <c r="L28" s="196"/>
      <c r="M28" s="193"/>
      <c r="N28" s="193"/>
      <c r="O28" s="455">
        <f t="shared" si="2"/>
        <v>34689</v>
      </c>
      <c r="P28" s="455">
        <f t="shared" si="0"/>
        <v>0</v>
      </c>
      <c r="Q28" s="455">
        <f>O28-'[1]5.3'!M28</f>
        <v>0</v>
      </c>
    </row>
    <row r="29" spans="1:17">
      <c r="A29" s="215" t="s">
        <v>499</v>
      </c>
      <c r="B29" s="300"/>
      <c r="C29" s="193">
        <v>34850</v>
      </c>
      <c r="D29" s="193">
        <v>33242</v>
      </c>
      <c r="E29" s="193"/>
      <c r="F29" s="196"/>
      <c r="G29" s="193"/>
      <c r="H29" s="196">
        <v>566</v>
      </c>
      <c r="I29" s="193"/>
      <c r="J29" s="196"/>
      <c r="K29" s="193"/>
      <c r="L29" s="196"/>
      <c r="M29" s="193"/>
      <c r="N29" s="193">
        <v>1042</v>
      </c>
      <c r="O29" s="455">
        <f t="shared" si="2"/>
        <v>34850</v>
      </c>
      <c r="P29" s="455">
        <f t="shared" si="0"/>
        <v>0</v>
      </c>
      <c r="Q29" s="455">
        <f>O29-'[1]5.3'!M29</f>
        <v>0</v>
      </c>
    </row>
    <row r="30" spans="1:17">
      <c r="A30" s="215" t="s">
        <v>560</v>
      </c>
      <c r="B30" s="300"/>
      <c r="C30" s="193">
        <v>0</v>
      </c>
      <c r="D30" s="193">
        <v>0</v>
      </c>
      <c r="E30" s="193">
        <v>0</v>
      </c>
      <c r="F30" s="193">
        <v>0</v>
      </c>
      <c r="G30" s="193">
        <v>0</v>
      </c>
      <c r="H30" s="193">
        <v>0</v>
      </c>
      <c r="I30" s="193">
        <v>0</v>
      </c>
      <c r="J30" s="193">
        <v>0</v>
      </c>
      <c r="K30" s="193">
        <v>0</v>
      </c>
      <c r="L30" s="193">
        <v>0</v>
      </c>
      <c r="M30" s="193">
        <v>0</v>
      </c>
      <c r="N30" s="193">
        <v>0</v>
      </c>
      <c r="O30" s="455">
        <f t="shared" si="2"/>
        <v>0</v>
      </c>
      <c r="P30" s="455">
        <f t="shared" si="0"/>
        <v>0</v>
      </c>
      <c r="Q30" s="455">
        <f>O30-'[1]5.3'!M30</f>
        <v>0</v>
      </c>
    </row>
    <row r="31" spans="1:17">
      <c r="A31" s="200" t="s">
        <v>499</v>
      </c>
      <c r="B31" s="299"/>
      <c r="C31" s="195">
        <f>C29+C30</f>
        <v>34850</v>
      </c>
      <c r="D31" s="195">
        <f t="shared" ref="D31:N31" si="5">D29+D30</f>
        <v>33242</v>
      </c>
      <c r="E31" s="195">
        <f t="shared" si="5"/>
        <v>0</v>
      </c>
      <c r="F31" s="195">
        <f t="shared" si="5"/>
        <v>0</v>
      </c>
      <c r="G31" s="195">
        <f t="shared" si="5"/>
        <v>0</v>
      </c>
      <c r="H31" s="195">
        <f t="shared" si="5"/>
        <v>566</v>
      </c>
      <c r="I31" s="195">
        <f t="shared" si="5"/>
        <v>0</v>
      </c>
      <c r="J31" s="195">
        <f t="shared" si="5"/>
        <v>0</v>
      </c>
      <c r="K31" s="195">
        <f t="shared" si="5"/>
        <v>0</v>
      </c>
      <c r="L31" s="195">
        <f t="shared" si="5"/>
        <v>0</v>
      </c>
      <c r="M31" s="195">
        <f t="shared" si="5"/>
        <v>0</v>
      </c>
      <c r="N31" s="195">
        <f t="shared" si="5"/>
        <v>1042</v>
      </c>
      <c r="O31" s="455">
        <f t="shared" si="2"/>
        <v>34850</v>
      </c>
      <c r="P31" s="455">
        <f t="shared" si="0"/>
        <v>0</v>
      </c>
      <c r="Q31" s="455">
        <f>O31-'[1]5.3'!M31</f>
        <v>0</v>
      </c>
    </row>
    <row r="32" spans="1:17">
      <c r="A32" s="237" t="s">
        <v>231</v>
      </c>
      <c r="B32" s="300" t="s">
        <v>336</v>
      </c>
      <c r="C32" s="193"/>
      <c r="D32" s="193"/>
      <c r="E32" s="193"/>
      <c r="F32" s="196"/>
      <c r="G32" s="193"/>
      <c r="H32" s="196"/>
      <c r="I32" s="193"/>
      <c r="J32" s="196"/>
      <c r="K32" s="193"/>
      <c r="L32" s="196"/>
      <c r="M32" s="193"/>
      <c r="N32" s="193"/>
      <c r="O32" s="455">
        <f t="shared" si="2"/>
        <v>0</v>
      </c>
      <c r="P32" s="455">
        <f t="shared" si="0"/>
        <v>0</v>
      </c>
      <c r="Q32" s="455">
        <f>O32-'[1]5.3'!M32</f>
        <v>0</v>
      </c>
    </row>
    <row r="33" spans="1:17" s="456" customFormat="1">
      <c r="A33" s="215" t="s">
        <v>49</v>
      </c>
      <c r="B33" s="300"/>
      <c r="C33" s="193">
        <f>C38+C43</f>
        <v>199859</v>
      </c>
      <c r="D33" s="193">
        <f t="shared" ref="D33:N36" si="6">D38+D43</f>
        <v>105700</v>
      </c>
      <c r="E33" s="193">
        <f t="shared" si="6"/>
        <v>0</v>
      </c>
      <c r="F33" s="193">
        <f t="shared" si="6"/>
        <v>0</v>
      </c>
      <c r="G33" s="193">
        <f t="shared" si="6"/>
        <v>0</v>
      </c>
      <c r="H33" s="193">
        <f t="shared" si="6"/>
        <v>94159</v>
      </c>
      <c r="I33" s="193">
        <f t="shared" si="6"/>
        <v>0</v>
      </c>
      <c r="J33" s="193">
        <f t="shared" si="6"/>
        <v>0</v>
      </c>
      <c r="K33" s="193">
        <f t="shared" si="6"/>
        <v>0</v>
      </c>
      <c r="L33" s="193">
        <f t="shared" si="6"/>
        <v>0</v>
      </c>
      <c r="M33" s="193">
        <f t="shared" si="6"/>
        <v>0</v>
      </c>
      <c r="N33" s="193">
        <f t="shared" si="6"/>
        <v>0</v>
      </c>
      <c r="O33" s="455">
        <f t="shared" si="2"/>
        <v>199859</v>
      </c>
      <c r="P33" s="455">
        <f t="shared" si="0"/>
        <v>0</v>
      </c>
      <c r="Q33" s="455">
        <f>O33-'[1]5.3'!M33</f>
        <v>0</v>
      </c>
    </row>
    <row r="34" spans="1:17" s="456" customFormat="1">
      <c r="A34" s="215" t="s">
        <v>499</v>
      </c>
      <c r="B34" s="300"/>
      <c r="C34" s="193">
        <f>C39+C44</f>
        <v>201506</v>
      </c>
      <c r="D34" s="193">
        <f t="shared" si="6"/>
        <v>99849</v>
      </c>
      <c r="E34" s="193">
        <f t="shared" si="6"/>
        <v>0</v>
      </c>
      <c r="F34" s="193">
        <f t="shared" si="6"/>
        <v>0</v>
      </c>
      <c r="G34" s="193">
        <f t="shared" si="6"/>
        <v>0</v>
      </c>
      <c r="H34" s="193">
        <f t="shared" si="6"/>
        <v>94159</v>
      </c>
      <c r="I34" s="193">
        <f t="shared" si="6"/>
        <v>0</v>
      </c>
      <c r="J34" s="193">
        <f t="shared" si="6"/>
        <v>0</v>
      </c>
      <c r="K34" s="193">
        <f t="shared" si="6"/>
        <v>0</v>
      </c>
      <c r="L34" s="193">
        <f t="shared" si="6"/>
        <v>0</v>
      </c>
      <c r="M34" s="193">
        <f t="shared" si="6"/>
        <v>0</v>
      </c>
      <c r="N34" s="193">
        <f t="shared" si="6"/>
        <v>7498</v>
      </c>
      <c r="O34" s="455">
        <f t="shared" si="2"/>
        <v>201506</v>
      </c>
      <c r="P34" s="455">
        <f t="shared" si="0"/>
        <v>0</v>
      </c>
      <c r="Q34" s="455">
        <f>O34-'[1]5.3'!M34</f>
        <v>0</v>
      </c>
    </row>
    <row r="35" spans="1:17" s="456" customFormat="1">
      <c r="A35" s="215" t="s">
        <v>560</v>
      </c>
      <c r="B35" s="300"/>
      <c r="C35" s="193">
        <f>C40+C45</f>
        <v>0</v>
      </c>
      <c r="D35" s="193">
        <f t="shared" si="6"/>
        <v>0</v>
      </c>
      <c r="E35" s="193">
        <f t="shared" si="6"/>
        <v>0</v>
      </c>
      <c r="F35" s="193">
        <f t="shared" si="6"/>
        <v>0</v>
      </c>
      <c r="G35" s="193">
        <f t="shared" si="6"/>
        <v>0</v>
      </c>
      <c r="H35" s="193">
        <f t="shared" si="6"/>
        <v>0</v>
      </c>
      <c r="I35" s="193">
        <f t="shared" si="6"/>
        <v>0</v>
      </c>
      <c r="J35" s="193">
        <f t="shared" si="6"/>
        <v>0</v>
      </c>
      <c r="K35" s="193">
        <f t="shared" si="6"/>
        <v>0</v>
      </c>
      <c r="L35" s="193">
        <f t="shared" si="6"/>
        <v>0</v>
      </c>
      <c r="M35" s="193">
        <f t="shared" si="6"/>
        <v>0</v>
      </c>
      <c r="N35" s="193">
        <f t="shared" si="6"/>
        <v>0</v>
      </c>
      <c r="O35" s="455">
        <f t="shared" si="2"/>
        <v>0</v>
      </c>
      <c r="P35" s="455">
        <f t="shared" si="0"/>
        <v>0</v>
      </c>
      <c r="Q35" s="455">
        <f>O35-'[1]5.3'!M35</f>
        <v>0</v>
      </c>
    </row>
    <row r="36" spans="1:17" s="456" customFormat="1">
      <c r="A36" s="215" t="s">
        <v>499</v>
      </c>
      <c r="B36" s="300"/>
      <c r="C36" s="193">
        <f>C41+C46</f>
        <v>201506</v>
      </c>
      <c r="D36" s="193">
        <f t="shared" si="6"/>
        <v>99849</v>
      </c>
      <c r="E36" s="193">
        <f t="shared" si="6"/>
        <v>0</v>
      </c>
      <c r="F36" s="193">
        <f t="shared" si="6"/>
        <v>0</v>
      </c>
      <c r="G36" s="193">
        <f t="shared" si="6"/>
        <v>0</v>
      </c>
      <c r="H36" s="193">
        <f t="shared" si="6"/>
        <v>94159</v>
      </c>
      <c r="I36" s="193">
        <f t="shared" si="6"/>
        <v>0</v>
      </c>
      <c r="J36" s="193">
        <f t="shared" si="6"/>
        <v>0</v>
      </c>
      <c r="K36" s="193">
        <f t="shared" si="6"/>
        <v>0</v>
      </c>
      <c r="L36" s="193">
        <f t="shared" si="6"/>
        <v>0</v>
      </c>
      <c r="M36" s="193">
        <f t="shared" si="6"/>
        <v>0</v>
      </c>
      <c r="N36" s="193">
        <f t="shared" si="6"/>
        <v>7498</v>
      </c>
      <c r="O36" s="455">
        <f t="shared" si="2"/>
        <v>201506</v>
      </c>
      <c r="P36" s="455">
        <f t="shared" si="0"/>
        <v>0</v>
      </c>
      <c r="Q36" s="455">
        <f>O36-'[1]5.3'!M36</f>
        <v>0</v>
      </c>
    </row>
    <row r="37" spans="1:17">
      <c r="A37" s="298" t="s">
        <v>150</v>
      </c>
      <c r="B37" s="205"/>
      <c r="C37" s="193"/>
      <c r="D37" s="193"/>
      <c r="E37" s="193"/>
      <c r="F37" s="196"/>
      <c r="G37" s="193"/>
      <c r="H37" s="196"/>
      <c r="I37" s="193"/>
      <c r="J37" s="193"/>
      <c r="K37" s="193"/>
      <c r="L37" s="193"/>
      <c r="M37" s="193"/>
      <c r="N37" s="193"/>
      <c r="O37" s="455">
        <f t="shared" si="2"/>
        <v>0</v>
      </c>
      <c r="P37" s="455">
        <f t="shared" si="0"/>
        <v>0</v>
      </c>
      <c r="Q37" s="455">
        <f>O37-'[1]5.3'!M37</f>
        <v>0</v>
      </c>
    </row>
    <row r="38" spans="1:17" s="456" customFormat="1">
      <c r="A38" s="215" t="s">
        <v>49</v>
      </c>
      <c r="B38" s="215"/>
      <c r="C38" s="193">
        <v>118625</v>
      </c>
      <c r="D38" s="193">
        <v>58374</v>
      </c>
      <c r="E38" s="193"/>
      <c r="F38" s="196"/>
      <c r="G38" s="193"/>
      <c r="H38" s="196">
        <v>60251</v>
      </c>
      <c r="I38" s="193"/>
      <c r="J38" s="193"/>
      <c r="K38" s="193"/>
      <c r="L38" s="193"/>
      <c r="M38" s="193"/>
      <c r="N38" s="193"/>
      <c r="O38" s="455">
        <f t="shared" si="2"/>
        <v>118625</v>
      </c>
      <c r="P38" s="455">
        <f t="shared" si="0"/>
        <v>0</v>
      </c>
      <c r="Q38" s="455">
        <f>O38-'[1]5.3'!M38</f>
        <v>0</v>
      </c>
    </row>
    <row r="39" spans="1:17" s="456" customFormat="1">
      <c r="A39" s="215" t="s">
        <v>499</v>
      </c>
      <c r="B39" s="215"/>
      <c r="C39" s="193">
        <v>119415</v>
      </c>
      <c r="D39" s="193">
        <v>55566</v>
      </c>
      <c r="E39" s="193">
        <v>0</v>
      </c>
      <c r="F39" s="196">
        <v>0</v>
      </c>
      <c r="G39" s="193">
        <v>0</v>
      </c>
      <c r="H39" s="196">
        <v>60251</v>
      </c>
      <c r="I39" s="193">
        <v>0</v>
      </c>
      <c r="J39" s="193">
        <v>0</v>
      </c>
      <c r="K39" s="193">
        <v>0</v>
      </c>
      <c r="L39" s="193">
        <v>0</v>
      </c>
      <c r="M39" s="193">
        <v>0</v>
      </c>
      <c r="N39" s="193">
        <v>3598</v>
      </c>
      <c r="O39" s="455">
        <f t="shared" si="2"/>
        <v>119415</v>
      </c>
      <c r="P39" s="455">
        <f t="shared" si="0"/>
        <v>0</v>
      </c>
      <c r="Q39" s="455">
        <f>O39-'[1]5.3'!M39</f>
        <v>0</v>
      </c>
    </row>
    <row r="40" spans="1:17" s="456" customFormat="1">
      <c r="A40" s="215" t="s">
        <v>560</v>
      </c>
      <c r="B40" s="215"/>
      <c r="C40" s="193">
        <v>0</v>
      </c>
      <c r="D40" s="193">
        <v>0</v>
      </c>
      <c r="E40" s="193">
        <v>0</v>
      </c>
      <c r="F40" s="193">
        <v>0</v>
      </c>
      <c r="G40" s="193">
        <v>0</v>
      </c>
      <c r="H40" s="193">
        <v>0</v>
      </c>
      <c r="I40" s="193">
        <v>0</v>
      </c>
      <c r="J40" s="193">
        <v>0</v>
      </c>
      <c r="K40" s="193">
        <v>0</v>
      </c>
      <c r="L40" s="193">
        <v>0</v>
      </c>
      <c r="M40" s="193">
        <v>0</v>
      </c>
      <c r="N40" s="193">
        <v>0</v>
      </c>
      <c r="O40" s="455">
        <f t="shared" si="2"/>
        <v>0</v>
      </c>
      <c r="P40" s="455">
        <f t="shared" si="0"/>
        <v>0</v>
      </c>
      <c r="Q40" s="455">
        <f>O40-'[1]5.3'!M40</f>
        <v>0</v>
      </c>
    </row>
    <row r="41" spans="1:17" s="456" customFormat="1">
      <c r="A41" s="200" t="s">
        <v>499</v>
      </c>
      <c r="B41" s="200"/>
      <c r="C41" s="195">
        <f t="shared" ref="C41:N41" si="7">C39+C40</f>
        <v>119415</v>
      </c>
      <c r="D41" s="195">
        <f t="shared" si="7"/>
        <v>55566</v>
      </c>
      <c r="E41" s="195">
        <f t="shared" si="7"/>
        <v>0</v>
      </c>
      <c r="F41" s="195">
        <f t="shared" si="7"/>
        <v>0</v>
      </c>
      <c r="G41" s="195">
        <f t="shared" si="7"/>
        <v>0</v>
      </c>
      <c r="H41" s="195">
        <f t="shared" si="7"/>
        <v>60251</v>
      </c>
      <c r="I41" s="195">
        <f t="shared" si="7"/>
        <v>0</v>
      </c>
      <c r="J41" s="195">
        <f t="shared" si="7"/>
        <v>0</v>
      </c>
      <c r="K41" s="195">
        <f t="shared" si="7"/>
        <v>0</v>
      </c>
      <c r="L41" s="195">
        <f t="shared" si="7"/>
        <v>0</v>
      </c>
      <c r="M41" s="195">
        <f t="shared" si="7"/>
        <v>0</v>
      </c>
      <c r="N41" s="195">
        <f t="shared" si="7"/>
        <v>3598</v>
      </c>
      <c r="O41" s="455">
        <f t="shared" si="2"/>
        <v>119415</v>
      </c>
      <c r="P41" s="455">
        <f t="shared" si="0"/>
        <v>0</v>
      </c>
      <c r="Q41" s="455">
        <f>O41-'[1]5.3'!M41</f>
        <v>0</v>
      </c>
    </row>
    <row r="42" spans="1:17">
      <c r="A42" s="298" t="s">
        <v>151</v>
      </c>
      <c r="B42" s="205"/>
      <c r="C42" s="193"/>
      <c r="D42" s="193"/>
      <c r="E42" s="193"/>
      <c r="F42" s="196"/>
      <c r="G42" s="193"/>
      <c r="H42" s="196"/>
      <c r="I42" s="193"/>
      <c r="J42" s="193"/>
      <c r="K42" s="193"/>
      <c r="L42" s="193"/>
      <c r="M42" s="193"/>
      <c r="N42" s="193"/>
      <c r="O42" s="455">
        <f t="shared" si="2"/>
        <v>0</v>
      </c>
      <c r="P42" s="455">
        <f t="shared" si="0"/>
        <v>0</v>
      </c>
      <c r="Q42" s="455">
        <f>O42-'[1]5.3'!M42</f>
        <v>0</v>
      </c>
    </row>
    <row r="43" spans="1:17" s="456" customFormat="1">
      <c r="A43" s="215" t="s">
        <v>49</v>
      </c>
      <c r="B43" s="215"/>
      <c r="C43" s="193">
        <v>81234</v>
      </c>
      <c r="D43" s="193">
        <v>47326</v>
      </c>
      <c r="E43" s="193"/>
      <c r="F43" s="196"/>
      <c r="G43" s="193"/>
      <c r="H43" s="196">
        <v>33908</v>
      </c>
      <c r="I43" s="193"/>
      <c r="J43" s="193"/>
      <c r="K43" s="193"/>
      <c r="L43" s="193"/>
      <c r="M43" s="193"/>
      <c r="N43" s="193"/>
      <c r="O43" s="455">
        <f t="shared" si="2"/>
        <v>81234</v>
      </c>
      <c r="P43" s="455">
        <f t="shared" si="0"/>
        <v>0</v>
      </c>
      <c r="Q43" s="455">
        <f>O43-'[1]5.3'!M43</f>
        <v>0</v>
      </c>
    </row>
    <row r="44" spans="1:17" s="456" customFormat="1">
      <c r="A44" s="215" t="s">
        <v>499</v>
      </c>
      <c r="B44" s="215"/>
      <c r="C44" s="193">
        <v>82091</v>
      </c>
      <c r="D44" s="193">
        <v>44283</v>
      </c>
      <c r="E44" s="193">
        <v>0</v>
      </c>
      <c r="F44" s="196">
        <v>0</v>
      </c>
      <c r="G44" s="193">
        <v>0</v>
      </c>
      <c r="H44" s="196">
        <v>33908</v>
      </c>
      <c r="I44" s="193">
        <v>0</v>
      </c>
      <c r="J44" s="193">
        <v>0</v>
      </c>
      <c r="K44" s="193">
        <v>0</v>
      </c>
      <c r="L44" s="193">
        <v>0</v>
      </c>
      <c r="M44" s="193">
        <v>0</v>
      </c>
      <c r="N44" s="193">
        <v>3900</v>
      </c>
      <c r="O44" s="455">
        <f t="shared" si="2"/>
        <v>82091</v>
      </c>
      <c r="P44" s="455">
        <f t="shared" si="0"/>
        <v>0</v>
      </c>
      <c r="Q44" s="455">
        <f>O44-'[1]5.3'!M44</f>
        <v>0</v>
      </c>
    </row>
    <row r="45" spans="1:17" s="456" customFormat="1">
      <c r="A45" s="215" t="s">
        <v>560</v>
      </c>
      <c r="B45" s="215"/>
      <c r="C45" s="193">
        <v>0</v>
      </c>
      <c r="D45" s="193">
        <v>0</v>
      </c>
      <c r="E45" s="193">
        <v>0</v>
      </c>
      <c r="F45" s="193">
        <v>0</v>
      </c>
      <c r="G45" s="193">
        <v>0</v>
      </c>
      <c r="H45" s="193">
        <v>0</v>
      </c>
      <c r="I45" s="193">
        <v>0</v>
      </c>
      <c r="J45" s="193">
        <v>0</v>
      </c>
      <c r="K45" s="193">
        <v>0</v>
      </c>
      <c r="L45" s="193">
        <v>0</v>
      </c>
      <c r="M45" s="193">
        <v>0</v>
      </c>
      <c r="N45" s="193">
        <v>0</v>
      </c>
      <c r="O45" s="455">
        <f t="shared" si="2"/>
        <v>0</v>
      </c>
      <c r="P45" s="455">
        <f t="shared" si="0"/>
        <v>0</v>
      </c>
      <c r="Q45" s="455">
        <f>O45-'[1]5.3'!M45</f>
        <v>0</v>
      </c>
    </row>
    <row r="46" spans="1:17" s="456" customFormat="1">
      <c r="A46" s="200" t="s">
        <v>499</v>
      </c>
      <c r="B46" s="200"/>
      <c r="C46" s="195">
        <f t="shared" ref="C46:N46" si="8">C44+C45</f>
        <v>82091</v>
      </c>
      <c r="D46" s="195">
        <f t="shared" si="8"/>
        <v>44283</v>
      </c>
      <c r="E46" s="195">
        <f t="shared" si="8"/>
        <v>0</v>
      </c>
      <c r="F46" s="195">
        <f t="shared" si="8"/>
        <v>0</v>
      </c>
      <c r="G46" s="195">
        <f t="shared" si="8"/>
        <v>0</v>
      </c>
      <c r="H46" s="195">
        <f t="shared" si="8"/>
        <v>33908</v>
      </c>
      <c r="I46" s="195">
        <f t="shared" si="8"/>
        <v>0</v>
      </c>
      <c r="J46" s="195">
        <f t="shared" si="8"/>
        <v>0</v>
      </c>
      <c r="K46" s="195">
        <f t="shared" si="8"/>
        <v>0</v>
      </c>
      <c r="L46" s="195">
        <f t="shared" si="8"/>
        <v>0</v>
      </c>
      <c r="M46" s="195">
        <f t="shared" si="8"/>
        <v>0</v>
      </c>
      <c r="N46" s="195">
        <f t="shared" si="8"/>
        <v>3900</v>
      </c>
      <c r="O46" s="455">
        <f t="shared" si="2"/>
        <v>82091</v>
      </c>
      <c r="P46" s="455">
        <f t="shared" si="0"/>
        <v>0</v>
      </c>
      <c r="Q46" s="455">
        <f>O46-'[1]5.3'!M46</f>
        <v>0</v>
      </c>
    </row>
    <row r="47" spans="1:17">
      <c r="A47" s="237" t="s">
        <v>232</v>
      </c>
      <c r="B47" s="300" t="s">
        <v>335</v>
      </c>
      <c r="C47" s="193"/>
      <c r="D47" s="193"/>
      <c r="E47" s="193"/>
      <c r="F47" s="196"/>
      <c r="G47" s="193"/>
      <c r="H47" s="196"/>
      <c r="I47" s="193"/>
      <c r="J47" s="193"/>
      <c r="K47" s="193"/>
      <c r="L47" s="193"/>
      <c r="M47" s="193"/>
      <c r="N47" s="193"/>
      <c r="O47" s="455">
        <f t="shared" si="2"/>
        <v>0</v>
      </c>
      <c r="P47" s="455">
        <f t="shared" si="0"/>
        <v>0</v>
      </c>
      <c r="Q47" s="455">
        <f>O47-'[1]5.3'!M47</f>
        <v>0</v>
      </c>
    </row>
    <row r="48" spans="1:17">
      <c r="A48" s="215" t="s">
        <v>49</v>
      </c>
      <c r="B48" s="413"/>
      <c r="C48" s="193">
        <v>57042</v>
      </c>
      <c r="D48" s="193">
        <v>52923</v>
      </c>
      <c r="E48" s="193"/>
      <c r="F48" s="196"/>
      <c r="G48" s="193"/>
      <c r="H48" s="196">
        <v>3657</v>
      </c>
      <c r="I48" s="193"/>
      <c r="J48" s="193">
        <v>462</v>
      </c>
      <c r="K48" s="193"/>
      <c r="L48" s="193"/>
      <c r="M48" s="193"/>
      <c r="N48" s="193"/>
      <c r="O48" s="455">
        <f t="shared" si="2"/>
        <v>57042</v>
      </c>
      <c r="P48" s="455">
        <f t="shared" si="0"/>
        <v>0</v>
      </c>
      <c r="Q48" s="455">
        <f>O48-'[1]5.3'!M48</f>
        <v>0</v>
      </c>
    </row>
    <row r="49" spans="1:17">
      <c r="A49" s="215" t="s">
        <v>499</v>
      </c>
      <c r="B49" s="413"/>
      <c r="C49" s="193">
        <v>52623</v>
      </c>
      <c r="D49" s="193">
        <v>45045</v>
      </c>
      <c r="E49" s="193">
        <v>0</v>
      </c>
      <c r="F49" s="196">
        <v>0</v>
      </c>
      <c r="G49" s="193">
        <v>0</v>
      </c>
      <c r="H49" s="196">
        <v>3657</v>
      </c>
      <c r="I49" s="193">
        <v>0</v>
      </c>
      <c r="J49" s="193">
        <v>462</v>
      </c>
      <c r="K49" s="193">
        <v>0</v>
      </c>
      <c r="L49" s="193">
        <v>0</v>
      </c>
      <c r="M49" s="193">
        <v>0</v>
      </c>
      <c r="N49" s="193">
        <v>3459</v>
      </c>
      <c r="O49" s="455">
        <f t="shared" si="2"/>
        <v>52623</v>
      </c>
      <c r="P49" s="455">
        <f t="shared" si="0"/>
        <v>0</v>
      </c>
      <c r="Q49" s="455">
        <f>O49-'[1]5.3'!M49</f>
        <v>0</v>
      </c>
    </row>
    <row r="50" spans="1:17">
      <c r="A50" s="215" t="s">
        <v>560</v>
      </c>
      <c r="B50" s="413"/>
      <c r="C50" s="193">
        <v>0</v>
      </c>
      <c r="D50" s="193">
        <v>0</v>
      </c>
      <c r="E50" s="193">
        <v>0</v>
      </c>
      <c r="F50" s="193">
        <v>0</v>
      </c>
      <c r="G50" s="193">
        <v>0</v>
      </c>
      <c r="H50" s="193">
        <v>0</v>
      </c>
      <c r="I50" s="193">
        <v>0</v>
      </c>
      <c r="J50" s="193">
        <v>0</v>
      </c>
      <c r="K50" s="193">
        <v>0</v>
      </c>
      <c r="L50" s="193">
        <v>0</v>
      </c>
      <c r="M50" s="193">
        <v>0</v>
      </c>
      <c r="N50" s="193">
        <v>0</v>
      </c>
      <c r="O50" s="455">
        <f t="shared" si="2"/>
        <v>0</v>
      </c>
      <c r="P50" s="455">
        <f t="shared" si="0"/>
        <v>0</v>
      </c>
      <c r="Q50" s="455">
        <f>O50-'[1]5.3'!M50</f>
        <v>0</v>
      </c>
    </row>
    <row r="51" spans="1:17">
      <c r="A51" s="200" t="s">
        <v>499</v>
      </c>
      <c r="B51" s="301"/>
      <c r="C51" s="195">
        <f t="shared" ref="C51:N51" si="9">C49+C50</f>
        <v>52623</v>
      </c>
      <c r="D51" s="195">
        <f t="shared" si="9"/>
        <v>45045</v>
      </c>
      <c r="E51" s="195">
        <f t="shared" si="9"/>
        <v>0</v>
      </c>
      <c r="F51" s="195">
        <f t="shared" si="9"/>
        <v>0</v>
      </c>
      <c r="G51" s="195">
        <f t="shared" si="9"/>
        <v>0</v>
      </c>
      <c r="H51" s="195">
        <f t="shared" si="9"/>
        <v>3657</v>
      </c>
      <c r="I51" s="195">
        <f t="shared" si="9"/>
        <v>0</v>
      </c>
      <c r="J51" s="195">
        <f t="shared" si="9"/>
        <v>462</v>
      </c>
      <c r="K51" s="195">
        <f t="shared" si="9"/>
        <v>0</v>
      </c>
      <c r="L51" s="195">
        <f t="shared" si="9"/>
        <v>0</v>
      </c>
      <c r="M51" s="195">
        <f t="shared" si="9"/>
        <v>0</v>
      </c>
      <c r="N51" s="195">
        <f t="shared" si="9"/>
        <v>3459</v>
      </c>
      <c r="O51" s="455">
        <f t="shared" si="2"/>
        <v>52623</v>
      </c>
      <c r="P51" s="455">
        <f t="shared" si="0"/>
        <v>0</v>
      </c>
      <c r="Q51" s="455">
        <f>O51-'[1]5.3'!M51</f>
        <v>0</v>
      </c>
    </row>
    <row r="52" spans="1:17">
      <c r="A52" s="458" t="s">
        <v>233</v>
      </c>
      <c r="B52" s="458"/>
      <c r="C52" s="193"/>
      <c r="D52" s="193"/>
      <c r="E52" s="193"/>
      <c r="F52" s="459"/>
      <c r="G52" s="460"/>
      <c r="H52" s="459"/>
      <c r="I52" s="460"/>
      <c r="J52" s="460"/>
      <c r="K52" s="460"/>
      <c r="L52" s="460"/>
      <c r="M52" s="461"/>
      <c r="N52" s="460"/>
      <c r="O52" s="455">
        <f t="shared" si="2"/>
        <v>0</v>
      </c>
      <c r="P52" s="455">
        <f t="shared" si="0"/>
        <v>0</v>
      </c>
      <c r="Q52" s="455">
        <f>O52-'[1]5.3'!M52</f>
        <v>0</v>
      </c>
    </row>
    <row r="53" spans="1:17">
      <c r="A53" s="215" t="s">
        <v>49</v>
      </c>
      <c r="B53" s="462"/>
      <c r="C53" s="463">
        <f t="shared" ref="C53:N54" si="10">C58+C63+C69+C75+C80</f>
        <v>172294</v>
      </c>
      <c r="D53" s="463">
        <f t="shared" si="10"/>
        <v>100017</v>
      </c>
      <c r="E53" s="463">
        <f t="shared" si="10"/>
        <v>0</v>
      </c>
      <c r="F53" s="463">
        <f t="shared" si="10"/>
        <v>0</v>
      </c>
      <c r="G53" s="463">
        <f t="shared" si="10"/>
        <v>0</v>
      </c>
      <c r="H53" s="463">
        <f t="shared" si="10"/>
        <v>66877</v>
      </c>
      <c r="I53" s="463">
        <f t="shared" si="10"/>
        <v>0</v>
      </c>
      <c r="J53" s="463">
        <f t="shared" si="10"/>
        <v>5400</v>
      </c>
      <c r="K53" s="463">
        <f t="shared" si="10"/>
        <v>0</v>
      </c>
      <c r="L53" s="463">
        <f t="shared" si="10"/>
        <v>0</v>
      </c>
      <c r="M53" s="463">
        <f t="shared" si="10"/>
        <v>0</v>
      </c>
      <c r="N53" s="463">
        <f t="shared" si="10"/>
        <v>0</v>
      </c>
      <c r="O53" s="455">
        <f t="shared" si="2"/>
        <v>172294</v>
      </c>
      <c r="P53" s="455">
        <f t="shared" si="0"/>
        <v>0</v>
      </c>
      <c r="Q53" s="455">
        <f>O53-'[1]5.3'!M53</f>
        <v>0</v>
      </c>
    </row>
    <row r="54" spans="1:17">
      <c r="A54" s="215" t="s">
        <v>499</v>
      </c>
      <c r="B54" s="462"/>
      <c r="C54" s="463">
        <f t="shared" si="10"/>
        <v>174497</v>
      </c>
      <c r="D54" s="463">
        <f t="shared" si="10"/>
        <v>95723</v>
      </c>
      <c r="E54" s="463">
        <f t="shared" si="10"/>
        <v>0</v>
      </c>
      <c r="F54" s="463">
        <f t="shared" si="10"/>
        <v>0</v>
      </c>
      <c r="G54" s="463">
        <f t="shared" si="10"/>
        <v>0</v>
      </c>
      <c r="H54" s="463">
        <f t="shared" si="10"/>
        <v>66877</v>
      </c>
      <c r="I54" s="463">
        <f t="shared" si="10"/>
        <v>0</v>
      </c>
      <c r="J54" s="463">
        <f t="shared" si="10"/>
        <v>5400</v>
      </c>
      <c r="K54" s="463">
        <f t="shared" si="10"/>
        <v>0</v>
      </c>
      <c r="L54" s="463">
        <f t="shared" si="10"/>
        <v>0</v>
      </c>
      <c r="M54" s="463">
        <f t="shared" si="10"/>
        <v>0</v>
      </c>
      <c r="N54" s="463">
        <f t="shared" si="10"/>
        <v>6497</v>
      </c>
      <c r="O54" s="455">
        <f t="shared" si="2"/>
        <v>174497</v>
      </c>
      <c r="P54" s="455">
        <f t="shared" si="0"/>
        <v>0</v>
      </c>
      <c r="Q54" s="455">
        <f>O54-'[1]5.3'!M54</f>
        <v>0</v>
      </c>
    </row>
    <row r="55" spans="1:17">
      <c r="A55" s="215" t="s">
        <v>560</v>
      </c>
      <c r="B55" s="462"/>
      <c r="C55" s="463">
        <f t="shared" ref="C55:N56" si="11">C60+C66+C72+C77+C82</f>
        <v>-612</v>
      </c>
      <c r="D55" s="463">
        <f t="shared" si="11"/>
        <v>-612</v>
      </c>
      <c r="E55" s="463">
        <f t="shared" si="11"/>
        <v>0</v>
      </c>
      <c r="F55" s="463">
        <f t="shared" si="11"/>
        <v>0</v>
      </c>
      <c r="G55" s="463">
        <f t="shared" si="11"/>
        <v>0</v>
      </c>
      <c r="H55" s="463">
        <f t="shared" si="11"/>
        <v>0</v>
      </c>
      <c r="I55" s="463">
        <f t="shared" si="11"/>
        <v>0</v>
      </c>
      <c r="J55" s="463">
        <f t="shared" si="11"/>
        <v>0</v>
      </c>
      <c r="K55" s="463">
        <f t="shared" si="11"/>
        <v>0</v>
      </c>
      <c r="L55" s="463">
        <f t="shared" si="11"/>
        <v>0</v>
      </c>
      <c r="M55" s="463">
        <f t="shared" si="11"/>
        <v>0</v>
      </c>
      <c r="N55" s="463">
        <f t="shared" si="11"/>
        <v>0</v>
      </c>
      <c r="O55" s="455">
        <f t="shared" si="2"/>
        <v>-612</v>
      </c>
      <c r="P55" s="455">
        <f t="shared" si="0"/>
        <v>0</v>
      </c>
      <c r="Q55" s="455">
        <f>O55-'[1]5.3'!M55</f>
        <v>0</v>
      </c>
    </row>
    <row r="56" spans="1:17" s="456" customFormat="1">
      <c r="A56" s="215" t="s">
        <v>499</v>
      </c>
      <c r="B56" s="462"/>
      <c r="C56" s="463">
        <f t="shared" si="11"/>
        <v>173885</v>
      </c>
      <c r="D56" s="463">
        <f t="shared" si="11"/>
        <v>95111</v>
      </c>
      <c r="E56" s="463">
        <f t="shared" si="11"/>
        <v>0</v>
      </c>
      <c r="F56" s="463">
        <f t="shared" si="11"/>
        <v>0</v>
      </c>
      <c r="G56" s="463">
        <f t="shared" si="11"/>
        <v>0</v>
      </c>
      <c r="H56" s="463">
        <f t="shared" si="11"/>
        <v>66877</v>
      </c>
      <c r="I56" s="463">
        <f t="shared" si="11"/>
        <v>0</v>
      </c>
      <c r="J56" s="463">
        <f t="shared" si="11"/>
        <v>5400</v>
      </c>
      <c r="K56" s="463">
        <f t="shared" si="11"/>
        <v>0</v>
      </c>
      <c r="L56" s="463">
        <f t="shared" si="11"/>
        <v>0</v>
      </c>
      <c r="M56" s="463">
        <f t="shared" si="11"/>
        <v>0</v>
      </c>
      <c r="N56" s="463">
        <f t="shared" si="11"/>
        <v>6497</v>
      </c>
      <c r="O56" s="455">
        <f t="shared" si="2"/>
        <v>173885</v>
      </c>
      <c r="P56" s="455">
        <f t="shared" si="0"/>
        <v>0</v>
      </c>
      <c r="Q56" s="455">
        <f>O56-'[1]5.3'!M56</f>
        <v>0</v>
      </c>
    </row>
    <row r="57" spans="1:17">
      <c r="A57" s="464" t="s">
        <v>132</v>
      </c>
      <c r="B57" s="300" t="s">
        <v>336</v>
      </c>
      <c r="C57" s="193"/>
      <c r="D57" s="193"/>
      <c r="E57" s="193"/>
      <c r="F57" s="459"/>
      <c r="G57" s="460"/>
      <c r="H57" s="459"/>
      <c r="I57" s="460"/>
      <c r="J57" s="460"/>
      <c r="K57" s="460"/>
      <c r="L57" s="460"/>
      <c r="M57" s="461"/>
      <c r="N57" s="460"/>
      <c r="O57" s="455">
        <f t="shared" si="2"/>
        <v>0</v>
      </c>
      <c r="P57" s="455">
        <f t="shared" si="0"/>
        <v>0</v>
      </c>
      <c r="Q57" s="455">
        <f>O57-'[1]5.3'!M57</f>
        <v>0</v>
      </c>
    </row>
    <row r="58" spans="1:17">
      <c r="A58" s="215" t="s">
        <v>49</v>
      </c>
      <c r="B58" s="465"/>
      <c r="C58" s="204">
        <v>69659</v>
      </c>
      <c r="D58" s="193">
        <v>18859</v>
      </c>
      <c r="E58" s="193"/>
      <c r="F58" s="459"/>
      <c r="G58" s="460"/>
      <c r="H58" s="459">
        <v>50800</v>
      </c>
      <c r="I58" s="460"/>
      <c r="J58" s="460"/>
      <c r="K58" s="460"/>
      <c r="L58" s="460"/>
      <c r="M58" s="461"/>
      <c r="N58" s="460"/>
      <c r="O58" s="455">
        <f t="shared" si="2"/>
        <v>69659</v>
      </c>
      <c r="P58" s="455">
        <f t="shared" si="0"/>
        <v>0</v>
      </c>
      <c r="Q58" s="455">
        <f>O58-'[1]5.3'!M58</f>
        <v>0</v>
      </c>
    </row>
    <row r="59" spans="1:17">
      <c r="A59" s="215" t="s">
        <v>499</v>
      </c>
      <c r="B59" s="465"/>
      <c r="C59" s="204">
        <v>70316</v>
      </c>
      <c r="D59" s="193">
        <v>17581</v>
      </c>
      <c r="E59" s="193">
        <v>0</v>
      </c>
      <c r="F59" s="459">
        <v>0</v>
      </c>
      <c r="G59" s="460">
        <v>0</v>
      </c>
      <c r="H59" s="459">
        <v>50800</v>
      </c>
      <c r="I59" s="460">
        <v>0</v>
      </c>
      <c r="J59" s="460">
        <v>0</v>
      </c>
      <c r="K59" s="460">
        <v>0</v>
      </c>
      <c r="L59" s="460">
        <v>0</v>
      </c>
      <c r="M59" s="461">
        <v>0</v>
      </c>
      <c r="N59" s="460">
        <v>1935</v>
      </c>
      <c r="O59" s="455">
        <f t="shared" si="2"/>
        <v>70316</v>
      </c>
      <c r="P59" s="455">
        <f t="shared" si="0"/>
        <v>0</v>
      </c>
      <c r="Q59" s="455">
        <f>O59-'[1]5.3'!M59</f>
        <v>0</v>
      </c>
    </row>
    <row r="60" spans="1:17">
      <c r="A60" s="215" t="s">
        <v>560</v>
      </c>
      <c r="B60" s="465"/>
      <c r="C60" s="204">
        <v>0</v>
      </c>
      <c r="D60" s="204">
        <v>0</v>
      </c>
      <c r="E60" s="204">
        <v>0</v>
      </c>
      <c r="F60" s="204">
        <v>0</v>
      </c>
      <c r="G60" s="204">
        <v>0</v>
      </c>
      <c r="H60" s="204">
        <v>0</v>
      </c>
      <c r="I60" s="204">
        <v>0</v>
      </c>
      <c r="J60" s="204">
        <v>0</v>
      </c>
      <c r="K60" s="204">
        <v>0</v>
      </c>
      <c r="L60" s="204">
        <v>0</v>
      </c>
      <c r="M60" s="204">
        <v>0</v>
      </c>
      <c r="N60" s="204">
        <v>0</v>
      </c>
      <c r="O60" s="455">
        <f t="shared" si="2"/>
        <v>0</v>
      </c>
      <c r="P60" s="455">
        <f t="shared" si="0"/>
        <v>0</v>
      </c>
      <c r="Q60" s="455">
        <f>O60-'[1]5.3'!M60</f>
        <v>0</v>
      </c>
    </row>
    <row r="61" spans="1:17" s="456" customFormat="1">
      <c r="A61" s="215" t="s">
        <v>499</v>
      </c>
      <c r="B61" s="465"/>
      <c r="C61" s="204">
        <f>C59+C60</f>
        <v>70316</v>
      </c>
      <c r="D61" s="204">
        <f t="shared" ref="D61:N61" si="12">D59+D60</f>
        <v>17581</v>
      </c>
      <c r="E61" s="204">
        <f t="shared" si="12"/>
        <v>0</v>
      </c>
      <c r="F61" s="204">
        <f t="shared" si="12"/>
        <v>0</v>
      </c>
      <c r="G61" s="204">
        <f t="shared" si="12"/>
        <v>0</v>
      </c>
      <c r="H61" s="204">
        <f t="shared" si="12"/>
        <v>50800</v>
      </c>
      <c r="I61" s="204">
        <f t="shared" si="12"/>
        <v>0</v>
      </c>
      <c r="J61" s="204">
        <f t="shared" si="12"/>
        <v>0</v>
      </c>
      <c r="K61" s="204">
        <f t="shared" si="12"/>
        <v>0</v>
      </c>
      <c r="L61" s="204">
        <f t="shared" si="12"/>
        <v>0</v>
      </c>
      <c r="M61" s="204">
        <f t="shared" si="12"/>
        <v>0</v>
      </c>
      <c r="N61" s="204">
        <f t="shared" si="12"/>
        <v>1935</v>
      </c>
      <c r="O61" s="455">
        <f t="shared" si="2"/>
        <v>70316</v>
      </c>
      <c r="P61" s="455">
        <f t="shared" si="0"/>
        <v>0</v>
      </c>
      <c r="Q61" s="455">
        <f>O61-'[1]5.3'!M61</f>
        <v>0</v>
      </c>
    </row>
    <row r="62" spans="1:17">
      <c r="A62" s="464" t="s">
        <v>133</v>
      </c>
      <c r="B62" s="300" t="s">
        <v>335</v>
      </c>
      <c r="C62" s="204"/>
      <c r="D62" s="193"/>
      <c r="E62" s="193"/>
      <c r="F62" s="459"/>
      <c r="G62" s="460"/>
      <c r="H62" s="459"/>
      <c r="I62" s="460"/>
      <c r="J62" s="460"/>
      <c r="K62" s="460"/>
      <c r="L62" s="460"/>
      <c r="M62" s="461"/>
      <c r="N62" s="460"/>
      <c r="O62" s="455">
        <f t="shared" si="2"/>
        <v>0</v>
      </c>
      <c r="P62" s="455">
        <f t="shared" si="0"/>
        <v>0</v>
      </c>
      <c r="Q62" s="455">
        <f>O62-'[1]5.3'!M62</f>
        <v>0</v>
      </c>
    </row>
    <row r="63" spans="1:17">
      <c r="A63" s="215" t="s">
        <v>49</v>
      </c>
      <c r="B63" s="465"/>
      <c r="C63" s="204">
        <v>12939</v>
      </c>
      <c r="D63" s="193">
        <v>4176</v>
      </c>
      <c r="E63" s="193"/>
      <c r="F63" s="459"/>
      <c r="G63" s="460"/>
      <c r="H63" s="459">
        <v>8763</v>
      </c>
      <c r="I63" s="460"/>
      <c r="J63" s="460"/>
      <c r="K63" s="460"/>
      <c r="L63" s="460"/>
      <c r="M63" s="461"/>
      <c r="N63" s="460"/>
      <c r="O63" s="455">
        <f t="shared" si="2"/>
        <v>12939</v>
      </c>
      <c r="P63" s="455">
        <f t="shared" si="0"/>
        <v>0</v>
      </c>
      <c r="Q63" s="455">
        <f>O63-'[1]5.3'!M63</f>
        <v>0</v>
      </c>
    </row>
    <row r="64" spans="1:17">
      <c r="A64" s="215" t="s">
        <v>499</v>
      </c>
      <c r="B64" s="465"/>
      <c r="C64" s="204">
        <v>13745</v>
      </c>
      <c r="D64" s="193">
        <v>2602</v>
      </c>
      <c r="E64" s="193">
        <v>0</v>
      </c>
      <c r="F64" s="459">
        <v>0</v>
      </c>
      <c r="G64" s="460">
        <v>0</v>
      </c>
      <c r="H64" s="459">
        <v>8763</v>
      </c>
      <c r="I64" s="460">
        <v>0</v>
      </c>
      <c r="J64" s="460">
        <v>0</v>
      </c>
      <c r="K64" s="460">
        <v>0</v>
      </c>
      <c r="L64" s="460">
        <v>0</v>
      </c>
      <c r="M64" s="461">
        <v>0</v>
      </c>
      <c r="N64" s="460">
        <v>2380</v>
      </c>
      <c r="O64" s="455">
        <f t="shared" si="2"/>
        <v>13745</v>
      </c>
      <c r="P64" s="455">
        <f t="shared" si="0"/>
        <v>0</v>
      </c>
      <c r="Q64" s="455">
        <f>O64-'[1]5.3'!M64</f>
        <v>0</v>
      </c>
    </row>
    <row r="65" spans="1:17">
      <c r="A65" s="215" t="s">
        <v>669</v>
      </c>
      <c r="B65" s="465"/>
      <c r="C65" s="204">
        <v>-408</v>
      </c>
      <c r="D65" s="193">
        <v>-408</v>
      </c>
      <c r="E65" s="193"/>
      <c r="F65" s="459"/>
      <c r="G65" s="460"/>
      <c r="H65" s="459"/>
      <c r="I65" s="460"/>
      <c r="J65" s="460"/>
      <c r="K65" s="460"/>
      <c r="L65" s="460"/>
      <c r="M65" s="461"/>
      <c r="N65" s="460"/>
      <c r="O65" s="455">
        <f t="shared" si="2"/>
        <v>-408</v>
      </c>
      <c r="P65" s="455">
        <f t="shared" si="0"/>
        <v>0</v>
      </c>
      <c r="Q65" s="455">
        <f>O65-'[1]5.3'!M65</f>
        <v>0</v>
      </c>
    </row>
    <row r="66" spans="1:17">
      <c r="A66" s="215" t="s">
        <v>560</v>
      </c>
      <c r="B66" s="465"/>
      <c r="C66" s="204">
        <f>SUM(C65)</f>
        <v>-408</v>
      </c>
      <c r="D66" s="204">
        <f t="shared" ref="D66:N66" si="13">SUM(D65)</f>
        <v>-408</v>
      </c>
      <c r="E66" s="204">
        <f t="shared" si="13"/>
        <v>0</v>
      </c>
      <c r="F66" s="204">
        <f t="shared" si="13"/>
        <v>0</v>
      </c>
      <c r="G66" s="204">
        <f t="shared" si="13"/>
        <v>0</v>
      </c>
      <c r="H66" s="204">
        <f t="shared" si="13"/>
        <v>0</v>
      </c>
      <c r="I66" s="204">
        <f t="shared" si="13"/>
        <v>0</v>
      </c>
      <c r="J66" s="204">
        <f t="shared" si="13"/>
        <v>0</v>
      </c>
      <c r="K66" s="204">
        <f t="shared" si="13"/>
        <v>0</v>
      </c>
      <c r="L66" s="204">
        <f t="shared" si="13"/>
        <v>0</v>
      </c>
      <c r="M66" s="204">
        <f t="shared" si="13"/>
        <v>0</v>
      </c>
      <c r="N66" s="204">
        <f t="shared" si="13"/>
        <v>0</v>
      </c>
      <c r="O66" s="455">
        <f t="shared" si="2"/>
        <v>-408</v>
      </c>
      <c r="P66" s="455">
        <f t="shared" si="0"/>
        <v>0</v>
      </c>
      <c r="Q66" s="455">
        <f>O66-'[1]5.3'!M66</f>
        <v>0</v>
      </c>
    </row>
    <row r="67" spans="1:17">
      <c r="A67" s="215" t="s">
        <v>499</v>
      </c>
      <c r="B67" s="465"/>
      <c r="C67" s="204">
        <f t="shared" ref="C67:N67" si="14">C64+C66</f>
        <v>13337</v>
      </c>
      <c r="D67" s="204">
        <f t="shared" si="14"/>
        <v>2194</v>
      </c>
      <c r="E67" s="204">
        <f t="shared" si="14"/>
        <v>0</v>
      </c>
      <c r="F67" s="204">
        <f t="shared" si="14"/>
        <v>0</v>
      </c>
      <c r="G67" s="204">
        <f t="shared" si="14"/>
        <v>0</v>
      </c>
      <c r="H67" s="204">
        <f t="shared" si="14"/>
        <v>8763</v>
      </c>
      <c r="I67" s="204">
        <f t="shared" si="14"/>
        <v>0</v>
      </c>
      <c r="J67" s="204">
        <f t="shared" si="14"/>
        <v>0</v>
      </c>
      <c r="K67" s="204">
        <f t="shared" si="14"/>
        <v>0</v>
      </c>
      <c r="L67" s="204">
        <f t="shared" si="14"/>
        <v>0</v>
      </c>
      <c r="M67" s="204">
        <f t="shared" si="14"/>
        <v>0</v>
      </c>
      <c r="N67" s="204">
        <f t="shared" si="14"/>
        <v>2380</v>
      </c>
      <c r="O67" s="455">
        <f t="shared" si="2"/>
        <v>13337</v>
      </c>
      <c r="P67" s="455">
        <f t="shared" si="0"/>
        <v>0</v>
      </c>
      <c r="Q67" s="455">
        <f>O67-'[1]5.3'!M67</f>
        <v>0</v>
      </c>
    </row>
    <row r="68" spans="1:17">
      <c r="A68" s="464" t="s">
        <v>135</v>
      </c>
      <c r="B68" s="300" t="s">
        <v>335</v>
      </c>
      <c r="C68" s="204"/>
      <c r="D68" s="193"/>
      <c r="E68" s="193"/>
      <c r="F68" s="459"/>
      <c r="G68" s="460"/>
      <c r="H68" s="459"/>
      <c r="I68" s="460"/>
      <c r="J68" s="460"/>
      <c r="K68" s="460"/>
      <c r="L68" s="460"/>
      <c r="M68" s="461"/>
      <c r="N68" s="460"/>
      <c r="O68" s="455">
        <f t="shared" si="2"/>
        <v>0</v>
      </c>
      <c r="P68" s="455">
        <f t="shared" si="0"/>
        <v>0</v>
      </c>
      <c r="Q68" s="455">
        <f>O68-'[1]5.3'!M68</f>
        <v>0</v>
      </c>
    </row>
    <row r="69" spans="1:17">
      <c r="A69" s="215" t="s">
        <v>49</v>
      </c>
      <c r="B69" s="465"/>
      <c r="C69" s="204">
        <v>12501</v>
      </c>
      <c r="D69" s="193">
        <v>685</v>
      </c>
      <c r="E69" s="193"/>
      <c r="F69" s="459"/>
      <c r="G69" s="460"/>
      <c r="H69" s="459">
        <v>6416</v>
      </c>
      <c r="I69" s="460"/>
      <c r="J69" s="460">
        <v>5400</v>
      </c>
      <c r="K69" s="460"/>
      <c r="L69" s="460"/>
      <c r="M69" s="461"/>
      <c r="N69" s="460"/>
      <c r="O69" s="455">
        <f t="shared" si="2"/>
        <v>12501</v>
      </c>
      <c r="P69" s="455">
        <f t="shared" si="0"/>
        <v>0</v>
      </c>
      <c r="Q69" s="455">
        <f>O69-'[1]5.3'!M69</f>
        <v>0</v>
      </c>
    </row>
    <row r="70" spans="1:17">
      <c r="A70" s="215" t="s">
        <v>499</v>
      </c>
      <c r="B70" s="465"/>
      <c r="C70" s="204">
        <v>13241</v>
      </c>
      <c r="D70" s="193">
        <v>-757</v>
      </c>
      <c r="E70" s="193">
        <v>0</v>
      </c>
      <c r="F70" s="459">
        <v>0</v>
      </c>
      <c r="G70" s="460">
        <v>0</v>
      </c>
      <c r="H70" s="459">
        <v>6416</v>
      </c>
      <c r="I70" s="460">
        <v>0</v>
      </c>
      <c r="J70" s="460">
        <v>5400</v>
      </c>
      <c r="K70" s="460">
        <v>0</v>
      </c>
      <c r="L70" s="460">
        <v>0</v>
      </c>
      <c r="M70" s="461">
        <v>0</v>
      </c>
      <c r="N70" s="460">
        <v>2182</v>
      </c>
      <c r="O70" s="455">
        <f t="shared" si="2"/>
        <v>13241</v>
      </c>
      <c r="P70" s="455">
        <f t="shared" si="0"/>
        <v>0</v>
      </c>
      <c r="Q70" s="455">
        <f>O70-'[1]5.3'!M70</f>
        <v>0</v>
      </c>
    </row>
    <row r="71" spans="1:17">
      <c r="A71" s="215" t="s">
        <v>670</v>
      </c>
      <c r="B71" s="465"/>
      <c r="C71" s="204">
        <v>-204</v>
      </c>
      <c r="D71" s="193">
        <v>-204</v>
      </c>
      <c r="E71" s="193"/>
      <c r="F71" s="459"/>
      <c r="G71" s="460"/>
      <c r="H71" s="459"/>
      <c r="I71" s="460"/>
      <c r="J71" s="460"/>
      <c r="K71" s="460"/>
      <c r="L71" s="460"/>
      <c r="M71" s="461"/>
      <c r="N71" s="460"/>
      <c r="O71" s="455">
        <f t="shared" si="2"/>
        <v>-204</v>
      </c>
      <c r="P71" s="455">
        <f t="shared" si="0"/>
        <v>0</v>
      </c>
      <c r="Q71" s="455">
        <f>O71-'[1]5.3'!M71</f>
        <v>0</v>
      </c>
    </row>
    <row r="72" spans="1:17">
      <c r="A72" s="215" t="s">
        <v>560</v>
      </c>
      <c r="B72" s="465"/>
      <c r="C72" s="204">
        <f>SUM(C71)</f>
        <v>-204</v>
      </c>
      <c r="D72" s="204">
        <f t="shared" ref="D72:N72" si="15">SUM(D71)</f>
        <v>-204</v>
      </c>
      <c r="E72" s="204">
        <f t="shared" si="15"/>
        <v>0</v>
      </c>
      <c r="F72" s="204">
        <f t="shared" si="15"/>
        <v>0</v>
      </c>
      <c r="G72" s="204">
        <f t="shared" si="15"/>
        <v>0</v>
      </c>
      <c r="H72" s="204">
        <f t="shared" si="15"/>
        <v>0</v>
      </c>
      <c r="I72" s="204">
        <f t="shared" si="15"/>
        <v>0</v>
      </c>
      <c r="J72" s="204">
        <f t="shared" si="15"/>
        <v>0</v>
      </c>
      <c r="K72" s="204">
        <f t="shared" si="15"/>
        <v>0</v>
      </c>
      <c r="L72" s="204">
        <f t="shared" si="15"/>
        <v>0</v>
      </c>
      <c r="M72" s="204">
        <f t="shared" si="15"/>
        <v>0</v>
      </c>
      <c r="N72" s="204">
        <f t="shared" si="15"/>
        <v>0</v>
      </c>
      <c r="O72" s="455">
        <f t="shared" si="2"/>
        <v>-204</v>
      </c>
      <c r="P72" s="455">
        <f t="shared" si="0"/>
        <v>0</v>
      </c>
      <c r="Q72" s="455">
        <f>O72-'[1]5.3'!M72</f>
        <v>0</v>
      </c>
    </row>
    <row r="73" spans="1:17">
      <c r="A73" s="215" t="s">
        <v>499</v>
      </c>
      <c r="B73" s="465"/>
      <c r="C73" s="204">
        <f>C70+C72</f>
        <v>13037</v>
      </c>
      <c r="D73" s="204">
        <f t="shared" ref="D73:N73" si="16">D70+D72</f>
        <v>-961</v>
      </c>
      <c r="E73" s="204">
        <f t="shared" si="16"/>
        <v>0</v>
      </c>
      <c r="F73" s="204">
        <f t="shared" si="16"/>
        <v>0</v>
      </c>
      <c r="G73" s="204">
        <f t="shared" si="16"/>
        <v>0</v>
      </c>
      <c r="H73" s="204">
        <f t="shared" si="16"/>
        <v>6416</v>
      </c>
      <c r="I73" s="204">
        <f t="shared" si="16"/>
        <v>0</v>
      </c>
      <c r="J73" s="204">
        <f t="shared" si="16"/>
        <v>5400</v>
      </c>
      <c r="K73" s="204">
        <f t="shared" si="16"/>
        <v>0</v>
      </c>
      <c r="L73" s="204">
        <f t="shared" si="16"/>
        <v>0</v>
      </c>
      <c r="M73" s="204">
        <f t="shared" si="16"/>
        <v>0</v>
      </c>
      <c r="N73" s="204">
        <f t="shared" si="16"/>
        <v>2182</v>
      </c>
      <c r="O73" s="455">
        <f t="shared" si="2"/>
        <v>13037</v>
      </c>
      <c r="P73" s="455">
        <f t="shared" si="0"/>
        <v>0</v>
      </c>
      <c r="Q73" s="455">
        <f>O73-'[1]5.3'!M73</f>
        <v>0</v>
      </c>
    </row>
    <row r="74" spans="1:17">
      <c r="A74" s="464" t="s">
        <v>134</v>
      </c>
      <c r="B74" s="300" t="s">
        <v>335</v>
      </c>
      <c r="C74" s="204"/>
      <c r="D74" s="193"/>
      <c r="E74" s="193"/>
      <c r="F74" s="459"/>
      <c r="G74" s="460"/>
      <c r="H74" s="459"/>
      <c r="I74" s="460"/>
      <c r="J74" s="460"/>
      <c r="K74" s="460"/>
      <c r="L74" s="460"/>
      <c r="M74" s="461"/>
      <c r="N74" s="460"/>
      <c r="O74" s="455">
        <f t="shared" si="2"/>
        <v>0</v>
      </c>
      <c r="P74" s="455">
        <f t="shared" si="0"/>
        <v>0</v>
      </c>
      <c r="Q74" s="455">
        <f>O74-'[1]5.3'!M74</f>
        <v>0</v>
      </c>
    </row>
    <row r="75" spans="1:17" s="456" customFormat="1">
      <c r="A75" s="215" t="s">
        <v>49</v>
      </c>
      <c r="B75" s="465"/>
      <c r="C75" s="204">
        <v>71034</v>
      </c>
      <c r="D75" s="193">
        <v>70336</v>
      </c>
      <c r="E75" s="193"/>
      <c r="F75" s="459"/>
      <c r="G75" s="460"/>
      <c r="H75" s="459">
        <v>698</v>
      </c>
      <c r="I75" s="460"/>
      <c r="J75" s="460"/>
      <c r="K75" s="460"/>
      <c r="L75" s="460"/>
      <c r="M75" s="461"/>
      <c r="N75" s="460"/>
      <c r="O75" s="455">
        <f t="shared" si="2"/>
        <v>71034</v>
      </c>
      <c r="P75" s="455">
        <f t="shared" si="0"/>
        <v>0</v>
      </c>
      <c r="Q75" s="455">
        <f>O75-'[1]5.3'!M75</f>
        <v>0</v>
      </c>
    </row>
    <row r="76" spans="1:17" s="456" customFormat="1">
      <c r="A76" s="215" t="s">
        <v>499</v>
      </c>
      <c r="B76" s="465"/>
      <c r="C76" s="204">
        <v>71034</v>
      </c>
      <c r="D76" s="204">
        <v>70336</v>
      </c>
      <c r="E76" s="204">
        <v>0</v>
      </c>
      <c r="F76" s="204">
        <v>0</v>
      </c>
      <c r="G76" s="204">
        <v>0</v>
      </c>
      <c r="H76" s="204">
        <v>698</v>
      </c>
      <c r="I76" s="204">
        <v>0</v>
      </c>
      <c r="J76" s="204">
        <v>0</v>
      </c>
      <c r="K76" s="204">
        <v>0</v>
      </c>
      <c r="L76" s="204">
        <v>0</v>
      </c>
      <c r="M76" s="204">
        <v>0</v>
      </c>
      <c r="N76" s="204">
        <v>0</v>
      </c>
      <c r="O76" s="455">
        <f t="shared" si="2"/>
        <v>71034</v>
      </c>
      <c r="P76" s="455">
        <f t="shared" ref="P76:P139" si="17">O76-C76</f>
        <v>0</v>
      </c>
      <c r="Q76" s="455">
        <f>O76-'[1]5.3'!M76</f>
        <v>0</v>
      </c>
    </row>
    <row r="77" spans="1:17" s="456" customFormat="1">
      <c r="A77" s="215" t="s">
        <v>560</v>
      </c>
      <c r="B77" s="465"/>
      <c r="C77" s="204">
        <v>0</v>
      </c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455">
        <f t="shared" si="2"/>
        <v>0</v>
      </c>
      <c r="P77" s="455">
        <f t="shared" si="17"/>
        <v>0</v>
      </c>
      <c r="Q77" s="455">
        <f>O77-'[1]5.3'!M77</f>
        <v>0</v>
      </c>
    </row>
    <row r="78" spans="1:17" s="456" customFormat="1">
      <c r="A78" s="215" t="s">
        <v>499</v>
      </c>
      <c r="B78" s="465"/>
      <c r="C78" s="204">
        <f>C77+C75</f>
        <v>71034</v>
      </c>
      <c r="D78" s="204">
        <f t="shared" ref="D78:N78" si="18">D77+D75</f>
        <v>70336</v>
      </c>
      <c r="E78" s="204">
        <f t="shared" si="18"/>
        <v>0</v>
      </c>
      <c r="F78" s="204">
        <f t="shared" si="18"/>
        <v>0</v>
      </c>
      <c r="G78" s="204">
        <f t="shared" si="18"/>
        <v>0</v>
      </c>
      <c r="H78" s="204">
        <f t="shared" si="18"/>
        <v>698</v>
      </c>
      <c r="I78" s="204">
        <f t="shared" si="18"/>
        <v>0</v>
      </c>
      <c r="J78" s="204">
        <f t="shared" si="18"/>
        <v>0</v>
      </c>
      <c r="K78" s="204">
        <f t="shared" si="18"/>
        <v>0</v>
      </c>
      <c r="L78" s="204">
        <f t="shared" si="18"/>
        <v>0</v>
      </c>
      <c r="M78" s="204">
        <f t="shared" si="18"/>
        <v>0</v>
      </c>
      <c r="N78" s="204">
        <f t="shared" si="18"/>
        <v>0</v>
      </c>
      <c r="O78" s="455">
        <f t="shared" si="2"/>
        <v>71034</v>
      </c>
      <c r="P78" s="455">
        <f t="shared" si="17"/>
        <v>0</v>
      </c>
      <c r="Q78" s="455">
        <f>O78-'[1]5.3'!M78</f>
        <v>0</v>
      </c>
    </row>
    <row r="79" spans="1:17" s="456" customFormat="1">
      <c r="A79" s="464" t="s">
        <v>435</v>
      </c>
      <c r="B79" s="300" t="s">
        <v>335</v>
      </c>
      <c r="C79" s="204"/>
      <c r="D79" s="193"/>
      <c r="E79" s="193"/>
      <c r="F79" s="459"/>
      <c r="G79" s="460"/>
      <c r="H79" s="459"/>
      <c r="I79" s="460"/>
      <c r="J79" s="460"/>
      <c r="K79" s="460"/>
      <c r="L79" s="460"/>
      <c r="M79" s="461"/>
      <c r="N79" s="460"/>
      <c r="O79" s="455">
        <f t="shared" si="2"/>
        <v>0</v>
      </c>
      <c r="P79" s="455">
        <f t="shared" si="17"/>
        <v>0</v>
      </c>
      <c r="Q79" s="455">
        <f>O79-'[1]5.3'!M79</f>
        <v>0</v>
      </c>
    </row>
    <row r="80" spans="1:17" s="456" customFormat="1">
      <c r="A80" s="215" t="s">
        <v>49</v>
      </c>
      <c r="B80" s="465"/>
      <c r="C80" s="204">
        <v>6161</v>
      </c>
      <c r="D80" s="193">
        <v>5961</v>
      </c>
      <c r="E80" s="193"/>
      <c r="F80" s="459"/>
      <c r="G80" s="460"/>
      <c r="H80" s="459">
        <v>200</v>
      </c>
      <c r="I80" s="460"/>
      <c r="J80" s="460"/>
      <c r="K80" s="460"/>
      <c r="L80" s="460"/>
      <c r="M80" s="461"/>
      <c r="N80" s="460"/>
      <c r="O80" s="455">
        <f t="shared" ref="O80:O106" si="19">SUM(D80:N80)</f>
        <v>6161</v>
      </c>
      <c r="P80" s="455">
        <f t="shared" si="17"/>
        <v>0</v>
      </c>
      <c r="Q80" s="455">
        <f>O80-'[1]5.3'!M80</f>
        <v>0</v>
      </c>
    </row>
    <row r="81" spans="1:17" s="456" customFormat="1">
      <c r="A81" s="215" t="s">
        <v>499</v>
      </c>
      <c r="B81" s="465"/>
      <c r="C81" s="204">
        <v>6161</v>
      </c>
      <c r="D81" s="193">
        <v>5961</v>
      </c>
      <c r="E81" s="193">
        <v>0</v>
      </c>
      <c r="F81" s="459">
        <v>0</v>
      </c>
      <c r="G81" s="460">
        <v>0</v>
      </c>
      <c r="H81" s="459">
        <v>200</v>
      </c>
      <c r="I81" s="460">
        <v>0</v>
      </c>
      <c r="J81" s="460">
        <v>0</v>
      </c>
      <c r="K81" s="460">
        <v>0</v>
      </c>
      <c r="L81" s="460">
        <v>0</v>
      </c>
      <c r="M81" s="461">
        <v>0</v>
      </c>
      <c r="N81" s="460">
        <v>0</v>
      </c>
      <c r="O81" s="455">
        <f t="shared" si="19"/>
        <v>6161</v>
      </c>
      <c r="P81" s="455">
        <f t="shared" si="17"/>
        <v>0</v>
      </c>
      <c r="Q81" s="455">
        <f>O81-'[1]5.3'!M81</f>
        <v>0</v>
      </c>
    </row>
    <row r="82" spans="1:17" s="456" customFormat="1">
      <c r="A82" s="215" t="s">
        <v>560</v>
      </c>
      <c r="B82" s="465"/>
      <c r="C82" s="204">
        <v>0</v>
      </c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455">
        <f t="shared" si="19"/>
        <v>0</v>
      </c>
      <c r="P82" s="455">
        <f t="shared" si="17"/>
        <v>0</v>
      </c>
      <c r="Q82" s="455">
        <f>O82-'[1]5.3'!M82</f>
        <v>0</v>
      </c>
    </row>
    <row r="83" spans="1:17" s="456" customFormat="1">
      <c r="A83" s="200" t="s">
        <v>499</v>
      </c>
      <c r="B83" s="466"/>
      <c r="C83" s="201">
        <f>C80+C82</f>
        <v>6161</v>
      </c>
      <c r="D83" s="201">
        <f t="shared" ref="D83:N83" si="20">D80+D82</f>
        <v>5961</v>
      </c>
      <c r="E83" s="201">
        <f t="shared" si="20"/>
        <v>0</v>
      </c>
      <c r="F83" s="201">
        <f t="shared" si="20"/>
        <v>0</v>
      </c>
      <c r="G83" s="201">
        <f t="shared" si="20"/>
        <v>0</v>
      </c>
      <c r="H83" s="201">
        <f t="shared" si="20"/>
        <v>200</v>
      </c>
      <c r="I83" s="201">
        <f t="shared" si="20"/>
        <v>0</v>
      </c>
      <c r="J83" s="201">
        <f t="shared" si="20"/>
        <v>0</v>
      </c>
      <c r="K83" s="201">
        <f t="shared" si="20"/>
        <v>0</v>
      </c>
      <c r="L83" s="201">
        <f t="shared" si="20"/>
        <v>0</v>
      </c>
      <c r="M83" s="201">
        <f t="shared" si="20"/>
        <v>0</v>
      </c>
      <c r="N83" s="201">
        <f t="shared" si="20"/>
        <v>0</v>
      </c>
      <c r="O83" s="455">
        <f t="shared" si="19"/>
        <v>6161</v>
      </c>
      <c r="P83" s="455">
        <f t="shared" si="17"/>
        <v>0</v>
      </c>
      <c r="Q83" s="455">
        <f>O83-'[1]5.3'!M83</f>
        <v>0</v>
      </c>
    </row>
    <row r="84" spans="1:17">
      <c r="A84" s="467" t="s">
        <v>234</v>
      </c>
      <c r="B84" s="300" t="s">
        <v>335</v>
      </c>
      <c r="C84" s="193"/>
      <c r="D84" s="193"/>
      <c r="E84" s="193"/>
      <c r="F84" s="459"/>
      <c r="G84" s="460"/>
      <c r="H84" s="459"/>
      <c r="I84" s="460"/>
      <c r="J84" s="460"/>
      <c r="K84" s="460"/>
      <c r="L84" s="460"/>
      <c r="M84" s="461"/>
      <c r="N84" s="460"/>
      <c r="O84" s="455">
        <f t="shared" si="19"/>
        <v>0</v>
      </c>
      <c r="P84" s="455">
        <f t="shared" si="17"/>
        <v>0</v>
      </c>
      <c r="Q84" s="455">
        <f>O84-'[1]5.3'!M84</f>
        <v>0</v>
      </c>
    </row>
    <row r="85" spans="1:17" s="472" customFormat="1">
      <c r="A85" s="215" t="s">
        <v>49</v>
      </c>
      <c r="B85" s="468"/>
      <c r="C85" s="414">
        <v>54771</v>
      </c>
      <c r="D85" s="193">
        <v>49261</v>
      </c>
      <c r="E85" s="414"/>
      <c r="F85" s="469"/>
      <c r="G85" s="470"/>
      <c r="H85" s="469">
        <v>5510</v>
      </c>
      <c r="I85" s="470"/>
      <c r="J85" s="470"/>
      <c r="K85" s="470"/>
      <c r="L85" s="470"/>
      <c r="M85" s="471"/>
      <c r="N85" s="470"/>
      <c r="O85" s="455">
        <f t="shared" si="19"/>
        <v>54771</v>
      </c>
      <c r="P85" s="455">
        <f t="shared" si="17"/>
        <v>0</v>
      </c>
      <c r="Q85" s="455">
        <f>O85-'[1]5.3'!M85</f>
        <v>0</v>
      </c>
    </row>
    <row r="86" spans="1:17" s="472" customFormat="1">
      <c r="A86" s="215" t="s">
        <v>499</v>
      </c>
      <c r="B86" s="468"/>
      <c r="C86" s="414">
        <v>55592</v>
      </c>
      <c r="D86" s="193">
        <v>46979</v>
      </c>
      <c r="E86" s="414">
        <v>0</v>
      </c>
      <c r="F86" s="469">
        <v>0</v>
      </c>
      <c r="G86" s="470">
        <v>0</v>
      </c>
      <c r="H86" s="469">
        <v>5510</v>
      </c>
      <c r="I86" s="470">
        <v>0</v>
      </c>
      <c r="J86" s="470">
        <v>0</v>
      </c>
      <c r="K86" s="470">
        <v>0</v>
      </c>
      <c r="L86" s="470">
        <v>0</v>
      </c>
      <c r="M86" s="471">
        <v>0</v>
      </c>
      <c r="N86" s="470">
        <v>3103</v>
      </c>
      <c r="O86" s="455">
        <f t="shared" si="19"/>
        <v>55592</v>
      </c>
      <c r="P86" s="455">
        <f t="shared" si="17"/>
        <v>0</v>
      </c>
      <c r="Q86" s="455">
        <f>O86-'[1]5.3'!M86</f>
        <v>0</v>
      </c>
    </row>
    <row r="87" spans="1:17" s="472" customFormat="1">
      <c r="A87" s="215" t="s">
        <v>560</v>
      </c>
      <c r="B87" s="468"/>
      <c r="C87" s="414">
        <v>0</v>
      </c>
      <c r="D87" s="414">
        <v>0</v>
      </c>
      <c r="E87" s="414">
        <v>0</v>
      </c>
      <c r="F87" s="414">
        <v>0</v>
      </c>
      <c r="G87" s="414">
        <v>0</v>
      </c>
      <c r="H87" s="414">
        <v>0</v>
      </c>
      <c r="I87" s="414">
        <v>0</v>
      </c>
      <c r="J87" s="414">
        <v>0</v>
      </c>
      <c r="K87" s="414">
        <v>0</v>
      </c>
      <c r="L87" s="414">
        <v>0</v>
      </c>
      <c r="M87" s="414">
        <v>0</v>
      </c>
      <c r="N87" s="414">
        <v>0</v>
      </c>
      <c r="O87" s="455">
        <f t="shared" si="19"/>
        <v>0</v>
      </c>
      <c r="P87" s="455">
        <f t="shared" si="17"/>
        <v>0</v>
      </c>
      <c r="Q87" s="455">
        <f>O87-'[1]5.3'!M87</f>
        <v>0</v>
      </c>
    </row>
    <row r="88" spans="1:17" s="472" customFormat="1">
      <c r="A88" s="200" t="s">
        <v>499</v>
      </c>
      <c r="B88" s="473"/>
      <c r="C88" s="294">
        <f>C86+C87</f>
        <v>55592</v>
      </c>
      <c r="D88" s="294">
        <f t="shared" ref="D88:N88" si="21">D86+D87</f>
        <v>46979</v>
      </c>
      <c r="E88" s="294">
        <f t="shared" si="21"/>
        <v>0</v>
      </c>
      <c r="F88" s="294">
        <f t="shared" si="21"/>
        <v>0</v>
      </c>
      <c r="G88" s="294">
        <f t="shared" si="21"/>
        <v>0</v>
      </c>
      <c r="H88" s="294">
        <f t="shared" si="21"/>
        <v>5510</v>
      </c>
      <c r="I88" s="294">
        <f t="shared" si="21"/>
        <v>0</v>
      </c>
      <c r="J88" s="294">
        <f t="shared" si="21"/>
        <v>0</v>
      </c>
      <c r="K88" s="294">
        <f t="shared" si="21"/>
        <v>0</v>
      </c>
      <c r="L88" s="294">
        <f t="shared" si="21"/>
        <v>0</v>
      </c>
      <c r="M88" s="294">
        <f t="shared" si="21"/>
        <v>0</v>
      </c>
      <c r="N88" s="294">
        <f t="shared" si="21"/>
        <v>3103</v>
      </c>
      <c r="O88" s="455">
        <f t="shared" si="19"/>
        <v>55592</v>
      </c>
      <c r="P88" s="455">
        <f t="shared" si="17"/>
        <v>0</v>
      </c>
      <c r="Q88" s="455">
        <f>O88-'[1]5.3'!M88</f>
        <v>0</v>
      </c>
    </row>
    <row r="89" spans="1:17" s="456" customFormat="1">
      <c r="A89" s="237" t="s">
        <v>240</v>
      </c>
      <c r="B89" s="302"/>
      <c r="C89" s="193"/>
      <c r="D89" s="193"/>
      <c r="E89" s="193"/>
      <c r="F89" s="196"/>
      <c r="G89" s="193"/>
      <c r="H89" s="196"/>
      <c r="I89" s="193"/>
      <c r="J89" s="193"/>
      <c r="K89" s="193"/>
      <c r="L89" s="193"/>
      <c r="M89" s="193"/>
      <c r="N89" s="193"/>
      <c r="O89" s="455">
        <f t="shared" si="19"/>
        <v>0</v>
      </c>
      <c r="P89" s="455">
        <f t="shared" si="17"/>
        <v>0</v>
      </c>
      <c r="Q89" s="455">
        <f>O89-'[1]5.3'!M89</f>
        <v>0</v>
      </c>
    </row>
    <row r="90" spans="1:17">
      <c r="A90" s="215" t="s">
        <v>49</v>
      </c>
      <c r="B90" s="215"/>
      <c r="C90" s="415">
        <f>C95+C100+C106</f>
        <v>406002</v>
      </c>
      <c r="D90" s="415">
        <f t="shared" ref="D90:N91" si="22">D95+D100+D106</f>
        <v>319107</v>
      </c>
      <c r="E90" s="415">
        <f t="shared" si="22"/>
        <v>31129</v>
      </c>
      <c r="F90" s="415">
        <f t="shared" si="22"/>
        <v>0</v>
      </c>
      <c r="G90" s="415">
        <f t="shared" si="22"/>
        <v>0</v>
      </c>
      <c r="H90" s="415">
        <f t="shared" si="22"/>
        <v>54466</v>
      </c>
      <c r="I90" s="415">
        <f t="shared" si="22"/>
        <v>0</v>
      </c>
      <c r="J90" s="415">
        <f t="shared" si="22"/>
        <v>0</v>
      </c>
      <c r="K90" s="415">
        <f t="shared" si="22"/>
        <v>0</v>
      </c>
      <c r="L90" s="415">
        <f t="shared" si="22"/>
        <v>0</v>
      </c>
      <c r="M90" s="415">
        <f t="shared" si="22"/>
        <v>0</v>
      </c>
      <c r="N90" s="415">
        <f t="shared" si="22"/>
        <v>1300</v>
      </c>
      <c r="O90" s="455">
        <f t="shared" si="19"/>
        <v>406002</v>
      </c>
      <c r="P90" s="455">
        <f t="shared" si="17"/>
        <v>0</v>
      </c>
      <c r="Q90" s="455">
        <f>O90-'[1]5.3'!M90</f>
        <v>0</v>
      </c>
    </row>
    <row r="91" spans="1:17">
      <c r="A91" s="215" t="s">
        <v>499</v>
      </c>
      <c r="B91" s="215"/>
      <c r="C91" s="415">
        <f>C96+C101+C107</f>
        <v>413611</v>
      </c>
      <c r="D91" s="415">
        <f t="shared" si="22"/>
        <v>319107</v>
      </c>
      <c r="E91" s="415">
        <f t="shared" si="22"/>
        <v>31129</v>
      </c>
      <c r="F91" s="415">
        <f t="shared" si="22"/>
        <v>0</v>
      </c>
      <c r="G91" s="415">
        <f t="shared" si="22"/>
        <v>0</v>
      </c>
      <c r="H91" s="415">
        <f t="shared" si="22"/>
        <v>54466</v>
      </c>
      <c r="I91" s="415">
        <f t="shared" si="22"/>
        <v>0</v>
      </c>
      <c r="J91" s="415">
        <f t="shared" si="22"/>
        <v>0</v>
      </c>
      <c r="K91" s="415">
        <f t="shared" si="22"/>
        <v>0</v>
      </c>
      <c r="L91" s="415">
        <f t="shared" si="22"/>
        <v>0</v>
      </c>
      <c r="M91" s="415">
        <f t="shared" si="22"/>
        <v>0</v>
      </c>
      <c r="N91" s="415">
        <f t="shared" si="22"/>
        <v>8909</v>
      </c>
      <c r="O91" s="455">
        <f t="shared" si="19"/>
        <v>413611</v>
      </c>
      <c r="P91" s="455">
        <f t="shared" si="17"/>
        <v>0</v>
      </c>
      <c r="Q91" s="455">
        <f>O91-'[1]5.3'!M91</f>
        <v>0</v>
      </c>
    </row>
    <row r="92" spans="1:17">
      <c r="A92" s="215" t="s">
        <v>560</v>
      </c>
      <c r="B92" s="215"/>
      <c r="C92" s="415">
        <f t="shared" ref="C92:N93" si="23">C97+C103+C108</f>
        <v>-1300</v>
      </c>
      <c r="D92" s="415">
        <f t="shared" si="23"/>
        <v>0</v>
      </c>
      <c r="E92" s="415">
        <f t="shared" si="23"/>
        <v>0</v>
      </c>
      <c r="F92" s="415">
        <f t="shared" si="23"/>
        <v>0</v>
      </c>
      <c r="G92" s="415">
        <f t="shared" si="23"/>
        <v>0</v>
      </c>
      <c r="H92" s="415">
        <f t="shared" si="23"/>
        <v>0</v>
      </c>
      <c r="I92" s="415">
        <f t="shared" si="23"/>
        <v>0</v>
      </c>
      <c r="J92" s="415">
        <f t="shared" si="23"/>
        <v>0</v>
      </c>
      <c r="K92" s="415">
        <f t="shared" si="23"/>
        <v>0</v>
      </c>
      <c r="L92" s="415">
        <f t="shared" si="23"/>
        <v>0</v>
      </c>
      <c r="M92" s="415">
        <f t="shared" si="23"/>
        <v>0</v>
      </c>
      <c r="N92" s="415">
        <f t="shared" si="23"/>
        <v>-1300</v>
      </c>
      <c r="O92" s="455">
        <f t="shared" si="19"/>
        <v>-1300</v>
      </c>
      <c r="P92" s="455">
        <f t="shared" si="17"/>
        <v>0</v>
      </c>
      <c r="Q92" s="455">
        <f>O92-'[1]5.3'!M92</f>
        <v>0</v>
      </c>
    </row>
    <row r="93" spans="1:17">
      <c r="A93" s="215" t="s">
        <v>499</v>
      </c>
      <c r="B93" s="215"/>
      <c r="C93" s="415">
        <f t="shared" si="23"/>
        <v>412311</v>
      </c>
      <c r="D93" s="415">
        <f t="shared" si="23"/>
        <v>319107</v>
      </c>
      <c r="E93" s="415">
        <f t="shared" si="23"/>
        <v>31129</v>
      </c>
      <c r="F93" s="415">
        <f t="shared" si="23"/>
        <v>0</v>
      </c>
      <c r="G93" s="415">
        <f t="shared" si="23"/>
        <v>0</v>
      </c>
      <c r="H93" s="415">
        <f t="shared" si="23"/>
        <v>54466</v>
      </c>
      <c r="I93" s="415">
        <f t="shared" si="23"/>
        <v>0</v>
      </c>
      <c r="J93" s="415">
        <f t="shared" si="23"/>
        <v>0</v>
      </c>
      <c r="K93" s="415">
        <f t="shared" si="23"/>
        <v>0</v>
      </c>
      <c r="L93" s="415">
        <f t="shared" si="23"/>
        <v>0</v>
      </c>
      <c r="M93" s="415">
        <f t="shared" si="23"/>
        <v>0</v>
      </c>
      <c r="N93" s="415">
        <f t="shared" si="23"/>
        <v>7609</v>
      </c>
      <c r="O93" s="455">
        <f t="shared" si="19"/>
        <v>412311</v>
      </c>
      <c r="P93" s="455">
        <f t="shared" si="17"/>
        <v>0</v>
      </c>
      <c r="Q93" s="455">
        <f>O93-'[1]5.3'!M93</f>
        <v>0</v>
      </c>
    </row>
    <row r="94" spans="1:17">
      <c r="A94" s="298" t="s">
        <v>245</v>
      </c>
      <c r="B94" s="300" t="s">
        <v>335</v>
      </c>
      <c r="C94" s="193"/>
      <c r="D94" s="193"/>
      <c r="E94" s="193"/>
      <c r="F94" s="196"/>
      <c r="G94" s="193"/>
      <c r="H94" s="196"/>
      <c r="I94" s="193"/>
      <c r="J94" s="193"/>
      <c r="K94" s="193"/>
      <c r="L94" s="193"/>
      <c r="M94" s="193"/>
      <c r="N94" s="193"/>
      <c r="O94" s="455">
        <f t="shared" si="19"/>
        <v>0</v>
      </c>
      <c r="P94" s="455">
        <f t="shared" si="17"/>
        <v>0</v>
      </c>
      <c r="Q94" s="455">
        <f>O94-'[1]5.3'!M94</f>
        <v>0</v>
      </c>
    </row>
    <row r="95" spans="1:17">
      <c r="A95" s="215" t="s">
        <v>49</v>
      </c>
      <c r="B95" s="215"/>
      <c r="C95" s="193">
        <v>42113</v>
      </c>
      <c r="D95" s="193">
        <v>40113</v>
      </c>
      <c r="E95" s="193">
        <v>2000</v>
      </c>
      <c r="F95" s="196"/>
      <c r="G95" s="193"/>
      <c r="H95" s="196"/>
      <c r="I95" s="193"/>
      <c r="J95" s="193"/>
      <c r="K95" s="193"/>
      <c r="L95" s="193"/>
      <c r="M95" s="193"/>
      <c r="N95" s="193"/>
      <c r="O95" s="455">
        <f t="shared" si="19"/>
        <v>42113</v>
      </c>
      <c r="P95" s="455">
        <f t="shared" si="17"/>
        <v>0</v>
      </c>
      <c r="Q95" s="455">
        <f>O95-'[1]5.3'!M95</f>
        <v>0</v>
      </c>
    </row>
    <row r="96" spans="1:17">
      <c r="A96" s="215" t="s">
        <v>499</v>
      </c>
      <c r="B96" s="215"/>
      <c r="C96" s="193">
        <v>43481</v>
      </c>
      <c r="D96" s="193">
        <v>40113</v>
      </c>
      <c r="E96" s="193">
        <v>2000</v>
      </c>
      <c r="F96" s="196">
        <v>0</v>
      </c>
      <c r="G96" s="193">
        <v>0</v>
      </c>
      <c r="H96" s="196">
        <v>0</v>
      </c>
      <c r="I96" s="193">
        <v>0</v>
      </c>
      <c r="J96" s="193">
        <v>0</v>
      </c>
      <c r="K96" s="193">
        <v>0</v>
      </c>
      <c r="L96" s="193">
        <v>0</v>
      </c>
      <c r="M96" s="193">
        <v>0</v>
      </c>
      <c r="N96" s="193">
        <v>1368</v>
      </c>
      <c r="O96" s="455">
        <f t="shared" si="19"/>
        <v>43481</v>
      </c>
      <c r="P96" s="455">
        <f t="shared" si="17"/>
        <v>0</v>
      </c>
      <c r="Q96" s="455">
        <f>O96-'[1]5.3'!M96</f>
        <v>0</v>
      </c>
    </row>
    <row r="97" spans="1:116">
      <c r="A97" s="215" t="s">
        <v>560</v>
      </c>
      <c r="B97" s="215"/>
      <c r="C97" s="193">
        <v>0</v>
      </c>
      <c r="D97" s="193">
        <v>0</v>
      </c>
      <c r="E97" s="193">
        <v>0</v>
      </c>
      <c r="F97" s="193">
        <v>0</v>
      </c>
      <c r="G97" s="193">
        <v>0</v>
      </c>
      <c r="H97" s="193">
        <v>0</v>
      </c>
      <c r="I97" s="193">
        <v>0</v>
      </c>
      <c r="J97" s="193">
        <v>0</v>
      </c>
      <c r="K97" s="193">
        <v>0</v>
      </c>
      <c r="L97" s="193">
        <v>0</v>
      </c>
      <c r="M97" s="193">
        <v>0</v>
      </c>
      <c r="N97" s="193">
        <v>0</v>
      </c>
      <c r="O97" s="455">
        <f t="shared" si="19"/>
        <v>0</v>
      </c>
      <c r="P97" s="455">
        <f t="shared" si="17"/>
        <v>0</v>
      </c>
      <c r="Q97" s="455">
        <f>O97-'[1]5.3'!M97</f>
        <v>0</v>
      </c>
    </row>
    <row r="98" spans="1:116">
      <c r="A98" s="215" t="s">
        <v>499</v>
      </c>
      <c r="B98" s="215"/>
      <c r="C98" s="193">
        <f>C96+C97</f>
        <v>43481</v>
      </c>
      <c r="D98" s="193">
        <f t="shared" ref="D98:N98" si="24">D96+D97</f>
        <v>40113</v>
      </c>
      <c r="E98" s="193">
        <f t="shared" si="24"/>
        <v>2000</v>
      </c>
      <c r="F98" s="193">
        <f t="shared" si="24"/>
        <v>0</v>
      </c>
      <c r="G98" s="193">
        <f t="shared" si="24"/>
        <v>0</v>
      </c>
      <c r="H98" s="193">
        <f t="shared" si="24"/>
        <v>0</v>
      </c>
      <c r="I98" s="193">
        <f t="shared" si="24"/>
        <v>0</v>
      </c>
      <c r="J98" s="193">
        <f t="shared" si="24"/>
        <v>0</v>
      </c>
      <c r="K98" s="193">
        <f t="shared" si="24"/>
        <v>0</v>
      </c>
      <c r="L98" s="193">
        <f t="shared" si="24"/>
        <v>0</v>
      </c>
      <c r="M98" s="193">
        <f t="shared" si="24"/>
        <v>0</v>
      </c>
      <c r="N98" s="193">
        <f t="shared" si="24"/>
        <v>1368</v>
      </c>
      <c r="O98" s="455">
        <f t="shared" si="19"/>
        <v>43481</v>
      </c>
      <c r="P98" s="455">
        <f t="shared" si="17"/>
        <v>0</v>
      </c>
      <c r="Q98" s="455">
        <f>O98-'[1]5.3'!M98</f>
        <v>0</v>
      </c>
    </row>
    <row r="99" spans="1:116">
      <c r="A99" s="298" t="s">
        <v>246</v>
      </c>
      <c r="B99" s="205" t="s">
        <v>335</v>
      </c>
      <c r="C99" s="193"/>
      <c r="D99" s="193"/>
      <c r="E99" s="193"/>
      <c r="F99" s="196"/>
      <c r="G99" s="193"/>
      <c r="H99" s="196"/>
      <c r="I99" s="193"/>
      <c r="J99" s="193"/>
      <c r="K99" s="193"/>
      <c r="L99" s="193"/>
      <c r="M99" s="193"/>
      <c r="N99" s="193"/>
      <c r="O99" s="455">
        <f t="shared" si="19"/>
        <v>0</v>
      </c>
      <c r="P99" s="455">
        <f t="shared" si="17"/>
        <v>0</v>
      </c>
      <c r="Q99" s="455">
        <f>O99-'[1]5.3'!M99</f>
        <v>0</v>
      </c>
    </row>
    <row r="100" spans="1:116" s="456" customFormat="1">
      <c r="A100" s="215" t="s">
        <v>49</v>
      </c>
      <c r="B100" s="215"/>
      <c r="C100" s="193">
        <v>30429</v>
      </c>
      <c r="D100" s="193"/>
      <c r="E100" s="193">
        <v>29129</v>
      </c>
      <c r="F100" s="196"/>
      <c r="G100" s="193"/>
      <c r="H100" s="196"/>
      <c r="I100" s="193"/>
      <c r="J100" s="193"/>
      <c r="K100" s="193"/>
      <c r="L100" s="193"/>
      <c r="M100" s="193"/>
      <c r="N100" s="193">
        <v>1300</v>
      </c>
      <c r="O100" s="455">
        <f t="shared" si="19"/>
        <v>30429</v>
      </c>
      <c r="P100" s="455">
        <f t="shared" si="17"/>
        <v>0</v>
      </c>
      <c r="Q100" s="455">
        <f>O100-'[1]5.3'!M100</f>
        <v>0</v>
      </c>
    </row>
    <row r="101" spans="1:116" s="456" customFormat="1">
      <c r="A101" s="215" t="s">
        <v>499</v>
      </c>
      <c r="B101" s="215"/>
      <c r="C101" s="193">
        <v>33362</v>
      </c>
      <c r="D101" s="193">
        <v>0</v>
      </c>
      <c r="E101" s="193">
        <v>29129</v>
      </c>
      <c r="F101" s="196">
        <v>0</v>
      </c>
      <c r="G101" s="193">
        <v>0</v>
      </c>
      <c r="H101" s="196">
        <v>0</v>
      </c>
      <c r="I101" s="193">
        <v>0</v>
      </c>
      <c r="J101" s="193">
        <v>0</v>
      </c>
      <c r="K101" s="193">
        <v>0</v>
      </c>
      <c r="L101" s="193">
        <v>0</v>
      </c>
      <c r="M101" s="193">
        <v>0</v>
      </c>
      <c r="N101" s="193">
        <v>4233</v>
      </c>
      <c r="O101" s="455">
        <f t="shared" si="19"/>
        <v>33362</v>
      </c>
      <c r="P101" s="455">
        <f t="shared" si="17"/>
        <v>0</v>
      </c>
      <c r="Q101" s="455">
        <f>O101-'[1]5.3'!M101</f>
        <v>0</v>
      </c>
    </row>
    <row r="102" spans="1:116" s="456" customFormat="1">
      <c r="A102" s="215" t="s">
        <v>671</v>
      </c>
      <c r="B102" s="215"/>
      <c r="C102" s="193">
        <v>-1300</v>
      </c>
      <c r="D102" s="193"/>
      <c r="E102" s="193"/>
      <c r="F102" s="196"/>
      <c r="G102" s="193"/>
      <c r="H102" s="196"/>
      <c r="I102" s="193"/>
      <c r="J102" s="193"/>
      <c r="K102" s="193"/>
      <c r="L102" s="193"/>
      <c r="M102" s="193"/>
      <c r="N102" s="193">
        <v>-1300</v>
      </c>
      <c r="O102" s="455">
        <f t="shared" si="19"/>
        <v>-1300</v>
      </c>
      <c r="P102" s="455">
        <f t="shared" si="17"/>
        <v>0</v>
      </c>
      <c r="Q102" s="455">
        <f>O102-'[1]5.3'!M102</f>
        <v>0</v>
      </c>
    </row>
    <row r="103" spans="1:116" s="456" customFormat="1">
      <c r="A103" s="215" t="s">
        <v>560</v>
      </c>
      <c r="B103" s="215"/>
      <c r="C103" s="193">
        <f>SUM(C102)</f>
        <v>-1300</v>
      </c>
      <c r="D103" s="193">
        <f t="shared" ref="D103:N103" si="25">SUM(D102)</f>
        <v>0</v>
      </c>
      <c r="E103" s="193">
        <f t="shared" si="25"/>
        <v>0</v>
      </c>
      <c r="F103" s="193">
        <f t="shared" si="25"/>
        <v>0</v>
      </c>
      <c r="G103" s="193">
        <f t="shared" si="25"/>
        <v>0</v>
      </c>
      <c r="H103" s="193">
        <f t="shared" si="25"/>
        <v>0</v>
      </c>
      <c r="I103" s="193">
        <f t="shared" si="25"/>
        <v>0</v>
      </c>
      <c r="J103" s="193">
        <f t="shared" si="25"/>
        <v>0</v>
      </c>
      <c r="K103" s="193">
        <f t="shared" si="25"/>
        <v>0</v>
      </c>
      <c r="L103" s="193">
        <f t="shared" si="25"/>
        <v>0</v>
      </c>
      <c r="M103" s="193">
        <f t="shared" si="25"/>
        <v>0</v>
      </c>
      <c r="N103" s="193">
        <f t="shared" si="25"/>
        <v>-1300</v>
      </c>
      <c r="O103" s="455">
        <f t="shared" si="19"/>
        <v>-1300</v>
      </c>
      <c r="P103" s="455">
        <f t="shared" si="17"/>
        <v>0</v>
      </c>
      <c r="Q103" s="455">
        <f>O103-'[1]5.3'!M103</f>
        <v>0</v>
      </c>
    </row>
    <row r="104" spans="1:116" s="456" customFormat="1">
      <c r="A104" s="215" t="s">
        <v>499</v>
      </c>
      <c r="B104" s="215"/>
      <c r="C104" s="193">
        <f>C101+C103</f>
        <v>32062</v>
      </c>
      <c r="D104" s="193">
        <f t="shared" ref="D104:N104" si="26">D101+D103</f>
        <v>0</v>
      </c>
      <c r="E104" s="193">
        <f t="shared" si="26"/>
        <v>29129</v>
      </c>
      <c r="F104" s="193">
        <f t="shared" si="26"/>
        <v>0</v>
      </c>
      <c r="G104" s="193">
        <f t="shared" si="26"/>
        <v>0</v>
      </c>
      <c r="H104" s="193">
        <f t="shared" si="26"/>
        <v>0</v>
      </c>
      <c r="I104" s="193">
        <f t="shared" si="26"/>
        <v>0</v>
      </c>
      <c r="J104" s="193">
        <f t="shared" si="26"/>
        <v>0</v>
      </c>
      <c r="K104" s="193">
        <f t="shared" si="26"/>
        <v>0</v>
      </c>
      <c r="L104" s="193">
        <f t="shared" si="26"/>
        <v>0</v>
      </c>
      <c r="M104" s="193">
        <f t="shared" si="26"/>
        <v>0</v>
      </c>
      <c r="N104" s="193">
        <f t="shared" si="26"/>
        <v>2933</v>
      </c>
      <c r="O104" s="455">
        <f t="shared" si="19"/>
        <v>32062</v>
      </c>
      <c r="P104" s="455">
        <f t="shared" si="17"/>
        <v>0</v>
      </c>
      <c r="Q104" s="455">
        <f>O104-'[1]5.3'!M104</f>
        <v>0</v>
      </c>
    </row>
    <row r="105" spans="1:116" s="456" customFormat="1">
      <c r="A105" s="302" t="s">
        <v>247</v>
      </c>
      <c r="B105" s="303"/>
      <c r="C105" s="193"/>
      <c r="D105" s="193"/>
      <c r="E105" s="193"/>
      <c r="F105" s="203"/>
      <c r="G105" s="204"/>
      <c r="H105" s="203"/>
      <c r="I105" s="204"/>
      <c r="J105" s="204"/>
      <c r="K105" s="204"/>
      <c r="L105" s="204"/>
      <c r="M105" s="204"/>
      <c r="N105" s="204"/>
      <c r="O105" s="455">
        <f t="shared" si="19"/>
        <v>0</v>
      </c>
      <c r="P105" s="455">
        <f t="shared" si="17"/>
        <v>0</v>
      </c>
      <c r="Q105" s="455">
        <f>O105-'[1]5.3'!M105</f>
        <v>0</v>
      </c>
    </row>
    <row r="106" spans="1:116" s="456" customFormat="1">
      <c r="A106" s="215" t="s">
        <v>49</v>
      </c>
      <c r="B106" s="215"/>
      <c r="C106" s="193">
        <f>C111+C116+C121+C126+C131+C136+C141+C146+C151+C156+C161+C166+C171+C176+C181+C186+C191+C196+C201+C206+C211+C216</f>
        <v>333460</v>
      </c>
      <c r="D106" s="193">
        <f t="shared" ref="D106:N109" si="27">D111+D116+D121+D126+D131+D136+D141+D146+D151+D156+D161+D166+D171+D176+D181+D186+D191+D196+D201+D206+D211+D216</f>
        <v>278994</v>
      </c>
      <c r="E106" s="193">
        <f t="shared" si="27"/>
        <v>0</v>
      </c>
      <c r="F106" s="193">
        <f t="shared" si="27"/>
        <v>0</v>
      </c>
      <c r="G106" s="193">
        <f t="shared" si="27"/>
        <v>0</v>
      </c>
      <c r="H106" s="193">
        <f t="shared" si="27"/>
        <v>54466</v>
      </c>
      <c r="I106" s="193">
        <f t="shared" si="27"/>
        <v>0</v>
      </c>
      <c r="J106" s="193">
        <f t="shared" si="27"/>
        <v>0</v>
      </c>
      <c r="K106" s="193">
        <f t="shared" si="27"/>
        <v>0</v>
      </c>
      <c r="L106" s="193">
        <f t="shared" si="27"/>
        <v>0</v>
      </c>
      <c r="M106" s="193">
        <f t="shared" si="27"/>
        <v>0</v>
      </c>
      <c r="N106" s="193">
        <f t="shared" si="27"/>
        <v>0</v>
      </c>
      <c r="O106" s="455">
        <f t="shared" si="19"/>
        <v>333460</v>
      </c>
      <c r="P106" s="455">
        <f t="shared" si="17"/>
        <v>0</v>
      </c>
      <c r="Q106" s="455">
        <f>O106-'[1]5.3'!M106</f>
        <v>0</v>
      </c>
    </row>
    <row r="107" spans="1:116" s="456" customFormat="1">
      <c r="A107" s="215" t="s">
        <v>499</v>
      </c>
      <c r="B107" s="215"/>
      <c r="C107" s="193">
        <f>C112+C117+C122+C127+C132+C137+C142+C147+C152+C157+C162+C167+C172+C177+C182+C187+C192+C197+C202+C207+C212+C217</f>
        <v>336768</v>
      </c>
      <c r="D107" s="193">
        <f t="shared" si="27"/>
        <v>278994</v>
      </c>
      <c r="E107" s="193">
        <f t="shared" si="27"/>
        <v>0</v>
      </c>
      <c r="F107" s="193">
        <f t="shared" si="27"/>
        <v>0</v>
      </c>
      <c r="G107" s="193">
        <f t="shared" si="27"/>
        <v>0</v>
      </c>
      <c r="H107" s="193">
        <f t="shared" si="27"/>
        <v>54466</v>
      </c>
      <c r="I107" s="193">
        <f t="shared" si="27"/>
        <v>0</v>
      </c>
      <c r="J107" s="193">
        <f t="shared" si="27"/>
        <v>0</v>
      </c>
      <c r="K107" s="193">
        <f t="shared" si="27"/>
        <v>0</v>
      </c>
      <c r="L107" s="193">
        <f t="shared" si="27"/>
        <v>0</v>
      </c>
      <c r="M107" s="193">
        <f t="shared" si="27"/>
        <v>0</v>
      </c>
      <c r="N107" s="193">
        <f t="shared" si="27"/>
        <v>3308</v>
      </c>
      <c r="O107" s="455">
        <f t="shared" ref="O107:O138" si="28">SUM(D107:N107)</f>
        <v>336768</v>
      </c>
      <c r="P107" s="455">
        <f t="shared" si="17"/>
        <v>0</v>
      </c>
      <c r="Q107" s="455">
        <f>O107-'[1]5.3'!M107</f>
        <v>0</v>
      </c>
    </row>
    <row r="108" spans="1:116" s="456" customFormat="1">
      <c r="A108" s="215" t="s">
        <v>560</v>
      </c>
      <c r="B108" s="215"/>
      <c r="C108" s="193">
        <f>C113+C118+C123+C128+C133+C138+C143+C148+C153+C158+C163+C168+C173+C178+C183+C188+C193+C198+C203+C208+C213+C218</f>
        <v>0</v>
      </c>
      <c r="D108" s="193">
        <f t="shared" si="27"/>
        <v>0</v>
      </c>
      <c r="E108" s="193">
        <f t="shared" si="27"/>
        <v>0</v>
      </c>
      <c r="F108" s="193">
        <f t="shared" si="27"/>
        <v>0</v>
      </c>
      <c r="G108" s="193">
        <f t="shared" si="27"/>
        <v>0</v>
      </c>
      <c r="H108" s="193">
        <f t="shared" si="27"/>
        <v>0</v>
      </c>
      <c r="I108" s="193">
        <f t="shared" si="27"/>
        <v>0</v>
      </c>
      <c r="J108" s="193">
        <f t="shared" si="27"/>
        <v>0</v>
      </c>
      <c r="K108" s="193">
        <f t="shared" si="27"/>
        <v>0</v>
      </c>
      <c r="L108" s="193">
        <f t="shared" si="27"/>
        <v>0</v>
      </c>
      <c r="M108" s="193">
        <f t="shared" si="27"/>
        <v>0</v>
      </c>
      <c r="N108" s="193">
        <f t="shared" si="27"/>
        <v>0</v>
      </c>
      <c r="O108" s="455">
        <f t="shared" si="28"/>
        <v>0</v>
      </c>
      <c r="P108" s="455">
        <f t="shared" si="17"/>
        <v>0</v>
      </c>
      <c r="Q108" s="455">
        <f>O108-'[1]5.3'!M108</f>
        <v>0</v>
      </c>
    </row>
    <row r="109" spans="1:116" s="456" customFormat="1">
      <c r="A109" s="215" t="s">
        <v>499</v>
      </c>
      <c r="B109" s="215"/>
      <c r="C109" s="193">
        <f>C114+C119+C124+C129+C134+C139+C144+C149+C154+C159+C164+C169+C174+C179+C184+C189+C194+C199+C204+C209+C214+C219</f>
        <v>336768</v>
      </c>
      <c r="D109" s="193">
        <f t="shared" si="27"/>
        <v>278994</v>
      </c>
      <c r="E109" s="193">
        <f t="shared" si="27"/>
        <v>0</v>
      </c>
      <c r="F109" s="193">
        <f t="shared" si="27"/>
        <v>0</v>
      </c>
      <c r="G109" s="193">
        <f t="shared" si="27"/>
        <v>0</v>
      </c>
      <c r="H109" s="193">
        <f t="shared" si="27"/>
        <v>54466</v>
      </c>
      <c r="I109" s="193">
        <f t="shared" si="27"/>
        <v>0</v>
      </c>
      <c r="J109" s="193">
        <f t="shared" si="27"/>
        <v>0</v>
      </c>
      <c r="K109" s="193">
        <f t="shared" si="27"/>
        <v>0</v>
      </c>
      <c r="L109" s="193">
        <f t="shared" si="27"/>
        <v>0</v>
      </c>
      <c r="M109" s="193">
        <f t="shared" si="27"/>
        <v>0</v>
      </c>
      <c r="N109" s="193">
        <f t="shared" si="27"/>
        <v>3308</v>
      </c>
      <c r="O109" s="455">
        <f t="shared" si="28"/>
        <v>336768</v>
      </c>
      <c r="P109" s="455">
        <f t="shared" si="17"/>
        <v>0</v>
      </c>
      <c r="Q109" s="455">
        <f>O109-'[1]5.3'!M109</f>
        <v>0</v>
      </c>
    </row>
    <row r="110" spans="1:116">
      <c r="A110" s="202" t="s">
        <v>152</v>
      </c>
      <c r="B110" s="202" t="s">
        <v>335</v>
      </c>
      <c r="C110" s="193"/>
      <c r="D110" s="193"/>
      <c r="E110" s="204"/>
      <c r="F110" s="203"/>
      <c r="G110" s="204"/>
      <c r="H110" s="203"/>
      <c r="I110" s="204"/>
      <c r="J110" s="204"/>
      <c r="K110" s="204"/>
      <c r="L110" s="204"/>
      <c r="M110" s="204"/>
      <c r="N110" s="204"/>
      <c r="O110" s="455">
        <f t="shared" si="28"/>
        <v>0</v>
      </c>
      <c r="P110" s="455">
        <f t="shared" si="17"/>
        <v>0</v>
      </c>
      <c r="Q110" s="455">
        <f>O110-'[1]5.3'!M110</f>
        <v>0</v>
      </c>
      <c r="R110" s="456"/>
      <c r="S110" s="456"/>
      <c r="T110" s="456"/>
      <c r="U110" s="456"/>
      <c r="V110" s="456"/>
      <c r="W110" s="456"/>
      <c r="X110" s="456"/>
      <c r="Y110" s="456"/>
      <c r="Z110" s="456"/>
      <c r="AA110" s="456"/>
      <c r="AB110" s="456"/>
      <c r="AC110" s="456"/>
      <c r="AD110" s="456"/>
      <c r="AE110" s="456"/>
      <c r="AF110" s="456"/>
      <c r="AG110" s="456"/>
      <c r="AH110" s="456"/>
      <c r="AI110" s="456"/>
      <c r="AJ110" s="456"/>
      <c r="AK110" s="456"/>
      <c r="AL110" s="456"/>
      <c r="AM110" s="456"/>
      <c r="AN110" s="456"/>
      <c r="AO110" s="456"/>
      <c r="AP110" s="456"/>
      <c r="AQ110" s="456"/>
      <c r="AR110" s="456"/>
      <c r="AS110" s="456"/>
      <c r="AT110" s="456"/>
      <c r="AU110" s="456"/>
      <c r="AV110" s="456"/>
      <c r="AW110" s="456"/>
      <c r="AX110" s="456"/>
      <c r="AY110" s="456"/>
      <c r="AZ110" s="456"/>
      <c r="BA110" s="456"/>
      <c r="BB110" s="456"/>
      <c r="BC110" s="456"/>
      <c r="BD110" s="456"/>
      <c r="BE110" s="456"/>
      <c r="BF110" s="456"/>
      <c r="BG110" s="456"/>
      <c r="BH110" s="456"/>
      <c r="BI110" s="456"/>
      <c r="BJ110" s="456"/>
      <c r="BK110" s="456"/>
      <c r="BL110" s="456"/>
      <c r="BM110" s="456"/>
      <c r="BN110" s="456"/>
      <c r="BO110" s="456"/>
      <c r="BP110" s="456"/>
      <c r="BQ110" s="456"/>
      <c r="BR110" s="456"/>
      <c r="BS110" s="456"/>
      <c r="BT110" s="456"/>
      <c r="BU110" s="456"/>
      <c r="BV110" s="456"/>
      <c r="BW110" s="456"/>
      <c r="BX110" s="456"/>
      <c r="BY110" s="456"/>
      <c r="BZ110" s="456"/>
      <c r="CA110" s="456"/>
      <c r="CB110" s="456"/>
      <c r="CC110" s="456"/>
      <c r="CD110" s="456"/>
      <c r="CE110" s="456"/>
      <c r="CF110" s="456"/>
      <c r="CG110" s="456"/>
      <c r="CH110" s="456"/>
      <c r="CI110" s="456"/>
      <c r="CJ110" s="456"/>
      <c r="CK110" s="456"/>
      <c r="CL110" s="456"/>
      <c r="CM110" s="456"/>
      <c r="CN110" s="456"/>
      <c r="CO110" s="456"/>
      <c r="CP110" s="456"/>
      <c r="CQ110" s="456"/>
      <c r="CR110" s="456"/>
      <c r="CS110" s="456"/>
      <c r="CT110" s="456"/>
      <c r="CU110" s="456"/>
      <c r="CV110" s="456"/>
      <c r="CW110" s="456"/>
      <c r="CX110" s="456"/>
      <c r="CY110" s="456"/>
      <c r="CZ110" s="456"/>
      <c r="DA110" s="456"/>
      <c r="DB110" s="456"/>
      <c r="DC110" s="456"/>
      <c r="DD110" s="456"/>
      <c r="DE110" s="456"/>
      <c r="DF110" s="456"/>
      <c r="DG110" s="456"/>
      <c r="DH110" s="456"/>
      <c r="DI110" s="456"/>
      <c r="DJ110" s="456"/>
      <c r="DK110" s="456"/>
      <c r="DL110" s="456"/>
    </row>
    <row r="111" spans="1:116" s="456" customFormat="1">
      <c r="A111" s="215" t="s">
        <v>49</v>
      </c>
      <c r="B111" s="215"/>
      <c r="C111" s="193">
        <v>34335</v>
      </c>
      <c r="D111" s="193">
        <v>34335</v>
      </c>
      <c r="E111" s="193"/>
      <c r="F111" s="203"/>
      <c r="G111" s="204"/>
      <c r="H111" s="203"/>
      <c r="I111" s="204"/>
      <c r="J111" s="204"/>
      <c r="K111" s="204"/>
      <c r="L111" s="204"/>
      <c r="M111" s="204"/>
      <c r="N111" s="204"/>
      <c r="O111" s="455">
        <f t="shared" si="28"/>
        <v>34335</v>
      </c>
      <c r="P111" s="455">
        <f t="shared" si="17"/>
        <v>0</v>
      </c>
      <c r="Q111" s="455">
        <f>O111-'[1]5.3'!M111</f>
        <v>0</v>
      </c>
    </row>
    <row r="112" spans="1:116" s="456" customFormat="1">
      <c r="A112" s="215" t="s">
        <v>499</v>
      </c>
      <c r="B112" s="215"/>
      <c r="C112" s="193">
        <v>34335</v>
      </c>
      <c r="D112" s="193">
        <v>34335</v>
      </c>
      <c r="E112" s="193">
        <v>0</v>
      </c>
      <c r="F112" s="203">
        <v>0</v>
      </c>
      <c r="G112" s="204">
        <v>0</v>
      </c>
      <c r="H112" s="203">
        <v>0</v>
      </c>
      <c r="I112" s="204">
        <v>0</v>
      </c>
      <c r="J112" s="204">
        <v>0</v>
      </c>
      <c r="K112" s="204">
        <v>0</v>
      </c>
      <c r="L112" s="204">
        <v>0</v>
      </c>
      <c r="M112" s="204">
        <v>0</v>
      </c>
      <c r="N112" s="204">
        <v>0</v>
      </c>
      <c r="O112" s="455">
        <f t="shared" si="28"/>
        <v>34335</v>
      </c>
      <c r="P112" s="455">
        <f t="shared" si="17"/>
        <v>0</v>
      </c>
      <c r="Q112" s="455">
        <f>O112-'[1]5.3'!M112</f>
        <v>0</v>
      </c>
    </row>
    <row r="113" spans="1:116" s="456" customFormat="1">
      <c r="A113" s="215" t="s">
        <v>560</v>
      </c>
      <c r="B113" s="215"/>
      <c r="C113" s="193">
        <v>0</v>
      </c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455">
        <f t="shared" si="28"/>
        <v>0</v>
      </c>
      <c r="P113" s="455">
        <f t="shared" si="17"/>
        <v>0</v>
      </c>
      <c r="Q113" s="455">
        <f>O113-'[1]5.3'!M113</f>
        <v>0</v>
      </c>
    </row>
    <row r="114" spans="1:116" s="456" customFormat="1">
      <c r="A114" s="215" t="s">
        <v>499</v>
      </c>
      <c r="B114" s="215"/>
      <c r="C114" s="193">
        <f>C111+C113</f>
        <v>34335</v>
      </c>
      <c r="D114" s="193">
        <f t="shared" ref="D114:N114" si="29">D111+D113</f>
        <v>34335</v>
      </c>
      <c r="E114" s="193">
        <f t="shared" si="29"/>
        <v>0</v>
      </c>
      <c r="F114" s="193">
        <f t="shared" si="29"/>
        <v>0</v>
      </c>
      <c r="G114" s="193">
        <f t="shared" si="29"/>
        <v>0</v>
      </c>
      <c r="H114" s="193">
        <f t="shared" si="29"/>
        <v>0</v>
      </c>
      <c r="I114" s="193">
        <f t="shared" si="29"/>
        <v>0</v>
      </c>
      <c r="J114" s="193">
        <f t="shared" si="29"/>
        <v>0</v>
      </c>
      <c r="K114" s="193">
        <f t="shared" si="29"/>
        <v>0</v>
      </c>
      <c r="L114" s="193">
        <f t="shared" si="29"/>
        <v>0</v>
      </c>
      <c r="M114" s="193">
        <f t="shared" si="29"/>
        <v>0</v>
      </c>
      <c r="N114" s="193">
        <f t="shared" si="29"/>
        <v>0</v>
      </c>
      <c r="O114" s="455">
        <f t="shared" si="28"/>
        <v>34335</v>
      </c>
      <c r="P114" s="455">
        <f t="shared" si="17"/>
        <v>0</v>
      </c>
      <c r="Q114" s="455">
        <f>O114-'[1]5.3'!M114</f>
        <v>0</v>
      </c>
    </row>
    <row r="115" spans="1:116">
      <c r="A115" s="205" t="s">
        <v>153</v>
      </c>
      <c r="B115" s="300" t="s">
        <v>335</v>
      </c>
      <c r="C115" s="193"/>
      <c r="D115" s="193"/>
      <c r="E115" s="204"/>
      <c r="F115" s="203"/>
      <c r="G115" s="204"/>
      <c r="H115" s="203"/>
      <c r="I115" s="204"/>
      <c r="J115" s="204"/>
      <c r="K115" s="204"/>
      <c r="L115" s="204"/>
      <c r="M115" s="204"/>
      <c r="N115" s="204"/>
      <c r="O115" s="455">
        <f t="shared" si="28"/>
        <v>0</v>
      </c>
      <c r="P115" s="455">
        <f t="shared" si="17"/>
        <v>0</v>
      </c>
      <c r="Q115" s="455">
        <f>O115-'[1]5.3'!M115</f>
        <v>0</v>
      </c>
      <c r="R115" s="456"/>
      <c r="S115" s="456"/>
      <c r="T115" s="456"/>
      <c r="U115" s="456"/>
      <c r="V115" s="456"/>
      <c r="W115" s="456"/>
      <c r="X115" s="456"/>
      <c r="Y115" s="456"/>
      <c r="Z115" s="456"/>
      <c r="AA115" s="456"/>
      <c r="AB115" s="456"/>
      <c r="AC115" s="456"/>
      <c r="AD115" s="456"/>
      <c r="AE115" s="456"/>
      <c r="AF115" s="456"/>
      <c r="AG115" s="456"/>
      <c r="AH115" s="456"/>
      <c r="AI115" s="456"/>
      <c r="AJ115" s="456"/>
      <c r="AK115" s="456"/>
      <c r="AL115" s="456"/>
      <c r="AM115" s="456"/>
      <c r="AN115" s="456"/>
      <c r="AO115" s="456"/>
      <c r="AP115" s="456"/>
      <c r="AQ115" s="456"/>
      <c r="AR115" s="456"/>
      <c r="AS115" s="456"/>
      <c r="AT115" s="456"/>
      <c r="AU115" s="456"/>
      <c r="AV115" s="456"/>
      <c r="AW115" s="456"/>
      <c r="AX115" s="456"/>
      <c r="AY115" s="456"/>
      <c r="AZ115" s="456"/>
      <c r="BA115" s="456"/>
      <c r="BB115" s="456"/>
      <c r="BC115" s="456"/>
      <c r="BD115" s="456"/>
      <c r="BE115" s="456"/>
      <c r="BF115" s="456"/>
      <c r="BG115" s="456"/>
      <c r="BH115" s="456"/>
      <c r="BI115" s="456"/>
      <c r="BJ115" s="456"/>
      <c r="BK115" s="456"/>
      <c r="BL115" s="456"/>
      <c r="BM115" s="456"/>
      <c r="BN115" s="456"/>
      <c r="BO115" s="456"/>
      <c r="BP115" s="456"/>
      <c r="BQ115" s="456"/>
      <c r="BR115" s="456"/>
      <c r="BS115" s="456"/>
      <c r="BT115" s="456"/>
      <c r="BU115" s="456"/>
      <c r="BV115" s="456"/>
      <c r="BW115" s="456"/>
      <c r="BX115" s="456"/>
      <c r="BY115" s="456"/>
      <c r="BZ115" s="456"/>
      <c r="CA115" s="456"/>
      <c r="CB115" s="456"/>
      <c r="CC115" s="456"/>
      <c r="CD115" s="456"/>
      <c r="CE115" s="456"/>
      <c r="CF115" s="456"/>
      <c r="CG115" s="456"/>
      <c r="CH115" s="456"/>
      <c r="CI115" s="456"/>
      <c r="CJ115" s="456"/>
      <c r="CK115" s="456"/>
      <c r="CL115" s="456"/>
      <c r="CM115" s="456"/>
      <c r="CN115" s="456"/>
      <c r="CO115" s="456"/>
      <c r="CP115" s="456"/>
      <c r="CQ115" s="456"/>
      <c r="CR115" s="456"/>
      <c r="CS115" s="456"/>
      <c r="CT115" s="456"/>
      <c r="CU115" s="456"/>
      <c r="CV115" s="456"/>
      <c r="CW115" s="456"/>
      <c r="CX115" s="456"/>
      <c r="CY115" s="456"/>
      <c r="CZ115" s="456"/>
      <c r="DA115" s="456"/>
      <c r="DB115" s="456"/>
      <c r="DC115" s="456"/>
      <c r="DD115" s="456"/>
      <c r="DE115" s="456"/>
      <c r="DF115" s="456"/>
      <c r="DG115" s="456"/>
      <c r="DH115" s="456"/>
      <c r="DI115" s="456"/>
      <c r="DJ115" s="456"/>
      <c r="DK115" s="456"/>
      <c r="DL115" s="456"/>
    </row>
    <row r="116" spans="1:116" s="456" customFormat="1">
      <c r="A116" s="215" t="s">
        <v>49</v>
      </c>
      <c r="B116" s="215"/>
      <c r="C116" s="193">
        <v>7162</v>
      </c>
      <c r="D116" s="193">
        <v>7162</v>
      </c>
      <c r="E116" s="193"/>
      <c r="F116" s="203"/>
      <c r="G116" s="204"/>
      <c r="H116" s="203"/>
      <c r="I116" s="204"/>
      <c r="J116" s="204"/>
      <c r="K116" s="204"/>
      <c r="L116" s="204"/>
      <c r="M116" s="204"/>
      <c r="N116" s="204"/>
      <c r="O116" s="455">
        <f t="shared" si="28"/>
        <v>7162</v>
      </c>
      <c r="P116" s="455">
        <f t="shared" si="17"/>
        <v>0</v>
      </c>
      <c r="Q116" s="455">
        <f>O116-'[1]5.3'!M116</f>
        <v>0</v>
      </c>
    </row>
    <row r="117" spans="1:116" s="456" customFormat="1">
      <c r="A117" s="215" t="s">
        <v>499</v>
      </c>
      <c r="B117" s="215"/>
      <c r="C117" s="193">
        <v>7162</v>
      </c>
      <c r="D117" s="193">
        <v>7162</v>
      </c>
      <c r="E117" s="193">
        <v>0</v>
      </c>
      <c r="F117" s="203">
        <v>0</v>
      </c>
      <c r="G117" s="204">
        <v>0</v>
      </c>
      <c r="H117" s="203">
        <v>0</v>
      </c>
      <c r="I117" s="204">
        <v>0</v>
      </c>
      <c r="J117" s="204">
        <v>0</v>
      </c>
      <c r="K117" s="204">
        <v>0</v>
      </c>
      <c r="L117" s="204">
        <v>0</v>
      </c>
      <c r="M117" s="204">
        <v>0</v>
      </c>
      <c r="N117" s="204">
        <v>0</v>
      </c>
      <c r="O117" s="455">
        <f t="shared" si="28"/>
        <v>7162</v>
      </c>
      <c r="P117" s="455">
        <f t="shared" si="17"/>
        <v>0</v>
      </c>
      <c r="Q117" s="455">
        <f>O117-'[1]5.3'!M117</f>
        <v>0</v>
      </c>
    </row>
    <row r="118" spans="1:116" s="456" customFormat="1">
      <c r="A118" s="215" t="s">
        <v>560</v>
      </c>
      <c r="B118" s="215"/>
      <c r="C118" s="193">
        <v>0</v>
      </c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455">
        <f t="shared" si="28"/>
        <v>0</v>
      </c>
      <c r="P118" s="455">
        <f t="shared" si="17"/>
        <v>0</v>
      </c>
      <c r="Q118" s="455">
        <f>O118-'[1]5.3'!M118</f>
        <v>0</v>
      </c>
    </row>
    <row r="119" spans="1:116" s="456" customFormat="1">
      <c r="A119" s="215" t="s">
        <v>499</v>
      </c>
      <c r="B119" s="215"/>
      <c r="C119" s="193">
        <f>C116+C118</f>
        <v>7162</v>
      </c>
      <c r="D119" s="193">
        <f t="shared" ref="D119:N119" si="30">D116+D118</f>
        <v>7162</v>
      </c>
      <c r="E119" s="193">
        <f t="shared" si="30"/>
        <v>0</v>
      </c>
      <c r="F119" s="193">
        <f t="shared" si="30"/>
        <v>0</v>
      </c>
      <c r="G119" s="193">
        <f t="shared" si="30"/>
        <v>0</v>
      </c>
      <c r="H119" s="193">
        <f t="shared" si="30"/>
        <v>0</v>
      </c>
      <c r="I119" s="193">
        <f t="shared" si="30"/>
        <v>0</v>
      </c>
      <c r="J119" s="193">
        <f t="shared" si="30"/>
        <v>0</v>
      </c>
      <c r="K119" s="193">
        <f t="shared" si="30"/>
        <v>0</v>
      </c>
      <c r="L119" s="193">
        <f t="shared" si="30"/>
        <v>0</v>
      </c>
      <c r="M119" s="193">
        <f t="shared" si="30"/>
        <v>0</v>
      </c>
      <c r="N119" s="193">
        <f t="shared" si="30"/>
        <v>0</v>
      </c>
      <c r="O119" s="455">
        <f t="shared" si="28"/>
        <v>7162</v>
      </c>
      <c r="P119" s="455">
        <f t="shared" si="17"/>
        <v>0</v>
      </c>
      <c r="Q119" s="455">
        <f>O119-'[1]5.3'!M119</f>
        <v>0</v>
      </c>
    </row>
    <row r="120" spans="1:116">
      <c r="A120" s="205" t="s">
        <v>154</v>
      </c>
      <c r="B120" s="300" t="s">
        <v>335</v>
      </c>
      <c r="C120" s="193"/>
      <c r="D120" s="193"/>
      <c r="E120" s="204"/>
      <c r="F120" s="203"/>
      <c r="G120" s="204"/>
      <c r="H120" s="203"/>
      <c r="I120" s="204"/>
      <c r="J120" s="204"/>
      <c r="K120" s="204"/>
      <c r="L120" s="204"/>
      <c r="M120" s="204"/>
      <c r="N120" s="204"/>
      <c r="O120" s="455">
        <f t="shared" si="28"/>
        <v>0</v>
      </c>
      <c r="P120" s="455">
        <f t="shared" si="17"/>
        <v>0</v>
      </c>
      <c r="Q120" s="455">
        <f>O120-'[1]5.3'!M120</f>
        <v>0</v>
      </c>
      <c r="R120" s="456"/>
      <c r="S120" s="456"/>
      <c r="T120" s="456"/>
      <c r="U120" s="456"/>
      <c r="V120" s="456"/>
      <c r="W120" s="456"/>
      <c r="X120" s="456"/>
      <c r="Y120" s="456"/>
      <c r="Z120" s="456"/>
      <c r="AA120" s="456"/>
      <c r="AB120" s="456"/>
      <c r="AC120" s="456"/>
      <c r="AD120" s="456"/>
      <c r="AE120" s="456"/>
      <c r="AF120" s="456"/>
      <c r="AG120" s="456"/>
      <c r="AH120" s="456"/>
      <c r="AI120" s="456"/>
      <c r="AJ120" s="456"/>
      <c r="AK120" s="456"/>
      <c r="AL120" s="456"/>
      <c r="AM120" s="456"/>
      <c r="AN120" s="456"/>
      <c r="AO120" s="456"/>
      <c r="AP120" s="456"/>
      <c r="AQ120" s="456"/>
      <c r="AR120" s="456"/>
      <c r="AS120" s="456"/>
      <c r="AT120" s="456"/>
      <c r="AU120" s="456"/>
      <c r="AV120" s="456"/>
      <c r="AW120" s="456"/>
      <c r="AX120" s="456"/>
      <c r="AY120" s="456"/>
      <c r="AZ120" s="456"/>
      <c r="BA120" s="456"/>
      <c r="BB120" s="456"/>
      <c r="BC120" s="456"/>
      <c r="BD120" s="456"/>
      <c r="BE120" s="456"/>
      <c r="BF120" s="456"/>
      <c r="BG120" s="456"/>
      <c r="BH120" s="456"/>
      <c r="BI120" s="456"/>
      <c r="BJ120" s="456"/>
      <c r="BK120" s="456"/>
      <c r="BL120" s="456"/>
      <c r="BM120" s="456"/>
      <c r="BN120" s="456"/>
      <c r="BO120" s="456"/>
      <c r="BP120" s="456"/>
      <c r="BQ120" s="456"/>
      <c r="BR120" s="456"/>
      <c r="BS120" s="456"/>
      <c r="BT120" s="456"/>
      <c r="BU120" s="456"/>
      <c r="BV120" s="456"/>
      <c r="BW120" s="456"/>
      <c r="BX120" s="456"/>
      <c r="BY120" s="456"/>
      <c r="BZ120" s="456"/>
      <c r="CA120" s="456"/>
      <c r="CB120" s="456"/>
      <c r="CC120" s="456"/>
      <c r="CD120" s="456"/>
      <c r="CE120" s="456"/>
      <c r="CF120" s="456"/>
      <c r="CG120" s="456"/>
      <c r="CH120" s="456"/>
      <c r="CI120" s="456"/>
      <c r="CJ120" s="456"/>
      <c r="CK120" s="456"/>
      <c r="CL120" s="456"/>
      <c r="CM120" s="456"/>
      <c r="CN120" s="456"/>
      <c r="CO120" s="456"/>
      <c r="CP120" s="456"/>
      <c r="CQ120" s="456"/>
      <c r="CR120" s="456"/>
      <c r="CS120" s="456"/>
      <c r="CT120" s="456"/>
      <c r="CU120" s="456"/>
      <c r="CV120" s="456"/>
      <c r="CW120" s="456"/>
      <c r="CX120" s="456"/>
      <c r="CY120" s="456"/>
      <c r="CZ120" s="456"/>
      <c r="DA120" s="456"/>
      <c r="DB120" s="456"/>
      <c r="DC120" s="456"/>
      <c r="DD120" s="456"/>
      <c r="DE120" s="456"/>
      <c r="DF120" s="456"/>
      <c r="DG120" s="456"/>
      <c r="DH120" s="456"/>
      <c r="DI120" s="456"/>
      <c r="DJ120" s="456"/>
      <c r="DK120" s="456"/>
      <c r="DL120" s="456"/>
    </row>
    <row r="121" spans="1:116" s="456" customFormat="1">
      <c r="A121" s="215" t="s">
        <v>49</v>
      </c>
      <c r="B121" s="215"/>
      <c r="C121" s="193">
        <v>11410</v>
      </c>
      <c r="D121" s="193">
        <v>11410</v>
      </c>
      <c r="E121" s="193"/>
      <c r="F121" s="203"/>
      <c r="G121" s="204"/>
      <c r="H121" s="203"/>
      <c r="I121" s="204"/>
      <c r="J121" s="204"/>
      <c r="K121" s="204"/>
      <c r="L121" s="204"/>
      <c r="M121" s="204"/>
      <c r="N121" s="204"/>
      <c r="O121" s="455">
        <f t="shared" si="28"/>
        <v>11410</v>
      </c>
      <c r="P121" s="455">
        <f t="shared" si="17"/>
        <v>0</v>
      </c>
      <c r="Q121" s="455">
        <f>O121-'[1]5.3'!M121</f>
        <v>0</v>
      </c>
    </row>
    <row r="122" spans="1:116" s="456" customFormat="1">
      <c r="A122" s="215" t="s">
        <v>499</v>
      </c>
      <c r="B122" s="215"/>
      <c r="C122" s="193">
        <v>11410</v>
      </c>
      <c r="D122" s="193">
        <v>11410</v>
      </c>
      <c r="E122" s="193">
        <v>0</v>
      </c>
      <c r="F122" s="203">
        <v>0</v>
      </c>
      <c r="G122" s="204">
        <v>0</v>
      </c>
      <c r="H122" s="203">
        <v>0</v>
      </c>
      <c r="I122" s="204">
        <v>0</v>
      </c>
      <c r="J122" s="204">
        <v>0</v>
      </c>
      <c r="K122" s="204">
        <v>0</v>
      </c>
      <c r="L122" s="204">
        <v>0</v>
      </c>
      <c r="M122" s="204">
        <v>0</v>
      </c>
      <c r="N122" s="204">
        <v>0</v>
      </c>
      <c r="O122" s="455">
        <f t="shared" si="28"/>
        <v>11410</v>
      </c>
      <c r="P122" s="455">
        <f t="shared" si="17"/>
        <v>0</v>
      </c>
      <c r="Q122" s="455">
        <f>O122-'[1]5.3'!M122</f>
        <v>0</v>
      </c>
    </row>
    <row r="123" spans="1:116" s="456" customFormat="1">
      <c r="A123" s="215" t="s">
        <v>560</v>
      </c>
      <c r="B123" s="215"/>
      <c r="C123" s="193">
        <v>0</v>
      </c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455">
        <f t="shared" si="28"/>
        <v>0</v>
      </c>
      <c r="P123" s="455">
        <f t="shared" si="17"/>
        <v>0</v>
      </c>
      <c r="Q123" s="455">
        <f>O123-'[1]5.3'!M123</f>
        <v>0</v>
      </c>
    </row>
    <row r="124" spans="1:116" s="456" customFormat="1">
      <c r="A124" s="215" t="s">
        <v>499</v>
      </c>
      <c r="B124" s="215"/>
      <c r="C124" s="193">
        <f>C121+C123</f>
        <v>11410</v>
      </c>
      <c r="D124" s="193">
        <f t="shared" ref="D124:N124" si="31">D121+D123</f>
        <v>11410</v>
      </c>
      <c r="E124" s="193">
        <f t="shared" si="31"/>
        <v>0</v>
      </c>
      <c r="F124" s="193">
        <f t="shared" si="31"/>
        <v>0</v>
      </c>
      <c r="G124" s="193">
        <f t="shared" si="31"/>
        <v>0</v>
      </c>
      <c r="H124" s="193">
        <f t="shared" si="31"/>
        <v>0</v>
      </c>
      <c r="I124" s="193">
        <f t="shared" si="31"/>
        <v>0</v>
      </c>
      <c r="J124" s="193">
        <f t="shared" si="31"/>
        <v>0</v>
      </c>
      <c r="K124" s="193">
        <f t="shared" si="31"/>
        <v>0</v>
      </c>
      <c r="L124" s="193">
        <f t="shared" si="31"/>
        <v>0</v>
      </c>
      <c r="M124" s="193">
        <f t="shared" si="31"/>
        <v>0</v>
      </c>
      <c r="N124" s="193">
        <f t="shared" si="31"/>
        <v>0</v>
      </c>
      <c r="O124" s="455">
        <f t="shared" si="28"/>
        <v>11410</v>
      </c>
      <c r="P124" s="455">
        <f t="shared" si="17"/>
        <v>0</v>
      </c>
      <c r="Q124" s="455">
        <f>O124-'[1]5.3'!M124</f>
        <v>0</v>
      </c>
    </row>
    <row r="125" spans="1:116">
      <c r="A125" s="205" t="s">
        <v>155</v>
      </c>
      <c r="B125" s="300" t="s">
        <v>335</v>
      </c>
      <c r="C125" s="193"/>
      <c r="D125" s="193"/>
      <c r="E125" s="204"/>
      <c r="F125" s="203"/>
      <c r="G125" s="204"/>
      <c r="H125" s="203"/>
      <c r="I125" s="204"/>
      <c r="J125" s="204"/>
      <c r="K125" s="204"/>
      <c r="L125" s="204"/>
      <c r="M125" s="204"/>
      <c r="N125" s="204"/>
      <c r="O125" s="455">
        <f t="shared" si="28"/>
        <v>0</v>
      </c>
      <c r="P125" s="455">
        <f t="shared" si="17"/>
        <v>0</v>
      </c>
      <c r="Q125" s="455">
        <f>O125-'[1]5.3'!M125</f>
        <v>0</v>
      </c>
      <c r="R125" s="456"/>
      <c r="S125" s="456"/>
      <c r="T125" s="456"/>
      <c r="U125" s="456"/>
      <c r="V125" s="456"/>
      <c r="W125" s="456"/>
      <c r="X125" s="456"/>
      <c r="Y125" s="456"/>
      <c r="Z125" s="456"/>
      <c r="AA125" s="456"/>
      <c r="AB125" s="456"/>
      <c r="AC125" s="456"/>
      <c r="AD125" s="456"/>
      <c r="AE125" s="456"/>
      <c r="AF125" s="456"/>
      <c r="AG125" s="456"/>
      <c r="AH125" s="456"/>
      <c r="AI125" s="456"/>
      <c r="AJ125" s="456"/>
      <c r="AK125" s="456"/>
      <c r="AL125" s="456"/>
      <c r="AM125" s="456"/>
      <c r="AN125" s="456"/>
      <c r="AO125" s="456"/>
      <c r="AP125" s="456"/>
      <c r="AQ125" s="456"/>
      <c r="AR125" s="456"/>
      <c r="AS125" s="456"/>
      <c r="AT125" s="456"/>
      <c r="AU125" s="456"/>
      <c r="AV125" s="456"/>
      <c r="AW125" s="456"/>
      <c r="AX125" s="456"/>
      <c r="AY125" s="456"/>
      <c r="AZ125" s="456"/>
      <c r="BA125" s="456"/>
      <c r="BB125" s="456"/>
      <c r="BC125" s="456"/>
      <c r="BD125" s="456"/>
      <c r="BE125" s="456"/>
      <c r="BF125" s="456"/>
      <c r="BG125" s="456"/>
      <c r="BH125" s="456"/>
      <c r="BI125" s="456"/>
      <c r="BJ125" s="456"/>
      <c r="BK125" s="456"/>
      <c r="BL125" s="456"/>
      <c r="BM125" s="456"/>
      <c r="BN125" s="456"/>
      <c r="BO125" s="456"/>
      <c r="BP125" s="456"/>
      <c r="BQ125" s="456"/>
      <c r="BR125" s="456"/>
      <c r="BS125" s="456"/>
      <c r="BT125" s="456"/>
      <c r="BU125" s="456"/>
      <c r="BV125" s="456"/>
      <c r="BW125" s="456"/>
      <c r="BX125" s="456"/>
      <c r="BY125" s="456"/>
      <c r="BZ125" s="456"/>
      <c r="CA125" s="456"/>
      <c r="CB125" s="456"/>
      <c r="CC125" s="456"/>
      <c r="CD125" s="456"/>
      <c r="CE125" s="456"/>
      <c r="CF125" s="456"/>
      <c r="CG125" s="456"/>
      <c r="CH125" s="456"/>
      <c r="CI125" s="456"/>
      <c r="CJ125" s="456"/>
      <c r="CK125" s="456"/>
      <c r="CL125" s="456"/>
      <c r="CM125" s="456"/>
      <c r="CN125" s="456"/>
      <c r="CO125" s="456"/>
      <c r="CP125" s="456"/>
      <c r="CQ125" s="456"/>
      <c r="CR125" s="456"/>
      <c r="CS125" s="456"/>
      <c r="CT125" s="456"/>
      <c r="CU125" s="456"/>
      <c r="CV125" s="456"/>
      <c r="CW125" s="456"/>
      <c r="CX125" s="456"/>
      <c r="CY125" s="456"/>
      <c r="CZ125" s="456"/>
      <c r="DA125" s="456"/>
      <c r="DB125" s="456"/>
      <c r="DC125" s="456"/>
      <c r="DD125" s="456"/>
      <c r="DE125" s="456"/>
      <c r="DF125" s="456"/>
      <c r="DG125" s="456"/>
      <c r="DH125" s="456"/>
      <c r="DI125" s="456"/>
      <c r="DJ125" s="456"/>
      <c r="DK125" s="456"/>
      <c r="DL125" s="456"/>
    </row>
    <row r="126" spans="1:116" s="456" customFormat="1">
      <c r="A126" s="215" t="s">
        <v>49</v>
      </c>
      <c r="B126" s="215"/>
      <c r="C126" s="193">
        <v>9678</v>
      </c>
      <c r="D126" s="193">
        <v>9678</v>
      </c>
      <c r="E126" s="193"/>
      <c r="F126" s="203"/>
      <c r="G126" s="204"/>
      <c r="H126" s="203"/>
      <c r="I126" s="204"/>
      <c r="J126" s="204"/>
      <c r="K126" s="204"/>
      <c r="L126" s="204"/>
      <c r="M126" s="204"/>
      <c r="N126" s="204"/>
      <c r="O126" s="455">
        <f t="shared" si="28"/>
        <v>9678</v>
      </c>
      <c r="P126" s="455">
        <f t="shared" si="17"/>
        <v>0</v>
      </c>
      <c r="Q126" s="455">
        <f>O126-'[1]5.3'!M126</f>
        <v>0</v>
      </c>
    </row>
    <row r="127" spans="1:116" s="456" customFormat="1">
      <c r="A127" s="215" t="s">
        <v>499</v>
      </c>
      <c r="B127" s="215"/>
      <c r="C127" s="193">
        <v>9678</v>
      </c>
      <c r="D127" s="193">
        <v>9678</v>
      </c>
      <c r="E127" s="193">
        <v>0</v>
      </c>
      <c r="F127" s="203">
        <v>0</v>
      </c>
      <c r="G127" s="204">
        <v>0</v>
      </c>
      <c r="H127" s="203">
        <v>0</v>
      </c>
      <c r="I127" s="204">
        <v>0</v>
      </c>
      <c r="J127" s="204">
        <v>0</v>
      </c>
      <c r="K127" s="204">
        <v>0</v>
      </c>
      <c r="L127" s="204">
        <v>0</v>
      </c>
      <c r="M127" s="204">
        <v>0</v>
      </c>
      <c r="N127" s="204">
        <v>0</v>
      </c>
      <c r="O127" s="455">
        <f t="shared" si="28"/>
        <v>9678</v>
      </c>
      <c r="P127" s="455">
        <f t="shared" si="17"/>
        <v>0</v>
      </c>
      <c r="Q127" s="455">
        <f>O127-'[1]5.3'!M127</f>
        <v>0</v>
      </c>
    </row>
    <row r="128" spans="1:116" s="456" customFormat="1">
      <c r="A128" s="215" t="s">
        <v>560</v>
      </c>
      <c r="B128" s="215"/>
      <c r="C128" s="193">
        <v>0</v>
      </c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455">
        <f t="shared" si="28"/>
        <v>0</v>
      </c>
      <c r="P128" s="455">
        <f t="shared" si="17"/>
        <v>0</v>
      </c>
      <c r="Q128" s="455">
        <f>O128-'[1]5.3'!M128</f>
        <v>0</v>
      </c>
    </row>
    <row r="129" spans="1:116" s="456" customFormat="1">
      <c r="A129" s="215" t="s">
        <v>499</v>
      </c>
      <c r="B129" s="215"/>
      <c r="C129" s="193">
        <f>C126+C128</f>
        <v>9678</v>
      </c>
      <c r="D129" s="193">
        <f t="shared" ref="D129:N129" si="32">D126+D128</f>
        <v>9678</v>
      </c>
      <c r="E129" s="193">
        <f t="shared" si="32"/>
        <v>0</v>
      </c>
      <c r="F129" s="193">
        <f t="shared" si="32"/>
        <v>0</v>
      </c>
      <c r="G129" s="193">
        <f t="shared" si="32"/>
        <v>0</v>
      </c>
      <c r="H129" s="193">
        <f t="shared" si="32"/>
        <v>0</v>
      </c>
      <c r="I129" s="193">
        <f t="shared" si="32"/>
        <v>0</v>
      </c>
      <c r="J129" s="193">
        <f t="shared" si="32"/>
        <v>0</v>
      </c>
      <c r="K129" s="193">
        <f t="shared" si="32"/>
        <v>0</v>
      </c>
      <c r="L129" s="193">
        <f t="shared" si="32"/>
        <v>0</v>
      </c>
      <c r="M129" s="193">
        <f t="shared" si="32"/>
        <v>0</v>
      </c>
      <c r="N129" s="193">
        <f t="shared" si="32"/>
        <v>0</v>
      </c>
      <c r="O129" s="455">
        <f t="shared" si="28"/>
        <v>9678</v>
      </c>
      <c r="P129" s="455">
        <f t="shared" si="17"/>
        <v>0</v>
      </c>
      <c r="Q129" s="455">
        <f>O129-'[1]5.3'!M129</f>
        <v>0</v>
      </c>
    </row>
    <row r="130" spans="1:116">
      <c r="A130" s="205" t="s">
        <v>156</v>
      </c>
      <c r="B130" s="300" t="s">
        <v>335</v>
      </c>
      <c r="C130" s="193"/>
      <c r="D130" s="193"/>
      <c r="E130" s="204"/>
      <c r="F130" s="203"/>
      <c r="G130" s="204"/>
      <c r="H130" s="203"/>
      <c r="I130" s="204"/>
      <c r="J130" s="204"/>
      <c r="K130" s="204"/>
      <c r="L130" s="204"/>
      <c r="M130" s="204"/>
      <c r="N130" s="204"/>
      <c r="O130" s="455">
        <f t="shared" si="28"/>
        <v>0</v>
      </c>
      <c r="P130" s="455">
        <f t="shared" si="17"/>
        <v>0</v>
      </c>
      <c r="Q130" s="455">
        <f>O130-'[1]5.3'!M130</f>
        <v>0</v>
      </c>
      <c r="R130" s="456"/>
      <c r="S130" s="456"/>
      <c r="T130" s="456"/>
      <c r="U130" s="456"/>
      <c r="V130" s="456"/>
      <c r="W130" s="456"/>
      <c r="X130" s="456"/>
      <c r="Y130" s="456"/>
      <c r="Z130" s="456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  <c r="AL130" s="456"/>
      <c r="AM130" s="456"/>
      <c r="AN130" s="456"/>
      <c r="AO130" s="456"/>
      <c r="AP130" s="456"/>
      <c r="AQ130" s="456"/>
      <c r="AR130" s="456"/>
      <c r="AS130" s="456"/>
      <c r="AT130" s="456"/>
      <c r="AU130" s="456"/>
      <c r="AV130" s="456"/>
      <c r="AW130" s="456"/>
      <c r="AX130" s="456"/>
      <c r="AY130" s="456"/>
      <c r="AZ130" s="456"/>
      <c r="BA130" s="456"/>
      <c r="BB130" s="456"/>
      <c r="BC130" s="456"/>
      <c r="BD130" s="456"/>
      <c r="BE130" s="456"/>
      <c r="BF130" s="456"/>
      <c r="BG130" s="456"/>
      <c r="BH130" s="456"/>
      <c r="BI130" s="456"/>
      <c r="BJ130" s="456"/>
      <c r="BK130" s="456"/>
      <c r="BL130" s="456"/>
      <c r="BM130" s="456"/>
      <c r="BN130" s="456"/>
      <c r="BO130" s="456"/>
      <c r="BP130" s="456"/>
      <c r="BQ130" s="456"/>
      <c r="BR130" s="456"/>
      <c r="BS130" s="456"/>
      <c r="BT130" s="456"/>
      <c r="BU130" s="456"/>
      <c r="BV130" s="456"/>
      <c r="BW130" s="456"/>
      <c r="BX130" s="456"/>
      <c r="BY130" s="456"/>
      <c r="BZ130" s="456"/>
      <c r="CA130" s="456"/>
      <c r="CB130" s="456"/>
      <c r="CC130" s="456"/>
      <c r="CD130" s="456"/>
      <c r="CE130" s="456"/>
      <c r="CF130" s="456"/>
      <c r="CG130" s="456"/>
      <c r="CH130" s="456"/>
      <c r="CI130" s="456"/>
      <c r="CJ130" s="456"/>
      <c r="CK130" s="456"/>
      <c r="CL130" s="456"/>
      <c r="CM130" s="456"/>
      <c r="CN130" s="456"/>
      <c r="CO130" s="456"/>
      <c r="CP130" s="456"/>
      <c r="CQ130" s="456"/>
      <c r="CR130" s="456"/>
      <c r="CS130" s="456"/>
      <c r="CT130" s="456"/>
      <c r="CU130" s="456"/>
      <c r="CV130" s="456"/>
      <c r="CW130" s="456"/>
      <c r="CX130" s="456"/>
      <c r="CY130" s="456"/>
      <c r="CZ130" s="456"/>
      <c r="DA130" s="456"/>
      <c r="DB130" s="456"/>
      <c r="DC130" s="456"/>
      <c r="DD130" s="456"/>
      <c r="DE130" s="456"/>
      <c r="DF130" s="456"/>
      <c r="DG130" s="456"/>
      <c r="DH130" s="456"/>
      <c r="DI130" s="456"/>
      <c r="DJ130" s="456"/>
      <c r="DK130" s="456"/>
      <c r="DL130" s="456"/>
    </row>
    <row r="131" spans="1:116" s="456" customFormat="1">
      <c r="A131" s="215" t="s">
        <v>49</v>
      </c>
      <c r="B131" s="215"/>
      <c r="C131" s="193">
        <v>11910</v>
      </c>
      <c r="D131" s="193">
        <v>11910</v>
      </c>
      <c r="E131" s="193"/>
      <c r="F131" s="203"/>
      <c r="G131" s="204"/>
      <c r="H131" s="203"/>
      <c r="I131" s="204"/>
      <c r="J131" s="204"/>
      <c r="K131" s="204"/>
      <c r="L131" s="204"/>
      <c r="M131" s="204"/>
      <c r="N131" s="204"/>
      <c r="O131" s="455">
        <f t="shared" si="28"/>
        <v>11910</v>
      </c>
      <c r="P131" s="455">
        <f t="shared" si="17"/>
        <v>0</v>
      </c>
      <c r="Q131" s="455">
        <f>O131-'[1]5.3'!M131</f>
        <v>0</v>
      </c>
    </row>
    <row r="132" spans="1:116" s="456" customFormat="1">
      <c r="A132" s="215" t="s">
        <v>499</v>
      </c>
      <c r="B132" s="215"/>
      <c r="C132" s="193">
        <v>11910</v>
      </c>
      <c r="D132" s="193">
        <v>11910</v>
      </c>
      <c r="E132" s="193">
        <v>0</v>
      </c>
      <c r="F132" s="203">
        <v>0</v>
      </c>
      <c r="G132" s="204">
        <v>0</v>
      </c>
      <c r="H132" s="203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v>0</v>
      </c>
      <c r="O132" s="455">
        <f t="shared" si="28"/>
        <v>11910</v>
      </c>
      <c r="P132" s="455">
        <f t="shared" si="17"/>
        <v>0</v>
      </c>
      <c r="Q132" s="455">
        <f>O132-'[1]5.3'!M132</f>
        <v>0</v>
      </c>
    </row>
    <row r="133" spans="1:116" s="456" customFormat="1">
      <c r="A133" s="215" t="s">
        <v>560</v>
      </c>
      <c r="B133" s="215"/>
      <c r="C133" s="193">
        <v>0</v>
      </c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455">
        <f t="shared" si="28"/>
        <v>0</v>
      </c>
      <c r="P133" s="455">
        <f t="shared" si="17"/>
        <v>0</v>
      </c>
      <c r="Q133" s="455">
        <f>O133-'[1]5.3'!M133</f>
        <v>0</v>
      </c>
    </row>
    <row r="134" spans="1:116" s="456" customFormat="1">
      <c r="A134" s="215" t="s">
        <v>499</v>
      </c>
      <c r="B134" s="215"/>
      <c r="C134" s="193">
        <f>C131+C133</f>
        <v>11910</v>
      </c>
      <c r="D134" s="193">
        <f t="shared" ref="D134:N134" si="33">D131+D133</f>
        <v>11910</v>
      </c>
      <c r="E134" s="193">
        <f t="shared" si="33"/>
        <v>0</v>
      </c>
      <c r="F134" s="193">
        <f t="shared" si="33"/>
        <v>0</v>
      </c>
      <c r="G134" s="193">
        <f t="shared" si="33"/>
        <v>0</v>
      </c>
      <c r="H134" s="193">
        <f t="shared" si="33"/>
        <v>0</v>
      </c>
      <c r="I134" s="193">
        <f t="shared" si="33"/>
        <v>0</v>
      </c>
      <c r="J134" s="193">
        <f t="shared" si="33"/>
        <v>0</v>
      </c>
      <c r="K134" s="193">
        <f t="shared" si="33"/>
        <v>0</v>
      </c>
      <c r="L134" s="193">
        <f t="shared" si="33"/>
        <v>0</v>
      </c>
      <c r="M134" s="193">
        <f t="shared" si="33"/>
        <v>0</v>
      </c>
      <c r="N134" s="193">
        <f t="shared" si="33"/>
        <v>0</v>
      </c>
      <c r="O134" s="455">
        <f t="shared" si="28"/>
        <v>11910</v>
      </c>
      <c r="P134" s="455">
        <f t="shared" si="17"/>
        <v>0</v>
      </c>
      <c r="Q134" s="455">
        <f>O134-'[1]5.3'!M134</f>
        <v>0</v>
      </c>
    </row>
    <row r="135" spans="1:116">
      <c r="A135" s="205" t="s">
        <v>157</v>
      </c>
      <c r="B135" s="300" t="s">
        <v>335</v>
      </c>
      <c r="C135" s="193"/>
      <c r="D135" s="193"/>
      <c r="E135" s="204"/>
      <c r="F135" s="203"/>
      <c r="G135" s="204"/>
      <c r="H135" s="203"/>
      <c r="I135" s="204"/>
      <c r="J135" s="204"/>
      <c r="K135" s="204"/>
      <c r="L135" s="204"/>
      <c r="M135" s="204"/>
      <c r="N135" s="204"/>
      <c r="O135" s="455">
        <f t="shared" si="28"/>
        <v>0</v>
      </c>
      <c r="P135" s="455">
        <f t="shared" si="17"/>
        <v>0</v>
      </c>
      <c r="Q135" s="455">
        <f>O135-'[1]5.3'!M135</f>
        <v>0</v>
      </c>
      <c r="R135" s="456"/>
      <c r="S135" s="456"/>
      <c r="T135" s="456"/>
      <c r="U135" s="456"/>
      <c r="V135" s="456"/>
      <c r="W135" s="456"/>
      <c r="X135" s="456"/>
      <c r="Y135" s="456"/>
      <c r="Z135" s="456"/>
      <c r="AA135" s="456"/>
      <c r="AB135" s="456"/>
      <c r="AC135" s="456"/>
      <c r="AD135" s="456"/>
      <c r="AE135" s="456"/>
      <c r="AF135" s="456"/>
      <c r="AG135" s="456"/>
      <c r="AH135" s="456"/>
      <c r="AI135" s="456"/>
      <c r="AJ135" s="456"/>
      <c r="AK135" s="456"/>
      <c r="AL135" s="456"/>
      <c r="AM135" s="456"/>
      <c r="AN135" s="456"/>
      <c r="AO135" s="456"/>
      <c r="AP135" s="456"/>
      <c r="AQ135" s="456"/>
      <c r="AR135" s="456"/>
      <c r="AS135" s="456"/>
      <c r="AT135" s="456"/>
      <c r="AU135" s="456"/>
      <c r="AV135" s="456"/>
      <c r="AW135" s="456"/>
      <c r="AX135" s="456"/>
      <c r="AY135" s="456"/>
      <c r="AZ135" s="456"/>
      <c r="BA135" s="456"/>
      <c r="BB135" s="456"/>
      <c r="BC135" s="456"/>
      <c r="BD135" s="456"/>
      <c r="BE135" s="456"/>
      <c r="BF135" s="456"/>
      <c r="BG135" s="456"/>
      <c r="BH135" s="456"/>
      <c r="BI135" s="456"/>
      <c r="BJ135" s="456"/>
      <c r="BK135" s="456"/>
      <c r="BL135" s="456"/>
      <c r="BM135" s="456"/>
      <c r="BN135" s="456"/>
      <c r="BO135" s="456"/>
      <c r="BP135" s="456"/>
      <c r="BQ135" s="456"/>
      <c r="BR135" s="456"/>
      <c r="BS135" s="456"/>
      <c r="BT135" s="456"/>
      <c r="BU135" s="456"/>
      <c r="BV135" s="456"/>
      <c r="BW135" s="456"/>
      <c r="BX135" s="456"/>
      <c r="BY135" s="456"/>
      <c r="BZ135" s="456"/>
      <c r="CA135" s="456"/>
      <c r="CB135" s="456"/>
      <c r="CC135" s="456"/>
      <c r="CD135" s="456"/>
      <c r="CE135" s="456"/>
      <c r="CF135" s="456"/>
      <c r="CG135" s="456"/>
      <c r="CH135" s="456"/>
      <c r="CI135" s="456"/>
      <c r="CJ135" s="456"/>
      <c r="CK135" s="456"/>
      <c r="CL135" s="456"/>
      <c r="CM135" s="456"/>
      <c r="CN135" s="456"/>
      <c r="CO135" s="456"/>
      <c r="CP135" s="456"/>
      <c r="CQ135" s="456"/>
      <c r="CR135" s="456"/>
      <c r="CS135" s="456"/>
      <c r="CT135" s="456"/>
      <c r="CU135" s="456"/>
      <c r="CV135" s="456"/>
      <c r="CW135" s="456"/>
      <c r="CX135" s="456"/>
      <c r="CY135" s="456"/>
      <c r="CZ135" s="456"/>
      <c r="DA135" s="456"/>
      <c r="DB135" s="456"/>
      <c r="DC135" s="456"/>
      <c r="DD135" s="456"/>
      <c r="DE135" s="456"/>
      <c r="DF135" s="456"/>
      <c r="DG135" s="456"/>
      <c r="DH135" s="456"/>
      <c r="DI135" s="456"/>
      <c r="DJ135" s="456"/>
      <c r="DK135" s="456"/>
      <c r="DL135" s="456"/>
    </row>
    <row r="136" spans="1:116" s="456" customFormat="1">
      <c r="A136" s="215" t="s">
        <v>49</v>
      </c>
      <c r="B136" s="215"/>
      <c r="C136" s="193">
        <v>29946</v>
      </c>
      <c r="D136" s="193">
        <v>12613</v>
      </c>
      <c r="E136" s="193"/>
      <c r="F136" s="203"/>
      <c r="G136" s="204"/>
      <c r="H136" s="203">
        <v>17333</v>
      </c>
      <c r="I136" s="204"/>
      <c r="J136" s="204"/>
      <c r="K136" s="204"/>
      <c r="L136" s="204"/>
      <c r="M136" s="204"/>
      <c r="N136" s="204"/>
      <c r="O136" s="455">
        <f t="shared" si="28"/>
        <v>29946</v>
      </c>
      <c r="P136" s="455">
        <f t="shared" si="17"/>
        <v>0</v>
      </c>
      <c r="Q136" s="455">
        <f>O136-'[1]5.3'!M136</f>
        <v>0</v>
      </c>
    </row>
    <row r="137" spans="1:116" s="456" customFormat="1">
      <c r="A137" s="215" t="s">
        <v>499</v>
      </c>
      <c r="B137" s="215"/>
      <c r="C137" s="193">
        <v>29946</v>
      </c>
      <c r="D137" s="193">
        <v>12613</v>
      </c>
      <c r="E137" s="193">
        <v>0</v>
      </c>
      <c r="F137" s="203">
        <v>0</v>
      </c>
      <c r="G137" s="204">
        <v>0</v>
      </c>
      <c r="H137" s="203">
        <v>17333</v>
      </c>
      <c r="I137" s="204">
        <v>0</v>
      </c>
      <c r="J137" s="204">
        <v>0</v>
      </c>
      <c r="K137" s="204">
        <v>0</v>
      </c>
      <c r="L137" s="204">
        <v>0</v>
      </c>
      <c r="M137" s="204">
        <v>0</v>
      </c>
      <c r="N137" s="204">
        <v>0</v>
      </c>
      <c r="O137" s="455">
        <f t="shared" si="28"/>
        <v>29946</v>
      </c>
      <c r="P137" s="455">
        <f t="shared" si="17"/>
        <v>0</v>
      </c>
      <c r="Q137" s="455">
        <f>O137-'[1]5.3'!M137</f>
        <v>0</v>
      </c>
    </row>
    <row r="138" spans="1:116" s="456" customFormat="1">
      <c r="A138" s="215" t="s">
        <v>560</v>
      </c>
      <c r="B138" s="215"/>
      <c r="C138" s="193">
        <v>0</v>
      </c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455">
        <f t="shared" si="28"/>
        <v>0</v>
      </c>
      <c r="P138" s="455">
        <f t="shared" si="17"/>
        <v>0</v>
      </c>
      <c r="Q138" s="455">
        <f>O138-'[1]5.3'!M138</f>
        <v>0</v>
      </c>
    </row>
    <row r="139" spans="1:116" s="456" customFormat="1">
      <c r="A139" s="215" t="s">
        <v>499</v>
      </c>
      <c r="B139" s="215"/>
      <c r="C139" s="193">
        <f>C136+C138</f>
        <v>29946</v>
      </c>
      <c r="D139" s="193">
        <f t="shared" ref="D139:N139" si="34">D136+D138</f>
        <v>12613</v>
      </c>
      <c r="E139" s="193">
        <f t="shared" si="34"/>
        <v>0</v>
      </c>
      <c r="F139" s="193">
        <f t="shared" si="34"/>
        <v>0</v>
      </c>
      <c r="G139" s="193">
        <f t="shared" si="34"/>
        <v>0</v>
      </c>
      <c r="H139" s="193">
        <f t="shared" si="34"/>
        <v>17333</v>
      </c>
      <c r="I139" s="193">
        <f t="shared" si="34"/>
        <v>0</v>
      </c>
      <c r="J139" s="193">
        <f t="shared" si="34"/>
        <v>0</v>
      </c>
      <c r="K139" s="193">
        <f t="shared" si="34"/>
        <v>0</v>
      </c>
      <c r="L139" s="193">
        <f t="shared" si="34"/>
        <v>0</v>
      </c>
      <c r="M139" s="193">
        <f t="shared" si="34"/>
        <v>0</v>
      </c>
      <c r="N139" s="193">
        <f t="shared" si="34"/>
        <v>0</v>
      </c>
      <c r="O139" s="455">
        <f t="shared" ref="O139:O202" si="35">SUM(D139:N139)</f>
        <v>29946</v>
      </c>
      <c r="P139" s="455">
        <f t="shared" si="17"/>
        <v>0</v>
      </c>
      <c r="Q139" s="455">
        <f>O139-'[1]5.3'!M139</f>
        <v>0</v>
      </c>
    </row>
    <row r="140" spans="1:116">
      <c r="A140" s="205" t="s">
        <v>158</v>
      </c>
      <c r="B140" s="300" t="s">
        <v>335</v>
      </c>
      <c r="C140" s="193"/>
      <c r="D140" s="193"/>
      <c r="E140" s="204"/>
      <c r="F140" s="203"/>
      <c r="G140" s="204"/>
      <c r="H140" s="203"/>
      <c r="I140" s="204"/>
      <c r="J140" s="204"/>
      <c r="K140" s="204"/>
      <c r="L140" s="204"/>
      <c r="M140" s="204"/>
      <c r="N140" s="204"/>
      <c r="O140" s="455">
        <f t="shared" si="35"/>
        <v>0</v>
      </c>
      <c r="P140" s="455">
        <f t="shared" ref="P140:P203" si="36">O140-C140</f>
        <v>0</v>
      </c>
      <c r="Q140" s="455">
        <f>O140-'[1]5.3'!M140</f>
        <v>0</v>
      </c>
      <c r="R140" s="456"/>
      <c r="S140" s="456"/>
      <c r="T140" s="456"/>
      <c r="U140" s="456"/>
      <c r="V140" s="456"/>
      <c r="W140" s="456"/>
      <c r="X140" s="456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  <c r="AL140" s="456"/>
      <c r="AM140" s="456"/>
      <c r="AN140" s="456"/>
      <c r="AO140" s="456"/>
      <c r="AP140" s="456"/>
      <c r="AQ140" s="456"/>
      <c r="AR140" s="456"/>
      <c r="AS140" s="456"/>
      <c r="AT140" s="456"/>
      <c r="AU140" s="456"/>
      <c r="AV140" s="456"/>
      <c r="AW140" s="456"/>
      <c r="AX140" s="456"/>
      <c r="AY140" s="456"/>
      <c r="AZ140" s="456"/>
      <c r="BA140" s="456"/>
      <c r="BB140" s="456"/>
      <c r="BC140" s="456"/>
      <c r="BD140" s="456"/>
      <c r="BE140" s="456"/>
      <c r="BF140" s="456"/>
      <c r="BG140" s="456"/>
      <c r="BH140" s="456"/>
      <c r="BI140" s="456"/>
      <c r="BJ140" s="456"/>
      <c r="BK140" s="456"/>
      <c r="BL140" s="456"/>
      <c r="BM140" s="456"/>
      <c r="BN140" s="456"/>
      <c r="BO140" s="456"/>
      <c r="BP140" s="456"/>
      <c r="BQ140" s="456"/>
      <c r="BR140" s="456"/>
      <c r="BS140" s="456"/>
      <c r="BT140" s="456"/>
      <c r="BU140" s="456"/>
      <c r="BV140" s="456"/>
      <c r="BW140" s="456"/>
      <c r="BX140" s="456"/>
      <c r="BY140" s="456"/>
      <c r="BZ140" s="456"/>
      <c r="CA140" s="456"/>
      <c r="CB140" s="456"/>
      <c r="CC140" s="456"/>
      <c r="CD140" s="456"/>
      <c r="CE140" s="456"/>
      <c r="CF140" s="456"/>
      <c r="CG140" s="456"/>
      <c r="CH140" s="456"/>
      <c r="CI140" s="456"/>
      <c r="CJ140" s="456"/>
      <c r="CK140" s="456"/>
      <c r="CL140" s="456"/>
      <c r="CM140" s="456"/>
      <c r="CN140" s="456"/>
      <c r="CO140" s="456"/>
      <c r="CP140" s="456"/>
      <c r="CQ140" s="456"/>
      <c r="CR140" s="456"/>
      <c r="CS140" s="456"/>
      <c r="CT140" s="456"/>
      <c r="CU140" s="456"/>
      <c r="CV140" s="456"/>
      <c r="CW140" s="456"/>
      <c r="CX140" s="456"/>
      <c r="CY140" s="456"/>
      <c r="CZ140" s="456"/>
      <c r="DA140" s="456"/>
      <c r="DB140" s="456"/>
      <c r="DC140" s="456"/>
      <c r="DD140" s="456"/>
      <c r="DE140" s="456"/>
      <c r="DF140" s="456"/>
      <c r="DG140" s="456"/>
      <c r="DH140" s="456"/>
      <c r="DI140" s="456"/>
      <c r="DJ140" s="456"/>
      <c r="DK140" s="456"/>
      <c r="DL140" s="456"/>
    </row>
    <row r="141" spans="1:116" s="456" customFormat="1">
      <c r="A141" s="215" t="s">
        <v>49</v>
      </c>
      <c r="B141" s="215"/>
      <c r="C141" s="193">
        <v>23730</v>
      </c>
      <c r="D141" s="193">
        <v>9612</v>
      </c>
      <c r="E141" s="193"/>
      <c r="F141" s="203"/>
      <c r="G141" s="204"/>
      <c r="H141" s="203">
        <v>14118</v>
      </c>
      <c r="I141" s="204"/>
      <c r="J141" s="204"/>
      <c r="K141" s="204"/>
      <c r="L141" s="204"/>
      <c r="M141" s="204"/>
      <c r="N141" s="204"/>
      <c r="O141" s="455">
        <f t="shared" si="35"/>
        <v>23730</v>
      </c>
      <c r="P141" s="455">
        <f t="shared" si="36"/>
        <v>0</v>
      </c>
      <c r="Q141" s="455">
        <f>O141-'[1]5.3'!M141</f>
        <v>0</v>
      </c>
    </row>
    <row r="142" spans="1:116" s="456" customFormat="1">
      <c r="A142" s="215" t="s">
        <v>499</v>
      </c>
      <c r="B142" s="215"/>
      <c r="C142" s="193">
        <v>23730</v>
      </c>
      <c r="D142" s="193">
        <v>9612</v>
      </c>
      <c r="E142" s="193">
        <v>0</v>
      </c>
      <c r="F142" s="203">
        <v>0</v>
      </c>
      <c r="G142" s="204">
        <v>0</v>
      </c>
      <c r="H142" s="203">
        <v>14118</v>
      </c>
      <c r="I142" s="204">
        <v>0</v>
      </c>
      <c r="J142" s="204">
        <v>0</v>
      </c>
      <c r="K142" s="204">
        <v>0</v>
      </c>
      <c r="L142" s="204">
        <v>0</v>
      </c>
      <c r="M142" s="204">
        <v>0</v>
      </c>
      <c r="N142" s="204">
        <v>0</v>
      </c>
      <c r="O142" s="455">
        <f t="shared" si="35"/>
        <v>23730</v>
      </c>
      <c r="P142" s="455">
        <f t="shared" si="36"/>
        <v>0</v>
      </c>
      <c r="Q142" s="455">
        <f>O142-'[1]5.3'!M142</f>
        <v>0</v>
      </c>
    </row>
    <row r="143" spans="1:116" s="456" customFormat="1">
      <c r="A143" s="215" t="s">
        <v>560</v>
      </c>
      <c r="B143" s="215"/>
      <c r="C143" s="193">
        <v>0</v>
      </c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455">
        <f t="shared" si="35"/>
        <v>0</v>
      </c>
      <c r="P143" s="455">
        <f t="shared" si="36"/>
        <v>0</v>
      </c>
      <c r="Q143" s="455">
        <f>O143-'[1]5.3'!M143</f>
        <v>0</v>
      </c>
    </row>
    <row r="144" spans="1:116" s="456" customFormat="1">
      <c r="A144" s="215" t="s">
        <v>499</v>
      </c>
      <c r="B144" s="215"/>
      <c r="C144" s="193">
        <f>C141+C143</f>
        <v>23730</v>
      </c>
      <c r="D144" s="193">
        <f t="shared" ref="D144:N144" si="37">D141+D143</f>
        <v>9612</v>
      </c>
      <c r="E144" s="193">
        <f t="shared" si="37"/>
        <v>0</v>
      </c>
      <c r="F144" s="193">
        <f t="shared" si="37"/>
        <v>0</v>
      </c>
      <c r="G144" s="193">
        <f t="shared" si="37"/>
        <v>0</v>
      </c>
      <c r="H144" s="193">
        <f t="shared" si="37"/>
        <v>14118</v>
      </c>
      <c r="I144" s="193">
        <f t="shared" si="37"/>
        <v>0</v>
      </c>
      <c r="J144" s="193">
        <f t="shared" si="37"/>
        <v>0</v>
      </c>
      <c r="K144" s="193">
        <f t="shared" si="37"/>
        <v>0</v>
      </c>
      <c r="L144" s="193">
        <f t="shared" si="37"/>
        <v>0</v>
      </c>
      <c r="M144" s="193">
        <f t="shared" si="37"/>
        <v>0</v>
      </c>
      <c r="N144" s="193">
        <f t="shared" si="37"/>
        <v>0</v>
      </c>
      <c r="O144" s="455">
        <f t="shared" si="35"/>
        <v>23730</v>
      </c>
      <c r="P144" s="455">
        <f t="shared" si="36"/>
        <v>0</v>
      </c>
      <c r="Q144" s="455">
        <f>O144-'[1]5.3'!M144</f>
        <v>0</v>
      </c>
    </row>
    <row r="145" spans="1:116">
      <c r="A145" s="205" t="s">
        <v>159</v>
      </c>
      <c r="B145" s="300" t="s">
        <v>335</v>
      </c>
      <c r="C145" s="193"/>
      <c r="D145" s="193"/>
      <c r="E145" s="204"/>
      <c r="F145" s="203"/>
      <c r="G145" s="204"/>
      <c r="H145" s="203"/>
      <c r="I145" s="204"/>
      <c r="J145" s="204"/>
      <c r="K145" s="204"/>
      <c r="L145" s="204"/>
      <c r="M145" s="204"/>
      <c r="N145" s="204"/>
      <c r="O145" s="455">
        <f t="shared" si="35"/>
        <v>0</v>
      </c>
      <c r="P145" s="455">
        <f t="shared" si="36"/>
        <v>0</v>
      </c>
      <c r="Q145" s="455">
        <f>O145-'[1]5.3'!M145</f>
        <v>0</v>
      </c>
      <c r="R145" s="456"/>
      <c r="S145" s="456"/>
      <c r="T145" s="456"/>
      <c r="U145" s="456"/>
      <c r="V145" s="456"/>
      <c r="W145" s="456"/>
      <c r="X145" s="456"/>
      <c r="Y145" s="456"/>
      <c r="Z145" s="456"/>
      <c r="AA145" s="456"/>
      <c r="AB145" s="456"/>
      <c r="AC145" s="456"/>
      <c r="AD145" s="456"/>
      <c r="AE145" s="456"/>
      <c r="AF145" s="456"/>
      <c r="AG145" s="456"/>
      <c r="AH145" s="456"/>
      <c r="AI145" s="456"/>
      <c r="AJ145" s="456"/>
      <c r="AK145" s="456"/>
      <c r="AL145" s="456"/>
      <c r="AM145" s="456"/>
      <c r="AN145" s="456"/>
      <c r="AO145" s="456"/>
      <c r="AP145" s="456"/>
      <c r="AQ145" s="456"/>
      <c r="AR145" s="456"/>
      <c r="AS145" s="456"/>
      <c r="AT145" s="456"/>
      <c r="AU145" s="456"/>
      <c r="AV145" s="456"/>
      <c r="AW145" s="456"/>
      <c r="AX145" s="456"/>
      <c r="AY145" s="456"/>
      <c r="AZ145" s="456"/>
      <c r="BA145" s="456"/>
      <c r="BB145" s="456"/>
      <c r="BC145" s="456"/>
      <c r="BD145" s="456"/>
      <c r="BE145" s="456"/>
      <c r="BF145" s="456"/>
      <c r="BG145" s="456"/>
      <c r="BH145" s="456"/>
      <c r="BI145" s="456"/>
      <c r="BJ145" s="456"/>
      <c r="BK145" s="456"/>
      <c r="BL145" s="456"/>
      <c r="BM145" s="456"/>
      <c r="BN145" s="456"/>
      <c r="BO145" s="456"/>
      <c r="BP145" s="456"/>
      <c r="BQ145" s="456"/>
      <c r="BR145" s="456"/>
      <c r="BS145" s="456"/>
      <c r="BT145" s="456"/>
      <c r="BU145" s="456"/>
      <c r="BV145" s="456"/>
      <c r="BW145" s="456"/>
      <c r="BX145" s="456"/>
      <c r="BY145" s="456"/>
      <c r="BZ145" s="456"/>
      <c r="CA145" s="456"/>
      <c r="CB145" s="456"/>
      <c r="CC145" s="456"/>
      <c r="CD145" s="456"/>
      <c r="CE145" s="456"/>
      <c r="CF145" s="456"/>
      <c r="CG145" s="456"/>
      <c r="CH145" s="456"/>
      <c r="CI145" s="456"/>
      <c r="CJ145" s="456"/>
      <c r="CK145" s="456"/>
      <c r="CL145" s="456"/>
      <c r="CM145" s="456"/>
      <c r="CN145" s="456"/>
      <c r="CO145" s="456"/>
      <c r="CP145" s="456"/>
      <c r="CQ145" s="456"/>
      <c r="CR145" s="456"/>
      <c r="CS145" s="456"/>
      <c r="CT145" s="456"/>
      <c r="CU145" s="456"/>
      <c r="CV145" s="456"/>
      <c r="CW145" s="456"/>
      <c r="CX145" s="456"/>
      <c r="CY145" s="456"/>
      <c r="CZ145" s="456"/>
      <c r="DA145" s="456"/>
      <c r="DB145" s="456"/>
      <c r="DC145" s="456"/>
      <c r="DD145" s="456"/>
      <c r="DE145" s="456"/>
      <c r="DF145" s="456"/>
      <c r="DG145" s="456"/>
      <c r="DH145" s="456"/>
      <c r="DI145" s="456"/>
      <c r="DJ145" s="456"/>
      <c r="DK145" s="456"/>
      <c r="DL145" s="456"/>
    </row>
    <row r="146" spans="1:116" s="456" customFormat="1">
      <c r="A146" s="215" t="s">
        <v>49</v>
      </c>
      <c r="B146" s="215"/>
      <c r="C146" s="193">
        <v>35238</v>
      </c>
      <c r="D146" s="193">
        <v>15971</v>
      </c>
      <c r="E146" s="193"/>
      <c r="F146" s="203"/>
      <c r="G146" s="204"/>
      <c r="H146" s="203">
        <v>19267</v>
      </c>
      <c r="I146" s="204"/>
      <c r="J146" s="204"/>
      <c r="K146" s="204"/>
      <c r="L146" s="204"/>
      <c r="M146" s="204"/>
      <c r="N146" s="204"/>
      <c r="O146" s="455">
        <f t="shared" si="35"/>
        <v>35238</v>
      </c>
      <c r="P146" s="455">
        <f t="shared" si="36"/>
        <v>0</v>
      </c>
      <c r="Q146" s="455">
        <f>O146-'[1]5.3'!M146</f>
        <v>0</v>
      </c>
    </row>
    <row r="147" spans="1:116" s="456" customFormat="1">
      <c r="A147" s="215" t="s">
        <v>499</v>
      </c>
      <c r="B147" s="215"/>
      <c r="C147" s="193">
        <v>35238</v>
      </c>
      <c r="D147" s="193">
        <v>15971</v>
      </c>
      <c r="E147" s="193">
        <v>0</v>
      </c>
      <c r="F147" s="203">
        <v>0</v>
      </c>
      <c r="G147" s="204">
        <v>0</v>
      </c>
      <c r="H147" s="203">
        <v>19267</v>
      </c>
      <c r="I147" s="204">
        <v>0</v>
      </c>
      <c r="J147" s="204">
        <v>0</v>
      </c>
      <c r="K147" s="204">
        <v>0</v>
      </c>
      <c r="L147" s="204">
        <v>0</v>
      </c>
      <c r="M147" s="204">
        <v>0</v>
      </c>
      <c r="N147" s="204">
        <v>0</v>
      </c>
      <c r="O147" s="455">
        <f t="shared" si="35"/>
        <v>35238</v>
      </c>
      <c r="P147" s="455">
        <f t="shared" si="36"/>
        <v>0</v>
      </c>
      <c r="Q147" s="455">
        <f>O147-'[1]5.3'!M147</f>
        <v>0</v>
      </c>
    </row>
    <row r="148" spans="1:116" s="456" customFormat="1">
      <c r="A148" s="215" t="s">
        <v>560</v>
      </c>
      <c r="B148" s="215"/>
      <c r="C148" s="193">
        <v>0</v>
      </c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455">
        <f t="shared" si="35"/>
        <v>0</v>
      </c>
      <c r="P148" s="455">
        <f t="shared" si="36"/>
        <v>0</v>
      </c>
      <c r="Q148" s="455">
        <f>O148-'[1]5.3'!M148</f>
        <v>0</v>
      </c>
    </row>
    <row r="149" spans="1:116" s="456" customFormat="1">
      <c r="A149" s="215" t="s">
        <v>499</v>
      </c>
      <c r="B149" s="215"/>
      <c r="C149" s="193">
        <f>C146+C148</f>
        <v>35238</v>
      </c>
      <c r="D149" s="193">
        <f t="shared" ref="D149:N149" si="38">D146+D148</f>
        <v>15971</v>
      </c>
      <c r="E149" s="193">
        <f t="shared" si="38"/>
        <v>0</v>
      </c>
      <c r="F149" s="193">
        <f t="shared" si="38"/>
        <v>0</v>
      </c>
      <c r="G149" s="193">
        <f t="shared" si="38"/>
        <v>0</v>
      </c>
      <c r="H149" s="193">
        <f t="shared" si="38"/>
        <v>19267</v>
      </c>
      <c r="I149" s="193">
        <f t="shared" si="38"/>
        <v>0</v>
      </c>
      <c r="J149" s="193">
        <f t="shared" si="38"/>
        <v>0</v>
      </c>
      <c r="K149" s="193">
        <f t="shared" si="38"/>
        <v>0</v>
      </c>
      <c r="L149" s="193">
        <f t="shared" si="38"/>
        <v>0</v>
      </c>
      <c r="M149" s="193">
        <f t="shared" si="38"/>
        <v>0</v>
      </c>
      <c r="N149" s="193">
        <f t="shared" si="38"/>
        <v>0</v>
      </c>
      <c r="O149" s="455">
        <f t="shared" si="35"/>
        <v>35238</v>
      </c>
      <c r="P149" s="455">
        <f t="shared" si="36"/>
        <v>0</v>
      </c>
      <c r="Q149" s="455">
        <f>O149-'[1]5.3'!M149</f>
        <v>0</v>
      </c>
    </row>
    <row r="150" spans="1:116">
      <c r="A150" s="205" t="s">
        <v>248</v>
      </c>
      <c r="B150" s="205"/>
      <c r="C150" s="193"/>
      <c r="D150" s="193"/>
      <c r="E150" s="204"/>
      <c r="F150" s="203"/>
      <c r="G150" s="204"/>
      <c r="H150" s="203"/>
      <c r="I150" s="204"/>
      <c r="J150" s="204"/>
      <c r="K150" s="204"/>
      <c r="L150" s="204"/>
      <c r="M150" s="204"/>
      <c r="N150" s="204"/>
      <c r="O150" s="455">
        <f t="shared" si="35"/>
        <v>0</v>
      </c>
      <c r="P150" s="455">
        <f t="shared" si="36"/>
        <v>0</v>
      </c>
      <c r="Q150" s="455">
        <f>O150-'[1]5.3'!M150</f>
        <v>0</v>
      </c>
      <c r="R150" s="456"/>
      <c r="S150" s="456"/>
      <c r="T150" s="456"/>
      <c r="U150" s="456"/>
      <c r="V150" s="456"/>
      <c r="W150" s="456"/>
      <c r="X150" s="456"/>
      <c r="Y150" s="456"/>
      <c r="Z150" s="456"/>
      <c r="AA150" s="456"/>
      <c r="AB150" s="456"/>
      <c r="AC150" s="456"/>
      <c r="AD150" s="456"/>
      <c r="AE150" s="456"/>
      <c r="AF150" s="456"/>
      <c r="AG150" s="456"/>
      <c r="AH150" s="456"/>
      <c r="AI150" s="456"/>
      <c r="AJ150" s="456"/>
      <c r="AK150" s="456"/>
      <c r="AL150" s="456"/>
      <c r="AM150" s="456"/>
      <c r="AN150" s="456"/>
      <c r="AO150" s="456"/>
      <c r="AP150" s="456"/>
      <c r="AQ150" s="456"/>
      <c r="AR150" s="456"/>
      <c r="AS150" s="456"/>
      <c r="AT150" s="456"/>
      <c r="AU150" s="456"/>
      <c r="AV150" s="456"/>
      <c r="AW150" s="456"/>
      <c r="AX150" s="456"/>
      <c r="AY150" s="456"/>
      <c r="AZ150" s="456"/>
      <c r="BA150" s="456"/>
      <c r="BB150" s="456"/>
      <c r="BC150" s="456"/>
      <c r="BD150" s="456"/>
      <c r="BE150" s="456"/>
      <c r="BF150" s="456"/>
      <c r="BG150" s="456"/>
      <c r="BH150" s="456"/>
      <c r="BI150" s="456"/>
      <c r="BJ150" s="456"/>
      <c r="BK150" s="456"/>
      <c r="BL150" s="456"/>
      <c r="BM150" s="456"/>
      <c r="BN150" s="456"/>
      <c r="BO150" s="456"/>
      <c r="BP150" s="456"/>
      <c r="BQ150" s="456"/>
      <c r="BR150" s="456"/>
      <c r="BS150" s="456"/>
      <c r="BT150" s="456"/>
      <c r="BU150" s="456"/>
      <c r="BV150" s="456"/>
      <c r="BW150" s="456"/>
      <c r="BX150" s="456"/>
      <c r="BY150" s="456"/>
      <c r="BZ150" s="456"/>
      <c r="CA150" s="456"/>
      <c r="CB150" s="456"/>
      <c r="CC150" s="456"/>
      <c r="CD150" s="456"/>
      <c r="CE150" s="456"/>
      <c r="CF150" s="456"/>
      <c r="CG150" s="456"/>
      <c r="CH150" s="456"/>
      <c r="CI150" s="456"/>
      <c r="CJ150" s="456"/>
      <c r="CK150" s="456"/>
      <c r="CL150" s="456"/>
      <c r="CM150" s="456"/>
      <c r="CN150" s="456"/>
      <c r="CO150" s="456"/>
      <c r="CP150" s="456"/>
      <c r="CQ150" s="456"/>
      <c r="CR150" s="456"/>
      <c r="CS150" s="456"/>
      <c r="CT150" s="456"/>
      <c r="CU150" s="456"/>
      <c r="CV150" s="456"/>
      <c r="CW150" s="456"/>
      <c r="CX150" s="456"/>
      <c r="CY150" s="456"/>
      <c r="CZ150" s="456"/>
      <c r="DA150" s="456"/>
      <c r="DB150" s="456"/>
      <c r="DC150" s="456"/>
      <c r="DD150" s="456"/>
      <c r="DE150" s="456"/>
      <c r="DF150" s="456"/>
      <c r="DG150" s="456"/>
      <c r="DH150" s="456"/>
      <c r="DI150" s="456"/>
      <c r="DJ150" s="456"/>
      <c r="DK150" s="456"/>
      <c r="DL150" s="456"/>
    </row>
    <row r="151" spans="1:116" s="456" customFormat="1">
      <c r="A151" s="215" t="s">
        <v>49</v>
      </c>
      <c r="B151" s="300" t="s">
        <v>335</v>
      </c>
      <c r="C151" s="193">
        <v>6875</v>
      </c>
      <c r="D151" s="193">
        <v>6875</v>
      </c>
      <c r="E151" s="193"/>
      <c r="F151" s="203"/>
      <c r="G151" s="204"/>
      <c r="H151" s="203"/>
      <c r="I151" s="204"/>
      <c r="J151" s="204"/>
      <c r="K151" s="204"/>
      <c r="L151" s="204"/>
      <c r="M151" s="204"/>
      <c r="N151" s="204"/>
      <c r="O151" s="455">
        <f t="shared" si="35"/>
        <v>6875</v>
      </c>
      <c r="P151" s="455">
        <f t="shared" si="36"/>
        <v>0</v>
      </c>
      <c r="Q151" s="455">
        <f>O151-'[1]5.3'!M151</f>
        <v>0</v>
      </c>
    </row>
    <row r="152" spans="1:116" s="456" customFormat="1">
      <c r="A152" s="215" t="s">
        <v>499</v>
      </c>
      <c r="B152" s="300"/>
      <c r="C152" s="193">
        <v>7005</v>
      </c>
      <c r="D152" s="193">
        <v>6875</v>
      </c>
      <c r="E152" s="193">
        <v>0</v>
      </c>
      <c r="F152" s="203">
        <v>0</v>
      </c>
      <c r="G152" s="204">
        <v>0</v>
      </c>
      <c r="H152" s="203">
        <v>0</v>
      </c>
      <c r="I152" s="204">
        <v>0</v>
      </c>
      <c r="J152" s="204">
        <v>0</v>
      </c>
      <c r="K152" s="204">
        <v>0</v>
      </c>
      <c r="L152" s="204">
        <v>0</v>
      </c>
      <c r="M152" s="204">
        <v>0</v>
      </c>
      <c r="N152" s="204">
        <v>130</v>
      </c>
      <c r="O152" s="455">
        <f t="shared" si="35"/>
        <v>7005</v>
      </c>
      <c r="P152" s="455">
        <f t="shared" si="36"/>
        <v>0</v>
      </c>
      <c r="Q152" s="455">
        <f>O152-'[1]5.3'!M152</f>
        <v>0</v>
      </c>
    </row>
    <row r="153" spans="1:116" s="456" customFormat="1">
      <c r="A153" s="215" t="s">
        <v>560</v>
      </c>
      <c r="B153" s="215"/>
      <c r="C153" s="193">
        <v>0</v>
      </c>
      <c r="D153" s="193">
        <v>0</v>
      </c>
      <c r="E153" s="193">
        <f t="shared" ref="E153:M153" si="39">SUM(E152)</f>
        <v>0</v>
      </c>
      <c r="F153" s="193">
        <f t="shared" si="39"/>
        <v>0</v>
      </c>
      <c r="G153" s="193">
        <f t="shared" si="39"/>
        <v>0</v>
      </c>
      <c r="H153" s="193">
        <f t="shared" si="39"/>
        <v>0</v>
      </c>
      <c r="I153" s="193">
        <f t="shared" si="39"/>
        <v>0</v>
      </c>
      <c r="J153" s="193">
        <f t="shared" si="39"/>
        <v>0</v>
      </c>
      <c r="K153" s="193">
        <f t="shared" si="39"/>
        <v>0</v>
      </c>
      <c r="L153" s="193">
        <f t="shared" si="39"/>
        <v>0</v>
      </c>
      <c r="M153" s="193">
        <f t="shared" si="39"/>
        <v>0</v>
      </c>
      <c r="N153" s="193">
        <v>0</v>
      </c>
      <c r="O153" s="455">
        <f t="shared" si="35"/>
        <v>0</v>
      </c>
      <c r="P153" s="455">
        <f t="shared" si="36"/>
        <v>0</v>
      </c>
      <c r="Q153" s="455">
        <f>O153-'[1]5.3'!M153</f>
        <v>0</v>
      </c>
    </row>
    <row r="154" spans="1:116" s="456" customFormat="1">
      <c r="A154" s="215" t="s">
        <v>499</v>
      </c>
      <c r="B154" s="215"/>
      <c r="C154" s="193">
        <f>C152+C153</f>
        <v>7005</v>
      </c>
      <c r="D154" s="193">
        <f t="shared" ref="D154:N154" si="40">D152+D153</f>
        <v>6875</v>
      </c>
      <c r="E154" s="193">
        <f t="shared" si="40"/>
        <v>0</v>
      </c>
      <c r="F154" s="193">
        <f t="shared" si="40"/>
        <v>0</v>
      </c>
      <c r="G154" s="193">
        <f t="shared" si="40"/>
        <v>0</v>
      </c>
      <c r="H154" s="193">
        <f t="shared" si="40"/>
        <v>0</v>
      </c>
      <c r="I154" s="193">
        <f t="shared" si="40"/>
        <v>0</v>
      </c>
      <c r="J154" s="193">
        <f t="shared" si="40"/>
        <v>0</v>
      </c>
      <c r="K154" s="193">
        <f t="shared" si="40"/>
        <v>0</v>
      </c>
      <c r="L154" s="193">
        <f t="shared" si="40"/>
        <v>0</v>
      </c>
      <c r="M154" s="193">
        <f t="shared" si="40"/>
        <v>0</v>
      </c>
      <c r="N154" s="193">
        <f t="shared" si="40"/>
        <v>130</v>
      </c>
      <c r="O154" s="455">
        <f t="shared" si="35"/>
        <v>7005</v>
      </c>
      <c r="P154" s="455">
        <f t="shared" si="36"/>
        <v>0</v>
      </c>
      <c r="Q154" s="455">
        <f>O154-'[1]5.3'!M154</f>
        <v>0</v>
      </c>
    </row>
    <row r="155" spans="1:116">
      <c r="A155" s="205" t="s">
        <v>160</v>
      </c>
      <c r="B155" s="300" t="s">
        <v>335</v>
      </c>
      <c r="C155" s="193"/>
      <c r="D155" s="193"/>
      <c r="E155" s="204"/>
      <c r="F155" s="203"/>
      <c r="G155" s="204"/>
      <c r="H155" s="203"/>
      <c r="I155" s="204"/>
      <c r="J155" s="204"/>
      <c r="K155" s="204"/>
      <c r="L155" s="204"/>
      <c r="M155" s="204"/>
      <c r="N155" s="204"/>
      <c r="O155" s="455">
        <f t="shared" si="35"/>
        <v>0</v>
      </c>
      <c r="P155" s="455">
        <f t="shared" si="36"/>
        <v>0</v>
      </c>
      <c r="Q155" s="455">
        <f>O155-'[1]5.3'!M155</f>
        <v>0</v>
      </c>
      <c r="R155" s="456"/>
      <c r="S155" s="456"/>
      <c r="T155" s="456"/>
      <c r="U155" s="456"/>
      <c r="V155" s="456"/>
      <c r="W155" s="456"/>
      <c r="X155" s="456"/>
      <c r="Y155" s="456"/>
      <c r="Z155" s="456"/>
      <c r="AA155" s="456"/>
      <c r="AB155" s="456"/>
      <c r="AC155" s="456"/>
      <c r="AD155" s="456"/>
      <c r="AE155" s="456"/>
      <c r="AF155" s="456"/>
      <c r="AG155" s="456"/>
      <c r="AH155" s="456"/>
      <c r="AI155" s="456"/>
      <c r="AJ155" s="456"/>
      <c r="AK155" s="456"/>
      <c r="AL155" s="456"/>
      <c r="AM155" s="456"/>
      <c r="AN155" s="456"/>
      <c r="AO155" s="456"/>
      <c r="AP155" s="456"/>
      <c r="AQ155" s="456"/>
      <c r="AR155" s="456"/>
      <c r="AS155" s="456"/>
      <c r="AT155" s="456"/>
      <c r="AU155" s="456"/>
      <c r="AV155" s="456"/>
      <c r="AW155" s="456"/>
      <c r="AX155" s="456"/>
      <c r="AY155" s="456"/>
      <c r="AZ155" s="456"/>
      <c r="BA155" s="456"/>
      <c r="BB155" s="456"/>
      <c r="BC155" s="456"/>
      <c r="BD155" s="456"/>
      <c r="BE155" s="456"/>
      <c r="BF155" s="456"/>
      <c r="BG155" s="456"/>
      <c r="BH155" s="456"/>
      <c r="BI155" s="456"/>
      <c r="BJ155" s="456"/>
      <c r="BK155" s="456"/>
      <c r="BL155" s="456"/>
      <c r="BM155" s="456"/>
      <c r="BN155" s="456"/>
      <c r="BO155" s="456"/>
      <c r="BP155" s="456"/>
      <c r="BQ155" s="456"/>
      <c r="BR155" s="456"/>
      <c r="BS155" s="456"/>
      <c r="BT155" s="456"/>
      <c r="BU155" s="456"/>
      <c r="BV155" s="456"/>
      <c r="BW155" s="456"/>
      <c r="BX155" s="456"/>
      <c r="BY155" s="456"/>
      <c r="BZ155" s="456"/>
      <c r="CA155" s="456"/>
      <c r="CB155" s="456"/>
      <c r="CC155" s="456"/>
      <c r="CD155" s="456"/>
      <c r="CE155" s="456"/>
      <c r="CF155" s="456"/>
      <c r="CG155" s="456"/>
      <c r="CH155" s="456"/>
      <c r="CI155" s="456"/>
      <c r="CJ155" s="456"/>
      <c r="CK155" s="456"/>
      <c r="CL155" s="456"/>
      <c r="CM155" s="456"/>
      <c r="CN155" s="456"/>
      <c r="CO155" s="456"/>
      <c r="CP155" s="456"/>
      <c r="CQ155" s="456"/>
      <c r="CR155" s="456"/>
      <c r="CS155" s="456"/>
      <c r="CT155" s="456"/>
      <c r="CU155" s="456"/>
      <c r="CV155" s="456"/>
      <c r="CW155" s="456"/>
      <c r="CX155" s="456"/>
      <c r="CY155" s="456"/>
      <c r="CZ155" s="456"/>
      <c r="DA155" s="456"/>
      <c r="DB155" s="456"/>
      <c r="DC155" s="456"/>
      <c r="DD155" s="456"/>
      <c r="DE155" s="456"/>
      <c r="DF155" s="456"/>
      <c r="DG155" s="456"/>
      <c r="DH155" s="456"/>
      <c r="DI155" s="456"/>
      <c r="DJ155" s="456"/>
      <c r="DK155" s="456"/>
      <c r="DL155" s="456"/>
    </row>
    <row r="156" spans="1:116" s="456" customFormat="1">
      <c r="A156" s="215" t="s">
        <v>49</v>
      </c>
      <c r="B156" s="215"/>
      <c r="C156" s="193">
        <v>9764</v>
      </c>
      <c r="D156" s="193">
        <v>9764</v>
      </c>
      <c r="E156" s="193"/>
      <c r="F156" s="203"/>
      <c r="G156" s="204"/>
      <c r="H156" s="203"/>
      <c r="I156" s="204"/>
      <c r="J156" s="204"/>
      <c r="K156" s="204"/>
      <c r="L156" s="204"/>
      <c r="M156" s="204"/>
      <c r="N156" s="204"/>
      <c r="O156" s="455">
        <f t="shared" si="35"/>
        <v>9764</v>
      </c>
      <c r="P156" s="455">
        <f t="shared" si="36"/>
        <v>0</v>
      </c>
      <c r="Q156" s="455">
        <f>O156-'[1]5.3'!M156</f>
        <v>0</v>
      </c>
    </row>
    <row r="157" spans="1:116" s="456" customFormat="1">
      <c r="A157" s="215" t="s">
        <v>499</v>
      </c>
      <c r="B157" s="215"/>
      <c r="C157" s="193">
        <v>10095</v>
      </c>
      <c r="D157" s="193">
        <v>9764</v>
      </c>
      <c r="E157" s="193">
        <v>0</v>
      </c>
      <c r="F157" s="203">
        <v>0</v>
      </c>
      <c r="G157" s="204">
        <v>0</v>
      </c>
      <c r="H157" s="203">
        <v>0</v>
      </c>
      <c r="I157" s="204">
        <v>0</v>
      </c>
      <c r="J157" s="204">
        <v>0</v>
      </c>
      <c r="K157" s="204">
        <v>0</v>
      </c>
      <c r="L157" s="204">
        <v>0</v>
      </c>
      <c r="M157" s="204">
        <v>0</v>
      </c>
      <c r="N157" s="204">
        <v>331</v>
      </c>
      <c r="O157" s="455">
        <f t="shared" si="35"/>
        <v>10095</v>
      </c>
      <c r="P157" s="455">
        <f t="shared" si="36"/>
        <v>0</v>
      </c>
      <c r="Q157" s="455">
        <f>O157-'[1]5.3'!M157</f>
        <v>0</v>
      </c>
    </row>
    <row r="158" spans="1:116" s="456" customFormat="1">
      <c r="A158" s="215" t="s">
        <v>560</v>
      </c>
      <c r="B158" s="215"/>
      <c r="C158" s="193">
        <v>0</v>
      </c>
      <c r="D158" s="193">
        <v>0</v>
      </c>
      <c r="E158" s="193">
        <v>0</v>
      </c>
      <c r="F158" s="193">
        <f t="shared" ref="F158:M158" si="41">SUM(F157)</f>
        <v>0</v>
      </c>
      <c r="G158" s="193">
        <f t="shared" si="41"/>
        <v>0</v>
      </c>
      <c r="H158" s="193">
        <f t="shared" si="41"/>
        <v>0</v>
      </c>
      <c r="I158" s="193">
        <f t="shared" si="41"/>
        <v>0</v>
      </c>
      <c r="J158" s="193">
        <f t="shared" si="41"/>
        <v>0</v>
      </c>
      <c r="K158" s="193">
        <f t="shared" si="41"/>
        <v>0</v>
      </c>
      <c r="L158" s="193">
        <f t="shared" si="41"/>
        <v>0</v>
      </c>
      <c r="M158" s="193">
        <f t="shared" si="41"/>
        <v>0</v>
      </c>
      <c r="N158" s="193">
        <v>0</v>
      </c>
      <c r="O158" s="455">
        <f t="shared" si="35"/>
        <v>0</v>
      </c>
      <c r="P158" s="455">
        <f t="shared" si="36"/>
        <v>0</v>
      </c>
      <c r="Q158" s="455">
        <f>O158-'[1]5.3'!M158</f>
        <v>0</v>
      </c>
    </row>
    <row r="159" spans="1:116" s="456" customFormat="1">
      <c r="A159" s="215" t="s">
        <v>499</v>
      </c>
      <c r="B159" s="215"/>
      <c r="C159" s="193">
        <f>C157+C158</f>
        <v>10095</v>
      </c>
      <c r="D159" s="193">
        <f t="shared" ref="D159:N159" si="42">D157+D158</f>
        <v>9764</v>
      </c>
      <c r="E159" s="193">
        <f t="shared" si="42"/>
        <v>0</v>
      </c>
      <c r="F159" s="193">
        <f t="shared" si="42"/>
        <v>0</v>
      </c>
      <c r="G159" s="193">
        <f t="shared" si="42"/>
        <v>0</v>
      </c>
      <c r="H159" s="193">
        <f t="shared" si="42"/>
        <v>0</v>
      </c>
      <c r="I159" s="193">
        <f t="shared" si="42"/>
        <v>0</v>
      </c>
      <c r="J159" s="193">
        <f t="shared" si="42"/>
        <v>0</v>
      </c>
      <c r="K159" s="193">
        <f t="shared" si="42"/>
        <v>0</v>
      </c>
      <c r="L159" s="193">
        <f t="shared" si="42"/>
        <v>0</v>
      </c>
      <c r="M159" s="193">
        <f t="shared" si="42"/>
        <v>0</v>
      </c>
      <c r="N159" s="193">
        <f t="shared" si="42"/>
        <v>331</v>
      </c>
      <c r="O159" s="455">
        <f t="shared" si="35"/>
        <v>10095</v>
      </c>
      <c r="P159" s="455">
        <f t="shared" si="36"/>
        <v>0</v>
      </c>
      <c r="Q159" s="455">
        <f>O159-'[1]5.3'!M159</f>
        <v>0</v>
      </c>
    </row>
    <row r="160" spans="1:116">
      <c r="A160" s="205" t="s">
        <v>161</v>
      </c>
      <c r="B160" s="300" t="s">
        <v>336</v>
      </c>
      <c r="C160" s="193"/>
      <c r="D160" s="193"/>
      <c r="E160" s="204"/>
      <c r="F160" s="203"/>
      <c r="G160" s="204"/>
      <c r="H160" s="203"/>
      <c r="I160" s="204"/>
      <c r="J160" s="204"/>
      <c r="K160" s="204"/>
      <c r="L160" s="204"/>
      <c r="M160" s="204"/>
      <c r="N160" s="204"/>
      <c r="O160" s="455">
        <f t="shared" si="35"/>
        <v>0</v>
      </c>
      <c r="P160" s="455">
        <f t="shared" si="36"/>
        <v>0</v>
      </c>
      <c r="Q160" s="455">
        <f>O160-'[1]5.3'!M160</f>
        <v>0</v>
      </c>
      <c r="R160" s="456"/>
      <c r="S160" s="456"/>
      <c r="T160" s="456"/>
      <c r="U160" s="456"/>
      <c r="V160" s="456"/>
      <c r="W160" s="456"/>
      <c r="X160" s="456"/>
      <c r="Y160" s="456"/>
      <c r="Z160" s="456"/>
      <c r="AA160" s="456"/>
      <c r="AB160" s="456"/>
      <c r="AC160" s="456"/>
      <c r="AD160" s="456"/>
      <c r="AE160" s="456"/>
      <c r="AF160" s="456"/>
      <c r="AG160" s="456"/>
      <c r="AH160" s="456"/>
      <c r="AI160" s="456"/>
      <c r="AJ160" s="456"/>
      <c r="AK160" s="456"/>
      <c r="AL160" s="456"/>
      <c r="AM160" s="456"/>
      <c r="AN160" s="456"/>
      <c r="AO160" s="456"/>
      <c r="AP160" s="456"/>
      <c r="AQ160" s="456"/>
      <c r="AR160" s="456"/>
      <c r="AS160" s="456"/>
      <c r="AT160" s="456"/>
      <c r="AU160" s="456"/>
      <c r="AV160" s="456"/>
      <c r="AW160" s="456"/>
      <c r="AX160" s="456"/>
      <c r="AY160" s="456"/>
      <c r="AZ160" s="456"/>
      <c r="BA160" s="456"/>
      <c r="BB160" s="456"/>
      <c r="BC160" s="456"/>
      <c r="BD160" s="456"/>
      <c r="BE160" s="456"/>
      <c r="BF160" s="456"/>
      <c r="BG160" s="456"/>
      <c r="BH160" s="456"/>
      <c r="BI160" s="456"/>
      <c r="BJ160" s="456"/>
      <c r="BK160" s="456"/>
      <c r="BL160" s="456"/>
      <c r="BM160" s="456"/>
      <c r="BN160" s="456"/>
      <c r="BO160" s="456"/>
      <c r="BP160" s="456"/>
      <c r="BQ160" s="456"/>
      <c r="BR160" s="456"/>
      <c r="BS160" s="456"/>
      <c r="BT160" s="456"/>
      <c r="BU160" s="456"/>
      <c r="BV160" s="456"/>
      <c r="BW160" s="456"/>
      <c r="BX160" s="456"/>
      <c r="BY160" s="456"/>
      <c r="BZ160" s="456"/>
      <c r="CA160" s="456"/>
      <c r="CB160" s="456"/>
      <c r="CC160" s="456"/>
      <c r="CD160" s="456"/>
      <c r="CE160" s="456"/>
      <c r="CF160" s="456"/>
      <c r="CG160" s="456"/>
      <c r="CH160" s="456"/>
      <c r="CI160" s="456"/>
      <c r="CJ160" s="456"/>
      <c r="CK160" s="456"/>
      <c r="CL160" s="456"/>
      <c r="CM160" s="456"/>
      <c r="CN160" s="456"/>
      <c r="CO160" s="456"/>
      <c r="CP160" s="456"/>
      <c r="CQ160" s="456"/>
      <c r="CR160" s="456"/>
      <c r="CS160" s="456"/>
      <c r="CT160" s="456"/>
      <c r="CU160" s="456"/>
      <c r="CV160" s="456"/>
      <c r="CW160" s="456"/>
      <c r="CX160" s="456"/>
      <c r="CY160" s="456"/>
      <c r="CZ160" s="456"/>
      <c r="DA160" s="456"/>
      <c r="DB160" s="456"/>
      <c r="DC160" s="456"/>
      <c r="DD160" s="456"/>
      <c r="DE160" s="456"/>
      <c r="DF160" s="456"/>
      <c r="DG160" s="456"/>
      <c r="DH160" s="456"/>
      <c r="DI160" s="456"/>
      <c r="DJ160" s="456"/>
      <c r="DK160" s="456"/>
      <c r="DL160" s="456"/>
    </row>
    <row r="161" spans="1:116" s="456" customFormat="1">
      <c r="A161" s="215" t="s">
        <v>49</v>
      </c>
      <c r="B161" s="215"/>
      <c r="C161" s="193">
        <v>34931</v>
      </c>
      <c r="D161" s="193">
        <v>34931</v>
      </c>
      <c r="E161" s="193"/>
      <c r="F161" s="203"/>
      <c r="G161" s="204"/>
      <c r="H161" s="203"/>
      <c r="I161" s="204"/>
      <c r="J161" s="204"/>
      <c r="K161" s="204"/>
      <c r="L161" s="204"/>
      <c r="M161" s="204"/>
      <c r="N161" s="204"/>
      <c r="O161" s="455">
        <f t="shared" si="35"/>
        <v>34931</v>
      </c>
      <c r="P161" s="455">
        <f t="shared" si="36"/>
        <v>0</v>
      </c>
      <c r="Q161" s="455">
        <f>O161-'[1]5.3'!M161</f>
        <v>0</v>
      </c>
    </row>
    <row r="162" spans="1:116" s="456" customFormat="1">
      <c r="A162" s="215" t="s">
        <v>499</v>
      </c>
      <c r="B162" s="215"/>
      <c r="C162" s="193">
        <v>35262</v>
      </c>
      <c r="D162" s="193">
        <v>34931</v>
      </c>
      <c r="E162" s="193">
        <v>0</v>
      </c>
      <c r="F162" s="203">
        <v>0</v>
      </c>
      <c r="G162" s="204">
        <v>0</v>
      </c>
      <c r="H162" s="203">
        <v>0</v>
      </c>
      <c r="I162" s="204">
        <v>0</v>
      </c>
      <c r="J162" s="204">
        <v>0</v>
      </c>
      <c r="K162" s="204">
        <v>0</v>
      </c>
      <c r="L162" s="204">
        <v>0</v>
      </c>
      <c r="M162" s="204">
        <v>0</v>
      </c>
      <c r="N162" s="204">
        <v>331</v>
      </c>
      <c r="O162" s="455">
        <f t="shared" si="35"/>
        <v>35262</v>
      </c>
      <c r="P162" s="455">
        <f t="shared" si="36"/>
        <v>0</v>
      </c>
      <c r="Q162" s="455">
        <f>O162-'[1]5.3'!M162</f>
        <v>0</v>
      </c>
    </row>
    <row r="163" spans="1:116" s="456" customFormat="1">
      <c r="A163" s="215" t="s">
        <v>560</v>
      </c>
      <c r="B163" s="215"/>
      <c r="C163" s="193">
        <v>0</v>
      </c>
      <c r="D163" s="193">
        <v>0</v>
      </c>
      <c r="E163" s="193">
        <f t="shared" ref="E163:M163" si="43">SUM(E162)</f>
        <v>0</v>
      </c>
      <c r="F163" s="193">
        <f t="shared" si="43"/>
        <v>0</v>
      </c>
      <c r="G163" s="193">
        <f t="shared" si="43"/>
        <v>0</v>
      </c>
      <c r="H163" s="193">
        <f t="shared" si="43"/>
        <v>0</v>
      </c>
      <c r="I163" s="193">
        <f t="shared" si="43"/>
        <v>0</v>
      </c>
      <c r="J163" s="193">
        <f t="shared" si="43"/>
        <v>0</v>
      </c>
      <c r="K163" s="193">
        <f t="shared" si="43"/>
        <v>0</v>
      </c>
      <c r="L163" s="193">
        <f t="shared" si="43"/>
        <v>0</v>
      </c>
      <c r="M163" s="193">
        <f t="shared" si="43"/>
        <v>0</v>
      </c>
      <c r="N163" s="193">
        <v>0</v>
      </c>
      <c r="O163" s="455">
        <f t="shared" si="35"/>
        <v>0</v>
      </c>
      <c r="P163" s="455">
        <f t="shared" si="36"/>
        <v>0</v>
      </c>
      <c r="Q163" s="455">
        <f>O163-'[1]5.3'!M163</f>
        <v>0</v>
      </c>
    </row>
    <row r="164" spans="1:116" s="456" customFormat="1">
      <c r="A164" s="215" t="s">
        <v>499</v>
      </c>
      <c r="B164" s="215"/>
      <c r="C164" s="193">
        <f>C162+C163</f>
        <v>35262</v>
      </c>
      <c r="D164" s="193">
        <f t="shared" ref="D164:N164" si="44">D162+D163</f>
        <v>34931</v>
      </c>
      <c r="E164" s="193">
        <f t="shared" si="44"/>
        <v>0</v>
      </c>
      <c r="F164" s="193">
        <f t="shared" si="44"/>
        <v>0</v>
      </c>
      <c r="G164" s="193">
        <f t="shared" si="44"/>
        <v>0</v>
      </c>
      <c r="H164" s="193">
        <f t="shared" si="44"/>
        <v>0</v>
      </c>
      <c r="I164" s="193">
        <f t="shared" si="44"/>
        <v>0</v>
      </c>
      <c r="J164" s="193">
        <f t="shared" si="44"/>
        <v>0</v>
      </c>
      <c r="K164" s="193">
        <f t="shared" si="44"/>
        <v>0</v>
      </c>
      <c r="L164" s="193">
        <f t="shared" si="44"/>
        <v>0</v>
      </c>
      <c r="M164" s="193">
        <f t="shared" si="44"/>
        <v>0</v>
      </c>
      <c r="N164" s="193">
        <f t="shared" si="44"/>
        <v>331</v>
      </c>
      <c r="O164" s="455">
        <f t="shared" si="35"/>
        <v>35262</v>
      </c>
      <c r="P164" s="455">
        <f t="shared" si="36"/>
        <v>0</v>
      </c>
      <c r="Q164" s="455">
        <f>O164-'[1]5.3'!M164</f>
        <v>0</v>
      </c>
    </row>
    <row r="165" spans="1:116">
      <c r="A165" s="205" t="s">
        <v>162</v>
      </c>
      <c r="B165" s="300" t="s">
        <v>336</v>
      </c>
      <c r="C165" s="193"/>
      <c r="D165" s="193"/>
      <c r="E165" s="204"/>
      <c r="F165" s="203"/>
      <c r="G165" s="204"/>
      <c r="H165" s="203"/>
      <c r="I165" s="204"/>
      <c r="J165" s="204"/>
      <c r="K165" s="204"/>
      <c r="L165" s="204"/>
      <c r="M165" s="204"/>
      <c r="N165" s="204"/>
      <c r="O165" s="455">
        <f t="shared" si="35"/>
        <v>0</v>
      </c>
      <c r="P165" s="455">
        <f t="shared" si="36"/>
        <v>0</v>
      </c>
      <c r="Q165" s="455">
        <f>O165-'[1]5.3'!M165</f>
        <v>0</v>
      </c>
      <c r="R165" s="456"/>
      <c r="S165" s="456"/>
      <c r="T165" s="456"/>
      <c r="U165" s="456"/>
      <c r="V165" s="456"/>
      <c r="W165" s="456"/>
      <c r="X165" s="456"/>
      <c r="Y165" s="456"/>
      <c r="Z165" s="456"/>
      <c r="AA165" s="456"/>
      <c r="AB165" s="456"/>
      <c r="AC165" s="456"/>
      <c r="AD165" s="456"/>
      <c r="AE165" s="456"/>
      <c r="AF165" s="456"/>
      <c r="AG165" s="456"/>
      <c r="AH165" s="456"/>
      <c r="AI165" s="456"/>
      <c r="AJ165" s="456"/>
      <c r="AK165" s="456"/>
      <c r="AL165" s="456"/>
      <c r="AM165" s="456"/>
      <c r="AN165" s="456"/>
      <c r="AO165" s="456"/>
      <c r="AP165" s="456"/>
      <c r="AQ165" s="456"/>
      <c r="AR165" s="456"/>
      <c r="AS165" s="456"/>
      <c r="AT165" s="456"/>
      <c r="AU165" s="456"/>
      <c r="AV165" s="456"/>
      <c r="AW165" s="456"/>
      <c r="AX165" s="456"/>
      <c r="AY165" s="456"/>
      <c r="AZ165" s="456"/>
      <c r="BA165" s="456"/>
      <c r="BB165" s="456"/>
      <c r="BC165" s="456"/>
      <c r="BD165" s="456"/>
      <c r="BE165" s="456"/>
      <c r="BF165" s="456"/>
      <c r="BG165" s="456"/>
      <c r="BH165" s="456"/>
      <c r="BI165" s="456"/>
      <c r="BJ165" s="456"/>
      <c r="BK165" s="456"/>
      <c r="BL165" s="456"/>
      <c r="BM165" s="456"/>
      <c r="BN165" s="456"/>
      <c r="BO165" s="456"/>
      <c r="BP165" s="456"/>
      <c r="BQ165" s="456"/>
      <c r="BR165" s="456"/>
      <c r="BS165" s="456"/>
      <c r="BT165" s="456"/>
      <c r="BU165" s="456"/>
      <c r="BV165" s="456"/>
      <c r="BW165" s="456"/>
      <c r="BX165" s="456"/>
      <c r="BY165" s="456"/>
      <c r="BZ165" s="456"/>
      <c r="CA165" s="456"/>
      <c r="CB165" s="456"/>
      <c r="CC165" s="456"/>
      <c r="CD165" s="456"/>
      <c r="CE165" s="456"/>
      <c r="CF165" s="456"/>
      <c r="CG165" s="456"/>
      <c r="CH165" s="456"/>
      <c r="CI165" s="456"/>
      <c r="CJ165" s="456"/>
      <c r="CK165" s="456"/>
      <c r="CL165" s="456"/>
      <c r="CM165" s="456"/>
      <c r="CN165" s="456"/>
      <c r="CO165" s="456"/>
      <c r="CP165" s="456"/>
      <c r="CQ165" s="456"/>
      <c r="CR165" s="456"/>
      <c r="CS165" s="456"/>
      <c r="CT165" s="456"/>
      <c r="CU165" s="456"/>
      <c r="CV165" s="456"/>
      <c r="CW165" s="456"/>
      <c r="CX165" s="456"/>
      <c r="CY165" s="456"/>
      <c r="CZ165" s="456"/>
      <c r="DA165" s="456"/>
      <c r="DB165" s="456"/>
      <c r="DC165" s="456"/>
      <c r="DD165" s="456"/>
      <c r="DE165" s="456"/>
      <c r="DF165" s="456"/>
      <c r="DG165" s="456"/>
      <c r="DH165" s="456"/>
      <c r="DI165" s="456"/>
      <c r="DJ165" s="456"/>
      <c r="DK165" s="456"/>
      <c r="DL165" s="456"/>
    </row>
    <row r="166" spans="1:116" s="456" customFormat="1">
      <c r="A166" s="215" t="s">
        <v>49</v>
      </c>
      <c r="B166" s="215"/>
      <c r="C166" s="193">
        <v>12184</v>
      </c>
      <c r="D166" s="193">
        <v>12184</v>
      </c>
      <c r="E166" s="193"/>
      <c r="F166" s="203"/>
      <c r="G166" s="204"/>
      <c r="H166" s="203"/>
      <c r="I166" s="204"/>
      <c r="J166" s="204"/>
      <c r="K166" s="204"/>
      <c r="L166" s="204"/>
      <c r="M166" s="204"/>
      <c r="N166" s="204"/>
      <c r="O166" s="455">
        <f t="shared" si="35"/>
        <v>12184</v>
      </c>
      <c r="P166" s="455">
        <f t="shared" si="36"/>
        <v>0</v>
      </c>
      <c r="Q166" s="455">
        <f>O166-'[1]5.3'!M166</f>
        <v>0</v>
      </c>
    </row>
    <row r="167" spans="1:116" s="456" customFormat="1">
      <c r="A167" s="215" t="s">
        <v>499</v>
      </c>
      <c r="B167" s="215"/>
      <c r="C167" s="193">
        <v>12389</v>
      </c>
      <c r="D167" s="193">
        <v>12184</v>
      </c>
      <c r="E167" s="193">
        <v>0</v>
      </c>
      <c r="F167" s="203">
        <v>0</v>
      </c>
      <c r="G167" s="204">
        <v>0</v>
      </c>
      <c r="H167" s="203">
        <v>0</v>
      </c>
      <c r="I167" s="204">
        <v>0</v>
      </c>
      <c r="J167" s="204">
        <v>0</v>
      </c>
      <c r="K167" s="204">
        <v>0</v>
      </c>
      <c r="L167" s="204">
        <v>0</v>
      </c>
      <c r="M167" s="204">
        <v>0</v>
      </c>
      <c r="N167" s="204">
        <v>205</v>
      </c>
      <c r="O167" s="455">
        <f t="shared" si="35"/>
        <v>12389</v>
      </c>
      <c r="P167" s="455">
        <f t="shared" si="36"/>
        <v>0</v>
      </c>
      <c r="Q167" s="455">
        <f>O167-'[1]5.3'!M167</f>
        <v>0</v>
      </c>
    </row>
    <row r="168" spans="1:116" s="456" customFormat="1">
      <c r="A168" s="215" t="s">
        <v>560</v>
      </c>
      <c r="B168" s="215"/>
      <c r="C168" s="193">
        <v>0</v>
      </c>
      <c r="D168" s="193">
        <v>0</v>
      </c>
      <c r="E168" s="193">
        <f t="shared" ref="E168:M168" si="45">SUM(E167)</f>
        <v>0</v>
      </c>
      <c r="F168" s="193">
        <f t="shared" si="45"/>
        <v>0</v>
      </c>
      <c r="G168" s="193">
        <f t="shared" si="45"/>
        <v>0</v>
      </c>
      <c r="H168" s="193">
        <f t="shared" si="45"/>
        <v>0</v>
      </c>
      <c r="I168" s="193">
        <f t="shared" si="45"/>
        <v>0</v>
      </c>
      <c r="J168" s="193">
        <f t="shared" si="45"/>
        <v>0</v>
      </c>
      <c r="K168" s="193">
        <f t="shared" si="45"/>
        <v>0</v>
      </c>
      <c r="L168" s="193">
        <f t="shared" si="45"/>
        <v>0</v>
      </c>
      <c r="M168" s="193">
        <f t="shared" si="45"/>
        <v>0</v>
      </c>
      <c r="N168" s="193">
        <v>0</v>
      </c>
      <c r="O168" s="455">
        <f t="shared" si="35"/>
        <v>0</v>
      </c>
      <c r="P168" s="455">
        <f t="shared" si="36"/>
        <v>0</v>
      </c>
      <c r="Q168" s="455">
        <f>O168-'[1]5.3'!M168</f>
        <v>0</v>
      </c>
    </row>
    <row r="169" spans="1:116" s="456" customFormat="1">
      <c r="A169" s="215" t="s">
        <v>499</v>
      </c>
      <c r="B169" s="215"/>
      <c r="C169" s="193">
        <f>C167+C168</f>
        <v>12389</v>
      </c>
      <c r="D169" s="193">
        <f t="shared" ref="D169:N169" si="46">D167+D168</f>
        <v>12184</v>
      </c>
      <c r="E169" s="193">
        <f t="shared" si="46"/>
        <v>0</v>
      </c>
      <c r="F169" s="193">
        <f t="shared" si="46"/>
        <v>0</v>
      </c>
      <c r="G169" s="193">
        <f t="shared" si="46"/>
        <v>0</v>
      </c>
      <c r="H169" s="193">
        <f t="shared" si="46"/>
        <v>0</v>
      </c>
      <c r="I169" s="193">
        <f t="shared" si="46"/>
        <v>0</v>
      </c>
      <c r="J169" s="193">
        <f t="shared" si="46"/>
        <v>0</v>
      </c>
      <c r="K169" s="193">
        <f t="shared" si="46"/>
        <v>0</v>
      </c>
      <c r="L169" s="193">
        <f t="shared" si="46"/>
        <v>0</v>
      </c>
      <c r="M169" s="193">
        <f t="shared" si="46"/>
        <v>0</v>
      </c>
      <c r="N169" s="193">
        <f t="shared" si="46"/>
        <v>205</v>
      </c>
      <c r="O169" s="455">
        <f t="shared" si="35"/>
        <v>12389</v>
      </c>
      <c r="P169" s="455">
        <f t="shared" si="36"/>
        <v>0</v>
      </c>
      <c r="Q169" s="455">
        <f>O169-'[1]5.3'!M169</f>
        <v>0</v>
      </c>
    </row>
    <row r="170" spans="1:116" s="456" customFormat="1">
      <c r="A170" s="205" t="s">
        <v>249</v>
      </c>
      <c r="B170" s="300" t="s">
        <v>335</v>
      </c>
      <c r="C170" s="193"/>
      <c r="D170" s="193"/>
      <c r="E170" s="193"/>
      <c r="F170" s="203"/>
      <c r="G170" s="204"/>
      <c r="H170" s="203"/>
      <c r="I170" s="204"/>
      <c r="J170" s="204"/>
      <c r="K170" s="204"/>
      <c r="L170" s="204"/>
      <c r="M170" s="204"/>
      <c r="N170" s="204"/>
      <c r="O170" s="455">
        <f t="shared" si="35"/>
        <v>0</v>
      </c>
      <c r="P170" s="455">
        <f t="shared" si="36"/>
        <v>0</v>
      </c>
      <c r="Q170" s="455">
        <f>O170-'[1]5.3'!M170</f>
        <v>0</v>
      </c>
    </row>
    <row r="171" spans="1:116" s="456" customFormat="1">
      <c r="A171" s="215" t="s">
        <v>49</v>
      </c>
      <c r="B171" s="215"/>
      <c r="C171" s="193">
        <v>16660</v>
      </c>
      <c r="D171" s="193">
        <v>16660</v>
      </c>
      <c r="E171" s="193"/>
      <c r="F171" s="203"/>
      <c r="G171" s="204"/>
      <c r="H171" s="203"/>
      <c r="I171" s="204"/>
      <c r="J171" s="204"/>
      <c r="K171" s="204"/>
      <c r="L171" s="204"/>
      <c r="M171" s="204"/>
      <c r="N171" s="204"/>
      <c r="O171" s="455">
        <f t="shared" si="35"/>
        <v>16660</v>
      </c>
      <c r="P171" s="455">
        <f t="shared" si="36"/>
        <v>0</v>
      </c>
      <c r="Q171" s="455">
        <f>O171-'[1]5.3'!M171</f>
        <v>0</v>
      </c>
    </row>
    <row r="172" spans="1:116" s="456" customFormat="1">
      <c r="A172" s="215" t="s">
        <v>499</v>
      </c>
      <c r="B172" s="215"/>
      <c r="C172" s="193">
        <v>16943</v>
      </c>
      <c r="D172" s="193">
        <v>16660</v>
      </c>
      <c r="E172" s="193">
        <v>0</v>
      </c>
      <c r="F172" s="203">
        <v>0</v>
      </c>
      <c r="G172" s="204">
        <v>0</v>
      </c>
      <c r="H172" s="203">
        <v>0</v>
      </c>
      <c r="I172" s="204">
        <v>0</v>
      </c>
      <c r="J172" s="204">
        <v>0</v>
      </c>
      <c r="K172" s="204">
        <v>0</v>
      </c>
      <c r="L172" s="204">
        <v>0</v>
      </c>
      <c r="M172" s="204">
        <v>0</v>
      </c>
      <c r="N172" s="204">
        <v>283</v>
      </c>
      <c r="O172" s="455">
        <f t="shared" si="35"/>
        <v>16943</v>
      </c>
      <c r="P172" s="455">
        <f t="shared" si="36"/>
        <v>0</v>
      </c>
      <c r="Q172" s="455">
        <f>O172-'[1]5.3'!M172</f>
        <v>0</v>
      </c>
    </row>
    <row r="173" spans="1:116" s="456" customFormat="1">
      <c r="A173" s="215" t="s">
        <v>560</v>
      </c>
      <c r="B173" s="215"/>
      <c r="C173" s="193">
        <v>0</v>
      </c>
      <c r="D173" s="193">
        <v>0</v>
      </c>
      <c r="E173" s="193">
        <f t="shared" ref="E173:M173" si="47">SUM(E172)</f>
        <v>0</v>
      </c>
      <c r="F173" s="193">
        <f t="shared" si="47"/>
        <v>0</v>
      </c>
      <c r="G173" s="193">
        <f t="shared" si="47"/>
        <v>0</v>
      </c>
      <c r="H173" s="193">
        <f t="shared" si="47"/>
        <v>0</v>
      </c>
      <c r="I173" s="193">
        <f t="shared" si="47"/>
        <v>0</v>
      </c>
      <c r="J173" s="193">
        <f t="shared" si="47"/>
        <v>0</v>
      </c>
      <c r="K173" s="193">
        <f t="shared" si="47"/>
        <v>0</v>
      </c>
      <c r="L173" s="193">
        <f t="shared" si="47"/>
        <v>0</v>
      </c>
      <c r="M173" s="193">
        <f t="shared" si="47"/>
        <v>0</v>
      </c>
      <c r="N173" s="193">
        <v>0</v>
      </c>
      <c r="O173" s="455">
        <f t="shared" si="35"/>
        <v>0</v>
      </c>
      <c r="P173" s="455">
        <f t="shared" si="36"/>
        <v>0</v>
      </c>
      <c r="Q173" s="455">
        <f>O173-'[1]5.3'!M173</f>
        <v>0</v>
      </c>
    </row>
    <row r="174" spans="1:116" s="456" customFormat="1">
      <c r="A174" s="215" t="s">
        <v>499</v>
      </c>
      <c r="B174" s="215"/>
      <c r="C174" s="193">
        <f>C172+C173</f>
        <v>16943</v>
      </c>
      <c r="D174" s="193">
        <f t="shared" ref="D174:N174" si="48">D172+D173</f>
        <v>16660</v>
      </c>
      <c r="E174" s="193">
        <f t="shared" si="48"/>
        <v>0</v>
      </c>
      <c r="F174" s="193">
        <f t="shared" si="48"/>
        <v>0</v>
      </c>
      <c r="G174" s="193">
        <f t="shared" si="48"/>
        <v>0</v>
      </c>
      <c r="H174" s="193">
        <f t="shared" si="48"/>
        <v>0</v>
      </c>
      <c r="I174" s="193">
        <f t="shared" si="48"/>
        <v>0</v>
      </c>
      <c r="J174" s="193">
        <f t="shared" si="48"/>
        <v>0</v>
      </c>
      <c r="K174" s="193">
        <f t="shared" si="48"/>
        <v>0</v>
      </c>
      <c r="L174" s="193">
        <f t="shared" si="48"/>
        <v>0</v>
      </c>
      <c r="M174" s="193">
        <f t="shared" si="48"/>
        <v>0</v>
      </c>
      <c r="N174" s="193">
        <f t="shared" si="48"/>
        <v>283</v>
      </c>
      <c r="O174" s="455">
        <f t="shared" si="35"/>
        <v>16943</v>
      </c>
      <c r="P174" s="455">
        <f t="shared" si="36"/>
        <v>0</v>
      </c>
      <c r="Q174" s="455">
        <f>O174-'[1]5.3'!M174</f>
        <v>0</v>
      </c>
    </row>
    <row r="175" spans="1:116" s="456" customFormat="1">
      <c r="A175" s="205" t="s">
        <v>436</v>
      </c>
      <c r="B175" s="300" t="s">
        <v>335</v>
      </c>
      <c r="C175" s="193"/>
      <c r="D175" s="193"/>
      <c r="E175" s="193"/>
      <c r="F175" s="203"/>
      <c r="G175" s="204"/>
      <c r="H175" s="203"/>
      <c r="I175" s="204"/>
      <c r="J175" s="204"/>
      <c r="K175" s="204"/>
      <c r="L175" s="204"/>
      <c r="M175" s="204"/>
      <c r="N175" s="204"/>
      <c r="O175" s="455">
        <f t="shared" si="35"/>
        <v>0</v>
      </c>
      <c r="P175" s="455">
        <f t="shared" si="36"/>
        <v>0</v>
      </c>
      <c r="Q175" s="455">
        <f>O175-'[1]5.3'!M175</f>
        <v>0</v>
      </c>
    </row>
    <row r="176" spans="1:116" s="456" customFormat="1">
      <c r="A176" s="215" t="s">
        <v>49</v>
      </c>
      <c r="B176" s="215"/>
      <c r="C176" s="193">
        <v>3003</v>
      </c>
      <c r="D176" s="193">
        <v>2448</v>
      </c>
      <c r="E176" s="193"/>
      <c r="F176" s="203"/>
      <c r="G176" s="204"/>
      <c r="H176" s="203">
        <v>555</v>
      </c>
      <c r="I176" s="204"/>
      <c r="J176" s="204"/>
      <c r="K176" s="204"/>
      <c r="L176" s="204"/>
      <c r="M176" s="204"/>
      <c r="N176" s="204"/>
      <c r="O176" s="455">
        <f t="shared" si="35"/>
        <v>3003</v>
      </c>
      <c r="P176" s="455">
        <f t="shared" si="36"/>
        <v>0</v>
      </c>
      <c r="Q176" s="455">
        <f>O176-'[1]5.3'!M176</f>
        <v>0</v>
      </c>
    </row>
    <row r="177" spans="1:116" s="456" customFormat="1">
      <c r="A177" s="215" t="s">
        <v>499</v>
      </c>
      <c r="B177" s="215"/>
      <c r="C177" s="193">
        <v>3003</v>
      </c>
      <c r="D177" s="193">
        <v>2448</v>
      </c>
      <c r="E177" s="193">
        <v>0</v>
      </c>
      <c r="F177" s="203">
        <v>0</v>
      </c>
      <c r="G177" s="204">
        <v>0</v>
      </c>
      <c r="H177" s="203">
        <v>555</v>
      </c>
      <c r="I177" s="204">
        <v>0</v>
      </c>
      <c r="J177" s="204">
        <v>0</v>
      </c>
      <c r="K177" s="204">
        <v>0</v>
      </c>
      <c r="L177" s="204">
        <v>0</v>
      </c>
      <c r="M177" s="204">
        <v>0</v>
      </c>
      <c r="N177" s="204">
        <v>0</v>
      </c>
      <c r="O177" s="455">
        <f t="shared" si="35"/>
        <v>3003</v>
      </c>
      <c r="P177" s="455">
        <f t="shared" si="36"/>
        <v>0</v>
      </c>
      <c r="Q177" s="455">
        <f>O177-'[1]5.3'!M177</f>
        <v>0</v>
      </c>
    </row>
    <row r="178" spans="1:116" s="456" customFormat="1">
      <c r="A178" s="215" t="s">
        <v>560</v>
      </c>
      <c r="B178" s="215"/>
      <c r="C178" s="193">
        <v>0</v>
      </c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455">
        <f t="shared" si="35"/>
        <v>0</v>
      </c>
      <c r="P178" s="455">
        <f t="shared" si="36"/>
        <v>0</v>
      </c>
      <c r="Q178" s="455">
        <f>O178-'[1]5.3'!M178</f>
        <v>0</v>
      </c>
    </row>
    <row r="179" spans="1:116" s="456" customFormat="1">
      <c r="A179" s="215" t="s">
        <v>499</v>
      </c>
      <c r="B179" s="215"/>
      <c r="C179" s="193">
        <f>C177+C178</f>
        <v>3003</v>
      </c>
      <c r="D179" s="193">
        <f t="shared" ref="D179:N179" si="49">D177+D178</f>
        <v>2448</v>
      </c>
      <c r="E179" s="193">
        <f t="shared" si="49"/>
        <v>0</v>
      </c>
      <c r="F179" s="193">
        <f t="shared" si="49"/>
        <v>0</v>
      </c>
      <c r="G179" s="193">
        <f t="shared" si="49"/>
        <v>0</v>
      </c>
      <c r="H179" s="193">
        <f t="shared" si="49"/>
        <v>555</v>
      </c>
      <c r="I179" s="193">
        <f t="shared" si="49"/>
        <v>0</v>
      </c>
      <c r="J179" s="193">
        <f t="shared" si="49"/>
        <v>0</v>
      </c>
      <c r="K179" s="193">
        <f t="shared" si="49"/>
        <v>0</v>
      </c>
      <c r="L179" s="193">
        <f t="shared" si="49"/>
        <v>0</v>
      </c>
      <c r="M179" s="193">
        <f t="shared" si="49"/>
        <v>0</v>
      </c>
      <c r="N179" s="193">
        <f t="shared" si="49"/>
        <v>0</v>
      </c>
      <c r="O179" s="455">
        <f t="shared" si="35"/>
        <v>3003</v>
      </c>
      <c r="P179" s="455">
        <f t="shared" si="36"/>
        <v>0</v>
      </c>
      <c r="Q179" s="455">
        <f>O179-'[1]5.3'!M179</f>
        <v>0</v>
      </c>
    </row>
    <row r="180" spans="1:116">
      <c r="A180" s="205" t="s">
        <v>163</v>
      </c>
      <c r="B180" s="300" t="s">
        <v>335</v>
      </c>
      <c r="C180" s="193"/>
      <c r="D180" s="193"/>
      <c r="E180" s="204"/>
      <c r="F180" s="203"/>
      <c r="G180" s="204"/>
      <c r="H180" s="203"/>
      <c r="I180" s="204"/>
      <c r="J180" s="204"/>
      <c r="K180" s="204"/>
      <c r="L180" s="204"/>
      <c r="M180" s="204"/>
      <c r="N180" s="204"/>
      <c r="O180" s="455">
        <f t="shared" si="35"/>
        <v>0</v>
      </c>
      <c r="P180" s="455">
        <f t="shared" si="36"/>
        <v>0</v>
      </c>
      <c r="Q180" s="455">
        <f>O180-'[1]5.3'!M180</f>
        <v>0</v>
      </c>
      <c r="R180" s="456"/>
      <c r="S180" s="456"/>
      <c r="T180" s="456"/>
      <c r="U180" s="456"/>
      <c r="V180" s="456"/>
      <c r="W180" s="456"/>
      <c r="X180" s="456"/>
      <c r="Y180" s="456"/>
      <c r="Z180" s="456"/>
      <c r="AA180" s="456"/>
      <c r="AB180" s="456"/>
      <c r="AC180" s="456"/>
      <c r="AD180" s="456"/>
      <c r="AE180" s="456"/>
      <c r="AF180" s="456"/>
      <c r="AG180" s="456"/>
      <c r="AH180" s="456"/>
      <c r="AI180" s="456"/>
      <c r="AJ180" s="456"/>
      <c r="AK180" s="456"/>
      <c r="AL180" s="456"/>
      <c r="AM180" s="456"/>
      <c r="AN180" s="456"/>
      <c r="AO180" s="456"/>
      <c r="AP180" s="456"/>
      <c r="AQ180" s="456"/>
      <c r="AR180" s="456"/>
      <c r="AS180" s="456"/>
      <c r="AT180" s="456"/>
      <c r="AU180" s="456"/>
      <c r="AV180" s="456"/>
      <c r="AW180" s="456"/>
      <c r="AX180" s="456"/>
      <c r="AY180" s="456"/>
      <c r="AZ180" s="456"/>
      <c r="BA180" s="456"/>
      <c r="BB180" s="456"/>
      <c r="BC180" s="456"/>
      <c r="BD180" s="456"/>
      <c r="BE180" s="456"/>
      <c r="BF180" s="456"/>
      <c r="BG180" s="456"/>
      <c r="BH180" s="456"/>
      <c r="BI180" s="456"/>
      <c r="BJ180" s="456"/>
      <c r="BK180" s="456"/>
      <c r="BL180" s="456"/>
      <c r="BM180" s="456"/>
      <c r="BN180" s="456"/>
      <c r="BO180" s="456"/>
      <c r="BP180" s="456"/>
      <c r="BQ180" s="456"/>
      <c r="BR180" s="456"/>
      <c r="BS180" s="456"/>
      <c r="BT180" s="456"/>
      <c r="BU180" s="456"/>
      <c r="BV180" s="456"/>
      <c r="BW180" s="456"/>
      <c r="BX180" s="456"/>
      <c r="BY180" s="456"/>
      <c r="BZ180" s="456"/>
      <c r="CA180" s="456"/>
      <c r="CB180" s="456"/>
      <c r="CC180" s="456"/>
      <c r="CD180" s="456"/>
      <c r="CE180" s="456"/>
      <c r="CF180" s="456"/>
      <c r="CG180" s="456"/>
      <c r="CH180" s="456"/>
      <c r="CI180" s="456"/>
      <c r="CJ180" s="456"/>
      <c r="CK180" s="456"/>
      <c r="CL180" s="456"/>
      <c r="CM180" s="456"/>
      <c r="CN180" s="456"/>
      <c r="CO180" s="456"/>
      <c r="CP180" s="456"/>
      <c r="CQ180" s="456"/>
      <c r="CR180" s="456"/>
      <c r="CS180" s="456"/>
      <c r="CT180" s="456"/>
      <c r="CU180" s="456"/>
      <c r="CV180" s="456"/>
      <c r="CW180" s="456"/>
      <c r="CX180" s="456"/>
      <c r="CY180" s="456"/>
      <c r="CZ180" s="456"/>
      <c r="DA180" s="456"/>
      <c r="DB180" s="456"/>
      <c r="DC180" s="456"/>
      <c r="DD180" s="456"/>
      <c r="DE180" s="456"/>
      <c r="DF180" s="456"/>
      <c r="DG180" s="456"/>
      <c r="DH180" s="456"/>
      <c r="DI180" s="456"/>
      <c r="DJ180" s="456"/>
      <c r="DK180" s="456"/>
      <c r="DL180" s="456"/>
    </row>
    <row r="181" spans="1:116" s="456" customFormat="1">
      <c r="A181" s="215" t="s">
        <v>49</v>
      </c>
      <c r="B181" s="215"/>
      <c r="C181" s="193">
        <v>2467</v>
      </c>
      <c r="D181" s="193">
        <v>1378</v>
      </c>
      <c r="E181" s="193"/>
      <c r="F181" s="203"/>
      <c r="G181" s="204"/>
      <c r="H181" s="203">
        <v>1089</v>
      </c>
      <c r="I181" s="204"/>
      <c r="J181" s="204"/>
      <c r="K181" s="204"/>
      <c r="L181" s="204"/>
      <c r="M181" s="204"/>
      <c r="N181" s="204"/>
      <c r="O181" s="455">
        <f t="shared" si="35"/>
        <v>2467</v>
      </c>
      <c r="P181" s="455">
        <f t="shared" si="36"/>
        <v>0</v>
      </c>
      <c r="Q181" s="455">
        <f>O181-'[1]5.3'!M181</f>
        <v>0</v>
      </c>
    </row>
    <row r="182" spans="1:116" s="456" customFormat="1">
      <c r="A182" s="215" t="s">
        <v>499</v>
      </c>
      <c r="B182" s="215"/>
      <c r="C182" s="193">
        <v>2970</v>
      </c>
      <c r="D182" s="193">
        <v>1378</v>
      </c>
      <c r="E182" s="193">
        <v>0</v>
      </c>
      <c r="F182" s="203">
        <v>0</v>
      </c>
      <c r="G182" s="204">
        <v>0</v>
      </c>
      <c r="H182" s="203">
        <v>1089</v>
      </c>
      <c r="I182" s="204">
        <v>0</v>
      </c>
      <c r="J182" s="204">
        <v>0</v>
      </c>
      <c r="K182" s="204">
        <v>0</v>
      </c>
      <c r="L182" s="204">
        <v>0</v>
      </c>
      <c r="M182" s="204">
        <v>0</v>
      </c>
      <c r="N182" s="204">
        <v>503</v>
      </c>
      <c r="O182" s="455">
        <f t="shared" si="35"/>
        <v>2970</v>
      </c>
      <c r="P182" s="455">
        <f t="shared" si="36"/>
        <v>0</v>
      </c>
      <c r="Q182" s="455">
        <f>O182-'[1]5.3'!M182</f>
        <v>0</v>
      </c>
    </row>
    <row r="183" spans="1:116" s="456" customFormat="1">
      <c r="A183" s="215" t="s">
        <v>560</v>
      </c>
      <c r="B183" s="215"/>
      <c r="C183" s="193">
        <v>0</v>
      </c>
      <c r="D183" s="193">
        <v>0</v>
      </c>
      <c r="E183" s="193">
        <f t="shared" ref="E183:M183" si="50">SUM(E182)</f>
        <v>0</v>
      </c>
      <c r="F183" s="193">
        <f t="shared" si="50"/>
        <v>0</v>
      </c>
      <c r="G183" s="193">
        <f t="shared" si="50"/>
        <v>0</v>
      </c>
      <c r="H183" s="193">
        <v>0</v>
      </c>
      <c r="I183" s="193">
        <f t="shared" si="50"/>
        <v>0</v>
      </c>
      <c r="J183" s="193">
        <f t="shared" si="50"/>
        <v>0</v>
      </c>
      <c r="K183" s="193">
        <f t="shared" si="50"/>
        <v>0</v>
      </c>
      <c r="L183" s="193">
        <f t="shared" si="50"/>
        <v>0</v>
      </c>
      <c r="M183" s="193">
        <f t="shared" si="50"/>
        <v>0</v>
      </c>
      <c r="N183" s="193">
        <v>0</v>
      </c>
      <c r="O183" s="455">
        <f t="shared" si="35"/>
        <v>0</v>
      </c>
      <c r="P183" s="455">
        <f t="shared" si="36"/>
        <v>0</v>
      </c>
      <c r="Q183" s="455">
        <f>O183-'[1]5.3'!M183</f>
        <v>0</v>
      </c>
    </row>
    <row r="184" spans="1:116" s="456" customFormat="1">
      <c r="A184" s="215" t="s">
        <v>499</v>
      </c>
      <c r="B184" s="215"/>
      <c r="C184" s="193">
        <f>C182+C183</f>
        <v>2970</v>
      </c>
      <c r="D184" s="193">
        <f t="shared" ref="D184:N184" si="51">D182+D183</f>
        <v>1378</v>
      </c>
      <c r="E184" s="193">
        <f t="shared" si="51"/>
        <v>0</v>
      </c>
      <c r="F184" s="193">
        <f t="shared" si="51"/>
        <v>0</v>
      </c>
      <c r="G184" s="193">
        <f t="shared" si="51"/>
        <v>0</v>
      </c>
      <c r="H184" s="193">
        <f t="shared" si="51"/>
        <v>1089</v>
      </c>
      <c r="I184" s="193">
        <f t="shared" si="51"/>
        <v>0</v>
      </c>
      <c r="J184" s="193">
        <f t="shared" si="51"/>
        <v>0</v>
      </c>
      <c r="K184" s="193">
        <f t="shared" si="51"/>
        <v>0</v>
      </c>
      <c r="L184" s="193">
        <f t="shared" si="51"/>
        <v>0</v>
      </c>
      <c r="M184" s="193">
        <f t="shared" si="51"/>
        <v>0</v>
      </c>
      <c r="N184" s="193">
        <f t="shared" si="51"/>
        <v>503</v>
      </c>
      <c r="O184" s="455">
        <f t="shared" si="35"/>
        <v>2970</v>
      </c>
      <c r="P184" s="455">
        <f t="shared" si="36"/>
        <v>0</v>
      </c>
      <c r="Q184" s="455">
        <f>O184-'[1]5.3'!M184</f>
        <v>0</v>
      </c>
    </row>
    <row r="185" spans="1:116">
      <c r="A185" s="205" t="s">
        <v>250</v>
      </c>
      <c r="B185" s="300" t="s">
        <v>336</v>
      </c>
      <c r="C185" s="193"/>
      <c r="D185" s="193"/>
      <c r="E185" s="204"/>
      <c r="F185" s="203"/>
      <c r="G185" s="204"/>
      <c r="H185" s="203"/>
      <c r="I185" s="204"/>
      <c r="J185" s="204"/>
      <c r="K185" s="204"/>
      <c r="L185" s="204"/>
      <c r="M185" s="204"/>
      <c r="N185" s="204"/>
      <c r="O185" s="455">
        <f t="shared" si="35"/>
        <v>0</v>
      </c>
      <c r="P185" s="455">
        <f t="shared" si="36"/>
        <v>0</v>
      </c>
      <c r="Q185" s="455">
        <f>O185-'[1]5.3'!M185</f>
        <v>0</v>
      </c>
      <c r="R185" s="456"/>
      <c r="S185" s="456"/>
      <c r="T185" s="456"/>
      <c r="U185" s="456"/>
      <c r="V185" s="456"/>
      <c r="W185" s="456"/>
      <c r="X185" s="456"/>
      <c r="Y185" s="456"/>
      <c r="Z185" s="456"/>
      <c r="AA185" s="456"/>
      <c r="AB185" s="456"/>
      <c r="AC185" s="456"/>
      <c r="AD185" s="456"/>
      <c r="AE185" s="456"/>
      <c r="AF185" s="456"/>
      <c r="AG185" s="456"/>
      <c r="AH185" s="456"/>
      <c r="AI185" s="456"/>
      <c r="AJ185" s="456"/>
      <c r="AK185" s="456"/>
      <c r="AL185" s="456"/>
      <c r="AM185" s="456"/>
      <c r="AN185" s="456"/>
      <c r="AO185" s="456"/>
      <c r="AP185" s="456"/>
      <c r="AQ185" s="456"/>
      <c r="AR185" s="456"/>
      <c r="AS185" s="456"/>
      <c r="AT185" s="456"/>
      <c r="AU185" s="456"/>
      <c r="AV185" s="456"/>
      <c r="AW185" s="456"/>
      <c r="AX185" s="456"/>
      <c r="AY185" s="456"/>
      <c r="AZ185" s="456"/>
      <c r="BA185" s="456"/>
      <c r="BB185" s="456"/>
      <c r="BC185" s="456"/>
      <c r="BD185" s="456"/>
      <c r="BE185" s="456"/>
      <c r="BF185" s="456"/>
      <c r="BG185" s="456"/>
      <c r="BH185" s="456"/>
      <c r="BI185" s="456"/>
      <c r="BJ185" s="456"/>
      <c r="BK185" s="456"/>
      <c r="BL185" s="456"/>
      <c r="BM185" s="456"/>
      <c r="BN185" s="456"/>
      <c r="BO185" s="456"/>
      <c r="BP185" s="456"/>
      <c r="BQ185" s="456"/>
      <c r="BR185" s="456"/>
      <c r="BS185" s="456"/>
      <c r="BT185" s="456"/>
      <c r="BU185" s="456"/>
      <c r="BV185" s="456"/>
      <c r="BW185" s="456"/>
      <c r="BX185" s="456"/>
      <c r="BY185" s="456"/>
      <c r="BZ185" s="456"/>
      <c r="CA185" s="456"/>
      <c r="CB185" s="456"/>
      <c r="CC185" s="456"/>
      <c r="CD185" s="456"/>
      <c r="CE185" s="456"/>
      <c r="CF185" s="456"/>
      <c r="CG185" s="456"/>
      <c r="CH185" s="456"/>
      <c r="CI185" s="456"/>
      <c r="CJ185" s="456"/>
      <c r="CK185" s="456"/>
      <c r="CL185" s="456"/>
      <c r="CM185" s="456"/>
      <c r="CN185" s="456"/>
      <c r="CO185" s="456"/>
      <c r="CP185" s="456"/>
      <c r="CQ185" s="456"/>
      <c r="CR185" s="456"/>
      <c r="CS185" s="456"/>
      <c r="CT185" s="456"/>
      <c r="CU185" s="456"/>
      <c r="CV185" s="456"/>
      <c r="CW185" s="456"/>
      <c r="CX185" s="456"/>
      <c r="CY185" s="456"/>
      <c r="CZ185" s="456"/>
      <c r="DA185" s="456"/>
      <c r="DB185" s="456"/>
      <c r="DC185" s="456"/>
      <c r="DD185" s="456"/>
      <c r="DE185" s="456"/>
      <c r="DF185" s="456"/>
      <c r="DG185" s="456"/>
      <c r="DH185" s="456"/>
      <c r="DI185" s="456"/>
      <c r="DJ185" s="456"/>
      <c r="DK185" s="456"/>
      <c r="DL185" s="456"/>
    </row>
    <row r="186" spans="1:116" s="456" customFormat="1">
      <c r="A186" s="215" t="s">
        <v>49</v>
      </c>
      <c r="B186" s="215"/>
      <c r="C186" s="193">
        <v>54088</v>
      </c>
      <c r="D186" s="193">
        <v>53770</v>
      </c>
      <c r="E186" s="193"/>
      <c r="F186" s="203"/>
      <c r="G186" s="204"/>
      <c r="H186" s="203">
        <v>318</v>
      </c>
      <c r="I186" s="204"/>
      <c r="J186" s="204"/>
      <c r="K186" s="204"/>
      <c r="L186" s="204"/>
      <c r="M186" s="204"/>
      <c r="N186" s="204"/>
      <c r="O186" s="455">
        <f t="shared" si="35"/>
        <v>54088</v>
      </c>
      <c r="P186" s="455">
        <f t="shared" si="36"/>
        <v>0</v>
      </c>
      <c r="Q186" s="455">
        <f>O186-'[1]5.3'!M186</f>
        <v>0</v>
      </c>
    </row>
    <row r="187" spans="1:116" s="456" customFormat="1">
      <c r="A187" s="215" t="s">
        <v>499</v>
      </c>
      <c r="B187" s="215"/>
      <c r="C187" s="193">
        <v>54088</v>
      </c>
      <c r="D187" s="193">
        <v>53770</v>
      </c>
      <c r="E187" s="193">
        <v>0</v>
      </c>
      <c r="F187" s="203">
        <v>0</v>
      </c>
      <c r="G187" s="204">
        <v>0</v>
      </c>
      <c r="H187" s="203">
        <v>318</v>
      </c>
      <c r="I187" s="204">
        <v>0</v>
      </c>
      <c r="J187" s="204">
        <v>0</v>
      </c>
      <c r="K187" s="204">
        <v>0</v>
      </c>
      <c r="L187" s="204">
        <v>0</v>
      </c>
      <c r="M187" s="204">
        <v>0</v>
      </c>
      <c r="N187" s="204">
        <v>0</v>
      </c>
      <c r="O187" s="455">
        <f t="shared" si="35"/>
        <v>54088</v>
      </c>
      <c r="P187" s="455">
        <f t="shared" si="36"/>
        <v>0</v>
      </c>
      <c r="Q187" s="455">
        <f>O187-'[1]5.3'!M187</f>
        <v>0</v>
      </c>
    </row>
    <row r="188" spans="1:116" s="456" customFormat="1">
      <c r="A188" s="215" t="s">
        <v>560</v>
      </c>
      <c r="B188" s="215"/>
      <c r="C188" s="193">
        <v>0</v>
      </c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455">
        <f t="shared" si="35"/>
        <v>0</v>
      </c>
      <c r="P188" s="455">
        <f t="shared" si="36"/>
        <v>0</v>
      </c>
      <c r="Q188" s="455">
        <f>O188-'[1]5.3'!M188</f>
        <v>0</v>
      </c>
    </row>
    <row r="189" spans="1:116" s="456" customFormat="1">
      <c r="A189" s="215" t="s">
        <v>499</v>
      </c>
      <c r="B189" s="215"/>
      <c r="C189" s="193">
        <f>C187+C188</f>
        <v>54088</v>
      </c>
      <c r="D189" s="193">
        <f t="shared" ref="D189:N189" si="52">D187+D188</f>
        <v>53770</v>
      </c>
      <c r="E189" s="193">
        <f t="shared" si="52"/>
        <v>0</v>
      </c>
      <c r="F189" s="193">
        <f t="shared" si="52"/>
        <v>0</v>
      </c>
      <c r="G189" s="193">
        <f t="shared" si="52"/>
        <v>0</v>
      </c>
      <c r="H189" s="193">
        <f t="shared" si="52"/>
        <v>318</v>
      </c>
      <c r="I189" s="193">
        <f t="shared" si="52"/>
        <v>0</v>
      </c>
      <c r="J189" s="193">
        <f t="shared" si="52"/>
        <v>0</v>
      </c>
      <c r="K189" s="193">
        <f t="shared" si="52"/>
        <v>0</v>
      </c>
      <c r="L189" s="193">
        <f t="shared" si="52"/>
        <v>0</v>
      </c>
      <c r="M189" s="193">
        <f t="shared" si="52"/>
        <v>0</v>
      </c>
      <c r="N189" s="193">
        <f t="shared" si="52"/>
        <v>0</v>
      </c>
      <c r="O189" s="455">
        <f t="shared" si="35"/>
        <v>54088</v>
      </c>
      <c r="P189" s="455">
        <f t="shared" si="36"/>
        <v>0</v>
      </c>
      <c r="Q189" s="455">
        <f>O189-'[1]5.3'!M189</f>
        <v>0</v>
      </c>
    </row>
    <row r="190" spans="1:116" s="456" customFormat="1">
      <c r="A190" s="205" t="s">
        <v>164</v>
      </c>
      <c r="B190" s="300" t="s">
        <v>335</v>
      </c>
      <c r="C190" s="193"/>
      <c r="D190" s="193"/>
      <c r="E190" s="204"/>
      <c r="F190" s="203"/>
      <c r="G190" s="204"/>
      <c r="H190" s="203"/>
      <c r="I190" s="204"/>
      <c r="J190" s="204"/>
      <c r="K190" s="204"/>
      <c r="L190" s="204"/>
      <c r="M190" s="204"/>
      <c r="N190" s="204"/>
      <c r="O190" s="455">
        <f t="shared" si="35"/>
        <v>0</v>
      </c>
      <c r="P190" s="455">
        <f t="shared" si="36"/>
        <v>0</v>
      </c>
      <c r="Q190" s="455">
        <f>O190-'[1]5.3'!M190</f>
        <v>0</v>
      </c>
    </row>
    <row r="191" spans="1:116" s="456" customFormat="1">
      <c r="A191" s="215" t="s">
        <v>49</v>
      </c>
      <c r="B191" s="215"/>
      <c r="C191" s="193">
        <v>14089</v>
      </c>
      <c r="D191" s="193">
        <v>14038</v>
      </c>
      <c r="E191" s="193"/>
      <c r="F191" s="203"/>
      <c r="G191" s="204"/>
      <c r="H191" s="203">
        <v>51</v>
      </c>
      <c r="I191" s="204"/>
      <c r="J191" s="204"/>
      <c r="K191" s="204"/>
      <c r="L191" s="204"/>
      <c r="M191" s="204"/>
      <c r="N191" s="204"/>
      <c r="O191" s="455">
        <f t="shared" si="35"/>
        <v>14089</v>
      </c>
      <c r="P191" s="455">
        <f t="shared" si="36"/>
        <v>0</v>
      </c>
      <c r="Q191" s="455">
        <f>O191-'[1]5.3'!M191</f>
        <v>0</v>
      </c>
    </row>
    <row r="192" spans="1:116" s="456" customFormat="1">
      <c r="A192" s="215" t="s">
        <v>499</v>
      </c>
      <c r="B192" s="215"/>
      <c r="C192" s="193">
        <v>14444</v>
      </c>
      <c r="D192" s="193">
        <v>14038</v>
      </c>
      <c r="E192" s="193">
        <v>0</v>
      </c>
      <c r="F192" s="203">
        <v>0</v>
      </c>
      <c r="G192" s="204">
        <v>0</v>
      </c>
      <c r="H192" s="203">
        <v>51</v>
      </c>
      <c r="I192" s="204">
        <v>0</v>
      </c>
      <c r="J192" s="204">
        <v>0</v>
      </c>
      <c r="K192" s="204">
        <v>0</v>
      </c>
      <c r="L192" s="204">
        <v>0</v>
      </c>
      <c r="M192" s="204">
        <v>0</v>
      </c>
      <c r="N192" s="204">
        <v>355</v>
      </c>
      <c r="O192" s="455">
        <f t="shared" si="35"/>
        <v>14444</v>
      </c>
      <c r="P192" s="455">
        <f t="shared" si="36"/>
        <v>0</v>
      </c>
      <c r="Q192" s="455">
        <f>O192-'[1]5.3'!M192</f>
        <v>0</v>
      </c>
    </row>
    <row r="193" spans="1:116" s="456" customFormat="1">
      <c r="A193" s="215" t="s">
        <v>560</v>
      </c>
      <c r="B193" s="215"/>
      <c r="C193" s="193">
        <v>0</v>
      </c>
      <c r="D193" s="193">
        <v>0</v>
      </c>
      <c r="E193" s="193">
        <f t="shared" ref="E193:M193" si="53">SUM(E192)</f>
        <v>0</v>
      </c>
      <c r="F193" s="193">
        <f t="shared" si="53"/>
        <v>0</v>
      </c>
      <c r="G193" s="193">
        <f t="shared" si="53"/>
        <v>0</v>
      </c>
      <c r="H193" s="193">
        <v>0</v>
      </c>
      <c r="I193" s="193">
        <f t="shared" si="53"/>
        <v>0</v>
      </c>
      <c r="J193" s="193">
        <f t="shared" si="53"/>
        <v>0</v>
      </c>
      <c r="K193" s="193">
        <f t="shared" si="53"/>
        <v>0</v>
      </c>
      <c r="L193" s="193">
        <f t="shared" si="53"/>
        <v>0</v>
      </c>
      <c r="M193" s="193">
        <f t="shared" si="53"/>
        <v>0</v>
      </c>
      <c r="N193" s="193">
        <v>0</v>
      </c>
      <c r="O193" s="455">
        <f t="shared" si="35"/>
        <v>0</v>
      </c>
      <c r="P193" s="455">
        <f t="shared" si="36"/>
        <v>0</v>
      </c>
      <c r="Q193" s="455">
        <f>O193-'[1]5.3'!M193</f>
        <v>0</v>
      </c>
    </row>
    <row r="194" spans="1:116" s="456" customFormat="1">
      <c r="A194" s="215" t="s">
        <v>499</v>
      </c>
      <c r="B194" s="215"/>
      <c r="C194" s="193">
        <f>C192+C193</f>
        <v>14444</v>
      </c>
      <c r="D194" s="193">
        <f t="shared" ref="D194:N194" si="54">D192+D193</f>
        <v>14038</v>
      </c>
      <c r="E194" s="193">
        <f t="shared" si="54"/>
        <v>0</v>
      </c>
      <c r="F194" s="193">
        <f t="shared" si="54"/>
        <v>0</v>
      </c>
      <c r="G194" s="193">
        <f t="shared" si="54"/>
        <v>0</v>
      </c>
      <c r="H194" s="193">
        <f t="shared" si="54"/>
        <v>51</v>
      </c>
      <c r="I194" s="193">
        <f t="shared" si="54"/>
        <v>0</v>
      </c>
      <c r="J194" s="193">
        <f t="shared" si="54"/>
        <v>0</v>
      </c>
      <c r="K194" s="193">
        <f t="shared" si="54"/>
        <v>0</v>
      </c>
      <c r="L194" s="193">
        <f t="shared" si="54"/>
        <v>0</v>
      </c>
      <c r="M194" s="193">
        <f t="shared" si="54"/>
        <v>0</v>
      </c>
      <c r="N194" s="193">
        <f t="shared" si="54"/>
        <v>355</v>
      </c>
      <c r="O194" s="455">
        <f t="shared" si="35"/>
        <v>14444</v>
      </c>
      <c r="P194" s="455">
        <f t="shared" si="36"/>
        <v>0</v>
      </c>
      <c r="Q194" s="455">
        <f>O194-'[1]5.3'!M194</f>
        <v>0</v>
      </c>
    </row>
    <row r="195" spans="1:116">
      <c r="A195" s="205" t="s">
        <v>166</v>
      </c>
      <c r="B195" s="300" t="s">
        <v>335</v>
      </c>
      <c r="C195" s="193"/>
      <c r="D195" s="193"/>
      <c r="E195" s="204"/>
      <c r="F195" s="203"/>
      <c r="G195" s="204"/>
      <c r="H195" s="203"/>
      <c r="I195" s="204"/>
      <c r="J195" s="204"/>
      <c r="K195" s="204"/>
      <c r="L195" s="204"/>
      <c r="M195" s="204"/>
      <c r="N195" s="204"/>
      <c r="O195" s="455">
        <f t="shared" si="35"/>
        <v>0</v>
      </c>
      <c r="P195" s="455">
        <f t="shared" si="36"/>
        <v>0</v>
      </c>
      <c r="Q195" s="455">
        <f>O195-'[1]5.3'!M195</f>
        <v>0</v>
      </c>
      <c r="R195" s="456"/>
      <c r="S195" s="456"/>
      <c r="T195" s="456"/>
      <c r="U195" s="456"/>
      <c r="V195" s="456"/>
      <c r="W195" s="456"/>
      <c r="X195" s="456"/>
      <c r="Y195" s="456"/>
      <c r="Z195" s="456"/>
      <c r="AA195" s="456"/>
      <c r="AB195" s="456"/>
      <c r="AC195" s="456"/>
      <c r="AD195" s="456"/>
      <c r="AE195" s="456"/>
      <c r="AF195" s="456"/>
      <c r="AG195" s="456"/>
      <c r="AH195" s="456"/>
      <c r="AI195" s="456"/>
      <c r="AJ195" s="456"/>
      <c r="AK195" s="456"/>
      <c r="AL195" s="456"/>
      <c r="AM195" s="456"/>
      <c r="AN195" s="456"/>
      <c r="AO195" s="456"/>
      <c r="AP195" s="456"/>
      <c r="AQ195" s="456"/>
      <c r="AR195" s="456"/>
      <c r="AS195" s="456"/>
      <c r="AT195" s="456"/>
      <c r="AU195" s="456"/>
      <c r="AV195" s="456"/>
      <c r="AW195" s="456"/>
      <c r="AX195" s="456"/>
      <c r="AY195" s="456"/>
      <c r="AZ195" s="456"/>
      <c r="BA195" s="456"/>
      <c r="BB195" s="456"/>
      <c r="BC195" s="456"/>
      <c r="BD195" s="456"/>
      <c r="BE195" s="456"/>
      <c r="BF195" s="456"/>
      <c r="BG195" s="456"/>
      <c r="BH195" s="456"/>
      <c r="BI195" s="456"/>
      <c r="BJ195" s="456"/>
      <c r="BK195" s="456"/>
      <c r="BL195" s="456"/>
      <c r="BM195" s="456"/>
      <c r="BN195" s="456"/>
      <c r="BO195" s="456"/>
      <c r="BP195" s="456"/>
      <c r="BQ195" s="456"/>
      <c r="BR195" s="456"/>
      <c r="BS195" s="456"/>
      <c r="BT195" s="456"/>
      <c r="BU195" s="456"/>
      <c r="BV195" s="456"/>
      <c r="BW195" s="456"/>
      <c r="BX195" s="456"/>
      <c r="BY195" s="456"/>
      <c r="BZ195" s="456"/>
      <c r="CA195" s="456"/>
      <c r="CB195" s="456"/>
      <c r="CC195" s="456"/>
      <c r="CD195" s="456"/>
      <c r="CE195" s="456"/>
      <c r="CF195" s="456"/>
      <c r="CG195" s="456"/>
      <c r="CH195" s="456"/>
      <c r="CI195" s="456"/>
      <c r="CJ195" s="456"/>
      <c r="CK195" s="456"/>
      <c r="CL195" s="456"/>
      <c r="CM195" s="456"/>
      <c r="CN195" s="456"/>
      <c r="CO195" s="456"/>
      <c r="CP195" s="456"/>
      <c r="CQ195" s="456"/>
      <c r="CR195" s="456"/>
      <c r="CS195" s="456"/>
      <c r="CT195" s="456"/>
      <c r="CU195" s="456"/>
      <c r="CV195" s="456"/>
      <c r="CW195" s="456"/>
      <c r="CX195" s="456"/>
      <c r="CY195" s="456"/>
      <c r="CZ195" s="456"/>
      <c r="DA195" s="456"/>
      <c r="DB195" s="456"/>
      <c r="DC195" s="456"/>
      <c r="DD195" s="456"/>
      <c r="DE195" s="456"/>
      <c r="DF195" s="456"/>
      <c r="DG195" s="456"/>
      <c r="DH195" s="456"/>
      <c r="DI195" s="456"/>
      <c r="DJ195" s="456"/>
      <c r="DK195" s="456"/>
      <c r="DL195" s="456"/>
    </row>
    <row r="196" spans="1:116" s="456" customFormat="1">
      <c r="A196" s="215" t="s">
        <v>49</v>
      </c>
      <c r="B196" s="215"/>
      <c r="C196" s="193">
        <v>5693</v>
      </c>
      <c r="D196" s="193">
        <v>5693</v>
      </c>
      <c r="E196" s="193"/>
      <c r="F196" s="203"/>
      <c r="G196" s="204"/>
      <c r="H196" s="203"/>
      <c r="I196" s="204"/>
      <c r="J196" s="204"/>
      <c r="K196" s="204"/>
      <c r="L196" s="204"/>
      <c r="M196" s="204"/>
      <c r="N196" s="204"/>
      <c r="O196" s="455">
        <f t="shared" si="35"/>
        <v>5693</v>
      </c>
      <c r="P196" s="455">
        <f t="shared" si="36"/>
        <v>0</v>
      </c>
      <c r="Q196" s="455">
        <f>O196-'[1]5.3'!M196</f>
        <v>0</v>
      </c>
    </row>
    <row r="197" spans="1:116" s="456" customFormat="1">
      <c r="A197" s="215" t="s">
        <v>499</v>
      </c>
      <c r="B197" s="215"/>
      <c r="C197" s="193">
        <v>6863</v>
      </c>
      <c r="D197" s="193">
        <v>5693</v>
      </c>
      <c r="E197" s="193">
        <v>0</v>
      </c>
      <c r="F197" s="203">
        <v>0</v>
      </c>
      <c r="G197" s="204">
        <v>0</v>
      </c>
      <c r="H197" s="203">
        <v>0</v>
      </c>
      <c r="I197" s="204">
        <v>0</v>
      </c>
      <c r="J197" s="204">
        <v>0</v>
      </c>
      <c r="K197" s="204">
        <v>0</v>
      </c>
      <c r="L197" s="204">
        <v>0</v>
      </c>
      <c r="M197" s="204">
        <v>0</v>
      </c>
      <c r="N197" s="204">
        <v>1170</v>
      </c>
      <c r="O197" s="455">
        <f t="shared" si="35"/>
        <v>6863</v>
      </c>
      <c r="P197" s="455">
        <f t="shared" si="36"/>
        <v>0</v>
      </c>
      <c r="Q197" s="455">
        <f>O197-'[1]5.3'!M197</f>
        <v>0</v>
      </c>
    </row>
    <row r="198" spans="1:116" s="456" customFormat="1">
      <c r="A198" s="215" t="s">
        <v>560</v>
      </c>
      <c r="B198" s="215"/>
      <c r="C198" s="193">
        <v>0</v>
      </c>
      <c r="D198" s="193">
        <v>0</v>
      </c>
      <c r="E198" s="193">
        <f t="shared" ref="E198:M198" si="55">SUM(E197)</f>
        <v>0</v>
      </c>
      <c r="F198" s="193">
        <f t="shared" si="55"/>
        <v>0</v>
      </c>
      <c r="G198" s="193">
        <f t="shared" si="55"/>
        <v>0</v>
      </c>
      <c r="H198" s="193">
        <f t="shared" si="55"/>
        <v>0</v>
      </c>
      <c r="I198" s="193">
        <f t="shared" si="55"/>
        <v>0</v>
      </c>
      <c r="J198" s="193">
        <f t="shared" si="55"/>
        <v>0</v>
      </c>
      <c r="K198" s="193">
        <f t="shared" si="55"/>
        <v>0</v>
      </c>
      <c r="L198" s="193">
        <f t="shared" si="55"/>
        <v>0</v>
      </c>
      <c r="M198" s="193">
        <f t="shared" si="55"/>
        <v>0</v>
      </c>
      <c r="N198" s="193">
        <v>0</v>
      </c>
      <c r="O198" s="455">
        <f t="shared" si="35"/>
        <v>0</v>
      </c>
      <c r="P198" s="455">
        <f t="shared" si="36"/>
        <v>0</v>
      </c>
      <c r="Q198" s="455">
        <f>O198-'[1]5.3'!M198</f>
        <v>0</v>
      </c>
    </row>
    <row r="199" spans="1:116" s="456" customFormat="1">
      <c r="A199" s="215" t="s">
        <v>499</v>
      </c>
      <c r="B199" s="215"/>
      <c r="C199" s="193">
        <f>C197+C198</f>
        <v>6863</v>
      </c>
      <c r="D199" s="193">
        <f t="shared" ref="D199:N199" si="56">D197+D198</f>
        <v>5693</v>
      </c>
      <c r="E199" s="193">
        <f t="shared" si="56"/>
        <v>0</v>
      </c>
      <c r="F199" s="193">
        <f t="shared" si="56"/>
        <v>0</v>
      </c>
      <c r="G199" s="193">
        <f t="shared" si="56"/>
        <v>0</v>
      </c>
      <c r="H199" s="193">
        <f t="shared" si="56"/>
        <v>0</v>
      </c>
      <c r="I199" s="193">
        <f t="shared" si="56"/>
        <v>0</v>
      </c>
      <c r="J199" s="193">
        <f t="shared" si="56"/>
        <v>0</v>
      </c>
      <c r="K199" s="193">
        <f t="shared" si="56"/>
        <v>0</v>
      </c>
      <c r="L199" s="193">
        <f t="shared" si="56"/>
        <v>0</v>
      </c>
      <c r="M199" s="193">
        <f t="shared" si="56"/>
        <v>0</v>
      </c>
      <c r="N199" s="193">
        <f t="shared" si="56"/>
        <v>1170</v>
      </c>
      <c r="O199" s="455">
        <f t="shared" si="35"/>
        <v>6863</v>
      </c>
      <c r="P199" s="455">
        <f t="shared" si="36"/>
        <v>0</v>
      </c>
      <c r="Q199" s="455">
        <f>O199-'[1]5.3'!M199</f>
        <v>0</v>
      </c>
    </row>
    <row r="200" spans="1:116" s="456" customFormat="1">
      <c r="A200" s="205" t="s">
        <v>251</v>
      </c>
      <c r="B200" s="300" t="s">
        <v>335</v>
      </c>
      <c r="C200" s="193"/>
      <c r="D200" s="193"/>
      <c r="E200" s="204"/>
      <c r="F200" s="203"/>
      <c r="G200" s="204"/>
      <c r="H200" s="203"/>
      <c r="I200" s="204"/>
      <c r="J200" s="204"/>
      <c r="K200" s="204"/>
      <c r="L200" s="204"/>
      <c r="M200" s="204"/>
      <c r="N200" s="204"/>
      <c r="O200" s="455">
        <f t="shared" si="35"/>
        <v>0</v>
      </c>
      <c r="P200" s="455">
        <f t="shared" si="36"/>
        <v>0</v>
      </c>
      <c r="Q200" s="455">
        <f>O200-'[1]5.3'!M200</f>
        <v>0</v>
      </c>
    </row>
    <row r="201" spans="1:116" s="456" customFormat="1">
      <c r="A201" s="215" t="s">
        <v>49</v>
      </c>
      <c r="B201" s="215"/>
      <c r="C201" s="193">
        <v>1175</v>
      </c>
      <c r="D201" s="193">
        <v>1175</v>
      </c>
      <c r="E201" s="193"/>
      <c r="F201" s="203"/>
      <c r="G201" s="204"/>
      <c r="H201" s="203"/>
      <c r="I201" s="204"/>
      <c r="J201" s="204"/>
      <c r="K201" s="204"/>
      <c r="L201" s="204"/>
      <c r="M201" s="204"/>
      <c r="N201" s="204"/>
      <c r="O201" s="455">
        <f t="shared" si="35"/>
        <v>1175</v>
      </c>
      <c r="P201" s="455">
        <f t="shared" si="36"/>
        <v>0</v>
      </c>
      <c r="Q201" s="455">
        <f>O201-'[1]5.3'!M201</f>
        <v>0</v>
      </c>
    </row>
    <row r="202" spans="1:116" s="456" customFormat="1">
      <c r="A202" s="215" t="s">
        <v>499</v>
      </c>
      <c r="B202" s="215"/>
      <c r="C202" s="193">
        <f>C198+C201</f>
        <v>1175</v>
      </c>
      <c r="D202" s="193">
        <f t="shared" ref="D202:N202" si="57">D198+D201</f>
        <v>1175</v>
      </c>
      <c r="E202" s="193">
        <f t="shared" si="57"/>
        <v>0</v>
      </c>
      <c r="F202" s="193">
        <f t="shared" si="57"/>
        <v>0</v>
      </c>
      <c r="G202" s="193">
        <f t="shared" si="57"/>
        <v>0</v>
      </c>
      <c r="H202" s="193">
        <f t="shared" si="57"/>
        <v>0</v>
      </c>
      <c r="I202" s="193">
        <f t="shared" si="57"/>
        <v>0</v>
      </c>
      <c r="J202" s="193">
        <f t="shared" si="57"/>
        <v>0</v>
      </c>
      <c r="K202" s="193">
        <f t="shared" si="57"/>
        <v>0</v>
      </c>
      <c r="L202" s="193">
        <f t="shared" si="57"/>
        <v>0</v>
      </c>
      <c r="M202" s="193">
        <f t="shared" si="57"/>
        <v>0</v>
      </c>
      <c r="N202" s="193">
        <f t="shared" si="57"/>
        <v>0</v>
      </c>
      <c r="O202" s="455">
        <f t="shared" si="35"/>
        <v>1175</v>
      </c>
      <c r="P202" s="455">
        <f t="shared" si="36"/>
        <v>0</v>
      </c>
      <c r="Q202" s="455">
        <f>O202-'[1]5.3'!M202</f>
        <v>0</v>
      </c>
    </row>
    <row r="203" spans="1:116" s="456" customFormat="1">
      <c r="A203" s="215" t="s">
        <v>560</v>
      </c>
      <c r="B203" s="215"/>
      <c r="C203" s="193">
        <v>0</v>
      </c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455">
        <f t="shared" ref="O203:O234" si="58">SUM(D203:N203)</f>
        <v>0</v>
      </c>
      <c r="P203" s="455">
        <f t="shared" si="36"/>
        <v>0</v>
      </c>
      <c r="Q203" s="455">
        <f>O203-'[1]5.3'!M203</f>
        <v>0</v>
      </c>
    </row>
    <row r="204" spans="1:116" s="456" customFormat="1">
      <c r="A204" s="215" t="s">
        <v>499</v>
      </c>
      <c r="B204" s="215"/>
      <c r="C204" s="193">
        <f>C202+C203</f>
        <v>1175</v>
      </c>
      <c r="D204" s="193">
        <f t="shared" ref="D204:N204" si="59">D202+D203</f>
        <v>1175</v>
      </c>
      <c r="E204" s="193">
        <f t="shared" si="59"/>
        <v>0</v>
      </c>
      <c r="F204" s="193">
        <f t="shared" si="59"/>
        <v>0</v>
      </c>
      <c r="G204" s="193">
        <f t="shared" si="59"/>
        <v>0</v>
      </c>
      <c r="H204" s="193">
        <f t="shared" si="59"/>
        <v>0</v>
      </c>
      <c r="I204" s="193">
        <f t="shared" si="59"/>
        <v>0</v>
      </c>
      <c r="J204" s="193">
        <f t="shared" si="59"/>
        <v>0</v>
      </c>
      <c r="K204" s="193">
        <f t="shared" si="59"/>
        <v>0</v>
      </c>
      <c r="L204" s="193">
        <f t="shared" si="59"/>
        <v>0</v>
      </c>
      <c r="M204" s="193">
        <f t="shared" si="59"/>
        <v>0</v>
      </c>
      <c r="N204" s="193">
        <f t="shared" si="59"/>
        <v>0</v>
      </c>
      <c r="O204" s="455">
        <f t="shared" si="58"/>
        <v>1175</v>
      </c>
      <c r="P204" s="455">
        <f t="shared" ref="P204:P241" si="60">O204-C204</f>
        <v>0</v>
      </c>
      <c r="Q204" s="455">
        <f>O204-'[1]5.3'!M204</f>
        <v>0</v>
      </c>
    </row>
    <row r="205" spans="1:116">
      <c r="A205" s="205" t="s">
        <v>252</v>
      </c>
      <c r="B205" s="300" t="s">
        <v>335</v>
      </c>
      <c r="C205" s="193"/>
      <c r="D205" s="193"/>
      <c r="E205" s="204"/>
      <c r="F205" s="203"/>
      <c r="G205" s="204"/>
      <c r="H205" s="203"/>
      <c r="I205" s="204"/>
      <c r="J205" s="204"/>
      <c r="K205" s="204"/>
      <c r="L205" s="204"/>
      <c r="M205" s="204"/>
      <c r="N205" s="204"/>
      <c r="O205" s="455">
        <f t="shared" si="58"/>
        <v>0</v>
      </c>
      <c r="P205" s="455">
        <f t="shared" si="60"/>
        <v>0</v>
      </c>
      <c r="Q205" s="455">
        <f>O205-'[1]5.3'!M205</f>
        <v>0</v>
      </c>
      <c r="R205" s="456"/>
      <c r="S205" s="456"/>
      <c r="T205" s="456"/>
      <c r="U205" s="456"/>
      <c r="V205" s="456"/>
      <c r="W205" s="456"/>
      <c r="X205" s="456"/>
      <c r="Y205" s="456"/>
      <c r="Z205" s="456"/>
      <c r="AA205" s="456"/>
      <c r="AB205" s="456"/>
      <c r="AC205" s="456"/>
      <c r="AD205" s="456"/>
      <c r="AE205" s="456"/>
      <c r="AF205" s="456"/>
      <c r="AG205" s="456"/>
      <c r="AH205" s="456"/>
      <c r="AI205" s="456"/>
      <c r="AJ205" s="456"/>
      <c r="AK205" s="456"/>
      <c r="AL205" s="456"/>
      <c r="AM205" s="456"/>
      <c r="AN205" s="456"/>
      <c r="AO205" s="456"/>
      <c r="AP205" s="456"/>
      <c r="AQ205" s="456"/>
      <c r="AR205" s="456"/>
      <c r="AS205" s="456"/>
      <c r="AT205" s="456"/>
      <c r="AU205" s="456"/>
      <c r="AV205" s="456"/>
      <c r="AW205" s="456"/>
      <c r="AX205" s="456"/>
      <c r="AY205" s="456"/>
      <c r="AZ205" s="456"/>
      <c r="BA205" s="456"/>
      <c r="BB205" s="456"/>
      <c r="BC205" s="456"/>
      <c r="BD205" s="456"/>
      <c r="BE205" s="456"/>
      <c r="BF205" s="456"/>
      <c r="BG205" s="456"/>
      <c r="BH205" s="456"/>
      <c r="BI205" s="456"/>
      <c r="BJ205" s="456"/>
      <c r="BK205" s="456"/>
      <c r="BL205" s="456"/>
      <c r="BM205" s="456"/>
      <c r="BN205" s="456"/>
      <c r="BO205" s="456"/>
      <c r="BP205" s="456"/>
      <c r="BQ205" s="456"/>
      <c r="BR205" s="456"/>
      <c r="BS205" s="456"/>
      <c r="BT205" s="456"/>
      <c r="BU205" s="456"/>
      <c r="BV205" s="456"/>
      <c r="BW205" s="456"/>
      <c r="BX205" s="456"/>
      <c r="BY205" s="456"/>
      <c r="BZ205" s="456"/>
      <c r="CA205" s="456"/>
      <c r="CB205" s="456"/>
      <c r="CC205" s="456"/>
      <c r="CD205" s="456"/>
      <c r="CE205" s="456"/>
      <c r="CF205" s="456"/>
      <c r="CG205" s="456"/>
      <c r="CH205" s="456"/>
      <c r="CI205" s="456"/>
      <c r="CJ205" s="456"/>
      <c r="CK205" s="456"/>
      <c r="CL205" s="456"/>
      <c r="CM205" s="456"/>
      <c r="CN205" s="456"/>
      <c r="CO205" s="456"/>
      <c r="CP205" s="456"/>
      <c r="CQ205" s="456"/>
      <c r="CR205" s="456"/>
      <c r="CS205" s="456"/>
      <c r="CT205" s="456"/>
      <c r="CU205" s="456"/>
      <c r="CV205" s="456"/>
      <c r="CW205" s="456"/>
      <c r="CX205" s="456"/>
      <c r="CY205" s="456"/>
      <c r="CZ205" s="456"/>
      <c r="DA205" s="456"/>
      <c r="DB205" s="456"/>
      <c r="DC205" s="456"/>
      <c r="DD205" s="456"/>
      <c r="DE205" s="456"/>
      <c r="DF205" s="456"/>
      <c r="DG205" s="456"/>
      <c r="DH205" s="456"/>
      <c r="DI205" s="456"/>
      <c r="DJ205" s="456"/>
      <c r="DK205" s="456"/>
      <c r="DL205" s="456"/>
    </row>
    <row r="206" spans="1:116" s="456" customFormat="1">
      <c r="A206" s="215" t="s">
        <v>49</v>
      </c>
      <c r="B206" s="215"/>
      <c r="C206" s="193">
        <v>31</v>
      </c>
      <c r="D206" s="193">
        <v>31</v>
      </c>
      <c r="E206" s="193"/>
      <c r="F206" s="203"/>
      <c r="G206" s="204"/>
      <c r="H206" s="203"/>
      <c r="I206" s="204"/>
      <c r="J206" s="204"/>
      <c r="K206" s="204"/>
      <c r="L206" s="204"/>
      <c r="M206" s="204"/>
      <c r="N206" s="204"/>
      <c r="O206" s="455">
        <f t="shared" si="58"/>
        <v>31</v>
      </c>
      <c r="P206" s="455">
        <f t="shared" si="60"/>
        <v>0</v>
      </c>
      <c r="Q206" s="455">
        <f>O206-'[1]5.3'!M206</f>
        <v>0</v>
      </c>
    </row>
    <row r="207" spans="1:116" s="456" customFormat="1">
      <c r="A207" s="215" t="s">
        <v>499</v>
      </c>
      <c r="B207" s="215"/>
      <c r="C207" s="193">
        <v>31</v>
      </c>
      <c r="D207" s="193">
        <v>31</v>
      </c>
      <c r="E207" s="193">
        <v>0</v>
      </c>
      <c r="F207" s="203">
        <v>0</v>
      </c>
      <c r="G207" s="204">
        <v>0</v>
      </c>
      <c r="H207" s="203">
        <v>0</v>
      </c>
      <c r="I207" s="204">
        <v>0</v>
      </c>
      <c r="J207" s="204">
        <v>0</v>
      </c>
      <c r="K207" s="204">
        <v>0</v>
      </c>
      <c r="L207" s="204">
        <v>0</v>
      </c>
      <c r="M207" s="204">
        <v>0</v>
      </c>
      <c r="N207" s="204">
        <v>0</v>
      </c>
      <c r="O207" s="455">
        <f t="shared" si="58"/>
        <v>31</v>
      </c>
      <c r="P207" s="455">
        <f t="shared" si="60"/>
        <v>0</v>
      </c>
      <c r="Q207" s="455">
        <f>O207-'[1]5.3'!M207</f>
        <v>0</v>
      </c>
    </row>
    <row r="208" spans="1:116" s="456" customFormat="1">
      <c r="A208" s="215" t="s">
        <v>560</v>
      </c>
      <c r="B208" s="215"/>
      <c r="C208" s="193">
        <v>0</v>
      </c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455">
        <f t="shared" si="58"/>
        <v>0</v>
      </c>
      <c r="P208" s="455">
        <f t="shared" si="60"/>
        <v>0</v>
      </c>
      <c r="Q208" s="455">
        <f>O208-'[1]5.3'!M208</f>
        <v>0</v>
      </c>
    </row>
    <row r="209" spans="1:116" s="456" customFormat="1">
      <c r="A209" s="215" t="s">
        <v>499</v>
      </c>
      <c r="B209" s="215"/>
      <c r="C209" s="193">
        <f>C207+C208</f>
        <v>31</v>
      </c>
      <c r="D209" s="193">
        <f t="shared" ref="D209:N209" si="61">D207+D208</f>
        <v>31</v>
      </c>
      <c r="E209" s="193">
        <f t="shared" si="61"/>
        <v>0</v>
      </c>
      <c r="F209" s="193">
        <f t="shared" si="61"/>
        <v>0</v>
      </c>
      <c r="G209" s="193">
        <f t="shared" si="61"/>
        <v>0</v>
      </c>
      <c r="H209" s="193">
        <f t="shared" si="61"/>
        <v>0</v>
      </c>
      <c r="I209" s="193">
        <f t="shared" si="61"/>
        <v>0</v>
      </c>
      <c r="J209" s="193">
        <f t="shared" si="61"/>
        <v>0</v>
      </c>
      <c r="K209" s="193">
        <f t="shared" si="61"/>
        <v>0</v>
      </c>
      <c r="L209" s="193">
        <f t="shared" si="61"/>
        <v>0</v>
      </c>
      <c r="M209" s="193">
        <f t="shared" si="61"/>
        <v>0</v>
      </c>
      <c r="N209" s="193">
        <f t="shared" si="61"/>
        <v>0</v>
      </c>
      <c r="O209" s="455">
        <f t="shared" si="58"/>
        <v>31</v>
      </c>
      <c r="P209" s="455">
        <f t="shared" si="60"/>
        <v>0</v>
      </c>
      <c r="Q209" s="455">
        <f>O209-'[1]5.3'!M209</f>
        <v>0</v>
      </c>
    </row>
    <row r="210" spans="1:116">
      <c r="A210" s="205" t="s">
        <v>253</v>
      </c>
      <c r="B210" s="300" t="s">
        <v>335</v>
      </c>
      <c r="C210" s="193"/>
      <c r="D210" s="193"/>
      <c r="E210" s="204"/>
      <c r="F210" s="203"/>
      <c r="G210" s="204"/>
      <c r="H210" s="203"/>
      <c r="I210" s="204"/>
      <c r="J210" s="204"/>
      <c r="K210" s="204"/>
      <c r="L210" s="204"/>
      <c r="M210" s="204"/>
      <c r="N210" s="204"/>
      <c r="O210" s="455">
        <f t="shared" si="58"/>
        <v>0</v>
      </c>
      <c r="P210" s="455">
        <f t="shared" si="60"/>
        <v>0</v>
      </c>
      <c r="Q210" s="455">
        <f>O210-'[1]5.3'!M210</f>
        <v>0</v>
      </c>
      <c r="R210" s="456"/>
      <c r="S210" s="456"/>
      <c r="T210" s="456"/>
      <c r="U210" s="456"/>
      <c r="V210" s="456"/>
      <c r="W210" s="456"/>
      <c r="X210" s="456"/>
      <c r="Y210" s="456"/>
      <c r="Z210" s="456"/>
      <c r="AA210" s="456"/>
      <c r="AB210" s="456"/>
      <c r="AC210" s="456"/>
      <c r="AD210" s="456"/>
      <c r="AE210" s="456"/>
      <c r="AF210" s="456"/>
      <c r="AG210" s="456"/>
      <c r="AH210" s="456"/>
      <c r="AI210" s="456"/>
      <c r="AJ210" s="456"/>
      <c r="AK210" s="456"/>
      <c r="AL210" s="456"/>
      <c r="AM210" s="456"/>
      <c r="AN210" s="456"/>
      <c r="AO210" s="456"/>
      <c r="AP210" s="456"/>
      <c r="AQ210" s="456"/>
      <c r="AR210" s="456"/>
      <c r="AS210" s="456"/>
      <c r="AT210" s="456"/>
      <c r="AU210" s="456"/>
      <c r="AV210" s="456"/>
      <c r="AW210" s="456"/>
      <c r="AX210" s="456"/>
      <c r="AY210" s="456"/>
      <c r="AZ210" s="456"/>
      <c r="BA210" s="456"/>
      <c r="BB210" s="456"/>
      <c r="BC210" s="456"/>
      <c r="BD210" s="456"/>
      <c r="BE210" s="456"/>
      <c r="BF210" s="456"/>
      <c r="BG210" s="456"/>
      <c r="BH210" s="456"/>
      <c r="BI210" s="456"/>
      <c r="BJ210" s="456"/>
      <c r="BK210" s="456"/>
      <c r="BL210" s="456"/>
      <c r="BM210" s="456"/>
      <c r="BN210" s="456"/>
      <c r="BO210" s="456"/>
      <c r="BP210" s="456"/>
      <c r="BQ210" s="456"/>
      <c r="BR210" s="456"/>
      <c r="BS210" s="456"/>
      <c r="BT210" s="456"/>
      <c r="BU210" s="456"/>
      <c r="BV210" s="456"/>
      <c r="BW210" s="456"/>
      <c r="BX210" s="456"/>
      <c r="BY210" s="456"/>
      <c r="BZ210" s="456"/>
      <c r="CA210" s="456"/>
      <c r="CB210" s="456"/>
      <c r="CC210" s="456"/>
      <c r="CD210" s="456"/>
      <c r="CE210" s="456"/>
      <c r="CF210" s="456"/>
      <c r="CG210" s="456"/>
      <c r="CH210" s="456"/>
      <c r="CI210" s="456"/>
      <c r="CJ210" s="456"/>
      <c r="CK210" s="456"/>
      <c r="CL210" s="456"/>
      <c r="CM210" s="456"/>
      <c r="CN210" s="456"/>
      <c r="CO210" s="456"/>
      <c r="CP210" s="456"/>
      <c r="CQ210" s="456"/>
      <c r="CR210" s="456"/>
      <c r="CS210" s="456"/>
      <c r="CT210" s="456"/>
      <c r="CU210" s="456"/>
      <c r="CV210" s="456"/>
      <c r="CW210" s="456"/>
      <c r="CX210" s="456"/>
      <c r="CY210" s="456"/>
      <c r="CZ210" s="456"/>
      <c r="DA210" s="456"/>
      <c r="DB210" s="456"/>
      <c r="DC210" s="456"/>
      <c r="DD210" s="456"/>
      <c r="DE210" s="456"/>
      <c r="DF210" s="456"/>
      <c r="DG210" s="456"/>
      <c r="DH210" s="456"/>
      <c r="DI210" s="456"/>
      <c r="DJ210" s="456"/>
      <c r="DK210" s="456"/>
      <c r="DL210" s="456"/>
    </row>
    <row r="211" spans="1:116" s="456" customFormat="1">
      <c r="A211" s="215" t="s">
        <v>49</v>
      </c>
      <c r="B211" s="215"/>
      <c r="C211" s="193">
        <v>7350</v>
      </c>
      <c r="D211" s="193">
        <v>7350</v>
      </c>
      <c r="E211" s="193"/>
      <c r="F211" s="203"/>
      <c r="G211" s="204"/>
      <c r="H211" s="203"/>
      <c r="I211" s="204"/>
      <c r="J211" s="204"/>
      <c r="K211" s="204"/>
      <c r="L211" s="204"/>
      <c r="M211" s="204"/>
      <c r="N211" s="204"/>
      <c r="O211" s="455">
        <f t="shared" si="58"/>
        <v>7350</v>
      </c>
      <c r="P211" s="455">
        <f t="shared" si="60"/>
        <v>0</v>
      </c>
      <c r="Q211" s="455">
        <f>O211-'[1]5.3'!M211</f>
        <v>0</v>
      </c>
    </row>
    <row r="212" spans="1:116" s="456" customFormat="1">
      <c r="A212" s="215" t="s">
        <v>499</v>
      </c>
      <c r="B212" s="215"/>
      <c r="C212" s="193">
        <v>7350</v>
      </c>
      <c r="D212" s="193">
        <v>7350</v>
      </c>
      <c r="E212" s="193">
        <v>0</v>
      </c>
      <c r="F212" s="203">
        <v>0</v>
      </c>
      <c r="G212" s="204">
        <v>0</v>
      </c>
      <c r="H212" s="203">
        <v>0</v>
      </c>
      <c r="I212" s="204">
        <v>0</v>
      </c>
      <c r="J212" s="204">
        <v>0</v>
      </c>
      <c r="K212" s="204">
        <v>0</v>
      </c>
      <c r="L212" s="204">
        <v>0</v>
      </c>
      <c r="M212" s="204">
        <v>0</v>
      </c>
      <c r="N212" s="204">
        <v>0</v>
      </c>
      <c r="O212" s="455">
        <f t="shared" si="58"/>
        <v>7350</v>
      </c>
      <c r="P212" s="455">
        <f t="shared" si="60"/>
        <v>0</v>
      </c>
      <c r="Q212" s="455">
        <f>O212-'[1]5.3'!M212</f>
        <v>0</v>
      </c>
    </row>
    <row r="213" spans="1:116" s="456" customFormat="1">
      <c r="A213" s="215" t="s">
        <v>560</v>
      </c>
      <c r="B213" s="215"/>
      <c r="C213" s="193">
        <v>0</v>
      </c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455">
        <f t="shared" si="58"/>
        <v>0</v>
      </c>
      <c r="P213" s="455">
        <f t="shared" si="60"/>
        <v>0</v>
      </c>
      <c r="Q213" s="455">
        <f>O213-'[1]5.3'!M213</f>
        <v>0</v>
      </c>
    </row>
    <row r="214" spans="1:116" s="456" customFormat="1">
      <c r="A214" s="215" t="s">
        <v>499</v>
      </c>
      <c r="B214" s="215"/>
      <c r="C214" s="193">
        <f>C212+C213</f>
        <v>7350</v>
      </c>
      <c r="D214" s="193">
        <f t="shared" ref="D214:N214" si="62">D212+D213</f>
        <v>7350</v>
      </c>
      <c r="E214" s="193">
        <f t="shared" si="62"/>
        <v>0</v>
      </c>
      <c r="F214" s="193">
        <f t="shared" si="62"/>
        <v>0</v>
      </c>
      <c r="G214" s="193">
        <f t="shared" si="62"/>
        <v>0</v>
      </c>
      <c r="H214" s="193">
        <f t="shared" si="62"/>
        <v>0</v>
      </c>
      <c r="I214" s="193">
        <f t="shared" si="62"/>
        <v>0</v>
      </c>
      <c r="J214" s="193">
        <f t="shared" si="62"/>
        <v>0</v>
      </c>
      <c r="K214" s="193">
        <f t="shared" si="62"/>
        <v>0</v>
      </c>
      <c r="L214" s="193">
        <f t="shared" si="62"/>
        <v>0</v>
      </c>
      <c r="M214" s="193">
        <f t="shared" si="62"/>
        <v>0</v>
      </c>
      <c r="N214" s="193">
        <f t="shared" si="62"/>
        <v>0</v>
      </c>
      <c r="O214" s="455">
        <f t="shared" si="58"/>
        <v>7350</v>
      </c>
      <c r="P214" s="455">
        <f t="shared" si="60"/>
        <v>0</v>
      </c>
      <c r="Q214" s="455">
        <f>O214-'[1]5.3'!M214</f>
        <v>0</v>
      </c>
    </row>
    <row r="215" spans="1:116">
      <c r="A215" s="205" t="s">
        <v>167</v>
      </c>
      <c r="B215" s="300" t="s">
        <v>335</v>
      </c>
      <c r="C215" s="193"/>
      <c r="D215" s="193"/>
      <c r="E215" s="204"/>
      <c r="F215" s="203"/>
      <c r="G215" s="204"/>
      <c r="H215" s="203"/>
      <c r="I215" s="204"/>
      <c r="J215" s="204"/>
      <c r="K215" s="204"/>
      <c r="L215" s="204"/>
      <c r="M215" s="204"/>
      <c r="N215" s="204"/>
      <c r="O215" s="455">
        <f t="shared" si="58"/>
        <v>0</v>
      </c>
      <c r="P215" s="455">
        <f t="shared" si="60"/>
        <v>0</v>
      </c>
      <c r="Q215" s="455">
        <f>O215-'[1]5.3'!M215</f>
        <v>0</v>
      </c>
      <c r="R215" s="456"/>
      <c r="S215" s="456"/>
      <c r="T215" s="456"/>
      <c r="U215" s="456"/>
      <c r="V215" s="456"/>
      <c r="W215" s="456"/>
      <c r="X215" s="456"/>
      <c r="Y215" s="456"/>
      <c r="Z215" s="456"/>
      <c r="AA215" s="456"/>
      <c r="AB215" s="456"/>
      <c r="AC215" s="456"/>
      <c r="AD215" s="456"/>
      <c r="AE215" s="456"/>
      <c r="AF215" s="456"/>
      <c r="AG215" s="456"/>
      <c r="AH215" s="456"/>
      <c r="AI215" s="456"/>
      <c r="AJ215" s="456"/>
      <c r="AK215" s="456"/>
      <c r="AL215" s="456"/>
      <c r="AM215" s="456"/>
      <c r="AN215" s="456"/>
      <c r="AO215" s="456"/>
      <c r="AP215" s="456"/>
      <c r="AQ215" s="456"/>
      <c r="AR215" s="456"/>
      <c r="AS215" s="456"/>
      <c r="AT215" s="456"/>
      <c r="AU215" s="456"/>
      <c r="AV215" s="456"/>
      <c r="AW215" s="456"/>
      <c r="AX215" s="456"/>
      <c r="AY215" s="456"/>
      <c r="AZ215" s="456"/>
      <c r="BA215" s="456"/>
      <c r="BB215" s="456"/>
      <c r="BC215" s="456"/>
      <c r="BD215" s="456"/>
      <c r="BE215" s="456"/>
      <c r="BF215" s="456"/>
      <c r="BG215" s="456"/>
      <c r="BH215" s="456"/>
      <c r="BI215" s="456"/>
      <c r="BJ215" s="456"/>
      <c r="BK215" s="456"/>
      <c r="BL215" s="456"/>
      <c r="BM215" s="456"/>
      <c r="BN215" s="456"/>
      <c r="BO215" s="456"/>
      <c r="BP215" s="456"/>
      <c r="BQ215" s="456"/>
      <c r="BR215" s="456"/>
      <c r="BS215" s="456"/>
      <c r="BT215" s="456"/>
      <c r="BU215" s="456"/>
      <c r="BV215" s="456"/>
      <c r="BW215" s="456"/>
      <c r="BX215" s="456"/>
      <c r="BY215" s="456"/>
      <c r="BZ215" s="456"/>
      <c r="CA215" s="456"/>
      <c r="CB215" s="456"/>
      <c r="CC215" s="456"/>
      <c r="CD215" s="456"/>
      <c r="CE215" s="456"/>
      <c r="CF215" s="456"/>
      <c r="CG215" s="456"/>
      <c r="CH215" s="456"/>
      <c r="CI215" s="456"/>
      <c r="CJ215" s="456"/>
      <c r="CK215" s="456"/>
      <c r="CL215" s="456"/>
      <c r="CM215" s="456"/>
      <c r="CN215" s="456"/>
      <c r="CO215" s="456"/>
      <c r="CP215" s="456"/>
      <c r="CQ215" s="456"/>
      <c r="CR215" s="456"/>
      <c r="CS215" s="456"/>
      <c r="CT215" s="456"/>
      <c r="CU215" s="456"/>
      <c r="CV215" s="456"/>
      <c r="CW215" s="456"/>
      <c r="CX215" s="456"/>
      <c r="CY215" s="456"/>
      <c r="CZ215" s="456"/>
      <c r="DA215" s="456"/>
      <c r="DB215" s="456"/>
      <c r="DC215" s="456"/>
      <c r="DD215" s="456"/>
      <c r="DE215" s="456"/>
      <c r="DF215" s="456"/>
      <c r="DG215" s="456"/>
      <c r="DH215" s="456"/>
      <c r="DI215" s="456"/>
      <c r="DJ215" s="456"/>
      <c r="DK215" s="456"/>
      <c r="DL215" s="456"/>
    </row>
    <row r="216" spans="1:116" s="456" customFormat="1">
      <c r="A216" s="215" t="s">
        <v>49</v>
      </c>
      <c r="B216" s="215"/>
      <c r="C216" s="193">
        <v>1741</v>
      </c>
      <c r="D216" s="193">
        <v>6</v>
      </c>
      <c r="E216" s="193"/>
      <c r="F216" s="203"/>
      <c r="G216" s="204"/>
      <c r="H216" s="203">
        <v>1735</v>
      </c>
      <c r="I216" s="204"/>
      <c r="J216" s="204"/>
      <c r="K216" s="204"/>
      <c r="L216" s="204"/>
      <c r="M216" s="204"/>
      <c r="N216" s="204"/>
      <c r="O216" s="455">
        <f t="shared" si="58"/>
        <v>1741</v>
      </c>
      <c r="P216" s="455">
        <f t="shared" si="60"/>
        <v>0</v>
      </c>
      <c r="Q216" s="455">
        <f>O216-'[1]5.3'!M216</f>
        <v>0</v>
      </c>
    </row>
    <row r="217" spans="1:116" s="456" customFormat="1">
      <c r="A217" s="215" t="s">
        <v>499</v>
      </c>
      <c r="B217" s="215"/>
      <c r="C217" s="193">
        <f>C213+C216</f>
        <v>1741</v>
      </c>
      <c r="D217" s="193">
        <f t="shared" ref="D217:N217" si="63">D213+D216</f>
        <v>6</v>
      </c>
      <c r="E217" s="193">
        <f t="shared" si="63"/>
        <v>0</v>
      </c>
      <c r="F217" s="193">
        <f t="shared" si="63"/>
        <v>0</v>
      </c>
      <c r="G217" s="193">
        <f t="shared" si="63"/>
        <v>0</v>
      </c>
      <c r="H217" s="193">
        <f t="shared" si="63"/>
        <v>1735</v>
      </c>
      <c r="I217" s="193">
        <f t="shared" si="63"/>
        <v>0</v>
      </c>
      <c r="J217" s="193">
        <f t="shared" si="63"/>
        <v>0</v>
      </c>
      <c r="K217" s="193">
        <f t="shared" si="63"/>
        <v>0</v>
      </c>
      <c r="L217" s="193">
        <f t="shared" si="63"/>
        <v>0</v>
      </c>
      <c r="M217" s="193">
        <f t="shared" si="63"/>
        <v>0</v>
      </c>
      <c r="N217" s="193">
        <f t="shared" si="63"/>
        <v>0</v>
      </c>
      <c r="O217" s="455">
        <f t="shared" si="58"/>
        <v>1741</v>
      </c>
      <c r="P217" s="455">
        <f t="shared" si="60"/>
        <v>0</v>
      </c>
      <c r="Q217" s="455">
        <f>O217-'[1]5.3'!M217</f>
        <v>0</v>
      </c>
    </row>
    <row r="218" spans="1:116" s="456" customFormat="1">
      <c r="A218" s="215" t="s">
        <v>560</v>
      </c>
      <c r="B218" s="215"/>
      <c r="C218" s="193">
        <v>0</v>
      </c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455">
        <f t="shared" si="58"/>
        <v>0</v>
      </c>
      <c r="P218" s="455">
        <f t="shared" si="60"/>
        <v>0</v>
      </c>
      <c r="Q218" s="455">
        <f>O218-'[1]5.3'!M218</f>
        <v>0</v>
      </c>
    </row>
    <row r="219" spans="1:116" s="456" customFormat="1">
      <c r="A219" s="215" t="s">
        <v>499</v>
      </c>
      <c r="B219" s="215"/>
      <c r="C219" s="193">
        <f>C217+C218</f>
        <v>1741</v>
      </c>
      <c r="D219" s="193">
        <f t="shared" ref="D219:N219" si="64">D217+D218</f>
        <v>6</v>
      </c>
      <c r="E219" s="193">
        <f t="shared" si="64"/>
        <v>0</v>
      </c>
      <c r="F219" s="193">
        <f t="shared" si="64"/>
        <v>0</v>
      </c>
      <c r="G219" s="193">
        <f t="shared" si="64"/>
        <v>0</v>
      </c>
      <c r="H219" s="193">
        <f t="shared" si="64"/>
        <v>1735</v>
      </c>
      <c r="I219" s="193">
        <f t="shared" si="64"/>
        <v>0</v>
      </c>
      <c r="J219" s="193">
        <f t="shared" si="64"/>
        <v>0</v>
      </c>
      <c r="K219" s="193">
        <f t="shared" si="64"/>
        <v>0</v>
      </c>
      <c r="L219" s="193">
        <f t="shared" si="64"/>
        <v>0</v>
      </c>
      <c r="M219" s="193">
        <f t="shared" si="64"/>
        <v>0</v>
      </c>
      <c r="N219" s="193">
        <f t="shared" si="64"/>
        <v>0</v>
      </c>
      <c r="O219" s="455">
        <f t="shared" si="58"/>
        <v>1741</v>
      </c>
      <c r="P219" s="455">
        <f t="shared" si="60"/>
        <v>0</v>
      </c>
      <c r="Q219" s="455">
        <f>O219-'[1]5.3'!M219</f>
        <v>0</v>
      </c>
    </row>
    <row r="220" spans="1:116" s="474" customFormat="1">
      <c r="A220" s="194" t="s">
        <v>332</v>
      </c>
      <c r="B220" s="206"/>
      <c r="C220" s="243"/>
      <c r="D220" s="207"/>
      <c r="E220" s="208"/>
      <c r="F220" s="207"/>
      <c r="G220" s="208"/>
      <c r="H220" s="207"/>
      <c r="I220" s="208"/>
      <c r="J220" s="208"/>
      <c r="K220" s="208"/>
      <c r="L220" s="208"/>
      <c r="M220" s="208"/>
      <c r="N220" s="208"/>
      <c r="O220" s="455">
        <f t="shared" si="58"/>
        <v>0</v>
      </c>
      <c r="P220" s="455">
        <f t="shared" si="60"/>
        <v>0</v>
      </c>
      <c r="Q220" s="455">
        <f>O220-'[1]5.3'!M220</f>
        <v>0</v>
      </c>
    </row>
    <row r="221" spans="1:116" s="475" customFormat="1">
      <c r="A221" s="215" t="s">
        <v>49</v>
      </c>
      <c r="B221" s="416"/>
      <c r="C221" s="417">
        <f>C13+C18+C23+C28+C33+C48+C53+C85+C90</f>
        <v>1267593</v>
      </c>
      <c r="D221" s="417">
        <f t="shared" ref="D221:N224" si="65">D13+D18+D23+D28+D33+D48+D53+D85+D90</f>
        <v>997093</v>
      </c>
      <c r="E221" s="417">
        <f t="shared" si="65"/>
        <v>31129</v>
      </c>
      <c r="F221" s="417">
        <f t="shared" si="65"/>
        <v>0</v>
      </c>
      <c r="G221" s="417">
        <f t="shared" si="65"/>
        <v>0</v>
      </c>
      <c r="H221" s="417">
        <f t="shared" si="65"/>
        <v>232209</v>
      </c>
      <c r="I221" s="417">
        <f t="shared" si="65"/>
        <v>0</v>
      </c>
      <c r="J221" s="417">
        <f t="shared" si="65"/>
        <v>5862</v>
      </c>
      <c r="K221" s="417">
        <f t="shared" si="65"/>
        <v>0</v>
      </c>
      <c r="L221" s="417">
        <f t="shared" si="65"/>
        <v>0</v>
      </c>
      <c r="M221" s="417">
        <f t="shared" si="65"/>
        <v>0</v>
      </c>
      <c r="N221" s="417">
        <f t="shared" si="65"/>
        <v>1300</v>
      </c>
      <c r="O221" s="455">
        <f t="shared" si="58"/>
        <v>1267593</v>
      </c>
      <c r="P221" s="455">
        <f t="shared" si="60"/>
        <v>0</v>
      </c>
      <c r="Q221" s="455">
        <f>O221-'[1]5.3'!M221</f>
        <v>0</v>
      </c>
    </row>
    <row r="222" spans="1:116" s="475" customFormat="1">
      <c r="A222" s="215" t="s">
        <v>499</v>
      </c>
      <c r="B222" s="416"/>
      <c r="C222" s="417">
        <f>C14+C19+C24+C29+C34+C49+C54+C86+C91</f>
        <v>1277250</v>
      </c>
      <c r="D222" s="417">
        <f t="shared" si="65"/>
        <v>973324</v>
      </c>
      <c r="E222" s="417">
        <f t="shared" si="65"/>
        <v>31129</v>
      </c>
      <c r="F222" s="417">
        <f t="shared" si="65"/>
        <v>0</v>
      </c>
      <c r="G222" s="417">
        <f t="shared" si="65"/>
        <v>0</v>
      </c>
      <c r="H222" s="417">
        <f t="shared" si="65"/>
        <v>232209</v>
      </c>
      <c r="I222" s="417">
        <f t="shared" si="65"/>
        <v>0</v>
      </c>
      <c r="J222" s="417">
        <f t="shared" si="65"/>
        <v>5862</v>
      </c>
      <c r="K222" s="417">
        <f t="shared" si="65"/>
        <v>0</v>
      </c>
      <c r="L222" s="417">
        <f t="shared" si="65"/>
        <v>0</v>
      </c>
      <c r="M222" s="417">
        <f t="shared" si="65"/>
        <v>0</v>
      </c>
      <c r="N222" s="417">
        <f t="shared" si="65"/>
        <v>34726</v>
      </c>
      <c r="O222" s="455">
        <f t="shared" si="58"/>
        <v>1277250</v>
      </c>
      <c r="P222" s="455">
        <f t="shared" si="60"/>
        <v>0</v>
      </c>
      <c r="Q222" s="455">
        <f>O222-'[1]5.3'!M222</f>
        <v>0</v>
      </c>
    </row>
    <row r="223" spans="1:116" s="475" customFormat="1">
      <c r="A223" s="215" t="s">
        <v>560</v>
      </c>
      <c r="B223" s="416"/>
      <c r="C223" s="417">
        <f>C15+C20+C25+C30+C35+C50+C55+C87+C92</f>
        <v>-1912</v>
      </c>
      <c r="D223" s="417">
        <f t="shared" si="65"/>
        <v>-612</v>
      </c>
      <c r="E223" s="417">
        <f t="shared" si="65"/>
        <v>0</v>
      </c>
      <c r="F223" s="417">
        <f t="shared" si="65"/>
        <v>0</v>
      </c>
      <c r="G223" s="417">
        <f t="shared" si="65"/>
        <v>0</v>
      </c>
      <c r="H223" s="417">
        <f t="shared" si="65"/>
        <v>0</v>
      </c>
      <c r="I223" s="417">
        <f t="shared" si="65"/>
        <v>0</v>
      </c>
      <c r="J223" s="417">
        <f t="shared" si="65"/>
        <v>0</v>
      </c>
      <c r="K223" s="417">
        <f t="shared" si="65"/>
        <v>0</v>
      </c>
      <c r="L223" s="417">
        <f t="shared" si="65"/>
        <v>0</v>
      </c>
      <c r="M223" s="417">
        <f t="shared" si="65"/>
        <v>0</v>
      </c>
      <c r="N223" s="417">
        <f t="shared" si="65"/>
        <v>-1300</v>
      </c>
      <c r="O223" s="455">
        <f t="shared" si="58"/>
        <v>-1912</v>
      </c>
      <c r="P223" s="455">
        <f t="shared" si="60"/>
        <v>0</v>
      </c>
      <c r="Q223" s="455">
        <f>O223-'[1]5.3'!M223</f>
        <v>0</v>
      </c>
    </row>
    <row r="224" spans="1:116" s="475" customFormat="1">
      <c r="A224" s="215" t="s">
        <v>499</v>
      </c>
      <c r="B224" s="416"/>
      <c r="C224" s="417">
        <f>C16+C21+C26+C31+C36+C51+C56+C88+C93</f>
        <v>1275338</v>
      </c>
      <c r="D224" s="417">
        <f t="shared" si="65"/>
        <v>972712</v>
      </c>
      <c r="E224" s="417">
        <f t="shared" si="65"/>
        <v>31129</v>
      </c>
      <c r="F224" s="417">
        <f t="shared" si="65"/>
        <v>0</v>
      </c>
      <c r="G224" s="417">
        <f t="shared" si="65"/>
        <v>0</v>
      </c>
      <c r="H224" s="417">
        <f t="shared" si="65"/>
        <v>232209</v>
      </c>
      <c r="I224" s="417">
        <f t="shared" si="65"/>
        <v>0</v>
      </c>
      <c r="J224" s="417">
        <f t="shared" si="65"/>
        <v>5862</v>
      </c>
      <c r="K224" s="417">
        <f t="shared" si="65"/>
        <v>0</v>
      </c>
      <c r="L224" s="417">
        <f t="shared" si="65"/>
        <v>0</v>
      </c>
      <c r="M224" s="417">
        <f t="shared" si="65"/>
        <v>0</v>
      </c>
      <c r="N224" s="417">
        <f t="shared" si="65"/>
        <v>33426</v>
      </c>
      <c r="O224" s="455">
        <f t="shared" si="58"/>
        <v>1275338</v>
      </c>
      <c r="P224" s="455">
        <f t="shared" si="60"/>
        <v>0</v>
      </c>
      <c r="Q224" s="455">
        <f>O224-'[1]5.3'!M224</f>
        <v>0</v>
      </c>
    </row>
    <row r="225" spans="1:17" s="456" customFormat="1">
      <c r="A225" s="418" t="s">
        <v>172</v>
      </c>
      <c r="B225" s="476"/>
      <c r="C225" s="477"/>
      <c r="D225" s="477"/>
      <c r="E225" s="477"/>
      <c r="F225" s="477"/>
      <c r="G225" s="477"/>
      <c r="H225" s="477"/>
      <c r="I225" s="477"/>
      <c r="J225" s="477"/>
      <c r="K225" s="477"/>
      <c r="L225" s="477"/>
      <c r="M225" s="477"/>
      <c r="N225" s="477"/>
      <c r="O225" s="455">
        <f t="shared" si="58"/>
        <v>0</v>
      </c>
      <c r="P225" s="455">
        <f t="shared" si="60"/>
        <v>0</v>
      </c>
      <c r="Q225" s="455">
        <f>O225-'[1]5.3'!M225</f>
        <v>0</v>
      </c>
    </row>
    <row r="226" spans="1:17" s="456" customFormat="1">
      <c r="A226" s="215" t="s">
        <v>49</v>
      </c>
      <c r="B226" s="461"/>
      <c r="C226" s="478">
        <f>C13+C18+C23+C28+C48+C63+C69+C75+C85+C95+C100+C111+C116+C121+C126+C131+C136+C141+C146+C151+C156+C171+C181+C191+C196+C201+C206+C211+C216+C80+C176</f>
        <v>896872</v>
      </c>
      <c r="D226" s="478">
        <f t="shared" ref="D226:N227" si="66">D13+D18+D23+D28+D48+D63+D69+D75+D85+D95+D100+D111+D116+D121+D126+D131+D136+D141+D146+D151+D156+D171+D181+D191+D196+D201+D206+D211+D216+D80+D176</f>
        <v>771649</v>
      </c>
      <c r="E226" s="478">
        <f t="shared" si="66"/>
        <v>31129</v>
      </c>
      <c r="F226" s="478">
        <f t="shared" si="66"/>
        <v>0</v>
      </c>
      <c r="G226" s="478">
        <f t="shared" si="66"/>
        <v>0</v>
      </c>
      <c r="H226" s="478">
        <f t="shared" si="66"/>
        <v>86932</v>
      </c>
      <c r="I226" s="478">
        <f t="shared" si="66"/>
        <v>0</v>
      </c>
      <c r="J226" s="478">
        <f t="shared" si="66"/>
        <v>5862</v>
      </c>
      <c r="K226" s="478">
        <f t="shared" si="66"/>
        <v>0</v>
      </c>
      <c r="L226" s="478">
        <f t="shared" si="66"/>
        <v>0</v>
      </c>
      <c r="M226" s="478">
        <f t="shared" si="66"/>
        <v>0</v>
      </c>
      <c r="N226" s="478">
        <f t="shared" si="66"/>
        <v>1300</v>
      </c>
      <c r="O226" s="455">
        <f t="shared" si="58"/>
        <v>896872</v>
      </c>
      <c r="P226" s="455">
        <f t="shared" si="60"/>
        <v>0</v>
      </c>
      <c r="Q226" s="455">
        <f>O226-'[1]5.3'!M226</f>
        <v>0</v>
      </c>
    </row>
    <row r="227" spans="1:17" s="456" customFormat="1">
      <c r="A227" s="215" t="s">
        <v>499</v>
      </c>
      <c r="B227" s="461"/>
      <c r="C227" s="478">
        <f>C14+C19+C24+C29+C49+C64+C70+C76+C86+C96+C101+C112+C117+C122+C127+C132+C137+C142+C147+C152+C157+C172+C182+C192+C197+C202+C207+C212+C217+C81+C177</f>
        <v>903689</v>
      </c>
      <c r="D227" s="478">
        <f t="shared" si="66"/>
        <v>755009</v>
      </c>
      <c r="E227" s="478">
        <f t="shared" si="66"/>
        <v>31129</v>
      </c>
      <c r="F227" s="478">
        <f t="shared" si="66"/>
        <v>0</v>
      </c>
      <c r="G227" s="478">
        <f t="shared" si="66"/>
        <v>0</v>
      </c>
      <c r="H227" s="478">
        <f t="shared" si="66"/>
        <v>86932</v>
      </c>
      <c r="I227" s="478">
        <f t="shared" si="66"/>
        <v>0</v>
      </c>
      <c r="J227" s="478">
        <f t="shared" si="66"/>
        <v>5862</v>
      </c>
      <c r="K227" s="478">
        <f t="shared" si="66"/>
        <v>0</v>
      </c>
      <c r="L227" s="478">
        <f t="shared" si="66"/>
        <v>0</v>
      </c>
      <c r="M227" s="478">
        <f t="shared" si="66"/>
        <v>0</v>
      </c>
      <c r="N227" s="478">
        <f t="shared" si="66"/>
        <v>24757</v>
      </c>
      <c r="O227" s="455">
        <f t="shared" si="58"/>
        <v>903689</v>
      </c>
      <c r="P227" s="455">
        <f t="shared" si="60"/>
        <v>0</v>
      </c>
      <c r="Q227" s="455">
        <f>O227-'[1]5.3'!M227</f>
        <v>0</v>
      </c>
    </row>
    <row r="228" spans="1:17" s="456" customFormat="1">
      <c r="A228" s="215" t="s">
        <v>560</v>
      </c>
      <c r="B228" s="461"/>
      <c r="C228" s="478">
        <f>C15+C20+C25+C30+C50+C66+C72+C77+C82+C87+C97+C103+C113+C118+C123+C128+C133+C138+C143+C148+C153+C158+C173+C178+C183+C193+C198+C203+C208+C213+C218</f>
        <v>-1912</v>
      </c>
      <c r="D228" s="478">
        <f t="shared" ref="D228:N229" si="67">D15+D20+D25+D30+D50+D66+D72+D77+D82+D87+D97+D103+D113+D118+D123+D128+D133+D138+D143+D148+D153+D158+D173+D178+D183+D193+D198+D203+D208+D213+D218</f>
        <v>-612</v>
      </c>
      <c r="E228" s="478">
        <f t="shared" si="67"/>
        <v>0</v>
      </c>
      <c r="F228" s="478">
        <f t="shared" si="67"/>
        <v>0</v>
      </c>
      <c r="G228" s="478">
        <f t="shared" si="67"/>
        <v>0</v>
      </c>
      <c r="H228" s="478">
        <f t="shared" si="67"/>
        <v>0</v>
      </c>
      <c r="I228" s="478">
        <f t="shared" si="67"/>
        <v>0</v>
      </c>
      <c r="J228" s="478">
        <f t="shared" si="67"/>
        <v>0</v>
      </c>
      <c r="K228" s="478">
        <f t="shared" si="67"/>
        <v>0</v>
      </c>
      <c r="L228" s="478">
        <f t="shared" si="67"/>
        <v>0</v>
      </c>
      <c r="M228" s="478">
        <f t="shared" si="67"/>
        <v>0</v>
      </c>
      <c r="N228" s="478">
        <f t="shared" si="67"/>
        <v>-1300</v>
      </c>
      <c r="O228" s="455">
        <f t="shared" si="58"/>
        <v>-1912</v>
      </c>
      <c r="P228" s="455">
        <f t="shared" si="60"/>
        <v>0</v>
      </c>
      <c r="Q228" s="455">
        <f>O228-'[1]5.3'!M228</f>
        <v>0</v>
      </c>
    </row>
    <row r="229" spans="1:17" s="456" customFormat="1">
      <c r="A229" s="215" t="s">
        <v>499</v>
      </c>
      <c r="B229" s="479"/>
      <c r="C229" s="478">
        <f>C16+C21+C26+C31+C51+C67+C73+C78+C83+C88+C98+C104+C114+C119+C124+C129+C134+C139+C144+C149+C154+C159+C174+C179+C184+C194+C199+C204+C209+C214+C219</f>
        <v>901777</v>
      </c>
      <c r="D229" s="478">
        <f t="shared" si="67"/>
        <v>754397</v>
      </c>
      <c r="E229" s="478">
        <f t="shared" si="67"/>
        <v>31129</v>
      </c>
      <c r="F229" s="478">
        <f t="shared" si="67"/>
        <v>0</v>
      </c>
      <c r="G229" s="478">
        <f t="shared" si="67"/>
        <v>0</v>
      </c>
      <c r="H229" s="478">
        <f t="shared" si="67"/>
        <v>86932</v>
      </c>
      <c r="I229" s="478">
        <f t="shared" si="67"/>
        <v>0</v>
      </c>
      <c r="J229" s="478">
        <f t="shared" si="67"/>
        <v>5862</v>
      </c>
      <c r="K229" s="478">
        <f t="shared" si="67"/>
        <v>0</v>
      </c>
      <c r="L229" s="478">
        <f t="shared" si="67"/>
        <v>0</v>
      </c>
      <c r="M229" s="478">
        <f t="shared" si="67"/>
        <v>0</v>
      </c>
      <c r="N229" s="478">
        <f t="shared" si="67"/>
        <v>23457</v>
      </c>
      <c r="O229" s="455">
        <f t="shared" si="58"/>
        <v>901777</v>
      </c>
      <c r="P229" s="455">
        <f t="shared" si="60"/>
        <v>0</v>
      </c>
      <c r="Q229" s="455">
        <f>O229-'[1]5.3'!M229</f>
        <v>0</v>
      </c>
    </row>
    <row r="230" spans="1:17" s="456" customFormat="1">
      <c r="A230" s="418" t="s">
        <v>173</v>
      </c>
      <c r="B230" s="476"/>
      <c r="C230" s="477"/>
      <c r="D230" s="477"/>
      <c r="E230" s="477"/>
      <c r="F230" s="477"/>
      <c r="G230" s="477"/>
      <c r="H230" s="477"/>
      <c r="I230" s="477"/>
      <c r="J230" s="477"/>
      <c r="K230" s="477"/>
      <c r="L230" s="477"/>
      <c r="M230" s="477"/>
      <c r="N230" s="477"/>
      <c r="O230" s="455">
        <f t="shared" si="58"/>
        <v>0</v>
      </c>
      <c r="P230" s="455">
        <f t="shared" si="60"/>
        <v>0</v>
      </c>
      <c r="Q230" s="455">
        <f>O230-'[1]5.3'!M230</f>
        <v>0</v>
      </c>
    </row>
    <row r="231" spans="1:17" s="456" customFormat="1">
      <c r="A231" s="215" t="s">
        <v>49</v>
      </c>
      <c r="B231" s="461"/>
      <c r="C231" s="478">
        <f>C33+C58+C161+C166+C186</f>
        <v>370721</v>
      </c>
      <c r="D231" s="478">
        <f t="shared" ref="D231:N234" si="68">D33+D58+D161+D166+D186</f>
        <v>225444</v>
      </c>
      <c r="E231" s="478">
        <f t="shared" si="68"/>
        <v>0</v>
      </c>
      <c r="F231" s="478">
        <f t="shared" si="68"/>
        <v>0</v>
      </c>
      <c r="G231" s="478">
        <f t="shared" si="68"/>
        <v>0</v>
      </c>
      <c r="H231" s="478">
        <f t="shared" si="68"/>
        <v>145277</v>
      </c>
      <c r="I231" s="478">
        <f t="shared" si="68"/>
        <v>0</v>
      </c>
      <c r="J231" s="478">
        <f t="shared" si="68"/>
        <v>0</v>
      </c>
      <c r="K231" s="478">
        <f t="shared" si="68"/>
        <v>0</v>
      </c>
      <c r="L231" s="478">
        <f t="shared" si="68"/>
        <v>0</v>
      </c>
      <c r="M231" s="478">
        <f t="shared" si="68"/>
        <v>0</v>
      </c>
      <c r="N231" s="478">
        <f t="shared" si="68"/>
        <v>0</v>
      </c>
      <c r="O231" s="455">
        <f t="shared" si="58"/>
        <v>370721</v>
      </c>
      <c r="P231" s="455">
        <f t="shared" si="60"/>
        <v>0</v>
      </c>
      <c r="Q231" s="455">
        <f>O231-'[1]5.3'!M231</f>
        <v>0</v>
      </c>
    </row>
    <row r="232" spans="1:17" s="456" customFormat="1">
      <c r="A232" s="215" t="s">
        <v>499</v>
      </c>
      <c r="B232" s="461"/>
      <c r="C232" s="478">
        <f>C34+C59+C162+C167+C187</f>
        <v>373561</v>
      </c>
      <c r="D232" s="478">
        <f t="shared" si="68"/>
        <v>218315</v>
      </c>
      <c r="E232" s="478">
        <f t="shared" si="68"/>
        <v>0</v>
      </c>
      <c r="F232" s="478">
        <f t="shared" si="68"/>
        <v>0</v>
      </c>
      <c r="G232" s="478">
        <f t="shared" si="68"/>
        <v>0</v>
      </c>
      <c r="H232" s="478">
        <f t="shared" si="68"/>
        <v>145277</v>
      </c>
      <c r="I232" s="478">
        <f t="shared" si="68"/>
        <v>0</v>
      </c>
      <c r="J232" s="478">
        <f t="shared" si="68"/>
        <v>0</v>
      </c>
      <c r="K232" s="478">
        <f t="shared" si="68"/>
        <v>0</v>
      </c>
      <c r="L232" s="478">
        <f t="shared" si="68"/>
        <v>0</v>
      </c>
      <c r="M232" s="478">
        <f t="shared" si="68"/>
        <v>0</v>
      </c>
      <c r="N232" s="478">
        <f t="shared" si="68"/>
        <v>9969</v>
      </c>
      <c r="O232" s="455">
        <f t="shared" si="58"/>
        <v>373561</v>
      </c>
      <c r="P232" s="455">
        <f t="shared" si="60"/>
        <v>0</v>
      </c>
      <c r="Q232" s="455">
        <f>O232-'[1]5.3'!M232</f>
        <v>0</v>
      </c>
    </row>
    <row r="233" spans="1:17" s="456" customFormat="1">
      <c r="A233" s="215" t="s">
        <v>560</v>
      </c>
      <c r="B233" s="461"/>
      <c r="C233" s="478">
        <f>C35+C60+C163+C168+C188</f>
        <v>0</v>
      </c>
      <c r="D233" s="478">
        <f t="shared" si="68"/>
        <v>0</v>
      </c>
      <c r="E233" s="478">
        <f t="shared" si="68"/>
        <v>0</v>
      </c>
      <c r="F233" s="478">
        <f t="shared" si="68"/>
        <v>0</v>
      </c>
      <c r="G233" s="478">
        <f t="shared" si="68"/>
        <v>0</v>
      </c>
      <c r="H233" s="478">
        <f t="shared" si="68"/>
        <v>0</v>
      </c>
      <c r="I233" s="478">
        <f t="shared" si="68"/>
        <v>0</v>
      </c>
      <c r="J233" s="478">
        <f t="shared" si="68"/>
        <v>0</v>
      </c>
      <c r="K233" s="478">
        <f t="shared" si="68"/>
        <v>0</v>
      </c>
      <c r="L233" s="478">
        <f t="shared" si="68"/>
        <v>0</v>
      </c>
      <c r="M233" s="478">
        <f t="shared" si="68"/>
        <v>0</v>
      </c>
      <c r="N233" s="478">
        <f t="shared" si="68"/>
        <v>0</v>
      </c>
      <c r="O233" s="455">
        <f t="shared" si="58"/>
        <v>0</v>
      </c>
      <c r="P233" s="455">
        <f t="shared" si="60"/>
        <v>0</v>
      </c>
      <c r="Q233" s="455">
        <f>O233-'[1]5.3'!M233</f>
        <v>0</v>
      </c>
    </row>
    <row r="234" spans="1:17" s="456" customFormat="1">
      <c r="A234" s="215" t="s">
        <v>499</v>
      </c>
      <c r="B234" s="479"/>
      <c r="C234" s="478">
        <f>C36+C61+C164+C169+C189</f>
        <v>373561</v>
      </c>
      <c r="D234" s="478">
        <f t="shared" si="68"/>
        <v>218315</v>
      </c>
      <c r="E234" s="478">
        <f t="shared" si="68"/>
        <v>0</v>
      </c>
      <c r="F234" s="478">
        <f t="shared" si="68"/>
        <v>0</v>
      </c>
      <c r="G234" s="478">
        <f t="shared" si="68"/>
        <v>0</v>
      </c>
      <c r="H234" s="478">
        <f t="shared" si="68"/>
        <v>145277</v>
      </c>
      <c r="I234" s="478">
        <f t="shared" si="68"/>
        <v>0</v>
      </c>
      <c r="J234" s="478">
        <f t="shared" si="68"/>
        <v>0</v>
      </c>
      <c r="K234" s="478">
        <f t="shared" si="68"/>
        <v>0</v>
      </c>
      <c r="L234" s="478">
        <f t="shared" si="68"/>
        <v>0</v>
      </c>
      <c r="M234" s="478">
        <f t="shared" si="68"/>
        <v>0</v>
      </c>
      <c r="N234" s="478">
        <f t="shared" si="68"/>
        <v>9969</v>
      </c>
      <c r="O234" s="455">
        <f t="shared" si="58"/>
        <v>373561</v>
      </c>
      <c r="P234" s="455">
        <f t="shared" si="60"/>
        <v>0</v>
      </c>
      <c r="Q234" s="455">
        <f>O234-'[1]5.3'!M234</f>
        <v>0</v>
      </c>
    </row>
    <row r="235" spans="1:17">
      <c r="A235" s="224" t="s">
        <v>174</v>
      </c>
      <c r="B235" s="480"/>
      <c r="C235" s="481">
        <v>0</v>
      </c>
      <c r="D235" s="481">
        <v>0</v>
      </c>
      <c r="E235" s="481">
        <v>0</v>
      </c>
      <c r="F235" s="481">
        <v>0</v>
      </c>
      <c r="G235" s="481">
        <v>0</v>
      </c>
      <c r="H235" s="481">
        <v>0</v>
      </c>
      <c r="I235" s="481">
        <v>0</v>
      </c>
      <c r="J235" s="481">
        <v>0</v>
      </c>
      <c r="K235" s="481">
        <v>0</v>
      </c>
      <c r="L235" s="481">
        <v>0</v>
      </c>
      <c r="M235" s="481">
        <v>0</v>
      </c>
      <c r="N235" s="481">
        <v>0</v>
      </c>
      <c r="O235" s="455">
        <f t="shared" ref="O235:O241" si="69">SUM(D235:N235)</f>
        <v>0</v>
      </c>
      <c r="P235" s="455">
        <f t="shared" si="60"/>
        <v>0</v>
      </c>
      <c r="Q235" s="455">
        <f>O235-'[1]5.3'!M235</f>
        <v>0</v>
      </c>
    </row>
    <row r="236" spans="1:17">
      <c r="B236" s="480"/>
      <c r="C236" s="482"/>
      <c r="D236" s="482"/>
      <c r="E236" s="482"/>
      <c r="F236" s="482"/>
      <c r="G236" s="482"/>
      <c r="H236" s="482"/>
      <c r="I236" s="482"/>
      <c r="J236" s="478"/>
      <c r="K236" s="482"/>
      <c r="L236" s="482"/>
      <c r="M236" s="482"/>
      <c r="N236" s="482"/>
      <c r="O236" s="455">
        <f t="shared" si="69"/>
        <v>0</v>
      </c>
      <c r="P236" s="455">
        <f t="shared" si="60"/>
        <v>0</v>
      </c>
      <c r="Q236" s="454"/>
    </row>
    <row r="237" spans="1:17">
      <c r="B237" s="480"/>
      <c r="C237" s="454">
        <f>C226+C231</f>
        <v>1267593</v>
      </c>
      <c r="D237" s="454">
        <f t="shared" ref="D237:N237" si="70">D226+D231</f>
        <v>997093</v>
      </c>
      <c r="E237" s="454">
        <f t="shared" si="70"/>
        <v>31129</v>
      </c>
      <c r="F237" s="454">
        <f t="shared" si="70"/>
        <v>0</v>
      </c>
      <c r="G237" s="454">
        <f t="shared" si="70"/>
        <v>0</v>
      </c>
      <c r="H237" s="454">
        <f t="shared" si="70"/>
        <v>232209</v>
      </c>
      <c r="I237" s="454">
        <f t="shared" si="70"/>
        <v>0</v>
      </c>
      <c r="J237" s="454">
        <f t="shared" si="70"/>
        <v>5862</v>
      </c>
      <c r="K237" s="454">
        <f t="shared" si="70"/>
        <v>0</v>
      </c>
      <c r="L237" s="454">
        <f t="shared" si="70"/>
        <v>0</v>
      </c>
      <c r="M237" s="454">
        <f t="shared" si="70"/>
        <v>0</v>
      </c>
      <c r="N237" s="454">
        <f t="shared" si="70"/>
        <v>1300</v>
      </c>
      <c r="O237" s="455">
        <f t="shared" si="69"/>
        <v>1267593</v>
      </c>
      <c r="P237" s="455">
        <f t="shared" si="60"/>
        <v>0</v>
      </c>
    </row>
    <row r="238" spans="1:17">
      <c r="A238" s="295"/>
      <c r="B238" s="456"/>
      <c r="C238" s="454">
        <f t="shared" ref="C238:N240" si="71">C227+C232</f>
        <v>1277250</v>
      </c>
      <c r="D238" s="454">
        <f t="shared" si="71"/>
        <v>973324</v>
      </c>
      <c r="E238" s="454">
        <f t="shared" si="71"/>
        <v>31129</v>
      </c>
      <c r="F238" s="454">
        <f t="shared" si="71"/>
        <v>0</v>
      </c>
      <c r="G238" s="454">
        <f t="shared" si="71"/>
        <v>0</v>
      </c>
      <c r="H238" s="454">
        <f t="shared" si="71"/>
        <v>232209</v>
      </c>
      <c r="I238" s="454">
        <f t="shared" si="71"/>
        <v>0</v>
      </c>
      <c r="J238" s="454">
        <f t="shared" si="71"/>
        <v>5862</v>
      </c>
      <c r="K238" s="454">
        <f t="shared" si="71"/>
        <v>0</v>
      </c>
      <c r="L238" s="454">
        <f t="shared" si="71"/>
        <v>0</v>
      </c>
      <c r="M238" s="454">
        <f t="shared" si="71"/>
        <v>0</v>
      </c>
      <c r="N238" s="454">
        <f t="shared" si="71"/>
        <v>34726</v>
      </c>
      <c r="O238" s="455">
        <f t="shared" si="69"/>
        <v>1277250</v>
      </c>
      <c r="P238" s="455">
        <f t="shared" si="60"/>
        <v>0</v>
      </c>
    </row>
    <row r="239" spans="1:17">
      <c r="A239" s="295"/>
      <c r="C239" s="454">
        <f t="shared" si="71"/>
        <v>-1912</v>
      </c>
      <c r="D239" s="454">
        <f t="shared" si="71"/>
        <v>-612</v>
      </c>
      <c r="E239" s="454">
        <f t="shared" si="71"/>
        <v>0</v>
      </c>
      <c r="F239" s="454">
        <f t="shared" si="71"/>
        <v>0</v>
      </c>
      <c r="G239" s="454">
        <f t="shared" si="71"/>
        <v>0</v>
      </c>
      <c r="H239" s="454">
        <f t="shared" si="71"/>
        <v>0</v>
      </c>
      <c r="I239" s="454">
        <f t="shared" si="71"/>
        <v>0</v>
      </c>
      <c r="J239" s="454">
        <f t="shared" si="71"/>
        <v>0</v>
      </c>
      <c r="K239" s="454">
        <f t="shared" si="71"/>
        <v>0</v>
      </c>
      <c r="L239" s="454">
        <f t="shared" si="71"/>
        <v>0</v>
      </c>
      <c r="M239" s="454">
        <f t="shared" si="71"/>
        <v>0</v>
      </c>
      <c r="N239" s="454">
        <f t="shared" si="71"/>
        <v>-1300</v>
      </c>
      <c r="O239" s="455">
        <f t="shared" si="69"/>
        <v>-1912</v>
      </c>
      <c r="P239" s="455">
        <f t="shared" si="60"/>
        <v>0</v>
      </c>
    </row>
    <row r="240" spans="1:17">
      <c r="A240" s="295"/>
      <c r="C240" s="454">
        <f>C229+C234</f>
        <v>1275338</v>
      </c>
      <c r="D240" s="454">
        <f t="shared" si="71"/>
        <v>972712</v>
      </c>
      <c r="E240" s="454">
        <f t="shared" si="71"/>
        <v>31129</v>
      </c>
      <c r="F240" s="454">
        <f t="shared" si="71"/>
        <v>0</v>
      </c>
      <c r="G240" s="454">
        <f t="shared" si="71"/>
        <v>0</v>
      </c>
      <c r="H240" s="454">
        <f t="shared" si="71"/>
        <v>232209</v>
      </c>
      <c r="I240" s="454">
        <f t="shared" si="71"/>
        <v>0</v>
      </c>
      <c r="J240" s="454">
        <f t="shared" si="71"/>
        <v>5862</v>
      </c>
      <c r="K240" s="454">
        <f t="shared" si="71"/>
        <v>0</v>
      </c>
      <c r="L240" s="454">
        <f t="shared" si="71"/>
        <v>0</v>
      </c>
      <c r="M240" s="454">
        <f t="shared" si="71"/>
        <v>0</v>
      </c>
      <c r="N240" s="454">
        <f t="shared" si="71"/>
        <v>33426</v>
      </c>
      <c r="O240" s="455">
        <f t="shared" si="69"/>
        <v>1275338</v>
      </c>
      <c r="P240" s="455">
        <f t="shared" si="60"/>
        <v>0</v>
      </c>
    </row>
    <row r="241" spans="1:16">
      <c r="A241" s="295"/>
      <c r="C241" s="454">
        <f>C224-C240</f>
        <v>0</v>
      </c>
      <c r="D241" s="454">
        <f t="shared" ref="D241:N241" si="72">D224-D240</f>
        <v>0</v>
      </c>
      <c r="E241" s="454">
        <f t="shared" si="72"/>
        <v>0</v>
      </c>
      <c r="F241" s="454">
        <f t="shared" si="72"/>
        <v>0</v>
      </c>
      <c r="G241" s="454">
        <f t="shared" si="72"/>
        <v>0</v>
      </c>
      <c r="H241" s="454">
        <f t="shared" si="72"/>
        <v>0</v>
      </c>
      <c r="I241" s="454">
        <f t="shared" si="72"/>
        <v>0</v>
      </c>
      <c r="J241" s="454">
        <f t="shared" si="72"/>
        <v>0</v>
      </c>
      <c r="K241" s="454">
        <f t="shared" si="72"/>
        <v>0</v>
      </c>
      <c r="L241" s="454">
        <f t="shared" si="72"/>
        <v>0</v>
      </c>
      <c r="M241" s="454">
        <f t="shared" si="72"/>
        <v>0</v>
      </c>
      <c r="N241" s="454">
        <f t="shared" si="72"/>
        <v>0</v>
      </c>
      <c r="O241" s="455">
        <f t="shared" si="69"/>
        <v>0</v>
      </c>
      <c r="P241" s="455">
        <f t="shared" si="60"/>
        <v>0</v>
      </c>
    </row>
    <row r="242" spans="1:16">
      <c r="C242" s="454"/>
      <c r="D242" s="454"/>
      <c r="E242" s="454"/>
      <c r="F242" s="454"/>
      <c r="G242" s="454"/>
      <c r="H242" s="454"/>
      <c r="I242" s="454"/>
      <c r="J242" s="454"/>
      <c r="K242" s="454"/>
      <c r="L242" s="454"/>
      <c r="M242" s="454"/>
      <c r="N242" s="454"/>
    </row>
  </sheetData>
  <mergeCells count="17">
    <mergeCell ref="L8:M9"/>
    <mergeCell ref="N8:N10"/>
    <mergeCell ref="J11:K11"/>
    <mergeCell ref="L11:M11"/>
    <mergeCell ref="A3:N3"/>
    <mergeCell ref="A4:N4"/>
    <mergeCell ref="A5:N5"/>
    <mergeCell ref="K7:N7"/>
    <mergeCell ref="B8:B10"/>
    <mergeCell ref="C8:C10"/>
    <mergeCell ref="D8:D10"/>
    <mergeCell ref="E8:E10"/>
    <mergeCell ref="F8:F10"/>
    <mergeCell ref="G8:G10"/>
    <mergeCell ref="H8:H10"/>
    <mergeCell ref="I8:I10"/>
    <mergeCell ref="J8:K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&amp;P. oldal</oddFooter>
  </headerFooter>
  <rowBreaks count="5" manualBreakCount="5">
    <brk id="41" max="14" man="1"/>
    <brk id="83" max="14" man="1"/>
    <brk id="124" max="13" man="1"/>
    <brk id="164" max="13" man="1"/>
    <brk id="20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103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693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615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26" t="s">
        <v>333</v>
      </c>
      <c r="C10" s="529" t="s">
        <v>40</v>
      </c>
      <c r="D10" s="549"/>
      <c r="E10" s="549"/>
      <c r="F10" s="549"/>
      <c r="G10" s="549"/>
      <c r="H10" s="529" t="s">
        <v>41</v>
      </c>
      <c r="I10" s="550"/>
      <c r="J10" s="551"/>
      <c r="K10" s="526" t="s">
        <v>196</v>
      </c>
    </row>
    <row r="11" spans="1:11" ht="12.75" customHeight="1">
      <c r="A11" s="19" t="s">
        <v>39</v>
      </c>
      <c r="B11" s="527"/>
      <c r="C11" s="526" t="s">
        <v>75</v>
      </c>
      <c r="D11" s="526" t="s">
        <v>76</v>
      </c>
      <c r="E11" s="526" t="s">
        <v>98</v>
      </c>
      <c r="F11" s="552" t="s">
        <v>215</v>
      </c>
      <c r="G11" s="552" t="s">
        <v>191</v>
      </c>
      <c r="H11" s="526" t="s">
        <v>44</v>
      </c>
      <c r="I11" s="526" t="s">
        <v>43</v>
      </c>
      <c r="J11" s="555" t="s">
        <v>223</v>
      </c>
      <c r="K11" s="527"/>
    </row>
    <row r="12" spans="1:11">
      <c r="A12" s="19" t="s">
        <v>42</v>
      </c>
      <c r="B12" s="527"/>
      <c r="C12" s="527"/>
      <c r="D12" s="527"/>
      <c r="E12" s="527"/>
      <c r="F12" s="553"/>
      <c r="G12" s="553"/>
      <c r="H12" s="527"/>
      <c r="I12" s="527"/>
      <c r="J12" s="556"/>
      <c r="K12" s="527"/>
    </row>
    <row r="13" spans="1:11" ht="26.25" customHeight="1">
      <c r="A13" s="8"/>
      <c r="B13" s="528"/>
      <c r="C13" s="528"/>
      <c r="D13" s="528"/>
      <c r="E13" s="528"/>
      <c r="F13" s="554"/>
      <c r="G13" s="554"/>
      <c r="H13" s="528"/>
      <c r="I13" s="528"/>
      <c r="J13" s="557"/>
      <c r="K13" s="528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124</v>
      </c>
      <c r="B15" s="114"/>
      <c r="C15" s="114"/>
      <c r="D15" s="118"/>
      <c r="E15" s="114"/>
      <c r="F15" s="118"/>
      <c r="G15" s="114"/>
      <c r="H15" s="118"/>
      <c r="I15" s="114"/>
      <c r="J15" s="118"/>
      <c r="K15" s="114"/>
    </row>
    <row r="16" spans="1:11">
      <c r="A16" s="11" t="s">
        <v>34</v>
      </c>
      <c r="B16" s="88">
        <f>SUM(C16:K16)</f>
        <v>2581321</v>
      </c>
      <c r="C16" s="88">
        <f>SUM('5.1'!D260)</f>
        <v>111700</v>
      </c>
      <c r="D16" s="88">
        <f>SUM('5.1'!E260)</f>
        <v>18007</v>
      </c>
      <c r="E16" s="88">
        <f>SUM('5.1'!F260)</f>
        <v>366172</v>
      </c>
      <c r="F16" s="88">
        <f>SUM('5.1'!G260)</f>
        <v>11492</v>
      </c>
      <c r="G16" s="88">
        <f>SUM('5.1'!H260)</f>
        <v>237056</v>
      </c>
      <c r="H16" s="88">
        <f>SUM('5.1'!I260)</f>
        <v>755373</v>
      </c>
      <c r="I16" s="88">
        <f>SUM('5.1'!J260)</f>
        <v>504660</v>
      </c>
      <c r="J16" s="88">
        <f>SUM('5.1'!K260)</f>
        <v>3300</v>
      </c>
      <c r="K16" s="88">
        <f>SUM('5.1'!L260)</f>
        <v>573561</v>
      </c>
    </row>
    <row r="17" spans="1:15">
      <c r="A17" s="11" t="s">
        <v>497</v>
      </c>
      <c r="B17" s="88">
        <f t="shared" ref="B17:B18" si="0">SUM(C17:K17)</f>
        <v>3610381</v>
      </c>
      <c r="C17" s="88">
        <v>116118</v>
      </c>
      <c r="D17" s="88">
        <v>18855</v>
      </c>
      <c r="E17" s="88">
        <v>398852</v>
      </c>
      <c r="F17" s="88">
        <v>11492</v>
      </c>
      <c r="G17" s="88">
        <v>1329589</v>
      </c>
      <c r="H17" s="88">
        <v>777475</v>
      </c>
      <c r="I17" s="88">
        <v>693615</v>
      </c>
      <c r="J17" s="88">
        <v>3300</v>
      </c>
      <c r="K17" s="88">
        <v>261085</v>
      </c>
    </row>
    <row r="18" spans="1:15">
      <c r="A18" s="15" t="s">
        <v>616</v>
      </c>
      <c r="B18" s="88">
        <f t="shared" si="0"/>
        <v>3669566</v>
      </c>
      <c r="C18" s="88">
        <f>SUM('5.1'!D263)</f>
        <v>116318</v>
      </c>
      <c r="D18" s="88">
        <f>SUM('5.1'!E263)</f>
        <v>19429</v>
      </c>
      <c r="E18" s="88">
        <f>SUM('5.1'!F263)</f>
        <v>467464</v>
      </c>
      <c r="F18" s="88">
        <f>SUM('5.1'!G263)</f>
        <v>11492</v>
      </c>
      <c r="G18" s="88">
        <f>SUM('5.1'!H263)</f>
        <v>1309344</v>
      </c>
      <c r="H18" s="88">
        <f>SUM('5.1'!I263)</f>
        <v>690584</v>
      </c>
      <c r="I18" s="113">
        <f>SUM('5.1'!J263)</f>
        <v>795766</v>
      </c>
      <c r="J18" s="88">
        <f>SUM('5.1'!K263)</f>
        <v>3750</v>
      </c>
      <c r="K18" s="88">
        <f>SUM('5.1'!L263)</f>
        <v>255419</v>
      </c>
      <c r="L18" s="149">
        <f>SUM(C18:K18)</f>
        <v>3669566</v>
      </c>
      <c r="O18" s="63"/>
    </row>
    <row r="19" spans="1:15">
      <c r="A19" s="22" t="s">
        <v>69</v>
      </c>
      <c r="B19" s="130"/>
      <c r="C19" s="114"/>
      <c r="D19" s="118"/>
      <c r="E19" s="114"/>
      <c r="F19" s="118"/>
      <c r="G19" s="114"/>
      <c r="H19" s="114"/>
      <c r="I19" s="121"/>
      <c r="J19" s="114"/>
      <c r="K19" s="114"/>
    </row>
    <row r="20" spans="1:15">
      <c r="A20" s="11" t="s">
        <v>34</v>
      </c>
      <c r="B20" s="88">
        <f>SUM(C20:K20)</f>
        <v>256606</v>
      </c>
      <c r="C20" s="88">
        <f>SUM('5.2'!D42)</f>
        <v>169793</v>
      </c>
      <c r="D20" s="88">
        <f>SUM('5.2'!E42)</f>
        <v>36921</v>
      </c>
      <c r="E20" s="88">
        <f>SUM('5.2'!F42)</f>
        <v>43341</v>
      </c>
      <c r="F20" s="88">
        <f>SUM('5.2'!G42)</f>
        <v>0</v>
      </c>
      <c r="G20" s="88">
        <f>SUM('5.2'!H42)</f>
        <v>0</v>
      </c>
      <c r="H20" s="88">
        <f>SUM('5.2'!I42)</f>
        <v>6551</v>
      </c>
      <c r="I20" s="88">
        <f>SUM('5.2'!J42)</f>
        <v>0</v>
      </c>
      <c r="J20" s="88">
        <f>SUM('5.2'!K42)</f>
        <v>0</v>
      </c>
      <c r="K20" s="88">
        <f>SUM('5.2'!L42)</f>
        <v>0</v>
      </c>
    </row>
    <row r="21" spans="1:15">
      <c r="A21" s="11" t="s">
        <v>497</v>
      </c>
      <c r="B21" s="88">
        <f>SUM(C21:K21)</f>
        <v>262717</v>
      </c>
      <c r="C21" s="88">
        <v>174221</v>
      </c>
      <c r="D21" s="88">
        <v>37817</v>
      </c>
      <c r="E21" s="88">
        <v>44128</v>
      </c>
      <c r="F21" s="88"/>
      <c r="G21" s="88"/>
      <c r="H21" s="88">
        <v>6551</v>
      </c>
      <c r="I21" s="88"/>
      <c r="J21" s="88"/>
      <c r="K21" s="88"/>
    </row>
    <row r="22" spans="1:15">
      <c r="A22" s="15" t="s">
        <v>616</v>
      </c>
      <c r="B22" s="113">
        <f>SUM(C22:K22)</f>
        <v>279353</v>
      </c>
      <c r="C22" s="88">
        <f>SUM('5.2'!D45)</f>
        <v>184984</v>
      </c>
      <c r="D22" s="88">
        <f>SUM('5.2'!E45)</f>
        <v>39864</v>
      </c>
      <c r="E22" s="88">
        <f>SUM('5.2'!F45)</f>
        <v>45209</v>
      </c>
      <c r="F22" s="88">
        <f>SUM('5.2'!G45)</f>
        <v>0</v>
      </c>
      <c r="G22" s="88">
        <f>SUM('5.2'!H45)</f>
        <v>0</v>
      </c>
      <c r="H22" s="88">
        <f>SUM('5.2'!I45)</f>
        <v>9296</v>
      </c>
      <c r="I22" s="88">
        <f>SUM('5.2'!J45)</f>
        <v>0</v>
      </c>
      <c r="J22" s="88">
        <f>SUM('5.2'!K45)</f>
        <v>0</v>
      </c>
      <c r="K22" s="88">
        <f>SUM('5.2'!L45)</f>
        <v>0</v>
      </c>
    </row>
    <row r="23" spans="1:15">
      <c r="A23" s="13" t="s">
        <v>201</v>
      </c>
      <c r="B23" s="124"/>
      <c r="C23" s="130"/>
      <c r="D23" s="132"/>
      <c r="E23" s="130"/>
      <c r="F23" s="132"/>
      <c r="G23" s="130"/>
      <c r="H23" s="130"/>
      <c r="I23" s="132"/>
      <c r="J23" s="130"/>
      <c r="K23" s="130"/>
    </row>
    <row r="24" spans="1:15">
      <c r="A24" s="11" t="s">
        <v>34</v>
      </c>
      <c r="B24" s="135">
        <f>SUM(C24:K24)</f>
        <v>150750</v>
      </c>
      <c r="C24" s="135">
        <v>103135</v>
      </c>
      <c r="D24" s="395">
        <v>22476</v>
      </c>
      <c r="E24" s="135">
        <v>23458</v>
      </c>
      <c r="F24" s="395"/>
      <c r="G24" s="135"/>
      <c r="H24" s="135">
        <v>1681</v>
      </c>
      <c r="I24" s="395"/>
      <c r="J24" s="135"/>
      <c r="K24" s="135"/>
    </row>
    <row r="25" spans="1:15">
      <c r="A25" s="11" t="s">
        <v>497</v>
      </c>
      <c r="B25" s="135">
        <f>SUM(C25:K25)</f>
        <v>152385</v>
      </c>
      <c r="C25" s="135">
        <v>103135</v>
      </c>
      <c r="D25" s="395">
        <v>22476</v>
      </c>
      <c r="E25" s="135">
        <v>25093</v>
      </c>
      <c r="F25" s="395"/>
      <c r="G25" s="135"/>
      <c r="H25" s="135">
        <v>1681</v>
      </c>
      <c r="I25" s="395"/>
      <c r="J25" s="135"/>
      <c r="K25" s="135"/>
      <c r="O25" s="63"/>
    </row>
    <row r="26" spans="1:15">
      <c r="A26" s="15" t="s">
        <v>616</v>
      </c>
      <c r="B26" s="113">
        <f>SUM(C26:K26)</f>
        <v>152385</v>
      </c>
      <c r="C26" s="135">
        <v>103135</v>
      </c>
      <c r="D26" s="395">
        <v>22476</v>
      </c>
      <c r="E26" s="135">
        <v>25093</v>
      </c>
      <c r="F26" s="395"/>
      <c r="G26" s="135"/>
      <c r="H26" s="135">
        <v>1681</v>
      </c>
      <c r="I26" s="112"/>
      <c r="J26" s="112"/>
      <c r="K26" s="112"/>
    </row>
    <row r="27" spans="1:15">
      <c r="A27" s="13" t="s">
        <v>202</v>
      </c>
      <c r="B27" s="130"/>
      <c r="C27" s="130"/>
      <c r="D27" s="132"/>
      <c r="E27" s="130"/>
      <c r="F27" s="132"/>
      <c r="G27" s="130"/>
      <c r="H27" s="130"/>
      <c r="I27" s="132"/>
      <c r="J27" s="130"/>
      <c r="K27" s="130"/>
    </row>
    <row r="28" spans="1:15">
      <c r="A28" s="11" t="s">
        <v>34</v>
      </c>
      <c r="B28" s="88">
        <f>SUM(C28:K28)</f>
        <v>126000</v>
      </c>
      <c r="C28" s="135">
        <v>81972</v>
      </c>
      <c r="D28" s="135">
        <v>16575</v>
      </c>
      <c r="E28" s="135">
        <v>24189</v>
      </c>
      <c r="F28" s="135"/>
      <c r="G28" s="135"/>
      <c r="H28" s="135">
        <v>3264</v>
      </c>
      <c r="I28" s="135"/>
      <c r="J28" s="135"/>
      <c r="K28" s="135"/>
    </row>
    <row r="29" spans="1:15">
      <c r="A29" s="11" t="s">
        <v>497</v>
      </c>
      <c r="B29" s="88">
        <f t="shared" ref="B29:B30" si="1">SUM(C29:K29)</f>
        <v>126000</v>
      </c>
      <c r="C29" s="135">
        <v>81972</v>
      </c>
      <c r="D29" s="135">
        <v>16575</v>
      </c>
      <c r="E29" s="135">
        <v>24189</v>
      </c>
      <c r="F29" s="135"/>
      <c r="G29" s="135"/>
      <c r="H29" s="135">
        <v>3264</v>
      </c>
      <c r="I29" s="135"/>
      <c r="J29" s="135"/>
      <c r="K29" s="135"/>
    </row>
    <row r="30" spans="1:15">
      <c r="A30" s="15" t="s">
        <v>616</v>
      </c>
      <c r="B30" s="113">
        <f t="shared" si="1"/>
        <v>126000</v>
      </c>
      <c r="C30" s="135">
        <v>81972</v>
      </c>
      <c r="D30" s="135">
        <v>16575</v>
      </c>
      <c r="E30" s="135">
        <v>24189</v>
      </c>
      <c r="F30" s="135"/>
      <c r="G30" s="135"/>
      <c r="H30" s="135">
        <v>3264</v>
      </c>
      <c r="I30" s="135"/>
      <c r="J30" s="135"/>
      <c r="K30" s="135"/>
    </row>
    <row r="31" spans="1:15">
      <c r="A31" s="13" t="s">
        <v>203</v>
      </c>
      <c r="B31" s="124"/>
      <c r="C31" s="130"/>
      <c r="D31" s="132"/>
      <c r="E31" s="130"/>
      <c r="F31" s="132"/>
      <c r="G31" s="130"/>
      <c r="H31" s="130"/>
      <c r="I31" s="132"/>
      <c r="J31" s="130"/>
      <c r="K31" s="130"/>
    </row>
    <row r="32" spans="1:15">
      <c r="A32" s="11" t="s">
        <v>34</v>
      </c>
      <c r="B32" s="88">
        <f>SUM(C32:K32)</f>
        <v>66186</v>
      </c>
      <c r="C32" s="135">
        <v>43486</v>
      </c>
      <c r="D32" s="135">
        <v>8700</v>
      </c>
      <c r="E32" s="135">
        <v>12449</v>
      </c>
      <c r="F32" s="135"/>
      <c r="G32" s="135"/>
      <c r="H32" s="135">
        <v>1551</v>
      </c>
      <c r="I32" s="135"/>
      <c r="J32" s="135"/>
      <c r="K32" s="135"/>
    </row>
    <row r="33" spans="1:11">
      <c r="A33" s="11" t="s">
        <v>497</v>
      </c>
      <c r="B33" s="88">
        <f>SUM(C33:K33)</f>
        <v>66186</v>
      </c>
      <c r="C33" s="135">
        <v>43486</v>
      </c>
      <c r="D33" s="135">
        <v>8700</v>
      </c>
      <c r="E33" s="135">
        <v>12449</v>
      </c>
      <c r="F33" s="135"/>
      <c r="G33" s="135"/>
      <c r="H33" s="135">
        <v>1551</v>
      </c>
      <c r="I33" s="135"/>
      <c r="J33" s="135"/>
      <c r="K33" s="135"/>
    </row>
    <row r="34" spans="1:11">
      <c r="A34" s="15" t="s">
        <v>616</v>
      </c>
      <c r="B34" s="88">
        <f>SUM(C34:K34)</f>
        <v>66186</v>
      </c>
      <c r="C34" s="135">
        <v>43486</v>
      </c>
      <c r="D34" s="135">
        <v>8700</v>
      </c>
      <c r="E34" s="135">
        <v>12449</v>
      </c>
      <c r="F34" s="135"/>
      <c r="G34" s="135"/>
      <c r="H34" s="135">
        <v>1551</v>
      </c>
      <c r="I34" s="135"/>
      <c r="J34" s="135"/>
      <c r="K34" s="135"/>
    </row>
    <row r="35" spans="1:11">
      <c r="A35" s="13" t="s">
        <v>216</v>
      </c>
      <c r="B35" s="114"/>
      <c r="C35" s="114"/>
      <c r="D35" s="118"/>
      <c r="E35" s="114"/>
      <c r="F35" s="118"/>
      <c r="G35" s="114"/>
      <c r="H35" s="114"/>
      <c r="I35" s="118"/>
      <c r="J35" s="114"/>
      <c r="K35" s="114"/>
    </row>
    <row r="36" spans="1:11">
      <c r="A36" s="11" t="s">
        <v>34</v>
      </c>
      <c r="B36" s="88">
        <f>SUM(C36:K36)</f>
        <v>34689</v>
      </c>
      <c r="C36" s="88">
        <v>20278</v>
      </c>
      <c r="D36" s="88">
        <v>4008</v>
      </c>
      <c r="E36" s="88">
        <v>5582</v>
      </c>
      <c r="F36" s="88"/>
      <c r="G36" s="88"/>
      <c r="H36" s="88">
        <v>4821</v>
      </c>
      <c r="I36" s="88"/>
      <c r="J36" s="88"/>
      <c r="K36" s="88"/>
    </row>
    <row r="37" spans="1:11">
      <c r="A37" s="11" t="s">
        <v>497</v>
      </c>
      <c r="B37" s="88">
        <f t="shared" ref="B37:B38" si="2">SUM(C37:K37)</f>
        <v>34850</v>
      </c>
      <c r="C37" s="88">
        <v>20278</v>
      </c>
      <c r="D37" s="88">
        <v>4008</v>
      </c>
      <c r="E37" s="88">
        <v>5743</v>
      </c>
      <c r="F37" s="88"/>
      <c r="G37" s="88"/>
      <c r="H37" s="88">
        <v>4821</v>
      </c>
      <c r="I37" s="88"/>
      <c r="J37" s="88"/>
      <c r="K37" s="88"/>
    </row>
    <row r="38" spans="1:11">
      <c r="A38" s="15" t="s">
        <v>616</v>
      </c>
      <c r="B38" s="88">
        <f t="shared" si="2"/>
        <v>34850</v>
      </c>
      <c r="C38" s="88">
        <v>20278</v>
      </c>
      <c r="D38" s="88">
        <v>4008</v>
      </c>
      <c r="E38" s="88">
        <v>5743</v>
      </c>
      <c r="F38" s="88"/>
      <c r="G38" s="88"/>
      <c r="H38" s="88">
        <v>4821</v>
      </c>
      <c r="I38" s="88"/>
      <c r="J38" s="88"/>
      <c r="K38" s="88"/>
    </row>
    <row r="39" spans="1:11">
      <c r="A39" s="22" t="s">
        <v>217</v>
      </c>
      <c r="B39" s="130"/>
      <c r="C39" s="114"/>
      <c r="D39" s="118"/>
      <c r="E39" s="114"/>
      <c r="F39" s="118"/>
      <c r="G39" s="114"/>
      <c r="H39" s="114"/>
      <c r="I39" s="118"/>
      <c r="J39" s="114"/>
      <c r="K39" s="114"/>
    </row>
    <row r="40" spans="1:11">
      <c r="A40" s="11" t="s">
        <v>34</v>
      </c>
      <c r="B40" s="88">
        <f>SUM(C40:K40)</f>
        <v>199859</v>
      </c>
      <c r="C40" s="88">
        <v>103267</v>
      </c>
      <c r="D40" s="88">
        <v>21288</v>
      </c>
      <c r="E40" s="88">
        <v>68516</v>
      </c>
      <c r="F40" s="88">
        <v>120</v>
      </c>
      <c r="G40" s="88"/>
      <c r="H40" s="88">
        <v>6668</v>
      </c>
      <c r="I40" s="88"/>
      <c r="J40" s="88"/>
      <c r="K40" s="88"/>
    </row>
    <row r="41" spans="1:11">
      <c r="A41" s="11" t="s">
        <v>497</v>
      </c>
      <c r="B41" s="88">
        <f>SUM(C41:K41)</f>
        <v>201506</v>
      </c>
      <c r="C41" s="88">
        <v>103267</v>
      </c>
      <c r="D41" s="88">
        <v>21288</v>
      </c>
      <c r="E41" s="88">
        <v>70163</v>
      </c>
      <c r="F41" s="88">
        <v>120</v>
      </c>
      <c r="G41" s="88"/>
      <c r="H41" s="88">
        <v>6668</v>
      </c>
      <c r="I41" s="88"/>
      <c r="J41" s="88"/>
      <c r="K41" s="88"/>
    </row>
    <row r="42" spans="1:11">
      <c r="A42" s="15" t="s">
        <v>616</v>
      </c>
      <c r="B42" s="113">
        <f>SUM(C42:K42)</f>
        <v>201506</v>
      </c>
      <c r="C42" s="88">
        <v>103267</v>
      </c>
      <c r="D42" s="88">
        <v>21288</v>
      </c>
      <c r="E42" s="88">
        <v>70163</v>
      </c>
      <c r="F42" s="88">
        <v>120</v>
      </c>
      <c r="G42" s="88"/>
      <c r="H42" s="88">
        <v>6668</v>
      </c>
      <c r="I42" s="88"/>
      <c r="J42" s="88"/>
      <c r="K42" s="88"/>
    </row>
    <row r="43" spans="1:11">
      <c r="A43" s="13" t="s">
        <v>218</v>
      </c>
      <c r="B43" s="124"/>
      <c r="C43" s="114"/>
      <c r="D43" s="118"/>
      <c r="E43" s="114"/>
      <c r="F43" s="118"/>
      <c r="G43" s="114"/>
      <c r="H43" s="114"/>
      <c r="I43" s="118"/>
      <c r="J43" s="114"/>
      <c r="K43" s="114"/>
    </row>
    <row r="44" spans="1:11">
      <c r="A44" s="11" t="s">
        <v>34</v>
      </c>
      <c r="B44" s="88">
        <f>SUM(C44:K44)</f>
        <v>57042</v>
      </c>
      <c r="C44" s="88">
        <v>37536</v>
      </c>
      <c r="D44" s="88">
        <v>7556</v>
      </c>
      <c r="E44" s="88">
        <v>11594</v>
      </c>
      <c r="F44" s="88"/>
      <c r="G44" s="88"/>
      <c r="H44" s="88">
        <v>356</v>
      </c>
      <c r="I44" s="88"/>
      <c r="J44" s="88"/>
      <c r="K44" s="88"/>
    </row>
    <row r="45" spans="1:11">
      <c r="A45" s="11" t="s">
        <v>497</v>
      </c>
      <c r="B45" s="88">
        <f t="shared" ref="B45:B46" si="3">SUM(C45:K45)</f>
        <v>52623</v>
      </c>
      <c r="C45" s="88">
        <v>33838</v>
      </c>
      <c r="D45" s="88">
        <v>6835</v>
      </c>
      <c r="E45" s="88">
        <v>11294</v>
      </c>
      <c r="F45" s="88"/>
      <c r="G45" s="88"/>
      <c r="H45" s="88">
        <v>656</v>
      </c>
      <c r="I45" s="88"/>
      <c r="J45" s="88"/>
      <c r="K45" s="88"/>
    </row>
    <row r="46" spans="1:11">
      <c r="A46" s="15" t="s">
        <v>616</v>
      </c>
      <c r="B46" s="88">
        <f t="shared" si="3"/>
        <v>52623</v>
      </c>
      <c r="C46" s="88">
        <v>33838</v>
      </c>
      <c r="D46" s="88">
        <v>6835</v>
      </c>
      <c r="E46" s="88">
        <v>11294</v>
      </c>
      <c r="F46" s="88"/>
      <c r="G46" s="88"/>
      <c r="H46" s="88">
        <v>656</v>
      </c>
      <c r="I46" s="88"/>
      <c r="J46" s="88"/>
      <c r="K46" s="88"/>
    </row>
    <row r="47" spans="1:11">
      <c r="A47" s="13" t="s">
        <v>219</v>
      </c>
      <c r="B47" s="130"/>
      <c r="C47" s="114"/>
      <c r="D47" s="118"/>
      <c r="E47" s="114"/>
      <c r="F47" s="118"/>
      <c r="G47" s="114"/>
      <c r="H47" s="114"/>
      <c r="I47" s="118"/>
      <c r="J47" s="114"/>
      <c r="K47" s="114"/>
    </row>
    <row r="48" spans="1:11">
      <c r="A48" s="11" t="s">
        <v>34</v>
      </c>
      <c r="B48" s="88">
        <f>SUM(C48:K48)</f>
        <v>172294</v>
      </c>
      <c r="C48" s="88">
        <v>50648</v>
      </c>
      <c r="D48" s="88">
        <v>10935</v>
      </c>
      <c r="E48" s="88">
        <v>73917</v>
      </c>
      <c r="F48" s="88"/>
      <c r="G48" s="88">
        <v>29250</v>
      </c>
      <c r="H48" s="88">
        <v>7544</v>
      </c>
      <c r="I48" s="88"/>
      <c r="J48" s="88"/>
      <c r="K48" s="88"/>
    </row>
    <row r="49" spans="1:13">
      <c r="A49" s="11" t="s">
        <v>497</v>
      </c>
      <c r="B49" s="88">
        <f>SUM(C49:K49)</f>
        <v>174497</v>
      </c>
      <c r="C49" s="88">
        <v>50648</v>
      </c>
      <c r="D49" s="88">
        <v>10935</v>
      </c>
      <c r="E49" s="88">
        <v>76120</v>
      </c>
      <c r="F49" s="88"/>
      <c r="G49" s="88">
        <v>29250</v>
      </c>
      <c r="H49" s="88">
        <v>7544</v>
      </c>
      <c r="I49" s="88"/>
      <c r="J49" s="88"/>
      <c r="K49" s="88"/>
    </row>
    <row r="50" spans="1:13">
      <c r="A50" s="15" t="s">
        <v>616</v>
      </c>
      <c r="B50" s="88">
        <f>SUM(C50:K50)</f>
        <v>173885</v>
      </c>
      <c r="C50" s="88">
        <v>50135</v>
      </c>
      <c r="D50" s="88">
        <v>10836</v>
      </c>
      <c r="E50" s="88">
        <v>76120</v>
      </c>
      <c r="F50" s="88"/>
      <c r="G50" s="88">
        <v>29250</v>
      </c>
      <c r="H50" s="88">
        <v>7544</v>
      </c>
      <c r="I50" s="88"/>
      <c r="J50" s="88"/>
      <c r="K50" s="88"/>
    </row>
    <row r="51" spans="1:13">
      <c r="A51" s="13" t="s">
        <v>207</v>
      </c>
      <c r="B51" s="130"/>
      <c r="C51" s="114"/>
      <c r="D51" s="118"/>
      <c r="E51" s="114"/>
      <c r="F51" s="118"/>
      <c r="G51" s="114"/>
      <c r="H51" s="114"/>
      <c r="I51" s="118"/>
      <c r="J51" s="114"/>
      <c r="K51" s="114"/>
    </row>
    <row r="52" spans="1:13">
      <c r="A52" s="11" t="s">
        <v>34</v>
      </c>
      <c r="B52" s="88">
        <f>SUM(C52:K52)</f>
        <v>54771</v>
      </c>
      <c r="C52" s="88">
        <v>25111</v>
      </c>
      <c r="D52" s="88">
        <v>5049</v>
      </c>
      <c r="E52" s="88">
        <v>21611</v>
      </c>
      <c r="F52" s="88"/>
      <c r="G52" s="88"/>
      <c r="H52" s="88">
        <v>3000</v>
      </c>
      <c r="I52" s="88"/>
      <c r="J52" s="88"/>
      <c r="K52" s="88"/>
    </row>
    <row r="53" spans="1:13">
      <c r="A53" s="11" t="s">
        <v>497</v>
      </c>
      <c r="B53" s="88">
        <f>SUM(C53:K53)</f>
        <v>55592</v>
      </c>
      <c r="C53" s="88">
        <v>25111</v>
      </c>
      <c r="D53" s="88">
        <v>5049</v>
      </c>
      <c r="E53" s="88">
        <v>22432</v>
      </c>
      <c r="F53" s="88"/>
      <c r="G53" s="88"/>
      <c r="H53" s="88">
        <v>3000</v>
      </c>
      <c r="I53" s="88"/>
      <c r="J53" s="88"/>
      <c r="K53" s="88"/>
    </row>
    <row r="54" spans="1:13">
      <c r="A54" s="15" t="s">
        <v>616</v>
      </c>
      <c r="B54" s="88">
        <f>SUM(C54:K54)</f>
        <v>55592</v>
      </c>
      <c r="C54" s="88">
        <v>25111</v>
      </c>
      <c r="D54" s="88">
        <v>5049</v>
      </c>
      <c r="E54" s="88">
        <v>22432</v>
      </c>
      <c r="F54" s="88"/>
      <c r="G54" s="88"/>
      <c r="H54" s="88">
        <v>3000</v>
      </c>
      <c r="I54" s="88"/>
      <c r="J54" s="88"/>
      <c r="K54" s="88"/>
    </row>
    <row r="55" spans="1:13">
      <c r="A55" s="13" t="s">
        <v>208</v>
      </c>
      <c r="B55" s="130"/>
      <c r="C55" s="117"/>
      <c r="D55" s="114"/>
      <c r="E55" s="118"/>
      <c r="F55" s="114"/>
      <c r="G55" s="118"/>
      <c r="H55" s="114"/>
      <c r="I55" s="118"/>
      <c r="J55" s="114"/>
      <c r="K55" s="116"/>
    </row>
    <row r="56" spans="1:13">
      <c r="A56" s="11" t="s">
        <v>34</v>
      </c>
      <c r="B56" s="88">
        <f>SUM(C56:K56)</f>
        <v>406002</v>
      </c>
      <c r="C56" s="131">
        <v>129902</v>
      </c>
      <c r="D56" s="88">
        <v>26092</v>
      </c>
      <c r="E56" s="121">
        <v>249571</v>
      </c>
      <c r="F56" s="88"/>
      <c r="G56" s="121"/>
      <c r="H56" s="88">
        <v>437</v>
      </c>
      <c r="I56" s="121"/>
      <c r="J56" s="88"/>
      <c r="K56" s="111"/>
    </row>
    <row r="57" spans="1:13">
      <c r="A57" s="11" t="s">
        <v>497</v>
      </c>
      <c r="B57" s="88">
        <f>SUM(C57:K57)</f>
        <v>413611</v>
      </c>
      <c r="C57" s="131">
        <v>129902</v>
      </c>
      <c r="D57" s="88">
        <v>26092</v>
      </c>
      <c r="E57" s="121">
        <v>257180</v>
      </c>
      <c r="F57" s="88"/>
      <c r="G57" s="121"/>
      <c r="H57" s="88">
        <v>437</v>
      </c>
      <c r="I57" s="121"/>
      <c r="J57" s="88"/>
      <c r="K57" s="121"/>
    </row>
    <row r="58" spans="1:13">
      <c r="A58" s="15" t="s">
        <v>616</v>
      </c>
      <c r="B58" s="88">
        <f>SUM(C58:K58)</f>
        <v>412311</v>
      </c>
      <c r="C58" s="131">
        <v>129902</v>
      </c>
      <c r="D58" s="88">
        <v>26092</v>
      </c>
      <c r="E58" s="121">
        <v>255880</v>
      </c>
      <c r="F58" s="113"/>
      <c r="G58" s="121"/>
      <c r="H58" s="113">
        <v>437</v>
      </c>
      <c r="I58" s="121"/>
      <c r="J58" s="113"/>
      <c r="K58" s="121"/>
    </row>
    <row r="59" spans="1:13">
      <c r="A59" s="13" t="s">
        <v>101</v>
      </c>
      <c r="B59" s="130"/>
      <c r="C59" s="118"/>
      <c r="D59" s="114"/>
      <c r="E59" s="118"/>
      <c r="F59" s="114"/>
      <c r="G59" s="114"/>
      <c r="H59" s="114"/>
      <c r="I59" s="114"/>
      <c r="J59" s="114"/>
      <c r="K59" s="114"/>
    </row>
    <row r="60" spans="1:13">
      <c r="A60" s="11" t="s">
        <v>34</v>
      </c>
      <c r="B60" s="88">
        <f>SUM(C60:K60)</f>
        <v>4105520</v>
      </c>
      <c r="C60" s="88">
        <f>SUM(C16,C20,C24,C28,C32,C36,C40,C44,C48,C52,C56,)</f>
        <v>876828</v>
      </c>
      <c r="D60" s="88">
        <f t="shared" ref="D60:K60" si="4">SUM(D16,D20,D24,D28,D32,D36,D40,D44,D48,D52,D56,)</f>
        <v>177607</v>
      </c>
      <c r="E60" s="88">
        <f t="shared" si="4"/>
        <v>900400</v>
      </c>
      <c r="F60" s="88">
        <f t="shared" si="4"/>
        <v>11612</v>
      </c>
      <c r="G60" s="88">
        <f t="shared" si="4"/>
        <v>266306</v>
      </c>
      <c r="H60" s="88">
        <f t="shared" si="4"/>
        <v>791246</v>
      </c>
      <c r="I60" s="88">
        <f t="shared" si="4"/>
        <v>504660</v>
      </c>
      <c r="J60" s="88">
        <f t="shared" si="4"/>
        <v>3300</v>
      </c>
      <c r="K60" s="88">
        <f t="shared" si="4"/>
        <v>573561</v>
      </c>
    </row>
    <row r="61" spans="1:13">
      <c r="A61" s="11" t="s">
        <v>497</v>
      </c>
      <c r="B61" s="88">
        <f>SUM(B17,B21,B25,B29,B33,B37,B41,B45,B49,B53,B57,)</f>
        <v>5150348</v>
      </c>
      <c r="C61" s="88">
        <f t="shared" ref="C61:K62" si="5">SUM(C17,C21,C25,C29,C33,C37,C41,C45,C49,C53,C57,)</f>
        <v>881976</v>
      </c>
      <c r="D61" s="88">
        <f t="shared" si="5"/>
        <v>178630</v>
      </c>
      <c r="E61" s="88">
        <f t="shared" si="5"/>
        <v>947643</v>
      </c>
      <c r="F61" s="88">
        <f t="shared" si="5"/>
        <v>11612</v>
      </c>
      <c r="G61" s="88">
        <f t="shared" si="5"/>
        <v>1358839</v>
      </c>
      <c r="H61" s="88">
        <f t="shared" si="5"/>
        <v>813648</v>
      </c>
      <c r="I61" s="88">
        <f t="shared" si="5"/>
        <v>693615</v>
      </c>
      <c r="J61" s="88">
        <f t="shared" si="5"/>
        <v>3300</v>
      </c>
      <c r="K61" s="88">
        <f t="shared" si="5"/>
        <v>261085</v>
      </c>
      <c r="L61" s="149">
        <f>SUM(C61:K61)</f>
        <v>5150348</v>
      </c>
    </row>
    <row r="62" spans="1:13">
      <c r="A62" s="15" t="s">
        <v>616</v>
      </c>
      <c r="B62" s="88">
        <f>SUM(C62:K62)</f>
        <v>5224257</v>
      </c>
      <c r="C62" s="88">
        <f t="shared" si="5"/>
        <v>892426</v>
      </c>
      <c r="D62" s="88">
        <f t="shared" si="5"/>
        <v>181152</v>
      </c>
      <c r="E62" s="88">
        <f t="shared" si="5"/>
        <v>1016036</v>
      </c>
      <c r="F62" s="88">
        <f t="shared" si="5"/>
        <v>11612</v>
      </c>
      <c r="G62" s="88">
        <f t="shared" si="5"/>
        <v>1338594</v>
      </c>
      <c r="H62" s="88">
        <f t="shared" si="5"/>
        <v>729502</v>
      </c>
      <c r="I62" s="88">
        <f t="shared" si="5"/>
        <v>795766</v>
      </c>
      <c r="J62" s="88">
        <f t="shared" si="5"/>
        <v>3750</v>
      </c>
      <c r="K62" s="88">
        <f t="shared" si="5"/>
        <v>255419</v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374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 t="s">
        <v>144</v>
      </c>
      <c r="B65" s="154">
        <f>SUM(B26,B30,B34,B38,B42,B46,B50,B54,B58)</f>
        <v>1275338</v>
      </c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 t="s">
        <v>145</v>
      </c>
      <c r="B66" s="154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396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  <rowBreaks count="1" manualBreakCount="1">
    <brk id="6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S428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694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23" t="s">
        <v>122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</row>
    <row r="4" spans="1:13" ht="15.75">
      <c r="A4" s="523" t="s">
        <v>579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1:13" ht="15.75">
      <c r="A5" s="523" t="s">
        <v>20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26" t="s">
        <v>333</v>
      </c>
      <c r="D7" s="529" t="s">
        <v>40</v>
      </c>
      <c r="E7" s="549"/>
      <c r="F7" s="549"/>
      <c r="G7" s="549"/>
      <c r="H7" s="549"/>
      <c r="I7" s="529" t="s">
        <v>41</v>
      </c>
      <c r="J7" s="550"/>
      <c r="K7" s="551"/>
      <c r="L7" s="526" t="s">
        <v>196</v>
      </c>
    </row>
    <row r="8" spans="1:13" ht="12.75" customHeight="1">
      <c r="A8" s="19" t="s">
        <v>39</v>
      </c>
      <c r="B8" s="19"/>
      <c r="C8" s="527"/>
      <c r="D8" s="526" t="s">
        <v>75</v>
      </c>
      <c r="E8" s="526" t="s">
        <v>76</v>
      </c>
      <c r="F8" s="526" t="s">
        <v>98</v>
      </c>
      <c r="G8" s="552" t="s">
        <v>215</v>
      </c>
      <c r="H8" s="552" t="s">
        <v>191</v>
      </c>
      <c r="I8" s="526" t="s">
        <v>44</v>
      </c>
      <c r="J8" s="526" t="s">
        <v>43</v>
      </c>
      <c r="K8" s="555" t="s">
        <v>223</v>
      </c>
      <c r="L8" s="527"/>
    </row>
    <row r="9" spans="1:13">
      <c r="A9" s="19" t="s">
        <v>42</v>
      </c>
      <c r="B9" s="19"/>
      <c r="C9" s="527"/>
      <c r="D9" s="527"/>
      <c r="E9" s="527"/>
      <c r="F9" s="527"/>
      <c r="G9" s="553"/>
      <c r="H9" s="553"/>
      <c r="I9" s="527"/>
      <c r="J9" s="527"/>
      <c r="K9" s="556"/>
      <c r="L9" s="527"/>
    </row>
    <row r="10" spans="1:13" ht="23.25" customHeight="1">
      <c r="A10" s="8"/>
      <c r="B10" s="8"/>
      <c r="C10" s="528"/>
      <c r="D10" s="528"/>
      <c r="E10" s="528"/>
      <c r="F10" s="528"/>
      <c r="G10" s="554"/>
      <c r="H10" s="554"/>
      <c r="I10" s="528"/>
      <c r="J10" s="528"/>
      <c r="K10" s="557"/>
      <c r="L10" s="528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222</v>
      </c>
      <c r="B12" s="13"/>
      <c r="C12" s="13"/>
      <c r="D12" s="116"/>
      <c r="E12" s="114"/>
      <c r="F12" s="118"/>
      <c r="G12" s="114"/>
      <c r="H12" s="118"/>
      <c r="I12" s="114"/>
      <c r="J12" s="117"/>
      <c r="K12" s="114"/>
      <c r="L12" s="116"/>
      <c r="M12" t="s">
        <v>347</v>
      </c>
    </row>
    <row r="13" spans="1:13">
      <c r="A13" s="11" t="s">
        <v>47</v>
      </c>
      <c r="B13" s="258" t="s">
        <v>171</v>
      </c>
      <c r="C13" s="88">
        <f>SUM(D13:L13)</f>
        <v>48421</v>
      </c>
      <c r="D13" s="111">
        <v>35639</v>
      </c>
      <c r="E13" s="88">
        <v>6838</v>
      </c>
      <c r="F13" s="121">
        <v>4003</v>
      </c>
      <c r="G13" s="88"/>
      <c r="H13" s="121"/>
      <c r="I13" s="241">
        <v>1941</v>
      </c>
      <c r="J13" s="131">
        <v>0</v>
      </c>
      <c r="K13" s="88"/>
      <c r="L13" s="111">
        <v>0</v>
      </c>
      <c r="M13" s="149">
        <f>SUM(D13:L13)</f>
        <v>48421</v>
      </c>
    </row>
    <row r="14" spans="1:13">
      <c r="A14" s="11" t="s">
        <v>498</v>
      </c>
      <c r="B14" s="258"/>
      <c r="C14" s="88">
        <f t="shared" ref="C14:C15" si="0">SUM(D14:L14)</f>
        <v>50474</v>
      </c>
      <c r="D14" s="111">
        <v>37139</v>
      </c>
      <c r="E14" s="88">
        <v>7131</v>
      </c>
      <c r="F14" s="121">
        <v>4263</v>
      </c>
      <c r="G14" s="88"/>
      <c r="H14" s="121"/>
      <c r="I14" s="241">
        <v>1941</v>
      </c>
      <c r="J14" s="131"/>
      <c r="K14" s="88"/>
      <c r="L14" s="111"/>
      <c r="M14" s="149">
        <f t="shared" ref="M14:M18" si="1">SUM(D14:L14)</f>
        <v>50474</v>
      </c>
    </row>
    <row r="15" spans="1:13">
      <c r="A15" s="15" t="s">
        <v>575</v>
      </c>
      <c r="B15" s="257"/>
      <c r="C15" s="113">
        <f t="shared" si="0"/>
        <v>50474</v>
      </c>
      <c r="D15" s="113">
        <v>37139</v>
      </c>
      <c r="E15" s="113">
        <v>7131</v>
      </c>
      <c r="F15" s="113">
        <v>4263</v>
      </c>
      <c r="G15" s="113"/>
      <c r="H15" s="113"/>
      <c r="I15" s="113">
        <v>1941</v>
      </c>
      <c r="J15" s="113"/>
      <c r="K15" s="113"/>
      <c r="L15" s="113"/>
      <c r="M15" s="149">
        <f t="shared" si="1"/>
        <v>50474</v>
      </c>
    </row>
    <row r="16" spans="1:13">
      <c r="A16" s="55" t="s">
        <v>342</v>
      </c>
      <c r="B16" s="280"/>
      <c r="C16" s="88"/>
      <c r="D16" s="111"/>
      <c r="E16" s="88"/>
      <c r="F16" s="115"/>
      <c r="G16" s="88"/>
      <c r="H16" s="115"/>
      <c r="I16" s="241"/>
      <c r="J16" s="131"/>
      <c r="K16" s="88"/>
      <c r="L16" s="121"/>
      <c r="M16" s="149">
        <f t="shared" si="1"/>
        <v>0</v>
      </c>
    </row>
    <row r="17" spans="1:13">
      <c r="A17" s="11" t="s">
        <v>47</v>
      </c>
      <c r="B17" s="258" t="s">
        <v>169</v>
      </c>
      <c r="C17" s="88">
        <f>SUM(D17:L17)</f>
        <v>1932</v>
      </c>
      <c r="D17" s="111"/>
      <c r="E17" s="88"/>
      <c r="F17" s="115">
        <v>1932</v>
      </c>
      <c r="G17" s="88"/>
      <c r="H17" s="115"/>
      <c r="I17" s="241"/>
      <c r="J17" s="131"/>
      <c r="K17" s="88"/>
      <c r="L17" s="121"/>
      <c r="M17" s="149">
        <f t="shared" si="1"/>
        <v>1932</v>
      </c>
    </row>
    <row r="18" spans="1:13">
      <c r="A18" s="11" t="s">
        <v>498</v>
      </c>
      <c r="B18" s="258"/>
      <c r="C18" s="88">
        <f>SUM(D18:L18)</f>
        <v>1932</v>
      </c>
      <c r="D18" s="111"/>
      <c r="E18" s="88"/>
      <c r="F18" s="115">
        <v>1932</v>
      </c>
      <c r="G18" s="88"/>
      <c r="H18" s="115"/>
      <c r="I18" s="241"/>
      <c r="J18" s="131"/>
      <c r="K18" s="88"/>
      <c r="L18" s="121"/>
      <c r="M18" s="149">
        <f t="shared" si="1"/>
        <v>1932</v>
      </c>
    </row>
    <row r="19" spans="1:13">
      <c r="A19" s="15" t="s">
        <v>575</v>
      </c>
      <c r="B19" s="257"/>
      <c r="C19" s="88">
        <f>SUM(D19:L19)</f>
        <v>1932</v>
      </c>
      <c r="D19" s="111"/>
      <c r="E19" s="88"/>
      <c r="F19" s="115">
        <v>1932</v>
      </c>
      <c r="G19" s="88"/>
      <c r="H19" s="115"/>
      <c r="I19" s="241"/>
      <c r="J19" s="131"/>
      <c r="K19" s="88"/>
      <c r="L19" s="121"/>
      <c r="M19" s="149"/>
    </row>
    <row r="20" spans="1:13">
      <c r="A20" s="13" t="s">
        <v>364</v>
      </c>
      <c r="B20" s="7"/>
      <c r="C20" s="13"/>
      <c r="D20" s="116"/>
      <c r="E20" s="114"/>
      <c r="F20" s="118"/>
      <c r="G20" s="114"/>
      <c r="H20" s="118"/>
      <c r="I20" s="114"/>
      <c r="J20" s="117"/>
      <c r="K20" s="114"/>
      <c r="L20" s="116"/>
      <c r="M20" s="149">
        <f t="shared" ref="M20:M221" si="2">SUM(D20:L20)</f>
        <v>0</v>
      </c>
    </row>
    <row r="21" spans="1:13">
      <c r="A21" s="11" t="s">
        <v>47</v>
      </c>
      <c r="B21" s="258" t="s">
        <v>169</v>
      </c>
      <c r="C21" s="88">
        <f>SUM(D21:L21)</f>
        <v>2646</v>
      </c>
      <c r="D21" s="111"/>
      <c r="E21" s="88">
        <v>0</v>
      </c>
      <c r="F21" s="121">
        <v>1744</v>
      </c>
      <c r="G21" s="88"/>
      <c r="H21" s="121">
        <v>0</v>
      </c>
      <c r="I21" s="88">
        <v>902</v>
      </c>
      <c r="J21" s="131">
        <v>0</v>
      </c>
      <c r="K21" s="88">
        <v>0</v>
      </c>
      <c r="L21" s="111"/>
      <c r="M21" s="149">
        <f t="shared" si="2"/>
        <v>2646</v>
      </c>
    </row>
    <row r="22" spans="1:13">
      <c r="A22" s="11" t="s">
        <v>498</v>
      </c>
      <c r="B22" s="258"/>
      <c r="C22" s="88">
        <f>SUM(D22:L22)</f>
        <v>8069</v>
      </c>
      <c r="D22" s="111"/>
      <c r="E22" s="88"/>
      <c r="F22" s="121">
        <v>1744</v>
      </c>
      <c r="G22" s="88"/>
      <c r="H22" s="121"/>
      <c r="I22" s="88">
        <v>902</v>
      </c>
      <c r="J22" s="131">
        <v>5423</v>
      </c>
      <c r="K22" s="88"/>
      <c r="L22" s="111"/>
      <c r="M22" s="149">
        <f t="shared" si="2"/>
        <v>8069</v>
      </c>
    </row>
    <row r="23" spans="1:13">
      <c r="A23" s="11" t="s">
        <v>642</v>
      </c>
      <c r="B23" s="258"/>
      <c r="C23" s="88">
        <f>SUM(D23:L23)</f>
        <v>19000</v>
      </c>
      <c r="D23" s="111"/>
      <c r="E23" s="88"/>
      <c r="F23" s="121"/>
      <c r="G23" s="88"/>
      <c r="H23" s="121"/>
      <c r="I23" s="88"/>
      <c r="J23" s="131">
        <v>19000</v>
      </c>
      <c r="K23" s="88"/>
      <c r="L23" s="111"/>
      <c r="M23" s="149">
        <f t="shared" si="2"/>
        <v>19000</v>
      </c>
    </row>
    <row r="24" spans="1:13">
      <c r="A24" s="11" t="s">
        <v>507</v>
      </c>
      <c r="B24" s="258"/>
      <c r="C24" s="88">
        <f>SUM(C23)</f>
        <v>19000</v>
      </c>
      <c r="D24" s="88">
        <f t="shared" ref="D24:L24" si="3">SUM(D23)</f>
        <v>0</v>
      </c>
      <c r="E24" s="88">
        <f t="shared" si="3"/>
        <v>0</v>
      </c>
      <c r="F24" s="88">
        <f t="shared" si="3"/>
        <v>0</v>
      </c>
      <c r="G24" s="88">
        <f t="shared" si="3"/>
        <v>0</v>
      </c>
      <c r="H24" s="88">
        <f t="shared" si="3"/>
        <v>0</v>
      </c>
      <c r="I24" s="88">
        <f t="shared" si="3"/>
        <v>0</v>
      </c>
      <c r="J24" s="88">
        <f t="shared" si="3"/>
        <v>19000</v>
      </c>
      <c r="K24" s="88">
        <f t="shared" si="3"/>
        <v>0</v>
      </c>
      <c r="L24" s="88">
        <f t="shared" si="3"/>
        <v>0</v>
      </c>
      <c r="M24" s="149">
        <f t="shared" si="2"/>
        <v>19000</v>
      </c>
    </row>
    <row r="25" spans="1:13">
      <c r="A25" s="11" t="s">
        <v>575</v>
      </c>
      <c r="B25" s="258"/>
      <c r="C25" s="88">
        <f>SUM(C22,C24)</f>
        <v>27069</v>
      </c>
      <c r="D25" s="88">
        <f t="shared" ref="D25:L25" si="4">SUM(D22,D24)</f>
        <v>0</v>
      </c>
      <c r="E25" s="88">
        <f t="shared" si="4"/>
        <v>0</v>
      </c>
      <c r="F25" s="88">
        <f t="shared" si="4"/>
        <v>1744</v>
      </c>
      <c r="G25" s="88">
        <f t="shared" si="4"/>
        <v>0</v>
      </c>
      <c r="H25" s="88">
        <f t="shared" si="4"/>
        <v>0</v>
      </c>
      <c r="I25" s="88">
        <f t="shared" si="4"/>
        <v>902</v>
      </c>
      <c r="J25" s="88">
        <f t="shared" si="4"/>
        <v>24423</v>
      </c>
      <c r="K25" s="88">
        <f t="shared" si="4"/>
        <v>0</v>
      </c>
      <c r="L25" s="88">
        <f t="shared" si="4"/>
        <v>0</v>
      </c>
      <c r="M25" s="149">
        <f t="shared" si="2"/>
        <v>27069</v>
      </c>
    </row>
    <row r="26" spans="1:13">
      <c r="A26" s="13" t="s">
        <v>370</v>
      </c>
      <c r="B26" s="280"/>
      <c r="C26" s="114"/>
      <c r="D26" s="114"/>
      <c r="E26" s="114"/>
      <c r="F26" s="118"/>
      <c r="G26" s="114"/>
      <c r="H26" s="118"/>
      <c r="I26" s="114"/>
      <c r="J26" s="117"/>
      <c r="K26" s="114"/>
      <c r="L26" s="116"/>
      <c r="M26" s="149">
        <f t="shared" si="2"/>
        <v>0</v>
      </c>
    </row>
    <row r="27" spans="1:13">
      <c r="A27" s="11" t="s">
        <v>47</v>
      </c>
      <c r="B27" s="258" t="s">
        <v>170</v>
      </c>
      <c r="C27" s="88">
        <f>SUM(D27:L27)</f>
        <v>15000</v>
      </c>
      <c r="D27" s="88"/>
      <c r="E27" s="88"/>
      <c r="F27" s="121">
        <v>15000</v>
      </c>
      <c r="G27" s="88"/>
      <c r="H27" s="121"/>
      <c r="I27" s="88"/>
      <c r="J27" s="131"/>
      <c r="K27" s="88"/>
      <c r="L27" s="111"/>
      <c r="M27" s="149">
        <f t="shared" si="2"/>
        <v>15000</v>
      </c>
    </row>
    <row r="28" spans="1:13">
      <c r="A28" s="11" t="s">
        <v>498</v>
      </c>
      <c r="B28" s="258"/>
      <c r="C28" s="88">
        <f>SUM(D28:L28)</f>
        <v>15000</v>
      </c>
      <c r="D28" s="88"/>
      <c r="E28" s="88"/>
      <c r="F28" s="121">
        <v>15000</v>
      </c>
      <c r="G28" s="88"/>
      <c r="H28" s="121"/>
      <c r="I28" s="88"/>
      <c r="J28" s="131"/>
      <c r="K28" s="88"/>
      <c r="L28" s="111"/>
      <c r="M28" s="149">
        <f t="shared" si="2"/>
        <v>15000</v>
      </c>
    </row>
    <row r="29" spans="1:13">
      <c r="A29" s="11" t="s">
        <v>649</v>
      </c>
      <c r="B29" s="258"/>
      <c r="C29" s="88">
        <f>SUM(D29:L29)</f>
        <v>500</v>
      </c>
      <c r="D29" s="88"/>
      <c r="E29" s="88"/>
      <c r="F29" s="121">
        <v>500</v>
      </c>
      <c r="G29" s="88"/>
      <c r="H29" s="121"/>
      <c r="I29" s="88"/>
      <c r="J29" s="131"/>
      <c r="K29" s="88"/>
      <c r="L29" s="121"/>
      <c r="M29" s="149">
        <f t="shared" si="2"/>
        <v>500</v>
      </c>
    </row>
    <row r="30" spans="1:13">
      <c r="A30" s="11" t="s">
        <v>650</v>
      </c>
      <c r="B30" s="258"/>
      <c r="C30" s="88">
        <f>SUM(C29)</f>
        <v>500</v>
      </c>
      <c r="D30" s="88">
        <f t="shared" ref="D30:L30" si="5">SUM(D29)</f>
        <v>0</v>
      </c>
      <c r="E30" s="88">
        <f t="shared" si="5"/>
        <v>0</v>
      </c>
      <c r="F30" s="88">
        <f t="shared" si="5"/>
        <v>500</v>
      </c>
      <c r="G30" s="88">
        <f t="shared" si="5"/>
        <v>0</v>
      </c>
      <c r="H30" s="88">
        <f t="shared" si="5"/>
        <v>0</v>
      </c>
      <c r="I30" s="88">
        <f t="shared" si="5"/>
        <v>0</v>
      </c>
      <c r="J30" s="88">
        <f t="shared" si="5"/>
        <v>0</v>
      </c>
      <c r="K30" s="88">
        <f t="shared" si="5"/>
        <v>0</v>
      </c>
      <c r="L30" s="88">
        <f t="shared" si="5"/>
        <v>0</v>
      </c>
      <c r="M30" s="149">
        <f t="shared" si="2"/>
        <v>500</v>
      </c>
    </row>
    <row r="31" spans="1:13">
      <c r="A31" s="11" t="s">
        <v>582</v>
      </c>
      <c r="B31" s="258"/>
      <c r="C31" s="88">
        <f>SUM(C28,C30)</f>
        <v>15500</v>
      </c>
      <c r="D31" s="113">
        <f t="shared" ref="D31:L31" si="6">SUM(D28,D30)</f>
        <v>0</v>
      </c>
      <c r="E31" s="113">
        <f t="shared" si="6"/>
        <v>0</v>
      </c>
      <c r="F31" s="113">
        <f t="shared" si="6"/>
        <v>15500</v>
      </c>
      <c r="G31" s="113">
        <f t="shared" si="6"/>
        <v>0</v>
      </c>
      <c r="H31" s="113">
        <f t="shared" si="6"/>
        <v>0</v>
      </c>
      <c r="I31" s="113">
        <f t="shared" si="6"/>
        <v>0</v>
      </c>
      <c r="J31" s="113">
        <f t="shared" si="6"/>
        <v>0</v>
      </c>
      <c r="K31" s="113">
        <f t="shared" si="6"/>
        <v>0</v>
      </c>
      <c r="L31" s="113">
        <f t="shared" si="6"/>
        <v>0</v>
      </c>
      <c r="M31" s="149">
        <f t="shared" si="2"/>
        <v>15500</v>
      </c>
    </row>
    <row r="32" spans="1:13">
      <c r="A32" s="13" t="s">
        <v>371</v>
      </c>
      <c r="B32" s="7"/>
      <c r="C32" s="13"/>
      <c r="D32" s="111"/>
      <c r="E32" s="88"/>
      <c r="F32" s="121"/>
      <c r="G32" s="88"/>
      <c r="H32" s="121"/>
      <c r="I32" s="88"/>
      <c r="J32" s="131"/>
      <c r="K32" s="88"/>
      <c r="L32" s="121"/>
      <c r="M32" s="149">
        <f t="shared" si="2"/>
        <v>0</v>
      </c>
    </row>
    <row r="33" spans="1:13">
      <c r="A33" s="11" t="s">
        <v>47</v>
      </c>
      <c r="B33" s="258" t="s">
        <v>169</v>
      </c>
      <c r="C33" s="88">
        <f>SUM(D33:L33)</f>
        <v>166228</v>
      </c>
      <c r="D33" s="111">
        <v>0</v>
      </c>
      <c r="E33" s="88">
        <v>0</v>
      </c>
      <c r="F33" s="121">
        <v>48563</v>
      </c>
      <c r="G33" s="88">
        <v>0</v>
      </c>
      <c r="H33" s="121">
        <v>0</v>
      </c>
      <c r="I33" s="88">
        <v>111165</v>
      </c>
      <c r="J33" s="131">
        <v>5000</v>
      </c>
      <c r="K33" s="88">
        <v>1500</v>
      </c>
      <c r="L33" s="121">
        <v>0</v>
      </c>
      <c r="M33" s="149">
        <f t="shared" si="2"/>
        <v>166228</v>
      </c>
    </row>
    <row r="34" spans="1:13">
      <c r="A34" s="11" t="s">
        <v>498</v>
      </c>
      <c r="B34" s="258"/>
      <c r="C34" s="88">
        <f t="shared" ref="C34:C36" si="7">SUM(D34:L34)</f>
        <v>173633</v>
      </c>
      <c r="D34" s="111"/>
      <c r="E34" s="88"/>
      <c r="F34" s="121">
        <v>55968</v>
      </c>
      <c r="G34" s="88"/>
      <c r="H34" s="121"/>
      <c r="I34" s="88">
        <v>111165</v>
      </c>
      <c r="J34" s="131">
        <v>5000</v>
      </c>
      <c r="K34" s="88">
        <v>1500</v>
      </c>
      <c r="L34" s="121"/>
      <c r="M34" s="149">
        <f t="shared" si="2"/>
        <v>173633</v>
      </c>
    </row>
    <row r="35" spans="1:13">
      <c r="A35" s="11" t="s">
        <v>600</v>
      </c>
      <c r="B35" s="258"/>
      <c r="C35" s="88">
        <f t="shared" si="7"/>
        <v>1580</v>
      </c>
      <c r="D35" s="111"/>
      <c r="E35" s="88"/>
      <c r="F35" s="121">
        <v>1580</v>
      </c>
      <c r="G35" s="88"/>
      <c r="H35" s="121"/>
      <c r="I35" s="88"/>
      <c r="J35" s="131"/>
      <c r="K35" s="88"/>
      <c r="L35" s="121"/>
      <c r="M35" s="149">
        <f t="shared" si="2"/>
        <v>1580</v>
      </c>
    </row>
    <row r="36" spans="1:13">
      <c r="A36" s="11" t="s">
        <v>601</v>
      </c>
      <c r="B36" s="258"/>
      <c r="C36" s="88">
        <f t="shared" si="7"/>
        <v>4000</v>
      </c>
      <c r="D36" s="111"/>
      <c r="E36" s="88"/>
      <c r="F36" s="121">
        <v>4000</v>
      </c>
      <c r="G36" s="88"/>
      <c r="H36" s="121"/>
      <c r="I36" s="88"/>
      <c r="J36" s="131"/>
      <c r="K36" s="88"/>
      <c r="L36" s="121"/>
      <c r="M36" s="149">
        <f t="shared" si="2"/>
        <v>4000</v>
      </c>
    </row>
    <row r="37" spans="1:13">
      <c r="A37" s="11" t="s">
        <v>507</v>
      </c>
      <c r="B37" s="258"/>
      <c r="C37" s="88">
        <f t="shared" ref="C37:L37" si="8">SUM(C35:C36)</f>
        <v>5580</v>
      </c>
      <c r="D37" s="88">
        <f t="shared" si="8"/>
        <v>0</v>
      </c>
      <c r="E37" s="88">
        <f t="shared" si="8"/>
        <v>0</v>
      </c>
      <c r="F37" s="88">
        <f t="shared" si="8"/>
        <v>5580</v>
      </c>
      <c r="G37" s="88">
        <f t="shared" si="8"/>
        <v>0</v>
      </c>
      <c r="H37" s="88">
        <f t="shared" si="8"/>
        <v>0</v>
      </c>
      <c r="I37" s="88">
        <f t="shared" si="8"/>
        <v>0</v>
      </c>
      <c r="J37" s="88">
        <f t="shared" si="8"/>
        <v>0</v>
      </c>
      <c r="K37" s="88">
        <f t="shared" si="8"/>
        <v>0</v>
      </c>
      <c r="L37" s="88">
        <f t="shared" si="8"/>
        <v>0</v>
      </c>
      <c r="M37" s="149">
        <f t="shared" si="2"/>
        <v>5580</v>
      </c>
    </row>
    <row r="38" spans="1:13">
      <c r="A38" s="15" t="s">
        <v>582</v>
      </c>
      <c r="B38" s="257"/>
      <c r="C38" s="113">
        <f t="shared" ref="C38:L38" si="9">SUM(C34,C37)</f>
        <v>179213</v>
      </c>
      <c r="D38" s="113">
        <f t="shared" si="9"/>
        <v>0</v>
      </c>
      <c r="E38" s="113">
        <f t="shared" si="9"/>
        <v>0</v>
      </c>
      <c r="F38" s="113">
        <f t="shared" si="9"/>
        <v>61548</v>
      </c>
      <c r="G38" s="113">
        <f t="shared" si="9"/>
        <v>0</v>
      </c>
      <c r="H38" s="113">
        <f t="shared" si="9"/>
        <v>0</v>
      </c>
      <c r="I38" s="113">
        <f t="shared" si="9"/>
        <v>111165</v>
      </c>
      <c r="J38" s="113">
        <f t="shared" si="9"/>
        <v>5000</v>
      </c>
      <c r="K38" s="113">
        <f t="shared" si="9"/>
        <v>1500</v>
      </c>
      <c r="L38" s="113">
        <f t="shared" si="9"/>
        <v>0</v>
      </c>
      <c r="M38" s="149">
        <f t="shared" si="2"/>
        <v>179213</v>
      </c>
    </row>
    <row r="39" spans="1:13" s="351" customFormat="1">
      <c r="A39" s="333" t="s">
        <v>403</v>
      </c>
      <c r="B39" s="358"/>
      <c r="C39" s="346"/>
      <c r="D39" s="347"/>
      <c r="E39" s="346"/>
      <c r="F39" s="348"/>
      <c r="G39" s="346"/>
      <c r="H39" s="348"/>
      <c r="I39" s="346"/>
      <c r="J39" s="349"/>
      <c r="K39" s="346"/>
      <c r="L39" s="347"/>
      <c r="M39" s="350">
        <f t="shared" si="2"/>
        <v>0</v>
      </c>
    </row>
    <row r="40" spans="1:13" s="351" customFormat="1">
      <c r="A40" s="11" t="s">
        <v>47</v>
      </c>
      <c r="B40" s="397" t="s">
        <v>169</v>
      </c>
      <c r="C40" s="241">
        <f>SUM(D40:L40)</f>
        <v>6502</v>
      </c>
      <c r="D40" s="354"/>
      <c r="E40" s="241"/>
      <c r="F40" s="357">
        <v>6502</v>
      </c>
      <c r="G40" s="241"/>
      <c r="H40" s="357"/>
      <c r="I40" s="241"/>
      <c r="J40" s="356"/>
      <c r="K40" s="241"/>
      <c r="L40" s="354"/>
      <c r="M40" s="350">
        <f t="shared" si="2"/>
        <v>6502</v>
      </c>
    </row>
    <row r="41" spans="1:13" s="351" customFormat="1">
      <c r="A41" s="11" t="s">
        <v>498</v>
      </c>
      <c r="B41" s="397"/>
      <c r="C41" s="241">
        <f t="shared" ref="C41:C42" si="10">SUM(D41:L41)</f>
        <v>7672</v>
      </c>
      <c r="D41" s="354">
        <v>2193</v>
      </c>
      <c r="E41" s="241">
        <v>405</v>
      </c>
      <c r="F41" s="357">
        <v>5074</v>
      </c>
      <c r="G41" s="241"/>
      <c r="H41" s="357"/>
      <c r="I41" s="241"/>
      <c r="J41" s="356"/>
      <c r="K41" s="241"/>
      <c r="L41" s="354"/>
      <c r="M41" s="350">
        <f t="shared" si="2"/>
        <v>7672</v>
      </c>
    </row>
    <row r="42" spans="1:13" s="351" customFormat="1">
      <c r="A42" s="15" t="s">
        <v>580</v>
      </c>
      <c r="B42" s="352"/>
      <c r="C42" s="241">
        <f t="shared" si="10"/>
        <v>7672</v>
      </c>
      <c r="D42" s="353">
        <v>2193</v>
      </c>
      <c r="E42" s="353">
        <v>405</v>
      </c>
      <c r="F42" s="353">
        <v>5074</v>
      </c>
      <c r="G42" s="353">
        <v>0</v>
      </c>
      <c r="H42" s="353">
        <v>0</v>
      </c>
      <c r="I42" s="353">
        <v>0</v>
      </c>
      <c r="J42" s="353">
        <v>0</v>
      </c>
      <c r="K42" s="353">
        <v>0</v>
      </c>
      <c r="L42" s="353">
        <v>0</v>
      </c>
      <c r="M42" s="350">
        <f t="shared" si="2"/>
        <v>7672</v>
      </c>
    </row>
    <row r="43" spans="1:13" s="351" customFormat="1">
      <c r="A43" s="341" t="s">
        <v>373</v>
      </c>
      <c r="B43" s="345"/>
      <c r="C43" s="333"/>
      <c r="D43" s="347"/>
      <c r="E43" s="346"/>
      <c r="F43" s="348"/>
      <c r="G43" s="346"/>
      <c r="H43" s="355"/>
      <c r="I43" s="346"/>
      <c r="J43" s="349"/>
      <c r="K43" s="346"/>
      <c r="L43" s="347"/>
      <c r="M43" s="350">
        <f t="shared" si="2"/>
        <v>0</v>
      </c>
    </row>
    <row r="44" spans="1:13" s="351" customFormat="1">
      <c r="A44" s="11" t="s">
        <v>47</v>
      </c>
      <c r="B44" s="397" t="s">
        <v>169</v>
      </c>
      <c r="C44" s="241">
        <f>SUM(D44:L44)</f>
        <v>17895</v>
      </c>
      <c r="D44" s="354"/>
      <c r="E44" s="241">
        <v>0</v>
      </c>
      <c r="F44" s="357">
        <v>0</v>
      </c>
      <c r="G44" s="241"/>
      <c r="H44" s="357">
        <v>0</v>
      </c>
      <c r="I44" s="241">
        <v>0</v>
      </c>
      <c r="J44" s="356">
        <v>0</v>
      </c>
      <c r="K44" s="241">
        <v>0</v>
      </c>
      <c r="L44" s="354">
        <v>17895</v>
      </c>
      <c r="M44" s="350">
        <f t="shared" si="2"/>
        <v>17895</v>
      </c>
    </row>
    <row r="45" spans="1:13" s="351" customFormat="1">
      <c r="A45" s="11" t="s">
        <v>498</v>
      </c>
      <c r="B45" s="397"/>
      <c r="C45" s="241">
        <f>SUM(D45:L45)</f>
        <v>55419</v>
      </c>
      <c r="D45" s="354"/>
      <c r="E45" s="241"/>
      <c r="F45" s="357"/>
      <c r="G45" s="241"/>
      <c r="H45" s="357"/>
      <c r="I45" s="241"/>
      <c r="J45" s="356"/>
      <c r="K45" s="241"/>
      <c r="L45" s="354">
        <v>55419</v>
      </c>
      <c r="M45" s="350">
        <f t="shared" si="2"/>
        <v>55419</v>
      </c>
    </row>
    <row r="46" spans="1:13" s="351" customFormat="1">
      <c r="A46" s="15" t="s">
        <v>580</v>
      </c>
      <c r="B46" s="397"/>
      <c r="C46" s="308">
        <f>SUM(D46:L46)</f>
        <v>55419</v>
      </c>
      <c r="D46" s="353"/>
      <c r="E46" s="308"/>
      <c r="F46" s="432"/>
      <c r="G46" s="308"/>
      <c r="H46" s="432"/>
      <c r="I46" s="308"/>
      <c r="J46" s="433"/>
      <c r="K46" s="308"/>
      <c r="L46" s="432">
        <v>55419</v>
      </c>
      <c r="M46" s="350">
        <f t="shared" si="2"/>
        <v>55419</v>
      </c>
    </row>
    <row r="47" spans="1:13" s="351" customFormat="1">
      <c r="A47" s="333" t="s">
        <v>374</v>
      </c>
      <c r="B47" s="358"/>
      <c r="C47" s="241"/>
      <c r="D47" s="354"/>
      <c r="E47" s="241"/>
      <c r="F47" s="359"/>
      <c r="G47" s="241"/>
      <c r="H47" s="359"/>
      <c r="I47" s="241"/>
      <c r="J47" s="356"/>
      <c r="K47" s="241"/>
      <c r="L47" s="357"/>
      <c r="M47" s="350">
        <f t="shared" si="2"/>
        <v>0</v>
      </c>
    </row>
    <row r="48" spans="1:13" s="351" customFormat="1">
      <c r="A48" s="11" t="s">
        <v>47</v>
      </c>
      <c r="B48" s="397" t="s">
        <v>169</v>
      </c>
      <c r="C48" s="241">
        <f>SUM(D48:L48)</f>
        <v>67003</v>
      </c>
      <c r="D48" s="354"/>
      <c r="E48" s="241"/>
      <c r="F48" s="359"/>
      <c r="G48" s="241"/>
      <c r="H48" s="359">
        <v>67003</v>
      </c>
      <c r="I48" s="241"/>
      <c r="J48" s="356"/>
      <c r="K48" s="241"/>
      <c r="L48" s="357"/>
      <c r="M48" s="350">
        <f t="shared" si="2"/>
        <v>67003</v>
      </c>
    </row>
    <row r="49" spans="1:13" s="351" customFormat="1">
      <c r="A49" s="11" t="s">
        <v>498</v>
      </c>
      <c r="B49" s="397"/>
      <c r="C49" s="241">
        <f>SUM(D49:L49)</f>
        <v>67003</v>
      </c>
      <c r="D49" s="354"/>
      <c r="E49" s="241"/>
      <c r="F49" s="359"/>
      <c r="G49" s="241"/>
      <c r="H49" s="359">
        <v>67003</v>
      </c>
      <c r="I49" s="241"/>
      <c r="J49" s="356"/>
      <c r="K49" s="241"/>
      <c r="L49" s="357"/>
      <c r="M49" s="350">
        <f t="shared" si="2"/>
        <v>67003</v>
      </c>
    </row>
    <row r="50" spans="1:13" s="351" customFormat="1">
      <c r="A50" s="15" t="s">
        <v>580</v>
      </c>
      <c r="B50" s="397"/>
      <c r="C50" s="241">
        <f>SUM(D50:L50)</f>
        <v>67003</v>
      </c>
      <c r="D50" s="354"/>
      <c r="E50" s="241"/>
      <c r="F50" s="359"/>
      <c r="G50" s="241"/>
      <c r="H50" s="359">
        <v>67003</v>
      </c>
      <c r="I50" s="241"/>
      <c r="J50" s="356"/>
      <c r="K50" s="241"/>
      <c r="L50" s="357"/>
      <c r="M50" s="350">
        <f t="shared" si="2"/>
        <v>67003</v>
      </c>
    </row>
    <row r="51" spans="1:13">
      <c r="A51" s="13" t="s">
        <v>404</v>
      </c>
      <c r="B51" s="7"/>
      <c r="C51" s="13"/>
      <c r="D51" s="116"/>
      <c r="E51" s="114"/>
      <c r="F51" s="118"/>
      <c r="G51" s="114"/>
      <c r="H51" s="118"/>
      <c r="I51" s="114"/>
      <c r="J51" s="117"/>
      <c r="K51" s="114"/>
      <c r="L51" s="118"/>
      <c r="M51" s="350">
        <f t="shared" si="2"/>
        <v>0</v>
      </c>
    </row>
    <row r="52" spans="1:13">
      <c r="A52" s="11" t="s">
        <v>47</v>
      </c>
      <c r="B52" s="258" t="s">
        <v>169</v>
      </c>
      <c r="C52" s="88">
        <f>SUM(D52:L52)</f>
        <v>141590</v>
      </c>
      <c r="D52" s="111"/>
      <c r="E52" s="88">
        <v>0</v>
      </c>
      <c r="F52" s="121">
        <v>0</v>
      </c>
      <c r="G52" s="88"/>
      <c r="H52" s="121">
        <v>141590</v>
      </c>
      <c r="I52" s="88">
        <v>0</v>
      </c>
      <c r="J52" s="131"/>
      <c r="K52" s="88">
        <v>0</v>
      </c>
      <c r="L52" s="121">
        <v>0</v>
      </c>
      <c r="M52" s="350">
        <f t="shared" si="2"/>
        <v>141590</v>
      </c>
    </row>
    <row r="53" spans="1:13">
      <c r="A53" s="11" t="s">
        <v>498</v>
      </c>
      <c r="B53" s="258"/>
      <c r="C53" s="88">
        <f>SUM(D53:L53)</f>
        <v>141805</v>
      </c>
      <c r="D53" s="111"/>
      <c r="E53" s="88"/>
      <c r="F53" s="121"/>
      <c r="G53" s="88"/>
      <c r="H53" s="121">
        <v>141805</v>
      </c>
      <c r="I53" s="88"/>
      <c r="J53" s="131"/>
      <c r="K53" s="88"/>
      <c r="L53" s="121"/>
      <c r="M53" s="350">
        <f t="shared" si="2"/>
        <v>141805</v>
      </c>
    </row>
    <row r="54" spans="1:13">
      <c r="A54" s="11" t="s">
        <v>618</v>
      </c>
      <c r="B54" s="258"/>
      <c r="C54" s="88">
        <f>SUM(D54:L54)</f>
        <v>-756</v>
      </c>
      <c r="D54" s="111"/>
      <c r="E54" s="88"/>
      <c r="F54" s="121"/>
      <c r="G54" s="88"/>
      <c r="H54" s="121">
        <v>-756</v>
      </c>
      <c r="I54" s="88"/>
      <c r="J54" s="131"/>
      <c r="K54" s="88"/>
      <c r="L54" s="121"/>
      <c r="M54" s="350">
        <f t="shared" si="2"/>
        <v>-756</v>
      </c>
    </row>
    <row r="55" spans="1:13">
      <c r="A55" s="11" t="s">
        <v>507</v>
      </c>
      <c r="B55" s="258"/>
      <c r="C55" s="88">
        <f t="shared" ref="C55:L55" si="11">SUM(C54:C54)</f>
        <v>-756</v>
      </c>
      <c r="D55" s="88">
        <f t="shared" si="11"/>
        <v>0</v>
      </c>
      <c r="E55" s="88">
        <f t="shared" si="11"/>
        <v>0</v>
      </c>
      <c r="F55" s="88">
        <f t="shared" si="11"/>
        <v>0</v>
      </c>
      <c r="G55" s="88">
        <f t="shared" si="11"/>
        <v>0</v>
      </c>
      <c r="H55" s="88">
        <f t="shared" si="11"/>
        <v>-756</v>
      </c>
      <c r="I55" s="88">
        <f t="shared" si="11"/>
        <v>0</v>
      </c>
      <c r="J55" s="88">
        <f t="shared" si="11"/>
        <v>0</v>
      </c>
      <c r="K55" s="88">
        <f t="shared" si="11"/>
        <v>0</v>
      </c>
      <c r="L55" s="88">
        <f t="shared" si="11"/>
        <v>0</v>
      </c>
      <c r="M55" s="350">
        <f t="shared" si="2"/>
        <v>-756</v>
      </c>
    </row>
    <row r="56" spans="1:13">
      <c r="A56" s="15" t="s">
        <v>575</v>
      </c>
      <c r="B56" s="258"/>
      <c r="C56" s="88">
        <f t="shared" ref="C56:L56" si="12">SUM(C53,C55)</f>
        <v>141049</v>
      </c>
      <c r="D56" s="88">
        <f t="shared" si="12"/>
        <v>0</v>
      </c>
      <c r="E56" s="88">
        <f t="shared" si="12"/>
        <v>0</v>
      </c>
      <c r="F56" s="88">
        <f t="shared" si="12"/>
        <v>0</v>
      </c>
      <c r="G56" s="88">
        <f t="shared" si="12"/>
        <v>0</v>
      </c>
      <c r="H56" s="88">
        <f t="shared" si="12"/>
        <v>141049</v>
      </c>
      <c r="I56" s="88">
        <f t="shared" si="12"/>
        <v>0</v>
      </c>
      <c r="J56" s="88">
        <f t="shared" si="12"/>
        <v>0</v>
      </c>
      <c r="K56" s="88">
        <f t="shared" si="12"/>
        <v>0</v>
      </c>
      <c r="L56" s="88">
        <f t="shared" si="12"/>
        <v>0</v>
      </c>
      <c r="M56" s="350">
        <f t="shared" si="2"/>
        <v>141049</v>
      </c>
    </row>
    <row r="57" spans="1:13">
      <c r="A57" s="13" t="s">
        <v>405</v>
      </c>
      <c r="B57" s="7"/>
      <c r="C57" s="13"/>
      <c r="D57" s="116"/>
      <c r="E57" s="114"/>
      <c r="F57" s="118"/>
      <c r="G57" s="114"/>
      <c r="H57" s="118"/>
      <c r="I57" s="114"/>
      <c r="J57" s="117"/>
      <c r="K57" s="114"/>
      <c r="L57" s="118"/>
      <c r="M57" s="350">
        <f t="shared" si="2"/>
        <v>0</v>
      </c>
    </row>
    <row r="58" spans="1:13">
      <c r="A58" s="11" t="s">
        <v>47</v>
      </c>
      <c r="B58" s="258" t="s">
        <v>169</v>
      </c>
      <c r="C58" s="88">
        <f>SUM(D58:L58)</f>
        <v>85100</v>
      </c>
      <c r="D58" s="111">
        <v>68821</v>
      </c>
      <c r="E58" s="88">
        <v>8131</v>
      </c>
      <c r="F58" s="121">
        <v>3148</v>
      </c>
      <c r="G58" s="88"/>
      <c r="H58" s="121">
        <v>0</v>
      </c>
      <c r="I58" s="88">
        <v>5000</v>
      </c>
      <c r="J58" s="131"/>
      <c r="K58" s="88">
        <v>0</v>
      </c>
      <c r="L58" s="121"/>
      <c r="M58" s="350">
        <f t="shared" si="2"/>
        <v>85100</v>
      </c>
    </row>
    <row r="59" spans="1:13">
      <c r="A59" s="11" t="s">
        <v>498</v>
      </c>
      <c r="B59" s="258"/>
      <c r="C59" s="88">
        <f>SUM(D59:L59)</f>
        <v>85100</v>
      </c>
      <c r="D59" s="111">
        <v>68821</v>
      </c>
      <c r="E59" s="88">
        <v>8131</v>
      </c>
      <c r="F59" s="121">
        <v>3148</v>
      </c>
      <c r="G59" s="88"/>
      <c r="H59" s="121"/>
      <c r="I59" s="88">
        <v>5000</v>
      </c>
      <c r="J59" s="131"/>
      <c r="K59" s="88"/>
      <c r="L59" s="121"/>
      <c r="M59" s="350">
        <f t="shared" si="2"/>
        <v>85100</v>
      </c>
    </row>
    <row r="60" spans="1:13">
      <c r="A60" s="15" t="s">
        <v>575</v>
      </c>
      <c r="B60" s="258"/>
      <c r="C60" s="88">
        <f>SUM(D60:L60)</f>
        <v>85100</v>
      </c>
      <c r="D60" s="111">
        <v>68821</v>
      </c>
      <c r="E60" s="88">
        <v>8131</v>
      </c>
      <c r="F60" s="121">
        <v>3148</v>
      </c>
      <c r="G60" s="88"/>
      <c r="H60" s="121"/>
      <c r="I60" s="88">
        <v>5000</v>
      </c>
      <c r="J60" s="131"/>
      <c r="K60" s="88"/>
      <c r="L60" s="121"/>
      <c r="M60" s="350">
        <f t="shared" si="2"/>
        <v>85100</v>
      </c>
    </row>
    <row r="61" spans="1:13" s="157" customFormat="1">
      <c r="A61" s="13" t="s">
        <v>377</v>
      </c>
      <c r="B61" s="7"/>
      <c r="C61" s="13"/>
      <c r="D61" s="116"/>
      <c r="E61" s="114"/>
      <c r="F61" s="118" t="s">
        <v>308</v>
      </c>
      <c r="G61" s="114"/>
      <c r="H61" s="118"/>
      <c r="I61" s="114"/>
      <c r="J61" s="117"/>
      <c r="K61" s="114"/>
      <c r="L61" s="118"/>
      <c r="M61" s="350">
        <f t="shared" si="2"/>
        <v>0</v>
      </c>
    </row>
    <row r="62" spans="1:13" s="157" customFormat="1">
      <c r="A62" s="11" t="s">
        <v>47</v>
      </c>
      <c r="B62" s="258" t="s">
        <v>169</v>
      </c>
      <c r="C62" s="88">
        <f>SUM(D62:L62)</f>
        <v>6528</v>
      </c>
      <c r="D62" s="111"/>
      <c r="E62" s="88">
        <v>0</v>
      </c>
      <c r="F62" s="121">
        <v>6528</v>
      </c>
      <c r="G62" s="88"/>
      <c r="H62" s="121">
        <v>0</v>
      </c>
      <c r="I62" s="88">
        <v>0</v>
      </c>
      <c r="J62" s="131"/>
      <c r="K62" s="88"/>
      <c r="L62" s="121">
        <v>0</v>
      </c>
      <c r="M62" s="350">
        <f t="shared" si="2"/>
        <v>6528</v>
      </c>
    </row>
    <row r="63" spans="1:13" s="157" customFormat="1">
      <c r="A63" s="11" t="s">
        <v>498</v>
      </c>
      <c r="B63" s="258"/>
      <c r="C63" s="88">
        <f>SUM(D63:L63)</f>
        <v>6805</v>
      </c>
      <c r="D63" s="111"/>
      <c r="E63" s="88"/>
      <c r="F63" s="121">
        <v>6805</v>
      </c>
      <c r="G63" s="88"/>
      <c r="H63" s="121"/>
      <c r="I63" s="88"/>
      <c r="J63" s="131"/>
      <c r="K63" s="88"/>
      <c r="L63" s="121"/>
      <c r="M63" s="350">
        <f t="shared" si="2"/>
        <v>6805</v>
      </c>
    </row>
    <row r="64" spans="1:13" s="157" customFormat="1">
      <c r="A64" s="15" t="s">
        <v>575</v>
      </c>
      <c r="B64" s="258"/>
      <c r="C64" s="88">
        <f>SUM(D64:L64)</f>
        <v>6805</v>
      </c>
      <c r="D64" s="88"/>
      <c r="E64" s="88"/>
      <c r="F64" s="88">
        <v>6805</v>
      </c>
      <c r="G64" s="88"/>
      <c r="H64" s="88"/>
      <c r="I64" s="88"/>
      <c r="J64" s="88"/>
      <c r="K64" s="88"/>
      <c r="L64" s="88"/>
      <c r="M64" s="350">
        <f t="shared" si="2"/>
        <v>6805</v>
      </c>
    </row>
    <row r="65" spans="1:13" s="157" customFormat="1">
      <c r="A65" s="13" t="s">
        <v>378</v>
      </c>
      <c r="B65" s="7"/>
      <c r="C65" s="13"/>
      <c r="D65" s="116"/>
      <c r="E65" s="114"/>
      <c r="F65" s="118"/>
      <c r="G65" s="114"/>
      <c r="H65" s="118"/>
      <c r="I65" s="114"/>
      <c r="J65" s="117"/>
      <c r="K65" s="114"/>
      <c r="L65" s="116"/>
      <c r="M65" s="350">
        <f t="shared" si="2"/>
        <v>0</v>
      </c>
    </row>
    <row r="66" spans="1:13" s="157" customFormat="1">
      <c r="A66" s="11" t="s">
        <v>47</v>
      </c>
      <c r="B66" s="258" t="s">
        <v>169</v>
      </c>
      <c r="C66" s="88">
        <f>SUM(D66:L66)</f>
        <v>115000</v>
      </c>
      <c r="D66" s="111"/>
      <c r="E66" s="88">
        <v>0</v>
      </c>
      <c r="F66" s="121">
        <v>0</v>
      </c>
      <c r="G66" s="88"/>
      <c r="H66" s="121">
        <v>0</v>
      </c>
      <c r="I66" s="88">
        <v>0</v>
      </c>
      <c r="J66" s="131">
        <v>115000</v>
      </c>
      <c r="K66" s="88">
        <v>0</v>
      </c>
      <c r="L66" s="111">
        <v>0</v>
      </c>
      <c r="M66" s="350">
        <f t="shared" si="2"/>
        <v>115000</v>
      </c>
    </row>
    <row r="67" spans="1:13" s="157" customFormat="1">
      <c r="A67" s="11" t="s">
        <v>498</v>
      </c>
      <c r="B67" s="258"/>
      <c r="C67" s="88">
        <f>SUM(D67:L67)</f>
        <v>178500</v>
      </c>
      <c r="D67" s="121"/>
      <c r="E67" s="88"/>
      <c r="F67" s="121"/>
      <c r="G67" s="88"/>
      <c r="H67" s="121"/>
      <c r="I67" s="88"/>
      <c r="J67" s="131">
        <v>178500</v>
      </c>
      <c r="K67" s="88"/>
      <c r="L67" s="111"/>
      <c r="M67" s="350">
        <f t="shared" si="2"/>
        <v>178500</v>
      </c>
    </row>
    <row r="68" spans="1:13" s="157" customFormat="1">
      <c r="A68" s="407" t="s">
        <v>625</v>
      </c>
      <c r="B68" s="258"/>
      <c r="C68" s="88">
        <f t="shared" ref="C68:C69" si="13">SUM(D68:L68)</f>
        <v>236</v>
      </c>
      <c r="D68" s="121"/>
      <c r="E68" s="88"/>
      <c r="F68" s="121"/>
      <c r="G68" s="88"/>
      <c r="H68" s="121"/>
      <c r="I68" s="88"/>
      <c r="J68" s="131">
        <v>236</v>
      </c>
      <c r="K68" s="88"/>
      <c r="L68" s="111"/>
      <c r="M68" s="350">
        <f t="shared" si="2"/>
        <v>236</v>
      </c>
    </row>
    <row r="69" spans="1:13" s="157" customFormat="1">
      <c r="A69" s="407" t="s">
        <v>643</v>
      </c>
      <c r="B69" s="258"/>
      <c r="C69" s="88">
        <f t="shared" si="13"/>
        <v>8900</v>
      </c>
      <c r="D69" s="121"/>
      <c r="E69" s="88"/>
      <c r="F69" s="121"/>
      <c r="G69" s="88"/>
      <c r="H69" s="121"/>
      <c r="I69" s="88">
        <v>8900</v>
      </c>
      <c r="J69" s="131"/>
      <c r="K69" s="88"/>
      <c r="L69" s="111"/>
      <c r="M69" s="350">
        <f t="shared" si="2"/>
        <v>8900</v>
      </c>
    </row>
    <row r="70" spans="1:13" s="157" customFormat="1">
      <c r="A70" s="11" t="s">
        <v>509</v>
      </c>
      <c r="B70" s="258"/>
      <c r="C70" s="88">
        <f t="shared" ref="C70:L70" si="14">SUM(C68:C69)</f>
        <v>9136</v>
      </c>
      <c r="D70" s="88">
        <f t="shared" si="14"/>
        <v>0</v>
      </c>
      <c r="E70" s="88">
        <f t="shared" si="14"/>
        <v>0</v>
      </c>
      <c r="F70" s="88">
        <f t="shared" si="14"/>
        <v>0</v>
      </c>
      <c r="G70" s="88">
        <f t="shared" si="14"/>
        <v>0</v>
      </c>
      <c r="H70" s="88">
        <f t="shared" si="14"/>
        <v>0</v>
      </c>
      <c r="I70" s="88">
        <f t="shared" si="14"/>
        <v>8900</v>
      </c>
      <c r="J70" s="88">
        <f t="shared" si="14"/>
        <v>236</v>
      </c>
      <c r="K70" s="88">
        <f t="shared" si="14"/>
        <v>0</v>
      </c>
      <c r="L70" s="88">
        <f t="shared" si="14"/>
        <v>0</v>
      </c>
      <c r="M70" s="350">
        <f t="shared" si="2"/>
        <v>9136</v>
      </c>
    </row>
    <row r="71" spans="1:13" s="157" customFormat="1">
      <c r="A71" s="15" t="s">
        <v>580</v>
      </c>
      <c r="B71" s="257"/>
      <c r="C71" s="88">
        <f t="shared" ref="C71:L71" si="15">SUM(C67,C70)</f>
        <v>187636</v>
      </c>
      <c r="D71" s="88">
        <f t="shared" si="15"/>
        <v>0</v>
      </c>
      <c r="E71" s="88">
        <f t="shared" si="15"/>
        <v>0</v>
      </c>
      <c r="F71" s="88">
        <f t="shared" si="15"/>
        <v>0</v>
      </c>
      <c r="G71" s="88">
        <f t="shared" si="15"/>
        <v>0</v>
      </c>
      <c r="H71" s="88">
        <f t="shared" si="15"/>
        <v>0</v>
      </c>
      <c r="I71" s="88">
        <f t="shared" si="15"/>
        <v>8900</v>
      </c>
      <c r="J71" s="88">
        <f t="shared" si="15"/>
        <v>178736</v>
      </c>
      <c r="K71" s="88">
        <f t="shared" si="15"/>
        <v>0</v>
      </c>
      <c r="L71" s="88">
        <f t="shared" si="15"/>
        <v>0</v>
      </c>
      <c r="M71" s="350">
        <f t="shared" si="2"/>
        <v>187636</v>
      </c>
    </row>
    <row r="72" spans="1:13">
      <c r="A72" s="13" t="s">
        <v>379</v>
      </c>
      <c r="B72" s="7"/>
      <c r="C72" s="13"/>
      <c r="D72" s="118"/>
      <c r="E72" s="114"/>
      <c r="F72" s="118"/>
      <c r="G72" s="114"/>
      <c r="H72" s="118"/>
      <c r="I72" s="114"/>
      <c r="J72" s="117"/>
      <c r="K72" s="114"/>
      <c r="L72" s="116"/>
      <c r="M72" s="350">
        <f t="shared" si="2"/>
        <v>0</v>
      </c>
    </row>
    <row r="73" spans="1:13">
      <c r="A73" s="11" t="s">
        <v>47</v>
      </c>
      <c r="B73" s="258" t="s">
        <v>169</v>
      </c>
      <c r="C73" s="88">
        <f>SUM(D73:L73)</f>
        <v>39718</v>
      </c>
      <c r="D73" s="88"/>
      <c r="E73" s="88">
        <v>0</v>
      </c>
      <c r="F73" s="121">
        <v>39718</v>
      </c>
      <c r="G73" s="88"/>
      <c r="H73" s="121">
        <v>0</v>
      </c>
      <c r="I73" s="88">
        <v>0</v>
      </c>
      <c r="J73" s="131">
        <v>0</v>
      </c>
      <c r="K73" s="88"/>
      <c r="L73" s="111">
        <v>0</v>
      </c>
      <c r="M73" s="350">
        <f t="shared" si="2"/>
        <v>39718</v>
      </c>
    </row>
    <row r="74" spans="1:13">
      <c r="A74" s="11" t="s">
        <v>498</v>
      </c>
      <c r="B74" s="258"/>
      <c r="C74" s="88">
        <f>SUM(D74:L74)</f>
        <v>42511</v>
      </c>
      <c r="D74" s="121"/>
      <c r="E74" s="88"/>
      <c r="F74" s="121">
        <v>42511</v>
      </c>
      <c r="G74" s="88"/>
      <c r="H74" s="121"/>
      <c r="I74" s="88"/>
      <c r="J74" s="131"/>
      <c r="K74" s="88"/>
      <c r="L74" s="111"/>
      <c r="M74" s="350">
        <f t="shared" si="2"/>
        <v>42511</v>
      </c>
    </row>
    <row r="75" spans="1:13">
      <c r="A75" s="11" t="s">
        <v>628</v>
      </c>
      <c r="B75" s="258"/>
      <c r="C75" s="88">
        <f>SUM(D75:L75)</f>
        <v>6000</v>
      </c>
      <c r="D75" s="121"/>
      <c r="E75" s="88"/>
      <c r="F75" s="121">
        <v>6000</v>
      </c>
      <c r="G75" s="88"/>
      <c r="H75" s="121"/>
      <c r="I75" s="88"/>
      <c r="J75" s="131"/>
      <c r="K75" s="88"/>
      <c r="L75" s="111"/>
      <c r="M75" s="350">
        <f t="shared" si="2"/>
        <v>6000</v>
      </c>
    </row>
    <row r="76" spans="1:13">
      <c r="A76" s="11" t="s">
        <v>509</v>
      </c>
      <c r="B76" s="258"/>
      <c r="C76" s="88">
        <f>SUM(C75)</f>
        <v>6000</v>
      </c>
      <c r="D76" s="88">
        <f t="shared" ref="D76:L76" si="16">SUM(D75)</f>
        <v>0</v>
      </c>
      <c r="E76" s="88">
        <f t="shared" si="16"/>
        <v>0</v>
      </c>
      <c r="F76" s="88">
        <f t="shared" si="16"/>
        <v>6000</v>
      </c>
      <c r="G76" s="88">
        <f t="shared" si="16"/>
        <v>0</v>
      </c>
      <c r="H76" s="88">
        <f t="shared" si="16"/>
        <v>0</v>
      </c>
      <c r="I76" s="88">
        <f t="shared" si="16"/>
        <v>0</v>
      </c>
      <c r="J76" s="88">
        <f t="shared" si="16"/>
        <v>0</v>
      </c>
      <c r="K76" s="88">
        <f t="shared" si="16"/>
        <v>0</v>
      </c>
      <c r="L76" s="88">
        <f t="shared" si="16"/>
        <v>0</v>
      </c>
      <c r="M76" s="350">
        <f t="shared" si="2"/>
        <v>6000</v>
      </c>
    </row>
    <row r="77" spans="1:13">
      <c r="A77" s="15" t="s">
        <v>575</v>
      </c>
      <c r="B77" s="257"/>
      <c r="C77" s="113">
        <f>SUM(C74,C76)</f>
        <v>48511</v>
      </c>
      <c r="D77" s="113">
        <f t="shared" ref="D77:L77" si="17">SUM(D74,D76)</f>
        <v>0</v>
      </c>
      <c r="E77" s="113">
        <f t="shared" si="17"/>
        <v>0</v>
      </c>
      <c r="F77" s="113">
        <f t="shared" si="17"/>
        <v>48511</v>
      </c>
      <c r="G77" s="113">
        <f t="shared" si="17"/>
        <v>0</v>
      </c>
      <c r="H77" s="113">
        <f t="shared" si="17"/>
        <v>0</v>
      </c>
      <c r="I77" s="113">
        <f t="shared" si="17"/>
        <v>0</v>
      </c>
      <c r="J77" s="113">
        <f t="shared" si="17"/>
        <v>0</v>
      </c>
      <c r="K77" s="113">
        <f t="shared" si="17"/>
        <v>0</v>
      </c>
      <c r="L77" s="113">
        <f t="shared" si="17"/>
        <v>0</v>
      </c>
      <c r="M77" s="350">
        <f t="shared" si="2"/>
        <v>48511</v>
      </c>
    </row>
    <row r="78" spans="1:13">
      <c r="A78" s="13" t="s">
        <v>380</v>
      </c>
      <c r="B78" s="258"/>
      <c r="C78" s="88"/>
      <c r="D78" s="121"/>
      <c r="E78" s="88"/>
      <c r="F78" s="121"/>
      <c r="G78" s="88"/>
      <c r="H78" s="121"/>
      <c r="I78" s="88"/>
      <c r="J78" s="131"/>
      <c r="K78" s="88"/>
      <c r="L78" s="121"/>
      <c r="M78" s="350">
        <f t="shared" si="2"/>
        <v>0</v>
      </c>
    </row>
    <row r="79" spans="1:13">
      <c r="A79" s="11" t="s">
        <v>47</v>
      </c>
      <c r="B79" s="258" t="s">
        <v>170</v>
      </c>
      <c r="C79" s="88">
        <f>SUM(D79:L79)</f>
        <v>157838</v>
      </c>
      <c r="D79" s="121"/>
      <c r="E79" s="88"/>
      <c r="F79" s="121">
        <v>2838</v>
      </c>
      <c r="G79" s="88"/>
      <c r="H79" s="121">
        <v>5000</v>
      </c>
      <c r="I79" s="88">
        <v>150000</v>
      </c>
      <c r="J79" s="131"/>
      <c r="K79" s="88"/>
      <c r="L79" s="121"/>
      <c r="M79" s="350">
        <f t="shared" si="2"/>
        <v>157838</v>
      </c>
    </row>
    <row r="80" spans="1:13">
      <c r="A80" s="407" t="s">
        <v>500</v>
      </c>
      <c r="B80" s="258"/>
      <c r="C80" s="88">
        <f t="shared" ref="C80:C81" si="18">SUM(D80:L80)</f>
        <v>157838</v>
      </c>
      <c r="D80" s="121"/>
      <c r="E80" s="88"/>
      <c r="F80" s="121">
        <v>10901</v>
      </c>
      <c r="G80" s="88"/>
      <c r="H80" s="121">
        <v>5000</v>
      </c>
      <c r="I80" s="88">
        <v>141937</v>
      </c>
      <c r="J80" s="131"/>
      <c r="K80" s="88"/>
      <c r="L80" s="121"/>
      <c r="M80" s="350">
        <f t="shared" si="2"/>
        <v>157838</v>
      </c>
    </row>
    <row r="81" spans="1:17">
      <c r="A81" s="407" t="s">
        <v>599</v>
      </c>
      <c r="B81" s="258"/>
      <c r="C81" s="88">
        <f t="shared" si="18"/>
        <v>450</v>
      </c>
      <c r="D81" s="121"/>
      <c r="E81" s="88"/>
      <c r="F81" s="121"/>
      <c r="G81" s="88"/>
      <c r="H81" s="121"/>
      <c r="I81" s="88"/>
      <c r="J81" s="131"/>
      <c r="K81" s="88">
        <v>450</v>
      </c>
      <c r="L81" s="121"/>
      <c r="M81" s="350">
        <f t="shared" si="2"/>
        <v>450</v>
      </c>
    </row>
    <row r="82" spans="1:17">
      <c r="A82" s="407" t="s">
        <v>500</v>
      </c>
      <c r="B82" s="258"/>
      <c r="C82" s="88">
        <f>SUM(C81)</f>
        <v>450</v>
      </c>
      <c r="D82" s="88">
        <f t="shared" ref="D82:L82" si="19">SUM(D81)</f>
        <v>0</v>
      </c>
      <c r="E82" s="88">
        <f t="shared" si="19"/>
        <v>0</v>
      </c>
      <c r="F82" s="88">
        <f t="shared" si="19"/>
        <v>0</v>
      </c>
      <c r="G82" s="88">
        <f t="shared" si="19"/>
        <v>0</v>
      </c>
      <c r="H82" s="88">
        <f t="shared" si="19"/>
        <v>0</v>
      </c>
      <c r="I82" s="88">
        <f t="shared" si="19"/>
        <v>0</v>
      </c>
      <c r="J82" s="88">
        <f t="shared" si="19"/>
        <v>0</v>
      </c>
      <c r="K82" s="88">
        <f t="shared" si="19"/>
        <v>450</v>
      </c>
      <c r="L82" s="88">
        <f t="shared" si="19"/>
        <v>0</v>
      </c>
      <c r="M82" s="350">
        <f t="shared" si="2"/>
        <v>450</v>
      </c>
    </row>
    <row r="83" spans="1:17">
      <c r="A83" s="15" t="s">
        <v>575</v>
      </c>
      <c r="B83" s="258"/>
      <c r="C83" s="88">
        <f>SUM(C80,C82)</f>
        <v>158288</v>
      </c>
      <c r="D83" s="88">
        <f t="shared" ref="D83:L83" si="20">SUM(D80,D82)</f>
        <v>0</v>
      </c>
      <c r="E83" s="88">
        <f t="shared" si="20"/>
        <v>0</v>
      </c>
      <c r="F83" s="88">
        <f t="shared" si="20"/>
        <v>10901</v>
      </c>
      <c r="G83" s="88">
        <f t="shared" si="20"/>
        <v>0</v>
      </c>
      <c r="H83" s="88">
        <f t="shared" si="20"/>
        <v>5000</v>
      </c>
      <c r="I83" s="88">
        <f t="shared" si="20"/>
        <v>141937</v>
      </c>
      <c r="J83" s="88">
        <f t="shared" si="20"/>
        <v>0</v>
      </c>
      <c r="K83" s="88">
        <f t="shared" si="20"/>
        <v>450</v>
      </c>
      <c r="L83" s="88">
        <f t="shared" si="20"/>
        <v>0</v>
      </c>
      <c r="M83" s="350">
        <f t="shared" si="2"/>
        <v>158288</v>
      </c>
    </row>
    <row r="84" spans="1:17">
      <c r="A84" s="52" t="s">
        <v>381</v>
      </c>
      <c r="B84" s="47"/>
      <c r="C84" s="52"/>
      <c r="D84" s="118"/>
      <c r="E84" s="114"/>
      <c r="F84" s="118"/>
      <c r="G84" s="114"/>
      <c r="H84" s="118"/>
      <c r="I84" s="114"/>
      <c r="J84" s="117"/>
      <c r="K84" s="114"/>
      <c r="L84" s="118"/>
      <c r="M84" s="350">
        <f t="shared" si="2"/>
        <v>0</v>
      </c>
    </row>
    <row r="85" spans="1:17">
      <c r="A85" s="11" t="s">
        <v>47</v>
      </c>
      <c r="B85" s="258" t="s">
        <v>169</v>
      </c>
      <c r="C85" s="88">
        <f>SUM(D85:L85)</f>
        <v>14529</v>
      </c>
      <c r="D85" s="111"/>
      <c r="E85" s="88">
        <v>0</v>
      </c>
      <c r="F85" s="121">
        <v>14529</v>
      </c>
      <c r="G85" s="173"/>
      <c r="H85" s="121">
        <v>0</v>
      </c>
      <c r="I85" s="88">
        <v>0</v>
      </c>
      <c r="J85" s="131">
        <v>0</v>
      </c>
      <c r="K85" s="88"/>
      <c r="L85" s="121">
        <v>0</v>
      </c>
      <c r="M85" s="350">
        <f t="shared" si="2"/>
        <v>14529</v>
      </c>
    </row>
    <row r="86" spans="1:17">
      <c r="A86" s="11" t="s">
        <v>498</v>
      </c>
      <c r="B86" s="258"/>
      <c r="C86" s="88">
        <f>SUM(D86:L86)</f>
        <v>14529</v>
      </c>
      <c r="D86" s="121"/>
      <c r="E86" s="88"/>
      <c r="F86" s="121">
        <v>14529</v>
      </c>
      <c r="G86" s="173"/>
      <c r="H86" s="121"/>
      <c r="I86" s="88"/>
      <c r="J86" s="131"/>
      <c r="K86" s="88"/>
      <c r="L86" s="121"/>
      <c r="M86" s="350">
        <f t="shared" si="2"/>
        <v>14529</v>
      </c>
    </row>
    <row r="87" spans="1:17">
      <c r="A87" s="15" t="s">
        <v>575</v>
      </c>
      <c r="B87" s="258"/>
      <c r="C87" s="88">
        <f>SUM(D87:L87)</f>
        <v>14529</v>
      </c>
      <c r="D87" s="121"/>
      <c r="E87" s="88"/>
      <c r="F87" s="121">
        <v>14529</v>
      </c>
      <c r="G87" s="173"/>
      <c r="H87" s="121"/>
      <c r="I87" s="88"/>
      <c r="J87" s="131"/>
      <c r="K87" s="88"/>
      <c r="L87" s="121"/>
      <c r="M87" s="350">
        <f t="shared" si="2"/>
        <v>14529</v>
      </c>
    </row>
    <row r="88" spans="1:17">
      <c r="A88" s="296" t="s">
        <v>382</v>
      </c>
      <c r="B88" s="47"/>
      <c r="C88" s="52"/>
      <c r="D88" s="118"/>
      <c r="E88" s="114"/>
      <c r="F88" s="118"/>
      <c r="G88" s="114"/>
      <c r="H88" s="118"/>
      <c r="I88" s="114"/>
      <c r="J88" s="117"/>
      <c r="K88" s="114"/>
      <c r="L88" s="118"/>
      <c r="M88" s="350">
        <f t="shared" si="2"/>
        <v>0</v>
      </c>
      <c r="Q88" s="63"/>
    </row>
    <row r="89" spans="1:17">
      <c r="A89" s="11" t="s">
        <v>47</v>
      </c>
      <c r="B89" s="258" t="s">
        <v>169</v>
      </c>
      <c r="C89" s="88">
        <f>SUM(D89:L89)</f>
        <v>10300</v>
      </c>
      <c r="D89" s="111"/>
      <c r="E89" s="88">
        <v>0</v>
      </c>
      <c r="F89" s="121">
        <v>9300</v>
      </c>
      <c r="G89" s="173"/>
      <c r="H89" s="121">
        <v>0</v>
      </c>
      <c r="I89" s="88">
        <v>0</v>
      </c>
      <c r="J89" s="131">
        <v>0</v>
      </c>
      <c r="K89" s="88">
        <v>1000</v>
      </c>
      <c r="L89" s="121">
        <v>0</v>
      </c>
      <c r="M89" s="350">
        <f t="shared" si="2"/>
        <v>10300</v>
      </c>
    </row>
    <row r="90" spans="1:17">
      <c r="A90" s="11" t="s">
        <v>498</v>
      </c>
      <c r="B90" s="258"/>
      <c r="C90" s="88">
        <f>SUM(D90:L90)</f>
        <v>10920</v>
      </c>
      <c r="D90" s="121"/>
      <c r="E90" s="88"/>
      <c r="F90" s="121">
        <v>9920</v>
      </c>
      <c r="G90" s="173"/>
      <c r="H90" s="121"/>
      <c r="I90" s="88"/>
      <c r="J90" s="131"/>
      <c r="K90" s="88">
        <v>1000</v>
      </c>
      <c r="L90" s="121"/>
      <c r="M90" s="350">
        <f t="shared" si="2"/>
        <v>10920</v>
      </c>
    </row>
    <row r="91" spans="1:17">
      <c r="A91" s="15" t="s">
        <v>575</v>
      </c>
      <c r="B91" s="258"/>
      <c r="C91" s="88">
        <f>SUM(D91:L91)</f>
        <v>10920</v>
      </c>
      <c r="D91" s="88"/>
      <c r="E91" s="88"/>
      <c r="F91" s="88">
        <v>9920</v>
      </c>
      <c r="G91" s="88"/>
      <c r="H91" s="88"/>
      <c r="I91" s="88"/>
      <c r="J91" s="88"/>
      <c r="K91" s="88">
        <v>1000</v>
      </c>
      <c r="L91" s="88"/>
      <c r="M91" s="350">
        <f t="shared" si="2"/>
        <v>10920</v>
      </c>
    </row>
    <row r="92" spans="1:17">
      <c r="A92" s="52" t="s">
        <v>383</v>
      </c>
      <c r="B92" s="47"/>
      <c r="C92" s="52"/>
      <c r="D92" s="118"/>
      <c r="E92" s="114"/>
      <c r="F92" s="118"/>
      <c r="G92" s="114"/>
      <c r="H92" s="118"/>
      <c r="I92" s="114"/>
      <c r="J92" s="117"/>
      <c r="K92" s="114"/>
      <c r="L92" s="118"/>
      <c r="M92" s="350">
        <f t="shared" si="2"/>
        <v>0</v>
      </c>
    </row>
    <row r="93" spans="1:17">
      <c r="A93" s="11" t="s">
        <v>47</v>
      </c>
      <c r="B93" s="258" t="s">
        <v>169</v>
      </c>
      <c r="C93" s="88">
        <f>SUM(D93:L93)</f>
        <v>0</v>
      </c>
      <c r="D93" s="111"/>
      <c r="E93" s="88">
        <v>0</v>
      </c>
      <c r="F93" s="121">
        <v>0</v>
      </c>
      <c r="G93" s="88"/>
      <c r="H93" s="121"/>
      <c r="I93" s="88">
        <v>0</v>
      </c>
      <c r="J93" s="131">
        <v>0</v>
      </c>
      <c r="K93" s="88">
        <v>0</v>
      </c>
      <c r="L93" s="121"/>
      <c r="M93" s="350">
        <f t="shared" si="2"/>
        <v>0</v>
      </c>
    </row>
    <row r="94" spans="1:17">
      <c r="A94" s="11" t="s">
        <v>498</v>
      </c>
      <c r="B94" s="258"/>
      <c r="C94" s="88">
        <f>SUM(D94:L94)</f>
        <v>0</v>
      </c>
      <c r="D94" s="121"/>
      <c r="E94" s="88"/>
      <c r="F94" s="121"/>
      <c r="G94" s="88"/>
      <c r="H94" s="121"/>
      <c r="I94" s="88"/>
      <c r="J94" s="131"/>
      <c r="K94" s="88"/>
      <c r="L94" s="121"/>
      <c r="M94" s="350"/>
    </row>
    <row r="95" spans="1:17">
      <c r="A95" s="15" t="s">
        <v>575</v>
      </c>
      <c r="B95" s="258"/>
      <c r="C95" s="88">
        <f>SUM(D95:L95)</f>
        <v>0</v>
      </c>
      <c r="D95" s="121"/>
      <c r="E95" s="88"/>
      <c r="F95" s="121"/>
      <c r="G95" s="88"/>
      <c r="H95" s="121"/>
      <c r="I95" s="88"/>
      <c r="J95" s="131"/>
      <c r="K95" s="88"/>
      <c r="L95" s="121"/>
      <c r="M95" s="350">
        <f t="shared" si="2"/>
        <v>0</v>
      </c>
    </row>
    <row r="96" spans="1:17">
      <c r="A96" s="52" t="s">
        <v>384</v>
      </c>
      <c r="B96" s="47"/>
      <c r="C96" s="52"/>
      <c r="D96" s="118"/>
      <c r="E96" s="114"/>
      <c r="F96" s="114"/>
      <c r="G96" s="114"/>
      <c r="H96" s="118"/>
      <c r="I96" s="114"/>
      <c r="J96" s="117"/>
      <c r="K96" s="114"/>
      <c r="L96" s="116"/>
      <c r="M96" s="350">
        <f t="shared" si="2"/>
        <v>0</v>
      </c>
    </row>
    <row r="97" spans="1:17">
      <c r="A97" s="11" t="s">
        <v>47</v>
      </c>
      <c r="B97" s="258" t="s">
        <v>169</v>
      </c>
      <c r="C97" s="88">
        <f>SUM(D97:L97)</f>
        <v>44241</v>
      </c>
      <c r="D97" s="121"/>
      <c r="E97" s="88">
        <v>0</v>
      </c>
      <c r="F97" s="88">
        <v>30241</v>
      </c>
      <c r="G97" s="88">
        <v>0</v>
      </c>
      <c r="H97" s="121">
        <v>0</v>
      </c>
      <c r="I97" s="88">
        <v>14000</v>
      </c>
      <c r="J97" s="131">
        <v>0</v>
      </c>
      <c r="K97" s="88">
        <v>0</v>
      </c>
      <c r="L97" s="111">
        <v>0</v>
      </c>
      <c r="M97" s="350">
        <f t="shared" si="2"/>
        <v>44241</v>
      </c>
    </row>
    <row r="98" spans="1:17">
      <c r="A98" s="11" t="s">
        <v>498</v>
      </c>
      <c r="B98" s="258"/>
      <c r="C98" s="88">
        <f>SUM(D98:L98)</f>
        <v>44241</v>
      </c>
      <c r="D98" s="131"/>
      <c r="E98" s="88"/>
      <c r="F98" s="88">
        <v>30241</v>
      </c>
      <c r="G98" s="88"/>
      <c r="H98" s="121"/>
      <c r="I98" s="88">
        <v>14000</v>
      </c>
      <c r="J98" s="88"/>
      <c r="K98" s="88"/>
      <c r="L98" s="111"/>
      <c r="M98" s="350">
        <f t="shared" si="2"/>
        <v>44241</v>
      </c>
    </row>
    <row r="99" spans="1:17">
      <c r="A99" s="11" t="s">
        <v>629</v>
      </c>
      <c r="B99" s="69"/>
      <c r="C99" s="88">
        <f>SUM(D99:L99)</f>
        <v>-10000</v>
      </c>
      <c r="D99" s="121"/>
      <c r="E99" s="88"/>
      <c r="F99" s="88"/>
      <c r="G99" s="88"/>
      <c r="H99" s="88"/>
      <c r="I99" s="88">
        <v>-10000</v>
      </c>
      <c r="J99" s="131"/>
      <c r="K99" s="88"/>
      <c r="L99" s="131"/>
      <c r="M99" s="350">
        <f t="shared" si="2"/>
        <v>-10000</v>
      </c>
    </row>
    <row r="100" spans="1:17">
      <c r="A100" s="11" t="s">
        <v>507</v>
      </c>
      <c r="B100" s="258"/>
      <c r="C100" s="88">
        <f>SUM(C99)</f>
        <v>-10000</v>
      </c>
      <c r="D100" s="131">
        <f t="shared" ref="D100:L100" si="21">SUM(D99)</f>
        <v>0</v>
      </c>
      <c r="E100" s="88">
        <f t="shared" si="21"/>
        <v>0</v>
      </c>
      <c r="F100" s="88">
        <f t="shared" si="21"/>
        <v>0</v>
      </c>
      <c r="G100" s="88">
        <f t="shared" si="21"/>
        <v>0</v>
      </c>
      <c r="H100" s="88">
        <f t="shared" si="21"/>
        <v>0</v>
      </c>
      <c r="I100" s="88">
        <f t="shared" si="21"/>
        <v>-10000</v>
      </c>
      <c r="J100" s="88">
        <f t="shared" si="21"/>
        <v>0</v>
      </c>
      <c r="K100" s="88">
        <f t="shared" si="21"/>
        <v>0</v>
      </c>
      <c r="L100" s="88">
        <f t="shared" si="21"/>
        <v>0</v>
      </c>
      <c r="M100" s="350">
        <f t="shared" si="2"/>
        <v>-10000</v>
      </c>
    </row>
    <row r="101" spans="1:17">
      <c r="A101" s="11" t="s">
        <v>575</v>
      </c>
      <c r="B101" s="258"/>
      <c r="C101" s="88">
        <f>SUM(C98,C100)</f>
        <v>34241</v>
      </c>
      <c r="D101" s="131">
        <f t="shared" ref="D101:L101" si="22">SUM(D98,D100)</f>
        <v>0</v>
      </c>
      <c r="E101" s="113">
        <f t="shared" si="22"/>
        <v>0</v>
      </c>
      <c r="F101" s="88">
        <f t="shared" si="22"/>
        <v>30241</v>
      </c>
      <c r="G101" s="88">
        <f t="shared" si="22"/>
        <v>0</v>
      </c>
      <c r="H101" s="88">
        <f t="shared" si="22"/>
        <v>0</v>
      </c>
      <c r="I101" s="88">
        <f t="shared" si="22"/>
        <v>4000</v>
      </c>
      <c r="J101" s="88">
        <f t="shared" si="22"/>
        <v>0</v>
      </c>
      <c r="K101" s="88">
        <f t="shared" si="22"/>
        <v>0</v>
      </c>
      <c r="L101" s="88">
        <f t="shared" si="22"/>
        <v>0</v>
      </c>
      <c r="M101" s="350">
        <f t="shared" si="2"/>
        <v>34241</v>
      </c>
    </row>
    <row r="102" spans="1:17">
      <c r="A102" s="52" t="s">
        <v>385</v>
      </c>
      <c r="B102" s="47"/>
      <c r="C102" s="52"/>
      <c r="D102" s="118"/>
      <c r="E102" s="114"/>
      <c r="F102" s="114"/>
      <c r="G102" s="114"/>
      <c r="H102" s="118"/>
      <c r="I102" s="114"/>
      <c r="J102" s="117"/>
      <c r="K102" s="114"/>
      <c r="L102" s="116"/>
      <c r="M102" s="350">
        <f t="shared" si="2"/>
        <v>0</v>
      </c>
    </row>
    <row r="103" spans="1:17">
      <c r="A103" s="11" t="s">
        <v>47</v>
      </c>
      <c r="B103" s="258" t="s">
        <v>169</v>
      </c>
      <c r="C103" s="88">
        <f>SUM(D103:L103)</f>
        <v>46049</v>
      </c>
      <c r="D103" s="88"/>
      <c r="E103" s="88">
        <v>0</v>
      </c>
      <c r="F103" s="121">
        <v>43049</v>
      </c>
      <c r="G103" s="88">
        <v>0</v>
      </c>
      <c r="H103" s="121">
        <v>0</v>
      </c>
      <c r="I103" s="88">
        <v>3000</v>
      </c>
      <c r="J103" s="131">
        <v>0</v>
      </c>
      <c r="K103" s="88">
        <v>0</v>
      </c>
      <c r="L103" s="111">
        <v>0</v>
      </c>
      <c r="M103" s="350">
        <f t="shared" si="2"/>
        <v>46049</v>
      </c>
    </row>
    <row r="104" spans="1:17">
      <c r="A104" s="11" t="s">
        <v>500</v>
      </c>
      <c r="B104" s="258"/>
      <c r="C104" s="88">
        <f>SUM(D104:L104)</f>
        <v>51429</v>
      </c>
      <c r="D104" s="121"/>
      <c r="E104" s="88"/>
      <c r="F104" s="121">
        <v>43049</v>
      </c>
      <c r="G104" s="88"/>
      <c r="H104" s="121"/>
      <c r="I104" s="88">
        <v>8380</v>
      </c>
      <c r="J104" s="131"/>
      <c r="K104" s="88"/>
      <c r="L104" s="111"/>
      <c r="M104" s="350">
        <f t="shared" si="2"/>
        <v>51429</v>
      </c>
    </row>
    <row r="105" spans="1:17">
      <c r="A105" s="11" t="s">
        <v>626</v>
      </c>
      <c r="B105" s="258"/>
      <c r="C105" s="88">
        <f>SUM(D105:L105)</f>
        <v>4500</v>
      </c>
      <c r="D105" s="121"/>
      <c r="E105" s="88"/>
      <c r="F105" s="121"/>
      <c r="G105" s="88"/>
      <c r="H105" s="121"/>
      <c r="I105" s="88">
        <v>4500</v>
      </c>
      <c r="J105" s="131"/>
      <c r="K105" s="88"/>
      <c r="L105" s="111"/>
      <c r="M105" s="350">
        <f t="shared" si="2"/>
        <v>4500</v>
      </c>
    </row>
    <row r="106" spans="1:17">
      <c r="A106" s="11" t="s">
        <v>627</v>
      </c>
      <c r="B106" s="258"/>
      <c r="C106" s="88">
        <f>SUM(D106:L106)</f>
        <v>1646</v>
      </c>
      <c r="D106" s="121"/>
      <c r="E106" s="88"/>
      <c r="F106" s="121"/>
      <c r="G106" s="88"/>
      <c r="H106" s="121"/>
      <c r="I106" s="88">
        <v>1646</v>
      </c>
      <c r="J106" s="131"/>
      <c r="K106" s="88"/>
      <c r="L106" s="111"/>
      <c r="M106" s="350">
        <f t="shared" si="2"/>
        <v>1646</v>
      </c>
    </row>
    <row r="107" spans="1:17">
      <c r="A107" s="11" t="s">
        <v>507</v>
      </c>
      <c r="B107" s="258"/>
      <c r="C107" s="88">
        <f>SUM(C105:C106)</f>
        <v>6146</v>
      </c>
      <c r="D107" s="88">
        <f t="shared" ref="D107:L107" si="23">SUM(D105:D106)</f>
        <v>0</v>
      </c>
      <c r="E107" s="88">
        <f t="shared" si="23"/>
        <v>0</v>
      </c>
      <c r="F107" s="88">
        <f t="shared" si="23"/>
        <v>0</v>
      </c>
      <c r="G107" s="88">
        <f t="shared" si="23"/>
        <v>0</v>
      </c>
      <c r="H107" s="88">
        <f t="shared" si="23"/>
        <v>0</v>
      </c>
      <c r="I107" s="88">
        <f t="shared" si="23"/>
        <v>6146</v>
      </c>
      <c r="J107" s="88">
        <f t="shared" si="23"/>
        <v>0</v>
      </c>
      <c r="K107" s="88">
        <f t="shared" si="23"/>
        <v>0</v>
      </c>
      <c r="L107" s="88">
        <f t="shared" si="23"/>
        <v>0</v>
      </c>
      <c r="M107" s="350">
        <f t="shared" si="2"/>
        <v>6146</v>
      </c>
    </row>
    <row r="108" spans="1:17">
      <c r="A108" s="15" t="s">
        <v>575</v>
      </c>
      <c r="B108" s="257"/>
      <c r="C108" s="113">
        <f>SUM(C104,C107)</f>
        <v>57575</v>
      </c>
      <c r="D108" s="113">
        <f t="shared" ref="D108:L108" si="24">SUM(D104,D107)</f>
        <v>0</v>
      </c>
      <c r="E108" s="113">
        <f t="shared" si="24"/>
        <v>0</v>
      </c>
      <c r="F108" s="113">
        <f t="shared" si="24"/>
        <v>43049</v>
      </c>
      <c r="G108" s="113">
        <f t="shared" si="24"/>
        <v>0</v>
      </c>
      <c r="H108" s="113">
        <f t="shared" si="24"/>
        <v>0</v>
      </c>
      <c r="I108" s="113">
        <f t="shared" si="24"/>
        <v>14526</v>
      </c>
      <c r="J108" s="113">
        <f t="shared" si="24"/>
        <v>0</v>
      </c>
      <c r="K108" s="113">
        <f t="shared" si="24"/>
        <v>0</v>
      </c>
      <c r="L108" s="113">
        <f t="shared" si="24"/>
        <v>0</v>
      </c>
      <c r="M108" s="350">
        <f t="shared" si="2"/>
        <v>57575</v>
      </c>
    </row>
    <row r="109" spans="1:17">
      <c r="A109" s="296" t="s">
        <v>386</v>
      </c>
      <c r="B109" s="47"/>
      <c r="C109" s="52"/>
      <c r="D109" s="118"/>
      <c r="E109" s="114"/>
      <c r="F109" s="118"/>
      <c r="G109" s="114"/>
      <c r="H109" s="118"/>
      <c r="I109" s="114"/>
      <c r="J109" s="117"/>
      <c r="K109" s="114"/>
      <c r="L109" s="118"/>
      <c r="M109" s="350">
        <f t="shared" si="2"/>
        <v>0</v>
      </c>
      <c r="Q109" s="374"/>
    </row>
    <row r="110" spans="1:17">
      <c r="A110" s="11" t="s">
        <v>47</v>
      </c>
      <c r="B110" s="258" t="s">
        <v>169</v>
      </c>
      <c r="C110" s="88">
        <f>SUM(D110:L110)</f>
        <v>149161</v>
      </c>
      <c r="D110" s="111">
        <v>7240</v>
      </c>
      <c r="E110" s="88">
        <v>3038</v>
      </c>
      <c r="F110" s="121">
        <v>95368</v>
      </c>
      <c r="G110" s="88"/>
      <c r="H110" s="121">
        <v>3215</v>
      </c>
      <c r="I110" s="88">
        <v>31000</v>
      </c>
      <c r="J110" s="131">
        <v>8500</v>
      </c>
      <c r="K110" s="88">
        <v>800</v>
      </c>
      <c r="L110" s="121">
        <v>0</v>
      </c>
      <c r="M110" s="350">
        <f t="shared" si="2"/>
        <v>149161</v>
      </c>
    </row>
    <row r="111" spans="1:17">
      <c r="A111" s="11" t="s">
        <v>500</v>
      </c>
      <c r="B111" s="258"/>
      <c r="C111" s="88">
        <f t="shared" ref="C111:C116" si="25">SUM(D111:L111)</f>
        <v>1248706</v>
      </c>
      <c r="D111" s="121">
        <v>7665</v>
      </c>
      <c r="E111" s="88">
        <v>3038</v>
      </c>
      <c r="F111" s="121">
        <v>98348</v>
      </c>
      <c r="G111" s="88"/>
      <c r="H111" s="398">
        <v>1084890</v>
      </c>
      <c r="I111" s="88">
        <v>37585</v>
      </c>
      <c r="J111" s="131">
        <v>16380</v>
      </c>
      <c r="K111" s="88">
        <v>800</v>
      </c>
      <c r="L111" s="121"/>
      <c r="M111" s="350">
        <f t="shared" si="2"/>
        <v>1248706</v>
      </c>
    </row>
    <row r="112" spans="1:17">
      <c r="A112" s="11" t="s">
        <v>619</v>
      </c>
      <c r="B112" s="258"/>
      <c r="C112" s="88">
        <f t="shared" si="25"/>
        <v>302</v>
      </c>
      <c r="D112" s="121">
        <v>200</v>
      </c>
      <c r="E112" s="88">
        <v>102</v>
      </c>
      <c r="F112" s="121"/>
      <c r="G112" s="88"/>
      <c r="H112" s="398"/>
      <c r="I112" s="88"/>
      <c r="J112" s="131"/>
      <c r="K112" s="88"/>
      <c r="L112" s="121"/>
      <c r="M112" s="350">
        <f t="shared" si="2"/>
        <v>302</v>
      </c>
    </row>
    <row r="113" spans="1:13">
      <c r="A113" s="11" t="s">
        <v>645</v>
      </c>
      <c r="B113" s="258"/>
      <c r="C113" s="88">
        <f t="shared" si="25"/>
        <v>-1028</v>
      </c>
      <c r="D113" s="121"/>
      <c r="E113" s="88"/>
      <c r="F113" s="121">
        <v>-1028</v>
      </c>
      <c r="G113" s="88"/>
      <c r="H113" s="398"/>
      <c r="I113" s="88"/>
      <c r="J113" s="131"/>
      <c r="K113" s="88"/>
      <c r="L113" s="121"/>
      <c r="M113" s="350">
        <f t="shared" si="2"/>
        <v>-1028</v>
      </c>
    </row>
    <row r="114" spans="1:13">
      <c r="A114" s="11" t="s">
        <v>659</v>
      </c>
      <c r="B114" s="258"/>
      <c r="C114" s="88">
        <f t="shared" si="25"/>
        <v>1000</v>
      </c>
      <c r="D114" s="121"/>
      <c r="E114" s="88"/>
      <c r="F114" s="121">
        <v>1000</v>
      </c>
      <c r="G114" s="88"/>
      <c r="H114" s="398"/>
      <c r="I114" s="88"/>
      <c r="J114" s="131"/>
      <c r="K114" s="88"/>
      <c r="L114" s="121"/>
      <c r="M114" s="350">
        <f t="shared" si="2"/>
        <v>1000</v>
      </c>
    </row>
    <row r="115" spans="1:13">
      <c r="A115" s="11" t="s">
        <v>660</v>
      </c>
      <c r="B115" s="258"/>
      <c r="C115" s="88">
        <f t="shared" si="25"/>
        <v>400</v>
      </c>
      <c r="D115" s="121"/>
      <c r="E115" s="88"/>
      <c r="F115" s="121">
        <v>400</v>
      </c>
      <c r="G115" s="88"/>
      <c r="H115" s="398"/>
      <c r="I115" s="88"/>
      <c r="J115" s="131"/>
      <c r="K115" s="88"/>
      <c r="L115" s="121"/>
      <c r="M115" s="350">
        <f t="shared" si="2"/>
        <v>400</v>
      </c>
    </row>
    <row r="116" spans="1:13">
      <c r="A116" s="11" t="s">
        <v>673</v>
      </c>
      <c r="B116" s="258"/>
      <c r="C116" s="88">
        <f t="shared" si="25"/>
        <v>-21039</v>
      </c>
      <c r="D116" s="121"/>
      <c r="E116" s="88"/>
      <c r="F116" s="121"/>
      <c r="G116" s="88"/>
      <c r="H116" s="398">
        <v>-21039</v>
      </c>
      <c r="I116" s="88"/>
      <c r="J116" s="131"/>
      <c r="K116" s="88"/>
      <c r="L116" s="121"/>
      <c r="M116" s="350">
        <f t="shared" si="2"/>
        <v>-21039</v>
      </c>
    </row>
    <row r="117" spans="1:13" s="228" customFormat="1">
      <c r="A117" s="11" t="s">
        <v>507</v>
      </c>
      <c r="B117" s="258"/>
      <c r="C117" s="88">
        <f t="shared" ref="C117:L117" si="26">SUM(C112:C116)</f>
        <v>-20365</v>
      </c>
      <c r="D117" s="88">
        <f t="shared" si="26"/>
        <v>200</v>
      </c>
      <c r="E117" s="88">
        <f t="shared" si="26"/>
        <v>102</v>
      </c>
      <c r="F117" s="88">
        <f t="shared" si="26"/>
        <v>372</v>
      </c>
      <c r="G117" s="88">
        <f t="shared" si="26"/>
        <v>0</v>
      </c>
      <c r="H117" s="88">
        <f t="shared" si="26"/>
        <v>-21039</v>
      </c>
      <c r="I117" s="88">
        <f t="shared" si="26"/>
        <v>0</v>
      </c>
      <c r="J117" s="88">
        <f t="shared" si="26"/>
        <v>0</v>
      </c>
      <c r="K117" s="88">
        <f t="shared" si="26"/>
        <v>0</v>
      </c>
      <c r="L117" s="88">
        <f t="shared" si="26"/>
        <v>0</v>
      </c>
      <c r="M117" s="403">
        <f t="shared" si="2"/>
        <v>-20365</v>
      </c>
    </row>
    <row r="118" spans="1:13">
      <c r="A118" s="15" t="s">
        <v>582</v>
      </c>
      <c r="B118" s="257"/>
      <c r="C118" s="88">
        <f t="shared" ref="C118:L118" si="27">SUM(C111,C117)</f>
        <v>1228341</v>
      </c>
      <c r="D118" s="88">
        <f t="shared" si="27"/>
        <v>7865</v>
      </c>
      <c r="E118" s="88">
        <f t="shared" si="27"/>
        <v>3140</v>
      </c>
      <c r="F118" s="88">
        <f t="shared" si="27"/>
        <v>98720</v>
      </c>
      <c r="G118" s="88">
        <f t="shared" si="27"/>
        <v>0</v>
      </c>
      <c r="H118" s="88">
        <f t="shared" si="27"/>
        <v>1063851</v>
      </c>
      <c r="I118" s="88">
        <f t="shared" si="27"/>
        <v>37585</v>
      </c>
      <c r="J118" s="88">
        <f t="shared" si="27"/>
        <v>16380</v>
      </c>
      <c r="K118" s="88">
        <f t="shared" si="27"/>
        <v>800</v>
      </c>
      <c r="L118" s="88">
        <f t="shared" si="27"/>
        <v>0</v>
      </c>
      <c r="M118" s="350">
        <f t="shared" si="2"/>
        <v>1228341</v>
      </c>
    </row>
    <row r="119" spans="1:13">
      <c r="A119" s="13" t="s">
        <v>387</v>
      </c>
      <c r="B119" s="19"/>
      <c r="C119" s="28"/>
      <c r="D119" s="117"/>
      <c r="E119" s="114"/>
      <c r="F119" s="117"/>
      <c r="G119" s="114"/>
      <c r="H119" s="114"/>
      <c r="I119" s="116"/>
      <c r="J119" s="117"/>
      <c r="K119" s="114"/>
      <c r="L119" s="116"/>
      <c r="M119" s="350">
        <f t="shared" si="2"/>
        <v>0</v>
      </c>
    </row>
    <row r="120" spans="1:13">
      <c r="A120" s="11" t="s">
        <v>47</v>
      </c>
      <c r="B120" s="258" t="s">
        <v>169</v>
      </c>
      <c r="C120" s="131">
        <f>SUM(D120:L120)</f>
        <v>12085</v>
      </c>
      <c r="D120" s="131"/>
      <c r="E120" s="88"/>
      <c r="F120" s="131">
        <v>12085</v>
      </c>
      <c r="G120" s="88"/>
      <c r="H120" s="88"/>
      <c r="I120" s="111"/>
      <c r="J120" s="131">
        <v>0</v>
      </c>
      <c r="K120" s="88"/>
      <c r="L120" s="111"/>
      <c r="M120" s="350">
        <f t="shared" si="2"/>
        <v>12085</v>
      </c>
    </row>
    <row r="121" spans="1:13">
      <c r="A121" s="11" t="s">
        <v>500</v>
      </c>
      <c r="B121" s="258"/>
      <c r="C121" s="131">
        <f t="shared" ref="C121:C122" si="28">SUM(D121:L121)</f>
        <v>17728</v>
      </c>
      <c r="D121" s="131"/>
      <c r="E121" s="88"/>
      <c r="F121" s="131">
        <v>12085</v>
      </c>
      <c r="G121" s="88"/>
      <c r="H121" s="88">
        <v>5643</v>
      </c>
      <c r="I121" s="121"/>
      <c r="J121" s="131"/>
      <c r="K121" s="88"/>
      <c r="L121" s="111"/>
      <c r="M121" s="350">
        <f t="shared" si="2"/>
        <v>17728</v>
      </c>
    </row>
    <row r="122" spans="1:13">
      <c r="A122" s="15" t="s">
        <v>580</v>
      </c>
      <c r="B122" s="257"/>
      <c r="C122" s="131">
        <f t="shared" si="28"/>
        <v>17728</v>
      </c>
      <c r="D122" s="131"/>
      <c r="E122" s="113"/>
      <c r="F122" s="131">
        <v>12085</v>
      </c>
      <c r="G122" s="113"/>
      <c r="H122" s="113">
        <v>5643</v>
      </c>
      <c r="I122" s="121"/>
      <c r="J122" s="131"/>
      <c r="K122" s="131"/>
      <c r="L122" s="131"/>
      <c r="M122" s="350">
        <f t="shared" si="2"/>
        <v>17728</v>
      </c>
    </row>
    <row r="123" spans="1:13">
      <c r="A123" s="28" t="s">
        <v>388</v>
      </c>
      <c r="B123" s="7"/>
      <c r="C123" s="10"/>
      <c r="D123" s="114"/>
      <c r="E123" s="118"/>
      <c r="F123" s="114"/>
      <c r="G123" s="118"/>
      <c r="H123" s="114"/>
      <c r="I123" s="118"/>
      <c r="J123" s="114"/>
      <c r="K123" s="118"/>
      <c r="L123" s="114"/>
      <c r="M123" s="350">
        <f t="shared" si="2"/>
        <v>0</v>
      </c>
    </row>
    <row r="124" spans="1:13">
      <c r="A124" s="11" t="s">
        <v>47</v>
      </c>
      <c r="B124" s="258" t="s">
        <v>169</v>
      </c>
      <c r="C124" s="88">
        <f>SUM(D124:L124)</f>
        <v>595340</v>
      </c>
      <c r="D124" s="88">
        <v>0</v>
      </c>
      <c r="E124" s="121">
        <v>0</v>
      </c>
      <c r="F124" s="88">
        <v>1240</v>
      </c>
      <c r="G124" s="121"/>
      <c r="H124" s="88"/>
      <c r="I124" s="121">
        <v>431700</v>
      </c>
      <c r="J124" s="88">
        <v>162400</v>
      </c>
      <c r="K124" s="121"/>
      <c r="L124" s="88"/>
      <c r="M124" s="350">
        <f t="shared" si="2"/>
        <v>595340</v>
      </c>
    </row>
    <row r="125" spans="1:13">
      <c r="A125" s="11" t="s">
        <v>500</v>
      </c>
      <c r="B125" s="258"/>
      <c r="C125" s="88">
        <f t="shared" ref="C125:C135" si="29">SUM(D125:L125)</f>
        <v>662100</v>
      </c>
      <c r="D125" s="88">
        <v>300</v>
      </c>
      <c r="E125" s="121">
        <v>150</v>
      </c>
      <c r="F125" s="88">
        <v>9350</v>
      </c>
      <c r="G125" s="121"/>
      <c r="H125" s="88">
        <v>3000</v>
      </c>
      <c r="I125" s="121">
        <v>443200</v>
      </c>
      <c r="J125" s="88">
        <v>206100</v>
      </c>
      <c r="K125" s="121"/>
      <c r="L125" s="88"/>
      <c r="M125" s="350">
        <f t="shared" si="2"/>
        <v>662100</v>
      </c>
    </row>
    <row r="126" spans="1:13">
      <c r="A126" s="11" t="s">
        <v>622</v>
      </c>
      <c r="B126" s="258"/>
      <c r="C126" s="88">
        <f t="shared" si="29"/>
        <v>6100</v>
      </c>
      <c r="D126" s="88"/>
      <c r="E126" s="121"/>
      <c r="F126" s="88"/>
      <c r="G126" s="121"/>
      <c r="H126" s="88"/>
      <c r="I126" s="121">
        <v>6100</v>
      </c>
      <c r="J126" s="88"/>
      <c r="K126" s="121"/>
      <c r="L126" s="88"/>
      <c r="M126" s="350">
        <f t="shared" si="2"/>
        <v>6100</v>
      </c>
    </row>
    <row r="127" spans="1:13">
      <c r="A127" s="407" t="s">
        <v>652</v>
      </c>
      <c r="B127" s="258"/>
      <c r="C127" s="88">
        <f t="shared" si="29"/>
        <v>3045</v>
      </c>
      <c r="D127" s="88"/>
      <c r="E127" s="121"/>
      <c r="F127" s="88"/>
      <c r="G127" s="121"/>
      <c r="H127" s="88"/>
      <c r="I127" s="121"/>
      <c r="J127" s="88">
        <v>3045</v>
      </c>
      <c r="K127" s="121"/>
      <c r="L127" s="88"/>
      <c r="M127" s="350"/>
    </row>
    <row r="128" spans="1:13">
      <c r="A128" s="407" t="s">
        <v>675</v>
      </c>
      <c r="B128" s="258"/>
      <c r="C128" s="88">
        <f t="shared" si="29"/>
        <v>-50000</v>
      </c>
      <c r="D128" s="88"/>
      <c r="E128" s="121"/>
      <c r="F128" s="88"/>
      <c r="G128" s="121"/>
      <c r="H128" s="88"/>
      <c r="I128" s="121">
        <v>-50000</v>
      </c>
      <c r="J128" s="88"/>
      <c r="K128" s="121"/>
      <c r="L128" s="88"/>
      <c r="M128" s="350"/>
    </row>
    <row r="129" spans="1:13">
      <c r="A129" s="11" t="s">
        <v>603</v>
      </c>
      <c r="B129" s="258"/>
      <c r="C129" s="88">
        <f t="shared" si="29"/>
        <v>6350</v>
      </c>
      <c r="D129" s="88"/>
      <c r="E129" s="121"/>
      <c r="F129" s="88">
        <v>6350</v>
      </c>
      <c r="G129" s="121"/>
      <c r="H129" s="88"/>
      <c r="I129" s="121"/>
      <c r="J129" s="88"/>
      <c r="K129" s="121"/>
      <c r="L129" s="88"/>
      <c r="M129" s="350">
        <f t="shared" si="2"/>
        <v>6350</v>
      </c>
    </row>
    <row r="130" spans="1:13">
      <c r="A130" s="11" t="s">
        <v>621</v>
      </c>
      <c r="B130" s="258"/>
      <c r="C130" s="88">
        <f t="shared" si="29"/>
        <v>1900</v>
      </c>
      <c r="D130" s="88"/>
      <c r="E130" s="121"/>
      <c r="F130" s="88"/>
      <c r="G130" s="121"/>
      <c r="H130" s="88"/>
      <c r="I130" s="121"/>
      <c r="J130" s="88">
        <v>1900</v>
      </c>
      <c r="K130" s="121"/>
      <c r="L130" s="88"/>
      <c r="M130" s="350">
        <f t="shared" si="2"/>
        <v>1900</v>
      </c>
    </row>
    <row r="131" spans="1:13">
      <c r="A131" s="11" t="s">
        <v>667</v>
      </c>
      <c r="B131" s="258"/>
      <c r="C131" s="88">
        <f t="shared" si="29"/>
        <v>2000</v>
      </c>
      <c r="D131" s="88"/>
      <c r="E131" s="121"/>
      <c r="F131" s="88"/>
      <c r="G131" s="121"/>
      <c r="H131" s="88"/>
      <c r="I131" s="121"/>
      <c r="J131" s="88">
        <v>2000</v>
      </c>
      <c r="K131" s="121"/>
      <c r="L131" s="88"/>
      <c r="M131" s="350">
        <f t="shared" si="2"/>
        <v>2000</v>
      </c>
    </row>
    <row r="132" spans="1:13">
      <c r="A132" s="11" t="s">
        <v>636</v>
      </c>
      <c r="B132" s="258"/>
      <c r="C132" s="88">
        <f t="shared" si="29"/>
        <v>34850</v>
      </c>
      <c r="D132" s="88"/>
      <c r="E132" s="121"/>
      <c r="F132" s="88"/>
      <c r="G132" s="121"/>
      <c r="H132" s="88"/>
      <c r="I132" s="121"/>
      <c r="J132" s="88">
        <v>34850</v>
      </c>
      <c r="K132" s="121"/>
      <c r="L132" s="88"/>
      <c r="M132" s="350">
        <f t="shared" si="2"/>
        <v>34850</v>
      </c>
    </row>
    <row r="133" spans="1:13">
      <c r="A133" s="11" t="s">
        <v>637</v>
      </c>
      <c r="B133" s="258"/>
      <c r="C133" s="88">
        <f t="shared" si="29"/>
        <v>19000</v>
      </c>
      <c r="D133" s="88"/>
      <c r="E133" s="121"/>
      <c r="F133" s="88"/>
      <c r="G133" s="121"/>
      <c r="H133" s="88"/>
      <c r="I133" s="121"/>
      <c r="J133" s="88">
        <v>19000</v>
      </c>
      <c r="K133" s="121"/>
      <c r="L133" s="88"/>
      <c r="M133" s="350">
        <f t="shared" si="2"/>
        <v>19000</v>
      </c>
    </row>
    <row r="134" spans="1:13">
      <c r="A134" s="11" t="s">
        <v>646</v>
      </c>
      <c r="B134" s="258"/>
      <c r="C134" s="88">
        <f t="shared" si="29"/>
        <v>0</v>
      </c>
      <c r="D134" s="88"/>
      <c r="E134" s="121"/>
      <c r="F134" s="88">
        <v>48037</v>
      </c>
      <c r="G134" s="121"/>
      <c r="H134" s="88"/>
      <c r="I134" s="121">
        <v>-48037</v>
      </c>
      <c r="J134" s="241"/>
      <c r="K134" s="121"/>
      <c r="L134" s="88"/>
      <c r="M134" s="350">
        <f t="shared" si="2"/>
        <v>0</v>
      </c>
    </row>
    <row r="135" spans="1:13">
      <c r="A135" s="407" t="s">
        <v>651</v>
      </c>
      <c r="B135" s="258"/>
      <c r="C135" s="88">
        <f t="shared" si="29"/>
        <v>713</v>
      </c>
      <c r="D135" s="88"/>
      <c r="E135" s="121">
        <v>472</v>
      </c>
      <c r="F135" s="88">
        <v>241</v>
      </c>
      <c r="G135" s="121"/>
      <c r="H135" s="88"/>
      <c r="I135" s="121"/>
      <c r="J135" s="88"/>
      <c r="K135" s="121"/>
      <c r="L135" s="88"/>
      <c r="M135" s="350">
        <f t="shared" si="2"/>
        <v>713</v>
      </c>
    </row>
    <row r="136" spans="1:13">
      <c r="A136" s="11" t="s">
        <v>510</v>
      </c>
      <c r="B136" s="258"/>
      <c r="C136" s="88">
        <f>SUM(C126:C135)</f>
        <v>23958</v>
      </c>
      <c r="D136" s="88">
        <f t="shared" ref="D136:L136" si="30">SUM(D126:D135)</f>
        <v>0</v>
      </c>
      <c r="E136" s="88">
        <f t="shared" si="30"/>
        <v>472</v>
      </c>
      <c r="F136" s="88">
        <f t="shared" si="30"/>
        <v>54628</v>
      </c>
      <c r="G136" s="88">
        <f t="shared" si="30"/>
        <v>0</v>
      </c>
      <c r="H136" s="88">
        <f t="shared" si="30"/>
        <v>0</v>
      </c>
      <c r="I136" s="88">
        <f t="shared" si="30"/>
        <v>-91937</v>
      </c>
      <c r="J136" s="88">
        <f t="shared" si="30"/>
        <v>60795</v>
      </c>
      <c r="K136" s="88">
        <f t="shared" si="30"/>
        <v>0</v>
      </c>
      <c r="L136" s="88">
        <f t="shared" si="30"/>
        <v>0</v>
      </c>
      <c r="M136" s="350">
        <f t="shared" si="2"/>
        <v>23958</v>
      </c>
    </row>
    <row r="137" spans="1:13">
      <c r="A137" s="15" t="s">
        <v>591</v>
      </c>
      <c r="B137" s="258"/>
      <c r="C137" s="88">
        <f t="shared" ref="C137:L137" si="31">SUM(C125,C136)</f>
        <v>686058</v>
      </c>
      <c r="D137" s="88">
        <f t="shared" si="31"/>
        <v>300</v>
      </c>
      <c r="E137" s="88">
        <f t="shared" si="31"/>
        <v>622</v>
      </c>
      <c r="F137" s="88">
        <f t="shared" si="31"/>
        <v>63978</v>
      </c>
      <c r="G137" s="88">
        <f t="shared" si="31"/>
        <v>0</v>
      </c>
      <c r="H137" s="88">
        <f t="shared" si="31"/>
        <v>3000</v>
      </c>
      <c r="I137" s="88">
        <f t="shared" si="31"/>
        <v>351263</v>
      </c>
      <c r="J137" s="88">
        <f t="shared" si="31"/>
        <v>266895</v>
      </c>
      <c r="K137" s="88">
        <f t="shared" si="31"/>
        <v>0</v>
      </c>
      <c r="L137" s="88">
        <f t="shared" si="31"/>
        <v>0</v>
      </c>
      <c r="M137" s="350">
        <f t="shared" si="2"/>
        <v>686058</v>
      </c>
    </row>
    <row r="138" spans="1:13">
      <c r="A138" s="13" t="s">
        <v>663</v>
      </c>
      <c r="B138" s="280"/>
      <c r="C138" s="10"/>
      <c r="D138" s="118"/>
      <c r="E138" s="114"/>
      <c r="F138" s="118"/>
      <c r="G138" s="114"/>
      <c r="H138" s="118"/>
      <c r="I138" s="114"/>
      <c r="J138" s="117"/>
      <c r="K138" s="114"/>
      <c r="L138" s="116"/>
      <c r="M138" s="350">
        <f t="shared" si="2"/>
        <v>0</v>
      </c>
    </row>
    <row r="139" spans="1:13">
      <c r="A139" s="11" t="s">
        <v>47</v>
      </c>
      <c r="B139" s="258" t="s">
        <v>170</v>
      </c>
      <c r="C139" s="88">
        <f>SUM(D139:L139)</f>
        <v>0</v>
      </c>
      <c r="D139" s="121"/>
      <c r="E139" s="88"/>
      <c r="F139" s="121">
        <v>0</v>
      </c>
      <c r="G139" s="88"/>
      <c r="H139" s="121">
        <v>0</v>
      </c>
      <c r="I139" s="88">
        <v>0</v>
      </c>
      <c r="J139" s="131">
        <v>0</v>
      </c>
      <c r="K139" s="88"/>
      <c r="L139" s="111"/>
      <c r="M139" s="350">
        <f t="shared" si="2"/>
        <v>0</v>
      </c>
    </row>
    <row r="140" spans="1:13">
      <c r="A140" s="11" t="s">
        <v>498</v>
      </c>
      <c r="B140" s="258"/>
      <c r="C140" s="88">
        <f>SUM(D140:L140)</f>
        <v>0</v>
      </c>
      <c r="D140" s="121"/>
      <c r="E140" s="88"/>
      <c r="F140" s="121"/>
      <c r="G140" s="88"/>
      <c r="H140" s="121"/>
      <c r="I140" s="88"/>
      <c r="J140" s="131"/>
      <c r="K140" s="88"/>
      <c r="L140" s="111"/>
      <c r="M140" s="350">
        <f t="shared" si="2"/>
        <v>0</v>
      </c>
    </row>
    <row r="141" spans="1:13">
      <c r="A141" s="11" t="s">
        <v>644</v>
      </c>
      <c r="B141" s="258"/>
      <c r="C141" s="88">
        <f>SUM(D141:L141)</f>
        <v>1100</v>
      </c>
      <c r="D141" s="121"/>
      <c r="E141" s="88"/>
      <c r="F141" s="121"/>
      <c r="G141" s="88"/>
      <c r="H141" s="121">
        <v>1100</v>
      </c>
      <c r="I141" s="88"/>
      <c r="J141" s="131"/>
      <c r="K141" s="88"/>
      <c r="L141" s="111"/>
      <c r="M141" s="350">
        <f t="shared" si="2"/>
        <v>1100</v>
      </c>
    </row>
    <row r="142" spans="1:13">
      <c r="A142" s="11" t="s">
        <v>509</v>
      </c>
      <c r="B142" s="258"/>
      <c r="C142" s="88">
        <f>SUM(C141)</f>
        <v>1100</v>
      </c>
      <c r="D142" s="88">
        <f t="shared" ref="D142:L142" si="32">SUM(D141)</f>
        <v>0</v>
      </c>
      <c r="E142" s="88">
        <f t="shared" si="32"/>
        <v>0</v>
      </c>
      <c r="F142" s="88">
        <f t="shared" si="32"/>
        <v>0</v>
      </c>
      <c r="G142" s="88">
        <f t="shared" si="32"/>
        <v>0</v>
      </c>
      <c r="H142" s="88">
        <f t="shared" si="32"/>
        <v>1100</v>
      </c>
      <c r="I142" s="88">
        <f t="shared" si="32"/>
        <v>0</v>
      </c>
      <c r="J142" s="88">
        <f t="shared" si="32"/>
        <v>0</v>
      </c>
      <c r="K142" s="88">
        <f t="shared" si="32"/>
        <v>0</v>
      </c>
      <c r="L142" s="88">
        <f t="shared" si="32"/>
        <v>0</v>
      </c>
      <c r="M142" s="350">
        <f t="shared" si="2"/>
        <v>1100</v>
      </c>
    </row>
    <row r="143" spans="1:13">
      <c r="A143" s="11" t="s">
        <v>575</v>
      </c>
      <c r="B143" s="258"/>
      <c r="C143" s="88">
        <f>SUM(C140,C142)</f>
        <v>1100</v>
      </c>
      <c r="D143" s="88">
        <f t="shared" ref="D143:L143" si="33">SUM(D140,D142)</f>
        <v>0</v>
      </c>
      <c r="E143" s="88">
        <f t="shared" si="33"/>
        <v>0</v>
      </c>
      <c r="F143" s="88">
        <f t="shared" si="33"/>
        <v>0</v>
      </c>
      <c r="G143" s="88">
        <f t="shared" si="33"/>
        <v>0</v>
      </c>
      <c r="H143" s="88">
        <f t="shared" si="33"/>
        <v>1100</v>
      </c>
      <c r="I143" s="88">
        <f t="shared" si="33"/>
        <v>0</v>
      </c>
      <c r="J143" s="88">
        <f t="shared" si="33"/>
        <v>0</v>
      </c>
      <c r="K143" s="88">
        <f t="shared" si="33"/>
        <v>0</v>
      </c>
      <c r="L143" s="88">
        <f t="shared" si="33"/>
        <v>0</v>
      </c>
      <c r="M143" s="350">
        <f t="shared" si="2"/>
        <v>1100</v>
      </c>
    </row>
    <row r="144" spans="1:13">
      <c r="A144" s="13" t="s">
        <v>406</v>
      </c>
      <c r="B144" s="7"/>
      <c r="C144" s="13"/>
      <c r="D144" s="118"/>
      <c r="E144" s="114"/>
      <c r="F144" s="118"/>
      <c r="G144" s="114"/>
      <c r="H144" s="118"/>
      <c r="I144" s="114"/>
      <c r="J144" s="117"/>
      <c r="K144" s="114"/>
      <c r="L144" s="116"/>
      <c r="M144" s="350">
        <f t="shared" si="2"/>
        <v>0</v>
      </c>
    </row>
    <row r="145" spans="1:13">
      <c r="A145" s="11" t="s">
        <v>47</v>
      </c>
      <c r="B145" s="258" t="s">
        <v>169</v>
      </c>
      <c r="C145" s="88">
        <f>SUM(D145:L145)</f>
        <v>2928</v>
      </c>
      <c r="D145" s="111"/>
      <c r="E145" s="88">
        <v>0</v>
      </c>
      <c r="F145" s="121">
        <v>2928</v>
      </c>
      <c r="G145" s="88">
        <v>0</v>
      </c>
      <c r="H145" s="121">
        <v>0</v>
      </c>
      <c r="I145" s="88">
        <v>0</v>
      </c>
      <c r="J145" s="131">
        <v>0</v>
      </c>
      <c r="K145" s="88">
        <v>0</v>
      </c>
      <c r="L145" s="111">
        <v>0</v>
      </c>
      <c r="M145" s="350">
        <f t="shared" si="2"/>
        <v>2928</v>
      </c>
    </row>
    <row r="146" spans="1:13">
      <c r="A146" s="11" t="s">
        <v>498</v>
      </c>
      <c r="B146" s="258"/>
      <c r="C146" s="88">
        <f>SUM(D146:L146)</f>
        <v>2928</v>
      </c>
      <c r="D146" s="121"/>
      <c r="E146" s="88"/>
      <c r="F146" s="121">
        <v>2928</v>
      </c>
      <c r="G146" s="88"/>
      <c r="H146" s="121"/>
      <c r="I146" s="88"/>
      <c r="J146" s="131"/>
      <c r="K146" s="88"/>
      <c r="L146" s="111"/>
      <c r="M146" s="350">
        <f t="shared" si="2"/>
        <v>2928</v>
      </c>
    </row>
    <row r="147" spans="1:13">
      <c r="A147" s="15" t="s">
        <v>575</v>
      </c>
      <c r="B147" s="258"/>
      <c r="C147" s="88">
        <f>SUM(D147:L147)</f>
        <v>2928</v>
      </c>
      <c r="D147" s="121"/>
      <c r="E147" s="88"/>
      <c r="F147" s="121">
        <v>2928</v>
      </c>
      <c r="G147" s="88"/>
      <c r="H147" s="121"/>
      <c r="I147" s="88"/>
      <c r="J147" s="131"/>
      <c r="K147" s="88"/>
      <c r="L147" s="111"/>
      <c r="M147" s="350"/>
    </row>
    <row r="148" spans="1:13">
      <c r="A148" s="13" t="s">
        <v>391</v>
      </c>
      <c r="B148" s="7"/>
      <c r="C148" s="13"/>
      <c r="D148" s="118"/>
      <c r="E148" s="114"/>
      <c r="F148" s="118"/>
      <c r="G148" s="114"/>
      <c r="H148" s="118"/>
      <c r="I148" s="114"/>
      <c r="J148" s="117"/>
      <c r="K148" s="114"/>
      <c r="L148" s="116"/>
      <c r="M148" s="350">
        <f t="shared" si="2"/>
        <v>0</v>
      </c>
    </row>
    <row r="149" spans="1:13">
      <c r="A149" s="11" t="s">
        <v>47</v>
      </c>
      <c r="B149" s="258" t="s">
        <v>170</v>
      </c>
      <c r="C149" s="88">
        <f>SUM(D149:L149)</f>
        <v>0</v>
      </c>
      <c r="D149" s="111"/>
      <c r="E149" s="88">
        <v>0</v>
      </c>
      <c r="F149" s="121">
        <v>0</v>
      </c>
      <c r="G149" s="88">
        <v>0</v>
      </c>
      <c r="H149" s="121">
        <v>0</v>
      </c>
      <c r="I149" s="88">
        <v>0</v>
      </c>
      <c r="J149" s="131">
        <v>0</v>
      </c>
      <c r="K149" s="88">
        <v>0</v>
      </c>
      <c r="L149" s="111">
        <v>0</v>
      </c>
      <c r="M149" s="350">
        <f t="shared" si="2"/>
        <v>0</v>
      </c>
    </row>
    <row r="150" spans="1:13">
      <c r="A150" s="11" t="s">
        <v>498</v>
      </c>
      <c r="B150" s="258"/>
      <c r="C150" s="88">
        <f>SUM(D150:L150)</f>
        <v>0</v>
      </c>
      <c r="D150" s="111"/>
      <c r="E150" s="88"/>
      <c r="F150" s="121"/>
      <c r="G150" s="88"/>
      <c r="H150" s="121"/>
      <c r="I150" s="88"/>
      <c r="J150" s="131"/>
      <c r="K150" s="88"/>
      <c r="L150" s="111"/>
      <c r="M150" s="350">
        <f t="shared" si="2"/>
        <v>0</v>
      </c>
    </row>
    <row r="151" spans="1:13">
      <c r="A151" s="11" t="s">
        <v>582</v>
      </c>
      <c r="B151" s="258"/>
      <c r="C151" s="88">
        <f>SUM(D151:L151)</f>
        <v>0</v>
      </c>
      <c r="D151" s="111"/>
      <c r="E151" s="113"/>
      <c r="F151" s="121"/>
      <c r="G151" s="113"/>
      <c r="H151" s="120"/>
      <c r="I151" s="113"/>
      <c r="J151" s="131"/>
      <c r="K151" s="113"/>
      <c r="L151" s="110"/>
      <c r="M151" s="350"/>
    </row>
    <row r="152" spans="1:13">
      <c r="A152" s="52" t="s">
        <v>392</v>
      </c>
      <c r="B152" s="47"/>
      <c r="C152" s="13"/>
      <c r="D152" s="116"/>
      <c r="E152" s="111"/>
      <c r="F152" s="114"/>
      <c r="G152" s="111"/>
      <c r="H152" s="115"/>
      <c r="I152" s="88"/>
      <c r="J152" s="114"/>
      <c r="K152" s="111"/>
      <c r="L152" s="111"/>
      <c r="M152" s="350">
        <f t="shared" si="2"/>
        <v>0</v>
      </c>
    </row>
    <row r="153" spans="1:13">
      <c r="A153" s="11" t="s">
        <v>47</v>
      </c>
      <c r="B153" s="258" t="s">
        <v>169</v>
      </c>
      <c r="C153" s="88">
        <f>SUM(D153:L153)</f>
        <v>29057</v>
      </c>
      <c r="D153" s="111">
        <v>0</v>
      </c>
      <c r="E153" s="111">
        <v>0</v>
      </c>
      <c r="F153" s="88">
        <v>16057</v>
      </c>
      <c r="G153" s="111"/>
      <c r="H153" s="121">
        <v>0</v>
      </c>
      <c r="I153" s="88">
        <v>0</v>
      </c>
      <c r="J153" s="88">
        <v>13000</v>
      </c>
      <c r="K153" s="111">
        <v>0</v>
      </c>
      <c r="L153" s="111">
        <v>0</v>
      </c>
      <c r="M153" s="350">
        <f t="shared" si="2"/>
        <v>29057</v>
      </c>
    </row>
    <row r="154" spans="1:13">
      <c r="A154" s="11" t="s">
        <v>500</v>
      </c>
      <c r="B154" s="258"/>
      <c r="C154" s="88">
        <f t="shared" ref="C154:C157" si="34">SUM(D154:L154)</f>
        <v>30259</v>
      </c>
      <c r="D154" s="111"/>
      <c r="E154" s="111"/>
      <c r="F154" s="88">
        <v>17259</v>
      </c>
      <c r="G154" s="111"/>
      <c r="H154" s="121"/>
      <c r="I154" s="88"/>
      <c r="J154" s="88">
        <v>13000</v>
      </c>
      <c r="K154" s="111"/>
      <c r="L154" s="111">
        <v>0</v>
      </c>
      <c r="M154" s="350">
        <f t="shared" si="2"/>
        <v>30259</v>
      </c>
    </row>
    <row r="155" spans="1:13">
      <c r="A155" s="11" t="s">
        <v>674</v>
      </c>
      <c r="B155" s="258"/>
      <c r="C155" s="88">
        <f t="shared" si="34"/>
        <v>-13000</v>
      </c>
      <c r="D155" s="111"/>
      <c r="E155" s="111"/>
      <c r="F155" s="88"/>
      <c r="G155" s="111"/>
      <c r="H155" s="121"/>
      <c r="I155" s="88"/>
      <c r="J155" s="88">
        <v>-13000</v>
      </c>
      <c r="K155" s="111"/>
      <c r="L155" s="111"/>
      <c r="M155" s="350">
        <f t="shared" si="2"/>
        <v>-13000</v>
      </c>
    </row>
    <row r="156" spans="1:13">
      <c r="A156" s="11" t="s">
        <v>507</v>
      </c>
      <c r="B156" s="258"/>
      <c r="C156" s="88">
        <f t="shared" si="34"/>
        <v>-13000</v>
      </c>
      <c r="D156" s="111"/>
      <c r="E156" s="111"/>
      <c r="F156" s="88"/>
      <c r="G156" s="111"/>
      <c r="H156" s="121"/>
      <c r="I156" s="88"/>
      <c r="J156" s="88">
        <f>SUM(J155)</f>
        <v>-13000</v>
      </c>
      <c r="K156" s="111"/>
      <c r="L156" s="111"/>
      <c r="M156" s="350">
        <f t="shared" si="2"/>
        <v>-13000</v>
      </c>
    </row>
    <row r="157" spans="1:13">
      <c r="A157" s="15" t="s">
        <v>584</v>
      </c>
      <c r="B157" s="257"/>
      <c r="C157" s="88">
        <f t="shared" si="34"/>
        <v>17259</v>
      </c>
      <c r="D157" s="113"/>
      <c r="E157" s="113"/>
      <c r="F157" s="113">
        <v>17259</v>
      </c>
      <c r="G157" s="113"/>
      <c r="H157" s="113"/>
      <c r="I157" s="113"/>
      <c r="J157" s="113">
        <f>SUM(J154,J156)</f>
        <v>0</v>
      </c>
      <c r="K157" s="110"/>
      <c r="L157" s="113">
        <v>0</v>
      </c>
      <c r="M157" s="350">
        <f t="shared" si="2"/>
        <v>17259</v>
      </c>
    </row>
    <row r="158" spans="1:13">
      <c r="A158" s="55" t="s">
        <v>393</v>
      </c>
      <c r="B158" s="48"/>
      <c r="C158" s="55"/>
      <c r="D158" s="121"/>
      <c r="E158" s="114"/>
      <c r="F158" s="118"/>
      <c r="G158" s="114"/>
      <c r="H158" s="118"/>
      <c r="I158" s="114"/>
      <c r="J158" s="118"/>
      <c r="K158" s="114"/>
      <c r="L158" s="116"/>
      <c r="M158" s="350">
        <f t="shared" si="2"/>
        <v>0</v>
      </c>
    </row>
    <row r="159" spans="1:13">
      <c r="A159" s="11" t="s">
        <v>47</v>
      </c>
      <c r="B159" s="258" t="s">
        <v>170</v>
      </c>
      <c r="C159" s="88">
        <f>SUM(D159:L159)</f>
        <v>3908</v>
      </c>
      <c r="D159" s="111"/>
      <c r="E159" s="88">
        <v>0</v>
      </c>
      <c r="F159" s="121">
        <v>0</v>
      </c>
      <c r="G159" s="88"/>
      <c r="H159" s="121">
        <v>3908</v>
      </c>
      <c r="I159" s="88">
        <v>0</v>
      </c>
      <c r="J159" s="121">
        <v>0</v>
      </c>
      <c r="K159" s="88">
        <v>0</v>
      </c>
      <c r="L159" s="111">
        <v>0</v>
      </c>
      <c r="M159" s="350">
        <f t="shared" si="2"/>
        <v>3908</v>
      </c>
    </row>
    <row r="160" spans="1:13">
      <c r="A160" s="11" t="s">
        <v>498</v>
      </c>
      <c r="B160" s="377"/>
      <c r="C160" s="88">
        <f t="shared" ref="C160:C162" si="35">SUM(D160:L160)</f>
        <v>5908</v>
      </c>
      <c r="D160" s="111"/>
      <c r="E160" s="88"/>
      <c r="F160" s="121"/>
      <c r="G160" s="88"/>
      <c r="H160" s="121">
        <v>5908</v>
      </c>
      <c r="I160" s="88"/>
      <c r="J160" s="121"/>
      <c r="K160" s="88"/>
      <c r="L160" s="111"/>
      <c r="M160" s="350">
        <f t="shared" si="2"/>
        <v>5908</v>
      </c>
    </row>
    <row r="161" spans="1:13">
      <c r="A161" s="11" t="s">
        <v>598</v>
      </c>
      <c r="B161" s="377"/>
      <c r="C161" s="88">
        <f t="shared" si="35"/>
        <v>150</v>
      </c>
      <c r="D161" s="111"/>
      <c r="E161" s="88"/>
      <c r="F161" s="121"/>
      <c r="G161" s="88"/>
      <c r="H161" s="121">
        <v>150</v>
      </c>
      <c r="I161" s="88"/>
      <c r="J161" s="121"/>
      <c r="K161" s="88"/>
      <c r="L161" s="111"/>
      <c r="M161" s="350">
        <f t="shared" si="2"/>
        <v>150</v>
      </c>
    </row>
    <row r="162" spans="1:13">
      <c r="A162" s="11" t="s">
        <v>620</v>
      </c>
      <c r="B162" s="377"/>
      <c r="C162" s="88">
        <f t="shared" si="35"/>
        <v>300</v>
      </c>
      <c r="D162" s="111"/>
      <c r="E162" s="88"/>
      <c r="F162" s="121"/>
      <c r="G162" s="88"/>
      <c r="H162" s="121">
        <v>300</v>
      </c>
      <c r="I162" s="88"/>
      <c r="J162" s="121"/>
      <c r="K162" s="88"/>
      <c r="L162" s="111"/>
      <c r="M162" s="350">
        <f t="shared" si="2"/>
        <v>300</v>
      </c>
    </row>
    <row r="163" spans="1:13">
      <c r="A163" s="11" t="s">
        <v>507</v>
      </c>
      <c r="B163" s="377"/>
      <c r="C163" s="88">
        <f>SUM(C161:C162)</f>
        <v>450</v>
      </c>
      <c r="D163" s="88">
        <f t="shared" ref="D163:L163" si="36">SUM(D161:D162)</f>
        <v>0</v>
      </c>
      <c r="E163" s="88">
        <f>SUM(E161:E162)</f>
        <v>0</v>
      </c>
      <c r="F163" s="88">
        <f t="shared" si="36"/>
        <v>0</v>
      </c>
      <c r="G163" s="88">
        <f t="shared" si="36"/>
        <v>0</v>
      </c>
      <c r="H163" s="88">
        <f t="shared" si="36"/>
        <v>450</v>
      </c>
      <c r="I163" s="88">
        <f t="shared" si="36"/>
        <v>0</v>
      </c>
      <c r="J163" s="88">
        <f t="shared" si="36"/>
        <v>0</v>
      </c>
      <c r="K163" s="88">
        <f t="shared" si="36"/>
        <v>0</v>
      </c>
      <c r="L163" s="88">
        <f t="shared" si="36"/>
        <v>0</v>
      </c>
      <c r="M163" s="350">
        <f t="shared" si="2"/>
        <v>450</v>
      </c>
    </row>
    <row r="164" spans="1:13">
      <c r="A164" s="15" t="s">
        <v>580</v>
      </c>
      <c r="B164" s="377"/>
      <c r="C164" s="88">
        <f>SUM(C160,C163)</f>
        <v>6358</v>
      </c>
      <c r="D164" s="88">
        <f t="shared" ref="D164:L164" si="37">SUM(D160,D163)</f>
        <v>0</v>
      </c>
      <c r="E164" s="88">
        <f t="shared" si="37"/>
        <v>0</v>
      </c>
      <c r="F164" s="88">
        <f t="shared" si="37"/>
        <v>0</v>
      </c>
      <c r="G164" s="88">
        <f t="shared" si="37"/>
        <v>0</v>
      </c>
      <c r="H164" s="88">
        <f t="shared" si="37"/>
        <v>6358</v>
      </c>
      <c r="I164" s="88">
        <f t="shared" si="37"/>
        <v>0</v>
      </c>
      <c r="J164" s="88">
        <f t="shared" si="37"/>
        <v>0</v>
      </c>
      <c r="K164" s="88">
        <f t="shared" si="37"/>
        <v>0</v>
      </c>
      <c r="L164" s="88">
        <f t="shared" si="37"/>
        <v>0</v>
      </c>
      <c r="M164" s="350">
        <f t="shared" si="2"/>
        <v>6358</v>
      </c>
    </row>
    <row r="165" spans="1:13">
      <c r="A165" s="52" t="s">
        <v>394</v>
      </c>
      <c r="B165" s="223"/>
      <c r="C165" s="52"/>
      <c r="D165" s="116"/>
      <c r="E165" s="114"/>
      <c r="F165" s="118"/>
      <c r="G165" s="114"/>
      <c r="H165" s="118"/>
      <c r="I165" s="114"/>
      <c r="J165" s="117"/>
      <c r="K165" s="114"/>
      <c r="L165" s="116"/>
      <c r="M165" s="350">
        <f t="shared" si="2"/>
        <v>0</v>
      </c>
    </row>
    <row r="166" spans="1:13">
      <c r="A166" s="11" t="s">
        <v>47</v>
      </c>
      <c r="B166" s="377" t="s">
        <v>169</v>
      </c>
      <c r="C166" s="88">
        <f>SUM(D166:L166)</f>
        <v>9369</v>
      </c>
      <c r="D166" s="111"/>
      <c r="E166" s="88">
        <v>0</v>
      </c>
      <c r="F166" s="121">
        <v>5869</v>
      </c>
      <c r="G166" s="88"/>
      <c r="H166" s="121">
        <v>0</v>
      </c>
      <c r="I166" s="88">
        <v>3500</v>
      </c>
      <c r="J166" s="131">
        <v>0</v>
      </c>
      <c r="K166" s="88">
        <v>0</v>
      </c>
      <c r="L166" s="111">
        <v>0</v>
      </c>
      <c r="M166" s="350">
        <f t="shared" si="2"/>
        <v>9369</v>
      </c>
    </row>
    <row r="167" spans="1:13">
      <c r="A167" s="11" t="s">
        <v>593</v>
      </c>
      <c r="B167" s="377"/>
      <c r="C167" s="88">
        <f>SUM(D167:L167)</f>
        <v>8369</v>
      </c>
      <c r="D167" s="111"/>
      <c r="E167" s="88"/>
      <c r="F167" s="121">
        <v>4869</v>
      </c>
      <c r="G167" s="88"/>
      <c r="H167" s="121"/>
      <c r="I167" s="88">
        <v>3500</v>
      </c>
      <c r="J167" s="131"/>
      <c r="K167" s="88"/>
      <c r="L167" s="111"/>
      <c r="M167" s="350">
        <f t="shared" si="2"/>
        <v>8369</v>
      </c>
    </row>
    <row r="168" spans="1:13">
      <c r="A168" s="15" t="s">
        <v>594</v>
      </c>
      <c r="B168" s="377"/>
      <c r="C168" s="88">
        <f>SUM(D168:L168)</f>
        <v>8369</v>
      </c>
      <c r="D168" s="88"/>
      <c r="E168" s="88"/>
      <c r="F168" s="88">
        <v>4869</v>
      </c>
      <c r="G168" s="88"/>
      <c r="H168" s="88"/>
      <c r="I168" s="88">
        <v>3500</v>
      </c>
      <c r="J168" s="88"/>
      <c r="K168" s="88"/>
      <c r="L168" s="88"/>
      <c r="M168" s="350">
        <f t="shared" si="2"/>
        <v>8369</v>
      </c>
    </row>
    <row r="169" spans="1:13">
      <c r="A169" s="52" t="s">
        <v>407</v>
      </c>
      <c r="B169" s="223"/>
      <c r="C169" s="406">
        <f>+D167</f>
        <v>0</v>
      </c>
      <c r="D169" s="116"/>
      <c r="E169" s="114"/>
      <c r="F169" s="118"/>
      <c r="G169" s="114"/>
      <c r="H169" s="118"/>
      <c r="I169" s="114"/>
      <c r="J169" s="117"/>
      <c r="K169" s="114"/>
      <c r="L169" s="116"/>
      <c r="M169" s="350">
        <f t="shared" si="2"/>
        <v>0</v>
      </c>
    </row>
    <row r="170" spans="1:13">
      <c r="A170" s="11" t="s">
        <v>47</v>
      </c>
      <c r="B170" s="258" t="s">
        <v>169</v>
      </c>
      <c r="C170" s="88">
        <f>SUM(D170:L170)</f>
        <v>201357</v>
      </c>
      <c r="D170" s="111"/>
      <c r="E170" s="88">
        <v>0</v>
      </c>
      <c r="F170" s="121">
        <v>597</v>
      </c>
      <c r="G170" s="88"/>
      <c r="H170" s="121">
        <v>0</v>
      </c>
      <c r="I170" s="88">
        <v>0</v>
      </c>
      <c r="J170" s="131">
        <v>200760</v>
      </c>
      <c r="K170" s="88">
        <v>0</v>
      </c>
      <c r="L170" s="111">
        <v>0</v>
      </c>
      <c r="M170" s="350">
        <f t="shared" si="2"/>
        <v>201357</v>
      </c>
    </row>
    <row r="171" spans="1:13">
      <c r="A171" s="11" t="s">
        <v>498</v>
      </c>
      <c r="B171" s="377"/>
      <c r="C171" s="88">
        <f t="shared" ref="C171:C175" si="38">SUM(D171:L171)</f>
        <v>274427</v>
      </c>
      <c r="D171" s="111"/>
      <c r="E171" s="88"/>
      <c r="F171" s="121">
        <v>995</v>
      </c>
      <c r="G171" s="88"/>
      <c r="H171" s="121"/>
      <c r="I171" s="88">
        <v>6220</v>
      </c>
      <c r="J171" s="131">
        <v>267212</v>
      </c>
      <c r="K171" s="88"/>
      <c r="L171" s="111"/>
      <c r="M171" s="350">
        <f t="shared" si="2"/>
        <v>274427</v>
      </c>
    </row>
    <row r="172" spans="1:13">
      <c r="A172" s="11" t="s">
        <v>597</v>
      </c>
      <c r="B172" s="377"/>
      <c r="C172" s="88">
        <f t="shared" si="38"/>
        <v>0</v>
      </c>
      <c r="D172" s="111"/>
      <c r="E172" s="88"/>
      <c r="F172" s="121">
        <v>1778</v>
      </c>
      <c r="G172" s="88"/>
      <c r="H172" s="121"/>
      <c r="I172" s="88"/>
      <c r="J172" s="131">
        <v>-1778</v>
      </c>
      <c r="K172" s="88"/>
      <c r="L172" s="111"/>
      <c r="M172" s="350">
        <f t="shared" si="2"/>
        <v>0</v>
      </c>
    </row>
    <row r="173" spans="1:13">
      <c r="A173" s="11" t="s">
        <v>641</v>
      </c>
      <c r="B173" s="377"/>
      <c r="C173" s="88">
        <f t="shared" si="38"/>
        <v>398</v>
      </c>
      <c r="D173" s="111"/>
      <c r="E173" s="88"/>
      <c r="F173" s="121"/>
      <c r="G173" s="88"/>
      <c r="H173" s="121"/>
      <c r="I173" s="88"/>
      <c r="J173" s="131">
        <v>398</v>
      </c>
      <c r="K173" s="88"/>
      <c r="L173" s="111"/>
      <c r="M173" s="350"/>
    </row>
    <row r="174" spans="1:13">
      <c r="A174" s="11" t="s">
        <v>623</v>
      </c>
      <c r="B174" s="377"/>
      <c r="C174" s="88">
        <f t="shared" si="38"/>
        <v>6000</v>
      </c>
      <c r="D174" s="111"/>
      <c r="E174" s="88"/>
      <c r="F174" s="121"/>
      <c r="G174" s="88"/>
      <c r="H174" s="121"/>
      <c r="I174" s="88"/>
      <c r="J174" s="131">
        <v>6000</v>
      </c>
      <c r="K174" s="88"/>
      <c r="L174" s="111"/>
      <c r="M174" s="350">
        <f t="shared" si="2"/>
        <v>6000</v>
      </c>
    </row>
    <row r="175" spans="1:13">
      <c r="A175" s="11" t="s">
        <v>624</v>
      </c>
      <c r="B175" s="377"/>
      <c r="C175" s="88">
        <f t="shared" si="38"/>
        <v>30500</v>
      </c>
      <c r="D175" s="111"/>
      <c r="E175" s="88"/>
      <c r="F175" s="121"/>
      <c r="G175" s="88"/>
      <c r="H175" s="121"/>
      <c r="I175" s="88"/>
      <c r="J175" s="131">
        <v>30500</v>
      </c>
      <c r="K175" s="88"/>
      <c r="L175" s="111"/>
      <c r="M175" s="350">
        <f t="shared" si="2"/>
        <v>30500</v>
      </c>
    </row>
    <row r="176" spans="1:13">
      <c r="A176" s="11" t="s">
        <v>507</v>
      </c>
      <c r="B176" s="377"/>
      <c r="C176" s="88">
        <f>SUM(C172:C175)</f>
        <v>36898</v>
      </c>
      <c r="D176" s="88">
        <f t="shared" ref="D176:L176" si="39">SUM(D172:D175)</f>
        <v>0</v>
      </c>
      <c r="E176" s="88">
        <f t="shared" si="39"/>
        <v>0</v>
      </c>
      <c r="F176" s="88">
        <f t="shared" si="39"/>
        <v>1778</v>
      </c>
      <c r="G176" s="88">
        <f t="shared" si="39"/>
        <v>0</v>
      </c>
      <c r="H176" s="88">
        <f t="shared" si="39"/>
        <v>0</v>
      </c>
      <c r="I176" s="88">
        <f t="shared" si="39"/>
        <v>0</v>
      </c>
      <c r="J176" s="88">
        <f t="shared" si="39"/>
        <v>35120</v>
      </c>
      <c r="K176" s="88">
        <f t="shared" si="39"/>
        <v>0</v>
      </c>
      <c r="L176" s="88">
        <f t="shared" si="39"/>
        <v>0</v>
      </c>
      <c r="M176" s="350">
        <f t="shared" si="2"/>
        <v>36898</v>
      </c>
    </row>
    <row r="177" spans="1:13">
      <c r="A177" s="15" t="s">
        <v>595</v>
      </c>
      <c r="B177" s="377"/>
      <c r="C177" s="88">
        <f>SUM(C171,C176)</f>
        <v>311325</v>
      </c>
      <c r="D177" s="88">
        <f t="shared" ref="D177:L177" si="40">SUM(D171,D176)</f>
        <v>0</v>
      </c>
      <c r="E177" s="88">
        <f t="shared" si="40"/>
        <v>0</v>
      </c>
      <c r="F177" s="88">
        <f t="shared" si="40"/>
        <v>2773</v>
      </c>
      <c r="G177" s="88">
        <f t="shared" si="40"/>
        <v>0</v>
      </c>
      <c r="H177" s="88">
        <f t="shared" si="40"/>
        <v>0</v>
      </c>
      <c r="I177" s="88">
        <f t="shared" si="40"/>
        <v>6220</v>
      </c>
      <c r="J177" s="88">
        <f t="shared" si="40"/>
        <v>302332</v>
      </c>
      <c r="K177" s="88">
        <f t="shared" si="40"/>
        <v>0</v>
      </c>
      <c r="L177" s="88">
        <f t="shared" si="40"/>
        <v>0</v>
      </c>
      <c r="M177" s="350">
        <f t="shared" si="2"/>
        <v>311325</v>
      </c>
    </row>
    <row r="178" spans="1:13">
      <c r="A178" s="52" t="s">
        <v>408</v>
      </c>
      <c r="B178" s="223"/>
      <c r="C178" s="52"/>
      <c r="D178" s="116"/>
      <c r="E178" s="114"/>
      <c r="F178" s="118"/>
      <c r="G178" s="114"/>
      <c r="H178" s="118"/>
      <c r="I178" s="114"/>
      <c r="J178" s="117"/>
      <c r="K178" s="114"/>
      <c r="L178" s="116"/>
      <c r="M178" s="350">
        <f t="shared" si="2"/>
        <v>0</v>
      </c>
    </row>
    <row r="179" spans="1:13">
      <c r="A179" s="11" t="s">
        <v>47</v>
      </c>
      <c r="B179" s="377" t="s">
        <v>169</v>
      </c>
      <c r="C179" s="88">
        <f>SUM(D179:L179)</f>
        <v>0</v>
      </c>
      <c r="D179" s="111"/>
      <c r="E179" s="88">
        <v>0</v>
      </c>
      <c r="F179" s="121">
        <v>0</v>
      </c>
      <c r="G179" s="88"/>
      <c r="H179" s="121">
        <v>0</v>
      </c>
      <c r="I179" s="88">
        <v>0</v>
      </c>
      <c r="J179" s="131">
        <v>0</v>
      </c>
      <c r="K179" s="88">
        <v>0</v>
      </c>
      <c r="L179" s="111">
        <v>0</v>
      </c>
      <c r="M179" s="350">
        <f t="shared" si="2"/>
        <v>0</v>
      </c>
    </row>
    <row r="180" spans="1:13">
      <c r="A180" s="11" t="s">
        <v>498</v>
      </c>
      <c r="B180" s="377"/>
      <c r="C180" s="88">
        <f>SUM(D180:L180)</f>
        <v>0</v>
      </c>
      <c r="D180" s="111"/>
      <c r="E180" s="88"/>
      <c r="F180" s="121"/>
      <c r="G180" s="88"/>
      <c r="H180" s="121"/>
      <c r="I180" s="88"/>
      <c r="J180" s="131"/>
      <c r="K180" s="88"/>
      <c r="L180" s="111"/>
      <c r="M180" s="350">
        <f t="shared" si="2"/>
        <v>0</v>
      </c>
    </row>
    <row r="181" spans="1:13">
      <c r="A181" s="15" t="s">
        <v>582</v>
      </c>
      <c r="B181" s="377"/>
      <c r="C181" s="88">
        <f>SUM(D181:L181)</f>
        <v>0</v>
      </c>
      <c r="D181" s="111"/>
      <c r="E181" s="88"/>
      <c r="F181" s="121"/>
      <c r="G181" s="88"/>
      <c r="H181" s="121"/>
      <c r="I181" s="88"/>
      <c r="J181" s="131"/>
      <c r="K181" s="88"/>
      <c r="L181" s="111"/>
      <c r="M181" s="350"/>
    </row>
    <row r="182" spans="1:13">
      <c r="A182" s="52" t="s">
        <v>409</v>
      </c>
      <c r="B182" s="223"/>
      <c r="C182" s="52"/>
      <c r="D182" s="116"/>
      <c r="E182" s="114"/>
      <c r="F182" s="118"/>
      <c r="G182" s="114"/>
      <c r="H182" s="118"/>
      <c r="I182" s="114"/>
      <c r="J182" s="117"/>
      <c r="K182" s="114"/>
      <c r="L182" s="116"/>
      <c r="M182" s="350">
        <f t="shared" si="2"/>
        <v>0</v>
      </c>
    </row>
    <row r="183" spans="1:13">
      <c r="A183" s="11" t="s">
        <v>47</v>
      </c>
      <c r="B183" s="377" t="s">
        <v>169</v>
      </c>
      <c r="C183" s="88">
        <f>SUM(D183:L183)</f>
        <v>3165</v>
      </c>
      <c r="D183" s="111"/>
      <c r="E183" s="88">
        <v>0</v>
      </c>
      <c r="F183" s="121">
        <v>0</v>
      </c>
      <c r="G183" s="88"/>
      <c r="H183" s="121">
        <v>0</v>
      </c>
      <c r="I183" s="88">
        <v>3165</v>
      </c>
      <c r="J183" s="131">
        <v>0</v>
      </c>
      <c r="K183" s="88">
        <v>0</v>
      </c>
      <c r="L183" s="111">
        <v>0</v>
      </c>
      <c r="M183" s="350">
        <f t="shared" si="2"/>
        <v>3165</v>
      </c>
    </row>
    <row r="184" spans="1:13">
      <c r="A184" s="11" t="s">
        <v>500</v>
      </c>
      <c r="B184" s="377"/>
      <c r="C184" s="88">
        <f>SUM(D184:L184)</f>
        <v>3645</v>
      </c>
      <c r="D184" s="111"/>
      <c r="E184" s="88"/>
      <c r="F184" s="121"/>
      <c r="G184" s="88"/>
      <c r="H184" s="121"/>
      <c r="I184" s="88">
        <v>3645</v>
      </c>
      <c r="J184" s="131"/>
      <c r="K184" s="88"/>
      <c r="L184" s="111"/>
      <c r="M184" s="350"/>
    </row>
    <row r="185" spans="1:13">
      <c r="A185" s="11" t="s">
        <v>596</v>
      </c>
      <c r="B185" s="377"/>
      <c r="C185" s="88">
        <f t="shared" ref="C185" si="41">SUM(D185:L185)</f>
        <v>254</v>
      </c>
      <c r="D185" s="111"/>
      <c r="E185" s="88"/>
      <c r="F185" s="121">
        <v>254</v>
      </c>
      <c r="G185" s="88"/>
      <c r="H185" s="121"/>
      <c r="I185" s="88"/>
      <c r="J185" s="131"/>
      <c r="K185" s="88"/>
      <c r="L185" s="111"/>
      <c r="M185" s="350">
        <f t="shared" si="2"/>
        <v>254</v>
      </c>
    </row>
    <row r="186" spans="1:13">
      <c r="A186" s="11" t="s">
        <v>509</v>
      </c>
      <c r="B186" s="377"/>
      <c r="C186" s="88">
        <f>SUM(C185)</f>
        <v>254</v>
      </c>
      <c r="D186" s="88">
        <f t="shared" ref="D186:L186" si="42">SUM(D185)</f>
        <v>0</v>
      </c>
      <c r="E186" s="88">
        <f t="shared" si="42"/>
        <v>0</v>
      </c>
      <c r="F186" s="88">
        <f t="shared" si="42"/>
        <v>254</v>
      </c>
      <c r="G186" s="88">
        <f t="shared" si="42"/>
        <v>0</v>
      </c>
      <c r="H186" s="88">
        <f t="shared" si="42"/>
        <v>0</v>
      </c>
      <c r="I186" s="88">
        <f t="shared" si="42"/>
        <v>0</v>
      </c>
      <c r="J186" s="88">
        <f t="shared" si="42"/>
        <v>0</v>
      </c>
      <c r="K186" s="88">
        <f t="shared" si="42"/>
        <v>0</v>
      </c>
      <c r="L186" s="88">
        <f t="shared" si="42"/>
        <v>0</v>
      </c>
      <c r="M186" s="350">
        <f t="shared" si="2"/>
        <v>254</v>
      </c>
    </row>
    <row r="187" spans="1:13">
      <c r="A187" s="15" t="s">
        <v>580</v>
      </c>
      <c r="B187" s="377"/>
      <c r="C187" s="88">
        <f>SUM(C184,C186)</f>
        <v>3899</v>
      </c>
      <c r="D187" s="88">
        <f t="shared" ref="D187:L187" si="43">SUM(D184,D186)</f>
        <v>0</v>
      </c>
      <c r="E187" s="88">
        <f t="shared" si="43"/>
        <v>0</v>
      </c>
      <c r="F187" s="88">
        <f t="shared" si="43"/>
        <v>254</v>
      </c>
      <c r="G187" s="88">
        <f t="shared" si="43"/>
        <v>0</v>
      </c>
      <c r="H187" s="88">
        <f t="shared" si="43"/>
        <v>0</v>
      </c>
      <c r="I187" s="88">
        <f t="shared" si="43"/>
        <v>3645</v>
      </c>
      <c r="J187" s="88">
        <f t="shared" si="43"/>
        <v>0</v>
      </c>
      <c r="K187" s="88">
        <f t="shared" si="43"/>
        <v>0</v>
      </c>
      <c r="L187" s="88">
        <f t="shared" si="43"/>
        <v>0</v>
      </c>
      <c r="M187" s="350">
        <f t="shared" si="2"/>
        <v>3899</v>
      </c>
    </row>
    <row r="188" spans="1:13">
      <c r="A188" s="52" t="s">
        <v>410</v>
      </c>
      <c r="B188" s="223"/>
      <c r="C188" s="52"/>
      <c r="D188" s="116"/>
      <c r="E188" s="114"/>
      <c r="F188" s="118"/>
      <c r="G188" s="114"/>
      <c r="H188" s="118"/>
      <c r="I188" s="114"/>
      <c r="J188" s="117"/>
      <c r="K188" s="114"/>
      <c r="L188" s="116"/>
      <c r="M188" s="350">
        <f t="shared" si="2"/>
        <v>0</v>
      </c>
    </row>
    <row r="189" spans="1:13">
      <c r="A189" s="11" t="s">
        <v>47</v>
      </c>
      <c r="B189" s="377" t="s">
        <v>169</v>
      </c>
      <c r="C189" s="88">
        <f>SUM(D189:L189)</f>
        <v>68</v>
      </c>
      <c r="D189" s="111"/>
      <c r="E189" s="88">
        <v>0</v>
      </c>
      <c r="F189" s="357">
        <v>68</v>
      </c>
      <c r="G189" s="88"/>
      <c r="H189" s="121">
        <v>0</v>
      </c>
      <c r="I189" s="88">
        <v>0</v>
      </c>
      <c r="J189" s="131"/>
      <c r="K189" s="88">
        <v>0</v>
      </c>
      <c r="L189" s="111">
        <v>0</v>
      </c>
      <c r="M189" s="350">
        <f t="shared" si="2"/>
        <v>68</v>
      </c>
    </row>
    <row r="190" spans="1:13">
      <c r="A190" s="11" t="s">
        <v>498</v>
      </c>
      <c r="B190" s="35"/>
      <c r="C190" s="88">
        <f>SUM(D190:L190)</f>
        <v>68</v>
      </c>
      <c r="D190" s="121"/>
      <c r="E190" s="88"/>
      <c r="F190" s="357">
        <v>68</v>
      </c>
      <c r="G190" s="88"/>
      <c r="H190" s="121"/>
      <c r="I190" s="88"/>
      <c r="J190" s="121"/>
      <c r="K190" s="88"/>
      <c r="L190" s="111"/>
      <c r="M190" s="350">
        <f t="shared" si="2"/>
        <v>68</v>
      </c>
    </row>
    <row r="191" spans="1:13">
      <c r="A191" s="32" t="s">
        <v>575</v>
      </c>
      <c r="B191" s="35"/>
      <c r="C191" s="88">
        <f>SUM(D191:L191)</f>
        <v>68</v>
      </c>
      <c r="D191" s="121"/>
      <c r="E191" s="88"/>
      <c r="F191" s="121">
        <v>68</v>
      </c>
      <c r="G191" s="88"/>
      <c r="H191" s="121"/>
      <c r="I191" s="88"/>
      <c r="J191" s="121"/>
      <c r="K191" s="88"/>
      <c r="L191" s="111"/>
      <c r="M191" s="350"/>
    </row>
    <row r="192" spans="1:13">
      <c r="A192" s="216" t="s">
        <v>399</v>
      </c>
      <c r="B192" s="58"/>
      <c r="C192" s="179"/>
      <c r="D192" s="118"/>
      <c r="E192" s="114"/>
      <c r="F192" s="118"/>
      <c r="G192" s="114"/>
      <c r="H192" s="118"/>
      <c r="I192" s="181"/>
      <c r="J192" s="118"/>
      <c r="K192" s="114"/>
      <c r="L192" s="114"/>
      <c r="M192" s="350">
        <f t="shared" si="2"/>
        <v>0</v>
      </c>
    </row>
    <row r="193" spans="1:14">
      <c r="A193" s="11" t="s">
        <v>47</v>
      </c>
      <c r="B193" s="69" t="s">
        <v>170</v>
      </c>
      <c r="C193" s="88">
        <f>SUM(D193:L193)</f>
        <v>1825</v>
      </c>
      <c r="D193" s="121"/>
      <c r="E193" s="88">
        <v>0</v>
      </c>
      <c r="F193" s="121">
        <v>1825</v>
      </c>
      <c r="G193" s="88">
        <v>0</v>
      </c>
      <c r="H193" s="121">
        <v>0</v>
      </c>
      <c r="I193" s="173"/>
      <c r="J193" s="121"/>
      <c r="K193" s="88">
        <v>0</v>
      </c>
      <c r="L193" s="88">
        <v>0</v>
      </c>
      <c r="M193" s="350">
        <f t="shared" si="2"/>
        <v>1825</v>
      </c>
    </row>
    <row r="194" spans="1:14">
      <c r="A194" s="11" t="s">
        <v>498</v>
      </c>
      <c r="B194" s="69"/>
      <c r="C194" s="88">
        <f>SUM(D194:L194)</f>
        <v>6825</v>
      </c>
      <c r="D194" s="121"/>
      <c r="E194" s="88"/>
      <c r="F194" s="121">
        <v>4825</v>
      </c>
      <c r="G194" s="88"/>
      <c r="H194" s="121"/>
      <c r="I194" s="173"/>
      <c r="J194" s="121">
        <v>2000</v>
      </c>
      <c r="K194" s="88"/>
      <c r="L194" s="121"/>
      <c r="M194" s="350">
        <f t="shared" si="2"/>
        <v>6825</v>
      </c>
    </row>
    <row r="195" spans="1:14">
      <c r="A195" s="15" t="s">
        <v>575</v>
      </c>
      <c r="B195" s="69"/>
      <c r="C195" s="113">
        <f>SUM(D195:L195)</f>
        <v>6825</v>
      </c>
      <c r="D195" s="113"/>
      <c r="E195" s="113"/>
      <c r="F195" s="113">
        <v>4825</v>
      </c>
      <c r="G195" s="113"/>
      <c r="H195" s="113"/>
      <c r="I195" s="113"/>
      <c r="J195" s="113">
        <v>2000</v>
      </c>
      <c r="K195" s="113"/>
      <c r="L195" s="113"/>
      <c r="M195" s="350">
        <f t="shared" si="2"/>
        <v>6825</v>
      </c>
    </row>
    <row r="196" spans="1:14">
      <c r="A196" s="216" t="s">
        <v>400</v>
      </c>
      <c r="B196" s="280"/>
      <c r="C196" s="88"/>
      <c r="D196" s="121"/>
      <c r="E196" s="88"/>
      <c r="F196" s="117"/>
      <c r="G196" s="114"/>
      <c r="H196" s="118"/>
      <c r="I196" s="181"/>
      <c r="J196" s="118"/>
      <c r="K196" s="114"/>
      <c r="L196" s="118"/>
      <c r="M196" s="350">
        <f t="shared" si="2"/>
        <v>0</v>
      </c>
    </row>
    <row r="197" spans="1:14">
      <c r="A197" s="11" t="s">
        <v>47</v>
      </c>
      <c r="B197" s="258" t="s">
        <v>170</v>
      </c>
      <c r="C197" s="88">
        <f>SUM(D197:L197)</f>
        <v>260</v>
      </c>
      <c r="D197" s="121"/>
      <c r="E197" s="88"/>
      <c r="F197" s="131">
        <v>260</v>
      </c>
      <c r="G197" s="88"/>
      <c r="H197" s="121"/>
      <c r="I197" s="173"/>
      <c r="J197" s="121"/>
      <c r="K197" s="88"/>
      <c r="L197" s="121"/>
      <c r="M197" s="350">
        <f t="shared" si="2"/>
        <v>260</v>
      </c>
    </row>
    <row r="198" spans="1:14">
      <c r="A198" s="11" t="s">
        <v>498</v>
      </c>
      <c r="B198" s="258"/>
      <c r="C198" s="88">
        <f>SUM(D198:L198)</f>
        <v>260</v>
      </c>
      <c r="D198" s="121"/>
      <c r="E198" s="88"/>
      <c r="F198" s="121">
        <v>260</v>
      </c>
      <c r="G198" s="88"/>
      <c r="H198" s="121"/>
      <c r="I198" s="173"/>
      <c r="J198" s="121"/>
      <c r="K198" s="88"/>
      <c r="L198" s="121"/>
      <c r="M198" s="350">
        <f t="shared" si="2"/>
        <v>260</v>
      </c>
    </row>
    <row r="199" spans="1:14">
      <c r="A199" s="15" t="s">
        <v>575</v>
      </c>
      <c r="B199" s="258"/>
      <c r="C199" s="88">
        <f>SUM(D199:L199)</f>
        <v>260</v>
      </c>
      <c r="D199" s="121"/>
      <c r="E199" s="88"/>
      <c r="F199" s="121">
        <v>260</v>
      </c>
      <c r="G199" s="88"/>
      <c r="H199" s="121"/>
      <c r="I199" s="173"/>
      <c r="J199" s="121"/>
      <c r="K199" s="88"/>
      <c r="L199" s="121"/>
      <c r="M199" s="350"/>
    </row>
    <row r="200" spans="1:14" s="157" customFormat="1">
      <c r="A200" s="55" t="s">
        <v>401</v>
      </c>
      <c r="B200" s="47"/>
      <c r="C200" s="13"/>
      <c r="D200" s="118"/>
      <c r="E200" s="114"/>
      <c r="F200" s="118"/>
      <c r="G200" s="114"/>
      <c r="H200" s="114"/>
      <c r="I200" s="181"/>
      <c r="J200" s="118"/>
      <c r="K200" s="114"/>
      <c r="L200" s="116"/>
      <c r="M200" s="350">
        <f t="shared" si="2"/>
        <v>0</v>
      </c>
    </row>
    <row r="201" spans="1:14" s="157" customFormat="1">
      <c r="A201" s="11" t="s">
        <v>47</v>
      </c>
      <c r="B201" s="258" t="s">
        <v>170</v>
      </c>
      <c r="C201" s="88">
        <f>SUM(D201:L201)</f>
        <v>0</v>
      </c>
      <c r="D201" s="121"/>
      <c r="E201" s="88">
        <v>0</v>
      </c>
      <c r="F201" s="121">
        <v>0</v>
      </c>
      <c r="G201" s="88">
        <v>0</v>
      </c>
      <c r="H201" s="88">
        <v>0</v>
      </c>
      <c r="I201" s="173">
        <v>0</v>
      </c>
      <c r="J201" s="121">
        <v>0</v>
      </c>
      <c r="K201" s="88">
        <v>0</v>
      </c>
      <c r="L201" s="111">
        <v>0</v>
      </c>
      <c r="M201" s="350">
        <f t="shared" si="2"/>
        <v>0</v>
      </c>
    </row>
    <row r="202" spans="1:14" s="157" customFormat="1">
      <c r="A202" s="11" t="s">
        <v>498</v>
      </c>
      <c r="B202" s="258"/>
      <c r="C202" s="88">
        <f t="shared" ref="C202:C203" si="44">SUM(D202:L202)</f>
        <v>0</v>
      </c>
      <c r="D202" s="121"/>
      <c r="E202" s="88"/>
      <c r="F202" s="121"/>
      <c r="G202" s="88"/>
      <c r="H202" s="88"/>
      <c r="I202" s="173"/>
      <c r="J202" s="121"/>
      <c r="K202" s="88"/>
      <c r="L202" s="111"/>
      <c r="M202" s="350">
        <f t="shared" si="2"/>
        <v>0</v>
      </c>
    </row>
    <row r="203" spans="1:14" s="157" customFormat="1">
      <c r="A203" s="11" t="s">
        <v>575</v>
      </c>
      <c r="B203" s="258"/>
      <c r="C203" s="113">
        <f t="shared" si="44"/>
        <v>0</v>
      </c>
      <c r="D203" s="120"/>
      <c r="E203" s="113"/>
      <c r="F203" s="120"/>
      <c r="G203" s="113"/>
      <c r="H203" s="113"/>
      <c r="I203" s="172"/>
      <c r="J203" s="120"/>
      <c r="K203" s="113"/>
      <c r="L203" s="110"/>
      <c r="M203" s="350"/>
    </row>
    <row r="204" spans="1:14" s="157" customFormat="1">
      <c r="A204" s="13" t="s">
        <v>402</v>
      </c>
      <c r="B204" s="280"/>
      <c r="C204" s="88"/>
      <c r="D204" s="121"/>
      <c r="E204" s="88"/>
      <c r="F204" s="121"/>
      <c r="G204" s="88"/>
      <c r="H204" s="88"/>
      <c r="I204" s="173"/>
      <c r="J204" s="121"/>
      <c r="K204" s="88"/>
      <c r="L204" s="111"/>
      <c r="M204" s="350">
        <f t="shared" si="2"/>
        <v>0</v>
      </c>
    </row>
    <row r="205" spans="1:14" s="157" customFormat="1">
      <c r="A205" s="11" t="s">
        <v>47</v>
      </c>
      <c r="B205" s="258" t="s">
        <v>170</v>
      </c>
      <c r="C205" s="88">
        <f>SUM(D205:L205)</f>
        <v>0</v>
      </c>
      <c r="D205" s="121"/>
      <c r="E205" s="88"/>
      <c r="F205" s="121">
        <v>0</v>
      </c>
      <c r="G205" s="88">
        <v>0</v>
      </c>
      <c r="H205" s="88"/>
      <c r="I205" s="173"/>
      <c r="J205" s="121"/>
      <c r="K205" s="88"/>
      <c r="L205" s="111"/>
      <c r="M205" s="350">
        <f t="shared" si="2"/>
        <v>0</v>
      </c>
    </row>
    <row r="206" spans="1:14" s="157" customFormat="1">
      <c r="A206" s="11" t="s">
        <v>498</v>
      </c>
      <c r="B206" s="258"/>
      <c r="C206" s="88">
        <f t="shared" ref="C206:C207" si="45">SUM(D206:L206)</f>
        <v>0</v>
      </c>
      <c r="D206" s="121"/>
      <c r="E206" s="88"/>
      <c r="F206" s="121"/>
      <c r="G206" s="88"/>
      <c r="H206" s="88"/>
      <c r="I206" s="173"/>
      <c r="J206" s="121"/>
      <c r="K206" s="88"/>
      <c r="L206" s="111"/>
      <c r="M206" s="350">
        <f t="shared" si="2"/>
        <v>0</v>
      </c>
      <c r="N206" s="435"/>
    </row>
    <row r="207" spans="1:14" s="157" customFormat="1">
      <c r="A207" s="383" t="s">
        <v>575</v>
      </c>
      <c r="B207" s="520"/>
      <c r="C207" s="111">
        <f t="shared" si="45"/>
        <v>0</v>
      </c>
      <c r="D207" s="121"/>
      <c r="E207" s="88"/>
      <c r="F207" s="121"/>
      <c r="G207" s="88"/>
      <c r="H207" s="88"/>
      <c r="I207" s="173"/>
      <c r="J207" s="121"/>
      <c r="K207" s="88"/>
      <c r="L207" s="111"/>
      <c r="M207" s="350"/>
    </row>
    <row r="208" spans="1:14">
      <c r="A208" s="22" t="s">
        <v>411</v>
      </c>
      <c r="B208" s="19"/>
      <c r="C208" s="13"/>
      <c r="D208" s="118"/>
      <c r="E208" s="114"/>
      <c r="F208" s="118"/>
      <c r="G208" s="114"/>
      <c r="H208" s="114"/>
      <c r="I208" s="181"/>
      <c r="J208" s="118"/>
      <c r="K208" s="114"/>
      <c r="L208" s="116"/>
      <c r="M208" s="350">
        <f t="shared" si="2"/>
        <v>0</v>
      </c>
    </row>
    <row r="209" spans="1:16">
      <c r="A209" s="11" t="s">
        <v>47</v>
      </c>
      <c r="B209" s="258" t="s">
        <v>169</v>
      </c>
      <c r="C209" s="88">
        <f>SUM(D209:L209)</f>
        <v>396</v>
      </c>
      <c r="D209" s="121"/>
      <c r="E209" s="88">
        <v>0</v>
      </c>
      <c r="F209" s="121">
        <v>396</v>
      </c>
      <c r="G209" s="88">
        <v>0</v>
      </c>
      <c r="H209" s="88">
        <v>0</v>
      </c>
      <c r="I209" s="173">
        <v>0</v>
      </c>
      <c r="J209" s="121">
        <v>0</v>
      </c>
      <c r="K209" s="88">
        <v>0</v>
      </c>
      <c r="L209" s="111">
        <v>0</v>
      </c>
      <c r="M209" s="350">
        <f t="shared" si="2"/>
        <v>396</v>
      </c>
    </row>
    <row r="210" spans="1:16">
      <c r="A210" s="11" t="s">
        <v>498</v>
      </c>
      <c r="B210" s="258"/>
      <c r="C210" s="88">
        <f>SUM(D210:L210)</f>
        <v>396</v>
      </c>
      <c r="D210" s="121"/>
      <c r="E210" s="88"/>
      <c r="F210" s="121">
        <v>396</v>
      </c>
      <c r="G210" s="88"/>
      <c r="H210" s="88"/>
      <c r="I210" s="173"/>
      <c r="J210" s="121"/>
      <c r="K210" s="88"/>
      <c r="L210" s="111"/>
      <c r="M210" s="350">
        <f t="shared" si="2"/>
        <v>396</v>
      </c>
    </row>
    <row r="211" spans="1:16">
      <c r="A211" s="15" t="s">
        <v>575</v>
      </c>
      <c r="B211" s="258"/>
      <c r="C211" s="88">
        <f>SUM(D211:L211)</f>
        <v>396</v>
      </c>
      <c r="D211" s="121"/>
      <c r="E211" s="88"/>
      <c r="F211" s="121">
        <v>396</v>
      </c>
      <c r="G211" s="88"/>
      <c r="H211" s="88"/>
      <c r="I211" s="173"/>
      <c r="J211" s="121"/>
      <c r="K211" s="88"/>
      <c r="L211" s="111"/>
      <c r="M211" s="350"/>
    </row>
    <row r="212" spans="1:16">
      <c r="A212" s="13" t="s">
        <v>412</v>
      </c>
      <c r="B212" s="7"/>
      <c r="C212" s="13"/>
      <c r="D212" s="118"/>
      <c r="E212" s="114"/>
      <c r="F212" s="118"/>
      <c r="G212" s="114"/>
      <c r="H212" s="114"/>
      <c r="I212" s="114"/>
      <c r="J212" s="118"/>
      <c r="K212" s="114"/>
      <c r="L212" s="116"/>
      <c r="M212" s="350">
        <f t="shared" si="2"/>
        <v>0</v>
      </c>
    </row>
    <row r="213" spans="1:16">
      <c r="A213" s="11" t="s">
        <v>47</v>
      </c>
      <c r="B213" s="258" t="s">
        <v>169</v>
      </c>
      <c r="C213" s="88">
        <f>SUM(D213:L213)</f>
        <v>1518</v>
      </c>
      <c r="D213" s="121"/>
      <c r="E213" s="88">
        <v>0</v>
      </c>
      <c r="F213" s="121">
        <v>1518</v>
      </c>
      <c r="G213" s="88">
        <v>0</v>
      </c>
      <c r="H213" s="88">
        <v>0</v>
      </c>
      <c r="I213" s="88">
        <v>0</v>
      </c>
      <c r="J213" s="121">
        <v>0</v>
      </c>
      <c r="K213" s="88">
        <v>0</v>
      </c>
      <c r="L213" s="111">
        <v>0</v>
      </c>
      <c r="M213" s="350">
        <f t="shared" si="2"/>
        <v>1518</v>
      </c>
    </row>
    <row r="214" spans="1:16">
      <c r="A214" s="11" t="s">
        <v>498</v>
      </c>
      <c r="B214" s="258"/>
      <c r="C214" s="88">
        <f>SUM(D214:L214)</f>
        <v>1518</v>
      </c>
      <c r="D214" s="121"/>
      <c r="E214" s="88"/>
      <c r="F214" s="121">
        <v>1518</v>
      </c>
      <c r="G214" s="88"/>
      <c r="H214" s="88"/>
      <c r="I214" s="88"/>
      <c r="J214" s="121"/>
      <c r="K214" s="88"/>
      <c r="L214" s="111"/>
      <c r="M214" s="350">
        <f t="shared" si="2"/>
        <v>1518</v>
      </c>
      <c r="P214" s="423"/>
    </row>
    <row r="215" spans="1:16">
      <c r="A215" s="15" t="s">
        <v>575</v>
      </c>
      <c r="B215" s="257"/>
      <c r="C215" s="113">
        <f>SUM(D215:L215)</f>
        <v>1518</v>
      </c>
      <c r="D215" s="120"/>
      <c r="E215" s="113"/>
      <c r="F215" s="120">
        <v>1518</v>
      </c>
      <c r="G215" s="113"/>
      <c r="H215" s="113"/>
      <c r="I215" s="113"/>
      <c r="J215" s="120"/>
      <c r="K215" s="113"/>
      <c r="L215" s="110"/>
      <c r="M215" s="350">
        <f t="shared" si="2"/>
        <v>1518</v>
      </c>
    </row>
    <row r="216" spans="1:16">
      <c r="A216" s="22" t="s">
        <v>413</v>
      </c>
      <c r="B216" s="19"/>
      <c r="C216" s="55"/>
      <c r="D216" s="121"/>
      <c r="E216" s="88"/>
      <c r="F216" s="121"/>
      <c r="G216" s="88"/>
      <c r="H216" s="88"/>
      <c r="I216" s="88"/>
      <c r="J216" s="121"/>
      <c r="K216" s="88"/>
      <c r="L216" s="111"/>
      <c r="M216" s="350">
        <f t="shared" si="2"/>
        <v>0</v>
      </c>
    </row>
    <row r="217" spans="1:16">
      <c r="A217" s="11" t="s">
        <v>47</v>
      </c>
      <c r="B217" s="258" t="s">
        <v>169</v>
      </c>
      <c r="C217" s="88">
        <f>SUM(D217:L217)</f>
        <v>3786</v>
      </c>
      <c r="D217" s="111"/>
      <c r="E217" s="88">
        <v>0</v>
      </c>
      <c r="F217" s="121">
        <v>0</v>
      </c>
      <c r="G217" s="88">
        <v>0</v>
      </c>
      <c r="H217" s="88">
        <v>3786</v>
      </c>
      <c r="I217" s="88">
        <v>0</v>
      </c>
      <c r="J217" s="121">
        <v>0</v>
      </c>
      <c r="K217" s="88">
        <v>0</v>
      </c>
      <c r="L217" s="111">
        <v>0</v>
      </c>
      <c r="M217" s="350">
        <f t="shared" si="2"/>
        <v>3786</v>
      </c>
    </row>
    <row r="218" spans="1:16">
      <c r="A218" s="11" t="s">
        <v>498</v>
      </c>
      <c r="B218" s="258"/>
      <c r="C218" s="88">
        <f>SUM(D218:L218)</f>
        <v>3786</v>
      </c>
      <c r="D218" s="121"/>
      <c r="E218" s="88"/>
      <c r="F218" s="121"/>
      <c r="G218" s="88"/>
      <c r="H218" s="88">
        <v>3786</v>
      </c>
      <c r="I218" s="88"/>
      <c r="J218" s="121"/>
      <c r="K218" s="88"/>
      <c r="L218" s="111"/>
      <c r="M218" s="350">
        <f t="shared" si="2"/>
        <v>3786</v>
      </c>
    </row>
    <row r="219" spans="1:16">
      <c r="A219" s="15" t="s">
        <v>575</v>
      </c>
      <c r="B219" s="258"/>
      <c r="C219" s="88">
        <f>SUM(D219:L219)</f>
        <v>3786</v>
      </c>
      <c r="D219" s="121"/>
      <c r="E219" s="88"/>
      <c r="F219" s="121"/>
      <c r="G219" s="88"/>
      <c r="H219" s="88">
        <v>3786</v>
      </c>
      <c r="I219" s="88"/>
      <c r="J219" s="121"/>
      <c r="K219" s="88"/>
      <c r="L219" s="111"/>
      <c r="M219" s="350"/>
    </row>
    <row r="220" spans="1:16">
      <c r="A220" s="333" t="s">
        <v>414</v>
      </c>
      <c r="B220" s="7"/>
      <c r="C220" s="52"/>
      <c r="D220" s="118"/>
      <c r="E220" s="114"/>
      <c r="F220" s="118"/>
      <c r="G220" s="114"/>
      <c r="H220" s="114"/>
      <c r="I220" s="114"/>
      <c r="J220" s="118"/>
      <c r="K220" s="114"/>
      <c r="L220" s="116"/>
      <c r="M220" s="350">
        <f t="shared" si="2"/>
        <v>0</v>
      </c>
    </row>
    <row r="221" spans="1:16">
      <c r="A221" s="11" t="s">
        <v>47</v>
      </c>
      <c r="B221" s="258" t="s">
        <v>169</v>
      </c>
      <c r="C221" s="88">
        <f>SUM(D221:L221)</f>
        <v>2216</v>
      </c>
      <c r="D221" s="121"/>
      <c r="E221" s="88">
        <v>0</v>
      </c>
      <c r="F221" s="121">
        <v>0</v>
      </c>
      <c r="G221" s="241">
        <v>2216</v>
      </c>
      <c r="H221" s="88"/>
      <c r="I221" s="88">
        <v>0</v>
      </c>
      <c r="J221" s="121">
        <v>0</v>
      </c>
      <c r="K221" s="88">
        <v>0</v>
      </c>
      <c r="L221" s="111">
        <v>0</v>
      </c>
      <c r="M221" s="350">
        <f t="shared" si="2"/>
        <v>2216</v>
      </c>
    </row>
    <row r="222" spans="1:16">
      <c r="A222" s="11" t="s">
        <v>498</v>
      </c>
      <c r="B222" s="258"/>
      <c r="C222" s="88">
        <f>SUM(D222:L222)</f>
        <v>2216</v>
      </c>
      <c r="D222" s="121"/>
      <c r="E222" s="88"/>
      <c r="F222" s="121"/>
      <c r="G222" s="241">
        <v>2216</v>
      </c>
      <c r="H222" s="88"/>
      <c r="I222" s="88"/>
      <c r="J222" s="121"/>
      <c r="K222" s="88"/>
      <c r="L222" s="111"/>
      <c r="M222" s="350">
        <f t="shared" ref="M222:M258" si="46">SUM(D222:L222)</f>
        <v>2216</v>
      </c>
    </row>
    <row r="223" spans="1:16">
      <c r="A223" s="15" t="s">
        <v>575</v>
      </c>
      <c r="B223" s="257"/>
      <c r="C223" s="113">
        <f>SUM(D223:L223)</f>
        <v>2216</v>
      </c>
      <c r="D223" s="120"/>
      <c r="E223" s="113"/>
      <c r="F223" s="120"/>
      <c r="G223" s="308">
        <v>2216</v>
      </c>
      <c r="H223" s="113"/>
      <c r="I223" s="113"/>
      <c r="J223" s="120"/>
      <c r="K223" s="113"/>
      <c r="L223" s="110"/>
      <c r="M223" s="350"/>
    </row>
    <row r="224" spans="1:16">
      <c r="A224" s="55" t="s">
        <v>415</v>
      </c>
      <c r="B224" s="48"/>
      <c r="C224" s="222"/>
      <c r="D224" s="121"/>
      <c r="E224" s="88"/>
      <c r="F224" s="121"/>
      <c r="G224" s="88"/>
      <c r="H224" s="88"/>
      <c r="I224" s="88"/>
      <c r="J224" s="121"/>
      <c r="K224" s="88"/>
      <c r="L224" s="111"/>
      <c r="M224" s="350">
        <f t="shared" si="46"/>
        <v>0</v>
      </c>
    </row>
    <row r="225" spans="1:13">
      <c r="A225" s="11" t="s">
        <v>47</v>
      </c>
      <c r="B225" s="258" t="s">
        <v>169</v>
      </c>
      <c r="C225" s="88">
        <f>SUM(D225:L225)</f>
        <v>866</v>
      </c>
      <c r="D225" s="121"/>
      <c r="E225" s="88"/>
      <c r="F225" s="121">
        <v>866</v>
      </c>
      <c r="G225" s="88">
        <v>0</v>
      </c>
      <c r="H225" s="88">
        <v>0</v>
      </c>
      <c r="I225" s="88">
        <v>0</v>
      </c>
      <c r="J225" s="121">
        <v>0</v>
      </c>
      <c r="K225" s="88">
        <v>0</v>
      </c>
      <c r="L225" s="111">
        <v>0</v>
      </c>
      <c r="M225" s="350">
        <f t="shared" si="46"/>
        <v>866</v>
      </c>
    </row>
    <row r="226" spans="1:13">
      <c r="A226" s="11" t="s">
        <v>498</v>
      </c>
      <c r="B226" s="258"/>
      <c r="C226" s="88">
        <f>SUM(D226:L226)</f>
        <v>866</v>
      </c>
      <c r="D226" s="121"/>
      <c r="E226" s="88"/>
      <c r="F226" s="121">
        <v>866</v>
      </c>
      <c r="G226" s="88"/>
      <c r="H226" s="88"/>
      <c r="I226" s="88"/>
      <c r="J226" s="121"/>
      <c r="K226" s="88"/>
      <c r="L226" s="111"/>
      <c r="M226" s="350">
        <f t="shared" si="46"/>
        <v>866</v>
      </c>
    </row>
    <row r="227" spans="1:13">
      <c r="A227" s="15" t="s">
        <v>582</v>
      </c>
      <c r="B227" s="258"/>
      <c r="C227" s="88">
        <f>SUM(D227:L227)</f>
        <v>866</v>
      </c>
      <c r="D227" s="121"/>
      <c r="E227" s="88"/>
      <c r="F227" s="121">
        <v>866</v>
      </c>
      <c r="G227" s="88"/>
      <c r="H227" s="88"/>
      <c r="I227" s="88"/>
      <c r="J227" s="121"/>
      <c r="K227" s="88"/>
      <c r="L227" s="111"/>
      <c r="M227" s="350"/>
    </row>
    <row r="228" spans="1:13" s="157" customFormat="1">
      <c r="A228" s="13" t="s">
        <v>416</v>
      </c>
      <c r="B228" s="7"/>
      <c r="C228" s="13"/>
      <c r="D228" s="118"/>
      <c r="E228" s="114"/>
      <c r="F228" s="118"/>
      <c r="G228" s="114"/>
      <c r="H228" s="114"/>
      <c r="I228" s="114"/>
      <c r="J228" s="118"/>
      <c r="K228" s="114"/>
      <c r="L228" s="116"/>
      <c r="M228" s="350">
        <f t="shared" si="46"/>
        <v>0</v>
      </c>
    </row>
    <row r="229" spans="1:13">
      <c r="A229" s="11" t="s">
        <v>47</v>
      </c>
      <c r="B229" s="258" t="s">
        <v>169</v>
      </c>
      <c r="C229" s="88">
        <f>SUM(D229:L229)</f>
        <v>12554</v>
      </c>
      <c r="D229" s="121"/>
      <c r="E229" s="88">
        <v>0</v>
      </c>
      <c r="F229" s="121">
        <v>0</v>
      </c>
      <c r="G229" s="88"/>
      <c r="H229" s="88">
        <v>12554</v>
      </c>
      <c r="I229" s="88">
        <v>0</v>
      </c>
      <c r="J229" s="121"/>
      <c r="K229" s="88">
        <v>0</v>
      </c>
      <c r="L229" s="111">
        <v>0</v>
      </c>
      <c r="M229" s="350">
        <f t="shared" si="46"/>
        <v>12554</v>
      </c>
    </row>
    <row r="230" spans="1:13">
      <c r="A230" s="11" t="s">
        <v>498</v>
      </c>
      <c r="B230" s="258"/>
      <c r="C230" s="88">
        <f>SUM(D230:L230)</f>
        <v>12554</v>
      </c>
      <c r="D230" s="121"/>
      <c r="E230" s="88"/>
      <c r="F230" s="121"/>
      <c r="G230" s="88"/>
      <c r="H230" s="88">
        <v>12554</v>
      </c>
      <c r="I230" s="88"/>
      <c r="J230" s="121"/>
      <c r="K230" s="88"/>
      <c r="L230" s="111"/>
      <c r="M230" s="350">
        <f t="shared" si="46"/>
        <v>12554</v>
      </c>
    </row>
    <row r="231" spans="1:13">
      <c r="A231" s="15" t="s">
        <v>575</v>
      </c>
      <c r="B231" s="258"/>
      <c r="C231" s="88">
        <f>SUM(D231:L231)</f>
        <v>12554</v>
      </c>
      <c r="D231" s="121"/>
      <c r="E231" s="88"/>
      <c r="F231" s="121"/>
      <c r="G231" s="88"/>
      <c r="H231" s="88">
        <v>12554</v>
      </c>
      <c r="I231" s="88"/>
      <c r="J231" s="121"/>
      <c r="K231" s="88"/>
      <c r="L231" s="111"/>
      <c r="M231" s="350"/>
    </row>
    <row r="232" spans="1:13">
      <c r="A232" s="13" t="s">
        <v>417</v>
      </c>
      <c r="B232" s="7"/>
      <c r="C232" s="52"/>
      <c r="D232" s="118"/>
      <c r="E232" s="114"/>
      <c r="F232" s="118"/>
      <c r="G232" s="114"/>
      <c r="H232" s="114"/>
      <c r="I232" s="114"/>
      <c r="J232" s="118"/>
      <c r="K232" s="114"/>
      <c r="L232" s="116"/>
      <c r="M232" s="350">
        <f t="shared" si="46"/>
        <v>0</v>
      </c>
    </row>
    <row r="233" spans="1:13">
      <c r="A233" s="11" t="s">
        <v>47</v>
      </c>
      <c r="B233" s="258" t="s">
        <v>169</v>
      </c>
      <c r="C233" s="88">
        <f>SUM(D233:L233)</f>
        <v>0</v>
      </c>
      <c r="D233" s="121"/>
      <c r="E233" s="88">
        <v>0</v>
      </c>
      <c r="F233" s="121">
        <v>0</v>
      </c>
      <c r="G233" s="88"/>
      <c r="H233" s="88"/>
      <c r="I233" s="88">
        <v>0</v>
      </c>
      <c r="J233" s="121"/>
      <c r="K233" s="88">
        <v>0</v>
      </c>
      <c r="L233" s="111">
        <v>0</v>
      </c>
      <c r="M233" s="350">
        <f t="shared" si="46"/>
        <v>0</v>
      </c>
    </row>
    <row r="234" spans="1:13">
      <c r="A234" s="11" t="s">
        <v>498</v>
      </c>
      <c r="B234" s="258"/>
      <c r="C234" s="88">
        <f>SUM(D234:L234)</f>
        <v>0</v>
      </c>
      <c r="D234" s="121"/>
      <c r="E234" s="88"/>
      <c r="F234" s="121"/>
      <c r="G234" s="88"/>
      <c r="H234" s="88"/>
      <c r="I234" s="88"/>
      <c r="J234" s="121"/>
      <c r="K234" s="88"/>
      <c r="L234" s="111"/>
      <c r="M234" s="350">
        <f t="shared" si="46"/>
        <v>0</v>
      </c>
    </row>
    <row r="235" spans="1:13">
      <c r="A235" s="15" t="s">
        <v>575</v>
      </c>
      <c r="B235" s="257"/>
      <c r="C235" s="113">
        <f>SUM(D235:L235)</f>
        <v>0</v>
      </c>
      <c r="D235" s="120"/>
      <c r="E235" s="113"/>
      <c r="F235" s="120"/>
      <c r="G235" s="113"/>
      <c r="H235" s="113"/>
      <c r="I235" s="113"/>
      <c r="J235" s="120"/>
      <c r="K235" s="113"/>
      <c r="L235" s="110"/>
      <c r="M235" s="350"/>
    </row>
    <row r="236" spans="1:13">
      <c r="A236" s="22" t="s">
        <v>418</v>
      </c>
      <c r="B236" s="258"/>
      <c r="C236" s="88"/>
      <c r="D236" s="121"/>
      <c r="E236" s="88"/>
      <c r="F236" s="121"/>
      <c r="G236" s="88"/>
      <c r="H236" s="88"/>
      <c r="I236" s="88"/>
      <c r="J236" s="121"/>
      <c r="K236" s="88"/>
      <c r="L236" s="111"/>
      <c r="M236" s="350">
        <f t="shared" si="46"/>
        <v>0</v>
      </c>
    </row>
    <row r="237" spans="1:13">
      <c r="A237" s="11" t="s">
        <v>47</v>
      </c>
      <c r="B237" s="258" t="s">
        <v>169</v>
      </c>
      <c r="C237" s="88">
        <f>SUM(D237:L237)</f>
        <v>9276</v>
      </c>
      <c r="D237" s="121"/>
      <c r="E237" s="88"/>
      <c r="F237" s="121"/>
      <c r="G237" s="88">
        <v>9276</v>
      </c>
      <c r="H237" s="88">
        <v>0</v>
      </c>
      <c r="I237" s="88"/>
      <c r="J237" s="121"/>
      <c r="K237" s="88"/>
      <c r="L237" s="111"/>
      <c r="M237" s="350">
        <f t="shared" si="46"/>
        <v>9276</v>
      </c>
    </row>
    <row r="238" spans="1:13">
      <c r="A238" s="11" t="s">
        <v>498</v>
      </c>
      <c r="B238" s="258"/>
      <c r="C238" s="88">
        <f>SUM(D238:L238)</f>
        <v>9276</v>
      </c>
      <c r="D238" s="121"/>
      <c r="E238" s="88"/>
      <c r="F238" s="121"/>
      <c r="G238" s="88">
        <v>9276</v>
      </c>
      <c r="H238" s="88"/>
      <c r="I238" s="88"/>
      <c r="J238" s="121"/>
      <c r="K238" s="88"/>
      <c r="L238" s="111"/>
      <c r="M238" s="350">
        <f t="shared" si="46"/>
        <v>9276</v>
      </c>
    </row>
    <row r="239" spans="1:13">
      <c r="A239" s="15" t="s">
        <v>575</v>
      </c>
      <c r="B239" s="258"/>
      <c r="C239" s="88">
        <v>9276</v>
      </c>
      <c r="D239" s="121"/>
      <c r="E239" s="88"/>
      <c r="F239" s="121"/>
      <c r="G239" s="88">
        <v>9276</v>
      </c>
      <c r="H239" s="88"/>
      <c r="I239" s="88"/>
      <c r="J239" s="121"/>
      <c r="K239" s="88"/>
      <c r="L239" s="111"/>
      <c r="M239" s="350"/>
    </row>
    <row r="240" spans="1:13">
      <c r="A240" s="52" t="s">
        <v>419</v>
      </c>
      <c r="B240" s="47"/>
      <c r="C240" s="52"/>
      <c r="D240" s="118"/>
      <c r="E240" s="114"/>
      <c r="F240" s="118"/>
      <c r="G240" s="114"/>
      <c r="H240" s="114"/>
      <c r="I240" s="114"/>
      <c r="J240" s="118"/>
      <c r="K240" s="114"/>
      <c r="L240" s="116"/>
      <c r="M240" s="350">
        <f t="shared" si="46"/>
        <v>0</v>
      </c>
    </row>
    <row r="241" spans="1:16">
      <c r="A241" s="11" t="s">
        <v>47</v>
      </c>
      <c r="B241" s="258" t="s">
        <v>169</v>
      </c>
      <c r="C241" s="88">
        <f>SUM(D241:L241)</f>
        <v>0</v>
      </c>
      <c r="D241" s="111"/>
      <c r="E241" s="88">
        <v>0</v>
      </c>
      <c r="F241" s="121">
        <v>0</v>
      </c>
      <c r="G241" s="88">
        <v>0</v>
      </c>
      <c r="H241" s="88">
        <v>0</v>
      </c>
      <c r="I241" s="88">
        <v>0</v>
      </c>
      <c r="J241" s="121">
        <v>0</v>
      </c>
      <c r="K241" s="88">
        <v>0</v>
      </c>
      <c r="L241" s="111">
        <v>0</v>
      </c>
      <c r="M241" s="350">
        <f t="shared" si="46"/>
        <v>0</v>
      </c>
    </row>
    <row r="242" spans="1:16">
      <c r="A242" s="11" t="s">
        <v>498</v>
      </c>
      <c r="B242" s="258"/>
      <c r="C242" s="88">
        <f>SUM(D242:L242)</f>
        <v>0</v>
      </c>
      <c r="D242" s="111"/>
      <c r="E242" s="88"/>
      <c r="F242" s="121"/>
      <c r="G242" s="88"/>
      <c r="H242" s="88"/>
      <c r="I242" s="88"/>
      <c r="J242" s="121"/>
      <c r="K242" s="88"/>
      <c r="L242" s="111"/>
      <c r="M242" s="350">
        <f t="shared" si="46"/>
        <v>0</v>
      </c>
    </row>
    <row r="243" spans="1:16">
      <c r="A243" s="15" t="s">
        <v>580</v>
      </c>
      <c r="B243" s="258"/>
      <c r="C243" s="88">
        <f>SUM(D243:L243)</f>
        <v>0</v>
      </c>
      <c r="D243" s="111"/>
      <c r="E243" s="88"/>
      <c r="F243" s="121"/>
      <c r="G243" s="88"/>
      <c r="H243" s="88"/>
      <c r="I243" s="88"/>
      <c r="J243" s="121"/>
      <c r="K243" s="88"/>
      <c r="L243" s="111"/>
      <c r="M243" s="350"/>
    </row>
    <row r="244" spans="1:16">
      <c r="A244" s="87" t="s">
        <v>420</v>
      </c>
      <c r="B244" s="280"/>
      <c r="C244" s="114"/>
      <c r="D244" s="116"/>
      <c r="E244" s="114"/>
      <c r="F244" s="118"/>
      <c r="G244" s="114"/>
      <c r="H244" s="114"/>
      <c r="I244" s="114"/>
      <c r="J244" s="118"/>
      <c r="K244" s="114"/>
      <c r="L244" s="116"/>
      <c r="M244" s="350">
        <f t="shared" si="46"/>
        <v>0</v>
      </c>
    </row>
    <row r="245" spans="1:16">
      <c r="A245" s="11" t="s">
        <v>47</v>
      </c>
      <c r="B245" s="258" t="s">
        <v>169</v>
      </c>
      <c r="C245" s="88">
        <f>SUM(D245:L245)</f>
        <v>0</v>
      </c>
      <c r="D245" s="111"/>
      <c r="E245" s="88"/>
      <c r="F245" s="121"/>
      <c r="G245" s="88"/>
      <c r="H245" s="88"/>
      <c r="I245" s="88"/>
      <c r="J245" s="121"/>
      <c r="K245" s="88"/>
      <c r="L245" s="111"/>
      <c r="M245" s="350">
        <f t="shared" si="46"/>
        <v>0</v>
      </c>
    </row>
    <row r="246" spans="1:16">
      <c r="A246" s="11" t="s">
        <v>498</v>
      </c>
      <c r="B246" s="258"/>
      <c r="C246" s="88">
        <f>SUM(D246:L246)</f>
        <v>0</v>
      </c>
      <c r="D246" s="111"/>
      <c r="E246" s="88"/>
      <c r="F246" s="121"/>
      <c r="G246" s="88"/>
      <c r="H246" s="88"/>
      <c r="I246" s="88"/>
      <c r="J246" s="121"/>
      <c r="K246" s="88"/>
      <c r="L246" s="111"/>
      <c r="M246" s="350">
        <f t="shared" si="46"/>
        <v>0</v>
      </c>
    </row>
    <row r="247" spans="1:16">
      <c r="A247" s="11" t="s">
        <v>575</v>
      </c>
      <c r="B247" s="258"/>
      <c r="C247" s="113">
        <f>SUM(D247:L247)</f>
        <v>0</v>
      </c>
      <c r="D247" s="110"/>
      <c r="E247" s="113"/>
      <c r="F247" s="120"/>
      <c r="G247" s="113"/>
      <c r="H247" s="113"/>
      <c r="I247" s="113"/>
      <c r="J247" s="120"/>
      <c r="K247" s="113"/>
      <c r="L247" s="110"/>
      <c r="M247" s="350"/>
    </row>
    <row r="248" spans="1:16">
      <c r="A248" s="52" t="s">
        <v>421</v>
      </c>
      <c r="B248" s="52"/>
      <c r="C248" s="88"/>
      <c r="D248" s="111"/>
      <c r="E248" s="88"/>
      <c r="F248" s="121"/>
      <c r="G248" s="88"/>
      <c r="H248" s="88"/>
      <c r="I248" s="88"/>
      <c r="J248" s="121"/>
      <c r="K248" s="88"/>
      <c r="L248" s="111"/>
      <c r="M248" s="350">
        <f t="shared" si="46"/>
        <v>0</v>
      </c>
    </row>
    <row r="249" spans="1:16">
      <c r="A249" s="11" t="s">
        <v>47</v>
      </c>
      <c r="B249" s="258" t="s">
        <v>169</v>
      </c>
      <c r="C249" s="88">
        <f>SUM(D249:L249)</f>
        <v>0</v>
      </c>
      <c r="D249" s="111"/>
      <c r="E249" s="88"/>
      <c r="F249" s="121"/>
      <c r="G249" s="88"/>
      <c r="H249" s="88"/>
      <c r="I249" s="88"/>
      <c r="J249" s="121"/>
      <c r="K249" s="88"/>
      <c r="L249" s="111"/>
      <c r="M249" s="350">
        <f t="shared" si="46"/>
        <v>0</v>
      </c>
    </row>
    <row r="250" spans="1:16">
      <c r="A250" s="11" t="s">
        <v>498</v>
      </c>
      <c r="B250" s="258"/>
      <c r="C250" s="88">
        <f>SUM(D250:L250)</f>
        <v>0</v>
      </c>
      <c r="D250" s="111"/>
      <c r="E250" s="88"/>
      <c r="F250" s="121"/>
      <c r="G250" s="88"/>
      <c r="H250" s="88"/>
      <c r="I250" s="88"/>
      <c r="J250" s="121"/>
      <c r="K250" s="88"/>
      <c r="L250" s="111"/>
      <c r="M250" s="350">
        <f t="shared" si="46"/>
        <v>0</v>
      </c>
      <c r="P250" s="434"/>
    </row>
    <row r="251" spans="1:16">
      <c r="A251" s="15" t="s">
        <v>580</v>
      </c>
      <c r="B251" s="258"/>
      <c r="C251" s="88">
        <f>SUM(D251:L251)</f>
        <v>0</v>
      </c>
      <c r="D251" s="111"/>
      <c r="E251" s="88"/>
      <c r="F251" s="121"/>
      <c r="G251" s="88"/>
      <c r="H251" s="88"/>
      <c r="I251" s="88"/>
      <c r="J251" s="121"/>
      <c r="K251" s="88"/>
      <c r="L251" s="111"/>
      <c r="M251" s="350"/>
      <c r="O251" s="423"/>
    </row>
    <row r="252" spans="1:16">
      <c r="A252" s="87" t="s">
        <v>422</v>
      </c>
      <c r="B252" s="280"/>
      <c r="C252" s="114"/>
      <c r="D252" s="116"/>
      <c r="E252" s="114"/>
      <c r="F252" s="118"/>
      <c r="G252" s="114"/>
      <c r="H252" s="114"/>
      <c r="I252" s="114"/>
      <c r="J252" s="118"/>
      <c r="K252" s="114"/>
      <c r="L252" s="116"/>
      <c r="M252" s="350">
        <f t="shared" si="46"/>
        <v>0</v>
      </c>
    </row>
    <row r="253" spans="1:16">
      <c r="A253" s="11" t="s">
        <v>47</v>
      </c>
      <c r="B253" s="258" t="s">
        <v>170</v>
      </c>
      <c r="C253" s="88">
        <f>SUM(D253:L253)</f>
        <v>555666</v>
      </c>
      <c r="D253" s="111"/>
      <c r="E253" s="88"/>
      <c r="F253" s="121"/>
      <c r="G253" s="88"/>
      <c r="H253" s="88"/>
      <c r="I253" s="88"/>
      <c r="J253" s="121"/>
      <c r="K253" s="88"/>
      <c r="L253" s="111">
        <v>555666</v>
      </c>
      <c r="M253" s="350">
        <f t="shared" si="46"/>
        <v>555666</v>
      </c>
    </row>
    <row r="254" spans="1:16">
      <c r="A254" s="11" t="s">
        <v>500</v>
      </c>
      <c r="B254" s="258"/>
      <c r="C254" s="88">
        <f t="shared" ref="C254:C256" si="47">SUM(D254:L254)</f>
        <v>205666</v>
      </c>
      <c r="D254" s="111"/>
      <c r="E254" s="88"/>
      <c r="F254" s="121"/>
      <c r="G254" s="88"/>
      <c r="H254" s="88"/>
      <c r="I254" s="88"/>
      <c r="J254" s="121"/>
      <c r="K254" s="88"/>
      <c r="L254" s="111">
        <v>205666</v>
      </c>
      <c r="M254" s="350">
        <f t="shared" si="46"/>
        <v>205666</v>
      </c>
    </row>
    <row r="255" spans="1:16">
      <c r="A255" s="11" t="s">
        <v>647</v>
      </c>
      <c r="B255" s="258"/>
      <c r="C255" s="88">
        <f t="shared" si="47"/>
        <v>0</v>
      </c>
      <c r="D255" s="111"/>
      <c r="E255" s="88"/>
      <c r="F255" s="121">
        <v>5666</v>
      </c>
      <c r="G255" s="88"/>
      <c r="H255" s="88"/>
      <c r="I255" s="88"/>
      <c r="J255" s="121"/>
      <c r="K255" s="88"/>
      <c r="L255" s="111">
        <v>-5666</v>
      </c>
      <c r="M255" s="350">
        <f t="shared" si="46"/>
        <v>0</v>
      </c>
    </row>
    <row r="256" spans="1:16">
      <c r="A256" s="11" t="s">
        <v>648</v>
      </c>
      <c r="B256" s="258"/>
      <c r="C256" s="88">
        <f t="shared" si="47"/>
        <v>-5666</v>
      </c>
      <c r="D256" s="111"/>
      <c r="E256" s="88"/>
      <c r="F256" s="121">
        <v>-5666</v>
      </c>
      <c r="G256" s="88"/>
      <c r="H256" s="88"/>
      <c r="I256" s="88"/>
      <c r="J256" s="121"/>
      <c r="K256" s="88"/>
      <c r="L256" s="111"/>
      <c r="M256" s="350">
        <f t="shared" si="46"/>
        <v>-5666</v>
      </c>
    </row>
    <row r="257" spans="1:17">
      <c r="A257" s="11" t="s">
        <v>510</v>
      </c>
      <c r="B257" s="258"/>
      <c r="C257" s="88">
        <f>SUM(C255:C256)</f>
        <v>-5666</v>
      </c>
      <c r="D257" s="88">
        <f t="shared" ref="D257:L257" si="48">SUM(D255:D256)</f>
        <v>0</v>
      </c>
      <c r="E257" s="88">
        <f t="shared" si="48"/>
        <v>0</v>
      </c>
      <c r="F257" s="88">
        <f t="shared" si="48"/>
        <v>0</v>
      </c>
      <c r="G257" s="88">
        <f t="shared" si="48"/>
        <v>0</v>
      </c>
      <c r="H257" s="88">
        <f t="shared" si="48"/>
        <v>0</v>
      </c>
      <c r="I257" s="88">
        <f t="shared" si="48"/>
        <v>0</v>
      </c>
      <c r="J257" s="88">
        <f t="shared" si="48"/>
        <v>0</v>
      </c>
      <c r="K257" s="88">
        <f t="shared" si="48"/>
        <v>0</v>
      </c>
      <c r="L257" s="88">
        <f t="shared" si="48"/>
        <v>-5666</v>
      </c>
      <c r="M257" s="350">
        <f t="shared" si="46"/>
        <v>-5666</v>
      </c>
    </row>
    <row r="258" spans="1:17">
      <c r="A258" s="15" t="s">
        <v>580</v>
      </c>
      <c r="B258" s="257"/>
      <c r="C258" s="113">
        <f>SUM(C254,C257)</f>
        <v>200000</v>
      </c>
      <c r="D258" s="113">
        <f t="shared" ref="D258:L258" si="49">SUM(D254,D257)</f>
        <v>0</v>
      </c>
      <c r="E258" s="113">
        <f t="shared" si="49"/>
        <v>0</v>
      </c>
      <c r="F258" s="113">
        <f t="shared" si="49"/>
        <v>0</v>
      </c>
      <c r="G258" s="113">
        <f t="shared" si="49"/>
        <v>0</v>
      </c>
      <c r="H258" s="113">
        <f t="shared" si="49"/>
        <v>0</v>
      </c>
      <c r="I258" s="113">
        <f t="shared" si="49"/>
        <v>0</v>
      </c>
      <c r="J258" s="113">
        <f t="shared" si="49"/>
        <v>0</v>
      </c>
      <c r="K258" s="113">
        <f t="shared" si="49"/>
        <v>0</v>
      </c>
      <c r="L258" s="113">
        <f t="shared" si="49"/>
        <v>200000</v>
      </c>
      <c r="M258" s="350">
        <f t="shared" si="46"/>
        <v>200000</v>
      </c>
    </row>
    <row r="259" spans="1:17">
      <c r="A259" s="22" t="s">
        <v>48</v>
      </c>
      <c r="B259" s="22"/>
      <c r="C259" s="22"/>
      <c r="D259" s="127"/>
      <c r="E259" s="124"/>
      <c r="F259" s="125"/>
      <c r="G259" s="124"/>
      <c r="H259" s="124"/>
      <c r="I259" s="124"/>
      <c r="J259" s="126"/>
      <c r="K259" s="124"/>
      <c r="L259" s="127"/>
    </row>
    <row r="260" spans="1:17">
      <c r="A260" s="22" t="s">
        <v>35</v>
      </c>
      <c r="B260" s="22"/>
      <c r="C260" s="124">
        <f t="shared" ref="C260:L260" si="50">SUM(C166,C170,C179,C183,C189,C193,C197,C201,C205,C209,C213,C217,C221,C225,C229,C233,C237,C241,C245,C249,C253,C274)</f>
        <v>2581321</v>
      </c>
      <c r="D260" s="124">
        <f t="shared" si="50"/>
        <v>111700</v>
      </c>
      <c r="E260" s="124">
        <f t="shared" si="50"/>
        <v>18007</v>
      </c>
      <c r="F260" s="124">
        <f t="shared" si="50"/>
        <v>366172</v>
      </c>
      <c r="G260" s="124">
        <f t="shared" si="50"/>
        <v>11492</v>
      </c>
      <c r="H260" s="124">
        <f t="shared" si="50"/>
        <v>237056</v>
      </c>
      <c r="I260" s="124">
        <f t="shared" si="50"/>
        <v>755373</v>
      </c>
      <c r="J260" s="124">
        <f t="shared" si="50"/>
        <v>504660</v>
      </c>
      <c r="K260" s="124">
        <f t="shared" si="50"/>
        <v>3300</v>
      </c>
      <c r="L260" s="124">
        <f t="shared" si="50"/>
        <v>573561</v>
      </c>
      <c r="M260" s="128">
        <f>SUM(D260:L260)</f>
        <v>2581321</v>
      </c>
    </row>
    <row r="261" spans="1:17">
      <c r="A261" s="22" t="s">
        <v>508</v>
      </c>
      <c r="B261" s="22"/>
      <c r="C261" s="124">
        <f>SUM(D261:L261)</f>
        <v>3610381</v>
      </c>
      <c r="D261" s="124">
        <v>116118</v>
      </c>
      <c r="E261" s="124">
        <v>18855</v>
      </c>
      <c r="F261" s="124">
        <v>398852</v>
      </c>
      <c r="G261" s="124">
        <v>11492</v>
      </c>
      <c r="H261" s="124">
        <v>1329589</v>
      </c>
      <c r="I261" s="124">
        <v>777475</v>
      </c>
      <c r="J261" s="124">
        <v>693615</v>
      </c>
      <c r="K261" s="124">
        <v>3300</v>
      </c>
      <c r="L261" s="124">
        <v>261085</v>
      </c>
      <c r="M261" s="128">
        <f t="shared" ref="M261:M263" si="51">SUM(D261:L261)</f>
        <v>3610381</v>
      </c>
    </row>
    <row r="262" spans="1:17">
      <c r="A262" s="22" t="s">
        <v>511</v>
      </c>
      <c r="B262" s="22"/>
      <c r="C262" s="124">
        <f>SUM(C24,C37,C55,C70,C76,C82,C100,C107,C117,C136,C142,C163,C176,C186,C257,C156)</f>
        <v>59185</v>
      </c>
      <c r="D262" s="124">
        <f t="shared" ref="D262:L262" si="52">SUM(D24,D37,D55,D70,D76,D82,D100,D107,D117,D136,D142,D163,D176,D186,D257,D156)</f>
        <v>200</v>
      </c>
      <c r="E262" s="124">
        <f t="shared" si="52"/>
        <v>574</v>
      </c>
      <c r="F262" s="124">
        <f t="shared" si="52"/>
        <v>68612</v>
      </c>
      <c r="G262" s="124">
        <f t="shared" si="52"/>
        <v>0</v>
      </c>
      <c r="H262" s="124">
        <f t="shared" si="52"/>
        <v>-20245</v>
      </c>
      <c r="I262" s="124">
        <f t="shared" si="52"/>
        <v>-86891</v>
      </c>
      <c r="J262" s="124">
        <f t="shared" si="52"/>
        <v>102151</v>
      </c>
      <c r="K262" s="124">
        <f t="shared" si="52"/>
        <v>450</v>
      </c>
      <c r="L262" s="124">
        <f t="shared" si="52"/>
        <v>-5666</v>
      </c>
      <c r="M262" s="128">
        <f t="shared" si="51"/>
        <v>59185</v>
      </c>
    </row>
    <row r="263" spans="1:17">
      <c r="A263" s="14" t="s">
        <v>585</v>
      </c>
      <c r="B263" s="14"/>
      <c r="C263" s="129">
        <f>SUM(C261,C262)</f>
        <v>3669566</v>
      </c>
      <c r="D263" s="129">
        <f t="shared" ref="D263:L263" si="53">SUM(D261,D262)</f>
        <v>116318</v>
      </c>
      <c r="E263" s="129">
        <f t="shared" si="53"/>
        <v>19429</v>
      </c>
      <c r="F263" s="129">
        <f t="shared" si="53"/>
        <v>467464</v>
      </c>
      <c r="G263" s="129">
        <f t="shared" si="53"/>
        <v>11492</v>
      </c>
      <c r="H263" s="129">
        <f t="shared" si="53"/>
        <v>1309344</v>
      </c>
      <c r="I263" s="129">
        <f t="shared" si="53"/>
        <v>690584</v>
      </c>
      <c r="J263" s="129">
        <f t="shared" si="53"/>
        <v>795766</v>
      </c>
      <c r="K263" s="129">
        <f t="shared" si="53"/>
        <v>3750</v>
      </c>
      <c r="L263" s="129">
        <f t="shared" si="53"/>
        <v>255419</v>
      </c>
      <c r="M263" s="128">
        <f t="shared" si="51"/>
        <v>3669566</v>
      </c>
    </row>
    <row r="264" spans="1:17" ht="18" customHeight="1">
      <c r="A264" s="52" t="s">
        <v>501</v>
      </c>
      <c r="B264" s="399"/>
      <c r="C264" s="400">
        <f>C260-(C267+C270)</f>
        <v>1798403</v>
      </c>
      <c r="D264" s="400">
        <f t="shared" ref="D264:L264" si="54">D260-(D267+D270)</f>
        <v>76061</v>
      </c>
      <c r="E264" s="400">
        <f t="shared" si="54"/>
        <v>11169</v>
      </c>
      <c r="F264" s="400">
        <f t="shared" si="54"/>
        <v>342246</v>
      </c>
      <c r="G264" s="400">
        <f t="shared" si="54"/>
        <v>11492</v>
      </c>
      <c r="H264" s="400">
        <f t="shared" si="54"/>
        <v>228148</v>
      </c>
      <c r="I264" s="400">
        <f t="shared" si="54"/>
        <v>603432</v>
      </c>
      <c r="J264" s="400">
        <f t="shared" si="54"/>
        <v>504660</v>
      </c>
      <c r="K264" s="400">
        <f t="shared" si="54"/>
        <v>3300</v>
      </c>
      <c r="L264" s="400">
        <f t="shared" si="54"/>
        <v>17895</v>
      </c>
      <c r="M264" s="128">
        <f>SUM(M275,M208,M212,M216,M220,M224,M228,M232,M236,M244,M240,M248,M252,M259,M204)</f>
        <v>0</v>
      </c>
    </row>
    <row r="265" spans="1:17" ht="18" customHeight="1">
      <c r="A265" s="55" t="s">
        <v>502</v>
      </c>
      <c r="B265" s="503"/>
      <c r="C265" s="421">
        <f>SUM(D265:L265)</f>
        <v>3331981</v>
      </c>
      <c r="D265" s="421">
        <v>78979</v>
      </c>
      <c r="E265" s="421">
        <v>11724</v>
      </c>
      <c r="F265" s="421">
        <v>368266</v>
      </c>
      <c r="G265" s="421">
        <v>11492</v>
      </c>
      <c r="H265" s="421">
        <v>1327589</v>
      </c>
      <c r="I265" s="421">
        <v>783597</v>
      </c>
      <c r="J265" s="421">
        <v>691615</v>
      </c>
      <c r="K265" s="421">
        <v>3300</v>
      </c>
      <c r="L265" s="421">
        <v>55419</v>
      </c>
      <c r="M265" s="128"/>
    </row>
    <row r="266" spans="1:17" ht="18" customHeight="1">
      <c r="A266" s="55" t="s">
        <v>681</v>
      </c>
      <c r="B266" s="503"/>
      <c r="C266" s="421">
        <f>C263-(C269+C272)</f>
        <v>3230761</v>
      </c>
      <c r="D266" s="421">
        <f>D263-(D269+D272)</f>
        <v>79179</v>
      </c>
      <c r="E266" s="421">
        <f t="shared" ref="E266:L266" si="55">E263-(E269+E272)</f>
        <v>12298</v>
      </c>
      <c r="F266" s="421">
        <f t="shared" si="55"/>
        <v>431715</v>
      </c>
      <c r="G266" s="421">
        <f t="shared" si="55"/>
        <v>11492</v>
      </c>
      <c r="H266" s="421">
        <f t="shared" si="55"/>
        <v>1296886</v>
      </c>
      <c r="I266" s="421">
        <f t="shared" si="55"/>
        <v>546706</v>
      </c>
      <c r="J266" s="421">
        <f t="shared" si="55"/>
        <v>793766</v>
      </c>
      <c r="K266" s="421">
        <f t="shared" si="55"/>
        <v>3300</v>
      </c>
      <c r="L266" s="421">
        <f t="shared" si="55"/>
        <v>55419</v>
      </c>
      <c r="M266" s="128">
        <f>SUM(D266:L266)</f>
        <v>3230761</v>
      </c>
      <c r="O266" s="63"/>
    </row>
    <row r="267" spans="1:17" s="211" customFormat="1" ht="17.25" customHeight="1">
      <c r="A267" s="52" t="s">
        <v>503</v>
      </c>
      <c r="B267" s="399"/>
      <c r="C267" s="400">
        <f t="shared" ref="C267:L267" si="56">SUM(C27,C79,C139,C149,C159,C193,C197,C201,C205,C253,)</f>
        <v>734497</v>
      </c>
      <c r="D267" s="400">
        <f t="shared" si="56"/>
        <v>0</v>
      </c>
      <c r="E267" s="400">
        <f t="shared" si="56"/>
        <v>0</v>
      </c>
      <c r="F267" s="400">
        <f t="shared" si="56"/>
        <v>19923</v>
      </c>
      <c r="G267" s="400">
        <f t="shared" si="56"/>
        <v>0</v>
      </c>
      <c r="H267" s="400">
        <f t="shared" si="56"/>
        <v>8908</v>
      </c>
      <c r="I267" s="400">
        <f t="shared" si="56"/>
        <v>150000</v>
      </c>
      <c r="J267" s="400">
        <f t="shared" si="56"/>
        <v>0</v>
      </c>
      <c r="K267" s="400">
        <f t="shared" si="56"/>
        <v>0</v>
      </c>
      <c r="L267" s="400">
        <f t="shared" si="56"/>
        <v>555666</v>
      </c>
      <c r="M267" s="128">
        <f>SUM(M276,M209,M213,M217,M221,M225,M229,M233,M237,M245,M241,M249,M253,M260,M205)</f>
        <v>3167599</v>
      </c>
    </row>
    <row r="268" spans="1:17" s="211" customFormat="1" ht="17.25" customHeight="1">
      <c r="A268" s="55" t="s">
        <v>504</v>
      </c>
      <c r="B268" s="503"/>
      <c r="C268" s="421">
        <f>SUM(D268:L268)</f>
        <v>227926</v>
      </c>
      <c r="D268" s="421"/>
      <c r="E268" s="421"/>
      <c r="F268" s="421">
        <v>26323</v>
      </c>
      <c r="G268" s="421">
        <v>0</v>
      </c>
      <c r="H268" s="421">
        <v>2000</v>
      </c>
      <c r="I268" s="421">
        <v>-8063</v>
      </c>
      <c r="J268" s="421">
        <v>2000</v>
      </c>
      <c r="K268" s="421"/>
      <c r="L268" s="421">
        <v>205666</v>
      </c>
      <c r="M268" s="128"/>
    </row>
    <row r="269" spans="1:17" s="211" customFormat="1" ht="17.25" customHeight="1">
      <c r="A269" s="55" t="s">
        <v>682</v>
      </c>
      <c r="B269" s="503"/>
      <c r="C269" s="421">
        <f t="shared" ref="C269:L269" si="57">SUM(C31,C83,C143,C151,C164,C195,C199,C258,)</f>
        <v>388331</v>
      </c>
      <c r="D269" s="421">
        <f>SUM(D31,D83,D143,D151,D164,D195,D199,D258,)</f>
        <v>0</v>
      </c>
      <c r="E269" s="421">
        <f t="shared" si="57"/>
        <v>0</v>
      </c>
      <c r="F269" s="421">
        <f t="shared" si="57"/>
        <v>31486</v>
      </c>
      <c r="G269" s="421">
        <f t="shared" si="57"/>
        <v>0</v>
      </c>
      <c r="H269" s="421">
        <f t="shared" si="57"/>
        <v>12458</v>
      </c>
      <c r="I269" s="421">
        <f t="shared" si="57"/>
        <v>141937</v>
      </c>
      <c r="J269" s="421">
        <f t="shared" si="57"/>
        <v>2000</v>
      </c>
      <c r="K269" s="421">
        <f t="shared" si="57"/>
        <v>450</v>
      </c>
      <c r="L269" s="421">
        <f t="shared" si="57"/>
        <v>200000</v>
      </c>
      <c r="M269" s="128">
        <f>SUM(D269:L269)</f>
        <v>388331</v>
      </c>
    </row>
    <row r="270" spans="1:17" s="211" customFormat="1" ht="18" customHeight="1">
      <c r="A270" s="52" t="s">
        <v>505</v>
      </c>
      <c r="B270" s="399"/>
      <c r="C270" s="504">
        <f>SUM(C13,)</f>
        <v>48421</v>
      </c>
      <c r="D270" s="400">
        <f t="shared" ref="D270:L270" si="58">SUM(D13,)</f>
        <v>35639</v>
      </c>
      <c r="E270" s="401">
        <f t="shared" si="58"/>
        <v>6838</v>
      </c>
      <c r="F270" s="400">
        <f t="shared" si="58"/>
        <v>4003</v>
      </c>
      <c r="G270" s="401">
        <f t="shared" si="58"/>
        <v>0</v>
      </c>
      <c r="H270" s="400">
        <f t="shared" si="58"/>
        <v>0</v>
      </c>
      <c r="I270" s="401">
        <f t="shared" si="58"/>
        <v>1941</v>
      </c>
      <c r="J270" s="400">
        <f t="shared" si="58"/>
        <v>0</v>
      </c>
      <c r="K270" s="401">
        <f t="shared" si="58"/>
        <v>0</v>
      </c>
      <c r="L270" s="400">
        <f t="shared" si="58"/>
        <v>0</v>
      </c>
      <c r="M270" s="128">
        <f>SUM(M277,M212,M216,M220,M224,M228,M232,M236,M240,M248,M244,M252,M259,M264,M208)</f>
        <v>0</v>
      </c>
      <c r="Q270" s="511"/>
    </row>
    <row r="271" spans="1:17" s="211" customFormat="1" ht="17.25" customHeight="1">
      <c r="A271" s="55" t="s">
        <v>506</v>
      </c>
      <c r="B271" s="503"/>
      <c r="C271" s="505">
        <f>SUM(D271:L271)</f>
        <v>50474</v>
      </c>
      <c r="D271" s="421">
        <f>SUM(D15,)</f>
        <v>37139</v>
      </c>
      <c r="E271" s="421">
        <f t="shared" ref="E271:L271" si="59">SUM(E15,)</f>
        <v>7131</v>
      </c>
      <c r="F271" s="421">
        <f t="shared" si="59"/>
        <v>4263</v>
      </c>
      <c r="G271" s="421">
        <f t="shared" si="59"/>
        <v>0</v>
      </c>
      <c r="H271" s="421">
        <f t="shared" si="59"/>
        <v>0</v>
      </c>
      <c r="I271" s="421">
        <f t="shared" si="59"/>
        <v>1941</v>
      </c>
      <c r="J271" s="421">
        <f t="shared" si="59"/>
        <v>0</v>
      </c>
      <c r="K271" s="421">
        <f t="shared" si="59"/>
        <v>0</v>
      </c>
      <c r="L271" s="421">
        <f t="shared" si="59"/>
        <v>0</v>
      </c>
    </row>
    <row r="272" spans="1:17" ht="16.5" customHeight="1">
      <c r="A272" s="506" t="s">
        <v>684</v>
      </c>
      <c r="B272" s="388"/>
      <c r="C272" s="510">
        <f>SUM(D272:L272)</f>
        <v>50474</v>
      </c>
      <c r="D272" s="421">
        <f>SUM(D15,)</f>
        <v>37139</v>
      </c>
      <c r="E272" s="421">
        <f t="shared" ref="E272:L272" si="60">SUM(E15,)</f>
        <v>7131</v>
      </c>
      <c r="F272" s="421">
        <f t="shared" si="60"/>
        <v>4263</v>
      </c>
      <c r="G272" s="421">
        <f t="shared" si="60"/>
        <v>0</v>
      </c>
      <c r="H272" s="421">
        <f t="shared" si="60"/>
        <v>0</v>
      </c>
      <c r="I272" s="421">
        <f t="shared" si="60"/>
        <v>1941</v>
      </c>
      <c r="J272" s="421">
        <f t="shared" si="60"/>
        <v>0</v>
      </c>
      <c r="K272" s="421">
        <f t="shared" si="60"/>
        <v>0</v>
      </c>
      <c r="L272" s="421">
        <f t="shared" si="60"/>
        <v>0</v>
      </c>
      <c r="M272" s="509"/>
    </row>
    <row r="273" spans="1:19">
      <c r="A273" s="1" t="s">
        <v>120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N273" s="509"/>
      <c r="S273" s="63"/>
    </row>
    <row r="274" spans="1:19">
      <c r="A274" s="217" t="s">
        <v>241</v>
      </c>
      <c r="B274" s="217"/>
      <c r="C274" s="344">
        <f t="shared" ref="C274:L274" si="61">SUM(C13,C17,C21,C27,C33,C40,C44,C48,C52,C58,C62,C66,C73,C79,C85,C89,C93,C97,C103,C110,C120,C124,C139,C145,C149,C153,C159)</f>
        <v>1778999</v>
      </c>
      <c r="D274" s="344">
        <f t="shared" si="61"/>
        <v>111700</v>
      </c>
      <c r="E274" s="344">
        <f t="shared" si="61"/>
        <v>18007</v>
      </c>
      <c r="F274" s="344">
        <f t="shared" si="61"/>
        <v>354773</v>
      </c>
      <c r="G274" s="344">
        <f t="shared" si="61"/>
        <v>0</v>
      </c>
      <c r="H274" s="344">
        <f t="shared" si="61"/>
        <v>220716</v>
      </c>
      <c r="I274" s="344">
        <f t="shared" si="61"/>
        <v>748708</v>
      </c>
      <c r="J274" s="344">
        <f t="shared" si="61"/>
        <v>303900</v>
      </c>
      <c r="K274" s="344">
        <f t="shared" si="61"/>
        <v>3300</v>
      </c>
      <c r="L274" s="344">
        <f t="shared" si="61"/>
        <v>17895</v>
      </c>
      <c r="M274" s="154"/>
    </row>
    <row r="275" spans="1:19">
      <c r="A275" s="1"/>
      <c r="B275" s="1"/>
      <c r="C275" s="154">
        <f>SUM(D274:L274)</f>
        <v>1778999</v>
      </c>
      <c r="D275" s="154"/>
      <c r="E275" s="154"/>
      <c r="F275" s="154"/>
      <c r="G275" s="154"/>
      <c r="H275" s="154"/>
      <c r="I275" s="154"/>
      <c r="J275" s="154"/>
      <c r="K275" s="154"/>
      <c r="L275" s="154"/>
    </row>
    <row r="276" spans="1:19">
      <c r="A276" s="1"/>
      <c r="B276" s="1"/>
      <c r="C276" s="1"/>
      <c r="D276" s="154"/>
      <c r="E276" s="154"/>
      <c r="F276" s="154"/>
      <c r="G276" s="154"/>
      <c r="H276" s="154"/>
      <c r="I276" s="154"/>
      <c r="J276" s="154"/>
      <c r="K276" s="154"/>
      <c r="L276" s="154"/>
    </row>
    <row r="277" spans="1:19">
      <c r="A277" s="1"/>
      <c r="B277" s="1"/>
      <c r="C277" s="1"/>
      <c r="D277" s="154"/>
      <c r="E277" s="154"/>
      <c r="F277" s="154"/>
      <c r="G277" s="154"/>
      <c r="H277" s="154"/>
      <c r="I277" s="154"/>
      <c r="J277" s="154"/>
      <c r="K277" s="154"/>
      <c r="L277" s="154"/>
    </row>
    <row r="278" spans="1:19">
      <c r="A278" s="1"/>
      <c r="B278" s="1"/>
      <c r="C278" s="1"/>
      <c r="D278" s="154"/>
      <c r="E278" s="1"/>
      <c r="F278" s="1"/>
      <c r="G278" s="1"/>
      <c r="H278" s="1"/>
      <c r="I278" s="1"/>
      <c r="J278" s="1"/>
      <c r="K278" s="1"/>
      <c r="L278" s="1"/>
    </row>
    <row r="279" spans="1:19">
      <c r="A279" s="1"/>
      <c r="B279" s="1"/>
      <c r="C279" s="1"/>
      <c r="D279" s="154"/>
      <c r="E279" s="1"/>
      <c r="F279" s="1"/>
      <c r="G279" s="1"/>
      <c r="H279" s="1"/>
      <c r="I279" s="1"/>
      <c r="J279" s="1"/>
      <c r="K279" s="1"/>
      <c r="L279" s="1"/>
    </row>
    <row r="280" spans="1:19">
      <c r="A280" s="1"/>
      <c r="B280" s="1"/>
      <c r="C280" s="1"/>
      <c r="D280" s="154"/>
      <c r="E280" s="1"/>
      <c r="F280" s="1"/>
      <c r="G280" s="1"/>
      <c r="H280" s="1"/>
      <c r="I280" s="1"/>
      <c r="J280" s="1"/>
      <c r="K280" s="1"/>
      <c r="L280" s="1"/>
    </row>
    <row r="281" spans="1: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0" firstPageNumber="10" orientation="landscape" horizontalDpi="300" verticalDpi="300" r:id="rId1"/>
  <headerFooter alignWithMargins="0">
    <oddFooter>&amp;P. oldal</oddFooter>
  </headerFooter>
  <rowBreaks count="4" manualBreakCount="4">
    <brk id="60" max="11" man="1"/>
    <brk id="108" max="11" man="1"/>
    <brk id="164" max="11" man="1"/>
    <brk id="21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206"/>
  <sheetViews>
    <sheetView view="pageBreakPreview" zoomScaleNormal="100" workbookViewId="0"/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695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23" t="s">
        <v>36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</row>
    <row r="4" spans="1:12" ht="15.75">
      <c r="A4" s="523" t="s">
        <v>579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1:12" ht="15.75">
      <c r="A5" s="523" t="s">
        <v>20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26" t="s">
        <v>333</v>
      </c>
      <c r="D7" s="529" t="s">
        <v>40</v>
      </c>
      <c r="E7" s="549"/>
      <c r="F7" s="549"/>
      <c r="G7" s="549"/>
      <c r="H7" s="549"/>
      <c r="I7" s="529" t="s">
        <v>41</v>
      </c>
      <c r="J7" s="550"/>
      <c r="K7" s="551"/>
      <c r="L7" s="526" t="s">
        <v>196</v>
      </c>
    </row>
    <row r="8" spans="1:12" ht="12.75" customHeight="1">
      <c r="A8" s="19" t="s">
        <v>39</v>
      </c>
      <c r="B8" s="19"/>
      <c r="C8" s="527"/>
      <c r="D8" s="526" t="s">
        <v>75</v>
      </c>
      <c r="E8" s="526" t="s">
        <v>76</v>
      </c>
      <c r="F8" s="526" t="s">
        <v>98</v>
      </c>
      <c r="G8" s="552" t="s">
        <v>215</v>
      </c>
      <c r="H8" s="531" t="s">
        <v>191</v>
      </c>
      <c r="I8" s="526" t="s">
        <v>44</v>
      </c>
      <c r="J8" s="526" t="s">
        <v>43</v>
      </c>
      <c r="K8" s="555" t="s">
        <v>224</v>
      </c>
      <c r="L8" s="527"/>
    </row>
    <row r="9" spans="1:12">
      <c r="A9" s="19" t="s">
        <v>42</v>
      </c>
      <c r="B9" s="19"/>
      <c r="C9" s="527"/>
      <c r="D9" s="527"/>
      <c r="E9" s="527"/>
      <c r="F9" s="527"/>
      <c r="G9" s="553"/>
      <c r="H9" s="558"/>
      <c r="I9" s="527"/>
      <c r="J9" s="527"/>
      <c r="K9" s="556"/>
      <c r="L9" s="527"/>
    </row>
    <row r="10" spans="1:12">
      <c r="A10" s="8"/>
      <c r="B10" s="8"/>
      <c r="C10" s="528"/>
      <c r="D10" s="528"/>
      <c r="E10" s="528"/>
      <c r="F10" s="528"/>
      <c r="G10" s="554"/>
      <c r="H10" s="559"/>
      <c r="I10" s="528"/>
      <c r="J10" s="528"/>
      <c r="K10" s="557"/>
      <c r="L10" s="528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225</v>
      </c>
      <c r="B12" s="13"/>
      <c r="C12" s="240"/>
      <c r="D12" s="114"/>
      <c r="E12" s="114"/>
      <c r="F12" s="118"/>
      <c r="G12" s="114"/>
      <c r="H12" s="118"/>
      <c r="I12" s="114"/>
      <c r="J12" s="117"/>
      <c r="K12" s="114"/>
      <c r="L12" s="118"/>
    </row>
    <row r="13" spans="1:12">
      <c r="A13" s="11" t="s">
        <v>47</v>
      </c>
      <c r="B13" s="258" t="s">
        <v>171</v>
      </c>
      <c r="C13" s="281">
        <f>SUM(D13:L13)</f>
        <v>256480</v>
      </c>
      <c r="D13" s="88">
        <v>169793</v>
      </c>
      <c r="E13" s="88">
        <v>36921</v>
      </c>
      <c r="F13" s="121">
        <v>43215</v>
      </c>
      <c r="G13" s="88"/>
      <c r="H13" s="121"/>
      <c r="I13" s="241">
        <v>6551</v>
      </c>
      <c r="J13" s="131">
        <v>0</v>
      </c>
      <c r="K13" s="88">
        <v>0</v>
      </c>
      <c r="L13" s="121">
        <v>0</v>
      </c>
    </row>
    <row r="14" spans="1:12">
      <c r="A14" s="11" t="s">
        <v>498</v>
      </c>
      <c r="B14" s="258"/>
      <c r="C14" s="281">
        <f>SUM(D14:L14)</f>
        <v>258259</v>
      </c>
      <c r="D14" s="121">
        <v>170783</v>
      </c>
      <c r="E14" s="88">
        <v>37114</v>
      </c>
      <c r="F14" s="121">
        <v>43811</v>
      </c>
      <c r="G14" s="88"/>
      <c r="H14" s="121"/>
      <c r="I14" s="241">
        <v>6551</v>
      </c>
      <c r="J14" s="131"/>
      <c r="K14" s="88"/>
      <c r="L14" s="121"/>
    </row>
    <row r="15" spans="1:12">
      <c r="A15" s="11" t="s">
        <v>586</v>
      </c>
      <c r="B15" s="258"/>
      <c r="C15" s="281">
        <f t="shared" ref="C15:C22" si="0">SUM(D15:L15)</f>
        <v>332</v>
      </c>
      <c r="D15" s="121"/>
      <c r="E15" s="88"/>
      <c r="F15" s="121"/>
      <c r="G15" s="88"/>
      <c r="H15" s="121"/>
      <c r="I15" s="241">
        <v>332</v>
      </c>
      <c r="J15" s="131"/>
      <c r="K15" s="88"/>
      <c r="L15" s="121"/>
    </row>
    <row r="16" spans="1:12">
      <c r="A16" s="11" t="s">
        <v>587</v>
      </c>
      <c r="B16" s="258"/>
      <c r="C16" s="281">
        <f t="shared" si="0"/>
        <v>2000</v>
      </c>
      <c r="D16" s="121"/>
      <c r="E16" s="88"/>
      <c r="F16" s="121"/>
      <c r="G16" s="88"/>
      <c r="H16" s="121"/>
      <c r="I16" s="241">
        <v>2000</v>
      </c>
      <c r="J16" s="131"/>
      <c r="K16" s="88"/>
      <c r="L16" s="121"/>
    </row>
    <row r="17" spans="1:13">
      <c r="A17" s="11" t="s">
        <v>590</v>
      </c>
      <c r="B17" s="258"/>
      <c r="C17" s="281">
        <f t="shared" si="0"/>
        <v>485</v>
      </c>
      <c r="D17" s="121"/>
      <c r="E17" s="88"/>
      <c r="F17" s="121">
        <v>485</v>
      </c>
      <c r="G17" s="88"/>
      <c r="H17" s="121"/>
      <c r="I17" s="241"/>
      <c r="J17" s="131"/>
      <c r="K17" s="88"/>
      <c r="L17" s="121"/>
    </row>
    <row r="18" spans="1:13">
      <c r="A18" s="11" t="s">
        <v>604</v>
      </c>
      <c r="B18" s="258"/>
      <c r="C18" s="281">
        <f t="shared" si="0"/>
        <v>100</v>
      </c>
      <c r="D18" s="121"/>
      <c r="E18" s="88"/>
      <c r="F18" s="121">
        <v>100</v>
      </c>
      <c r="G18" s="88"/>
      <c r="H18" s="121"/>
      <c r="I18" s="241"/>
      <c r="J18" s="131"/>
      <c r="K18" s="88"/>
      <c r="L18" s="121"/>
    </row>
    <row r="19" spans="1:13">
      <c r="A19" s="11" t="s">
        <v>589</v>
      </c>
      <c r="B19" s="258"/>
      <c r="C19" s="281">
        <f t="shared" si="0"/>
        <v>413</v>
      </c>
      <c r="D19" s="121"/>
      <c r="E19" s="88"/>
      <c r="F19" s="121"/>
      <c r="G19" s="88"/>
      <c r="H19" s="121"/>
      <c r="I19" s="241">
        <v>413</v>
      </c>
      <c r="J19" s="131"/>
      <c r="K19" s="88"/>
      <c r="L19" s="121"/>
    </row>
    <row r="20" spans="1:13">
      <c r="A20" s="11" t="s">
        <v>588</v>
      </c>
      <c r="B20" s="258"/>
      <c r="C20" s="281">
        <f t="shared" si="0"/>
        <v>1170</v>
      </c>
      <c r="D20" s="121">
        <v>1023</v>
      </c>
      <c r="E20" s="88">
        <v>147</v>
      </c>
      <c r="F20" s="121"/>
      <c r="G20" s="88"/>
      <c r="H20" s="121"/>
      <c r="I20" s="241"/>
      <c r="J20" s="131"/>
      <c r="K20" s="88"/>
      <c r="L20" s="121"/>
    </row>
    <row r="21" spans="1:13">
      <c r="A21" s="11" t="s">
        <v>631</v>
      </c>
      <c r="B21" s="258"/>
      <c r="C21" s="281">
        <f t="shared" si="0"/>
        <v>11640</v>
      </c>
      <c r="D21" s="121">
        <v>9740</v>
      </c>
      <c r="E21" s="88">
        <v>1900</v>
      </c>
      <c r="F21" s="121"/>
      <c r="G21" s="88"/>
      <c r="H21" s="121"/>
      <c r="I21" s="241"/>
      <c r="J21" s="131"/>
      <c r="K21" s="88"/>
      <c r="L21" s="121"/>
    </row>
    <row r="22" spans="1:13">
      <c r="A22" s="11" t="s">
        <v>632</v>
      </c>
      <c r="B22" s="258"/>
      <c r="C22" s="281">
        <f t="shared" si="0"/>
        <v>496</v>
      </c>
      <c r="D22" s="121"/>
      <c r="E22" s="88"/>
      <c r="F22" s="121">
        <v>496</v>
      </c>
      <c r="G22" s="88"/>
      <c r="H22" s="121"/>
      <c r="I22" s="241"/>
      <c r="J22" s="131"/>
      <c r="K22" s="88"/>
      <c r="L22" s="121"/>
    </row>
    <row r="23" spans="1:13">
      <c r="A23" s="11" t="s">
        <v>507</v>
      </c>
      <c r="B23" s="258"/>
      <c r="C23" s="281">
        <f>SUM(C15:C22)</f>
        <v>16636</v>
      </c>
      <c r="D23" s="281">
        <f t="shared" ref="D23:L23" si="1">SUM(D15:D22)</f>
        <v>10763</v>
      </c>
      <c r="E23" s="281">
        <f t="shared" si="1"/>
        <v>2047</v>
      </c>
      <c r="F23" s="281">
        <f t="shared" si="1"/>
        <v>1081</v>
      </c>
      <c r="G23" s="281">
        <f t="shared" si="1"/>
        <v>0</v>
      </c>
      <c r="H23" s="281">
        <f t="shared" si="1"/>
        <v>0</v>
      </c>
      <c r="I23" s="281">
        <f t="shared" si="1"/>
        <v>2745</v>
      </c>
      <c r="J23" s="281">
        <f t="shared" si="1"/>
        <v>0</v>
      </c>
      <c r="K23" s="281">
        <f t="shared" si="1"/>
        <v>0</v>
      </c>
      <c r="L23" s="281">
        <f t="shared" si="1"/>
        <v>0</v>
      </c>
    </row>
    <row r="24" spans="1:13">
      <c r="A24" s="11" t="s">
        <v>580</v>
      </c>
      <c r="B24" s="258"/>
      <c r="C24" s="281">
        <f t="shared" ref="C24:L24" si="2">SUM(C14,C23)</f>
        <v>274895</v>
      </c>
      <c r="D24" s="281">
        <f t="shared" si="2"/>
        <v>181546</v>
      </c>
      <c r="E24" s="281">
        <f t="shared" si="2"/>
        <v>39161</v>
      </c>
      <c r="F24" s="281">
        <f t="shared" si="2"/>
        <v>44892</v>
      </c>
      <c r="G24" s="281">
        <f t="shared" si="2"/>
        <v>0</v>
      </c>
      <c r="H24" s="281">
        <f t="shared" si="2"/>
        <v>0</v>
      </c>
      <c r="I24" s="281">
        <f t="shared" si="2"/>
        <v>9296</v>
      </c>
      <c r="J24" s="281">
        <f t="shared" si="2"/>
        <v>0</v>
      </c>
      <c r="K24" s="281">
        <f t="shared" si="2"/>
        <v>0</v>
      </c>
      <c r="L24" s="281">
        <f t="shared" si="2"/>
        <v>0</v>
      </c>
      <c r="M24" s="149">
        <f>SUM(D24:L24)</f>
        <v>274895</v>
      </c>
    </row>
    <row r="25" spans="1:13">
      <c r="A25" s="13" t="s">
        <v>226</v>
      </c>
      <c r="B25" s="7"/>
      <c r="C25" s="240"/>
      <c r="D25" s="122"/>
      <c r="E25" s="114"/>
      <c r="F25" s="118"/>
      <c r="G25" s="114"/>
      <c r="H25" s="118"/>
      <c r="I25" s="123"/>
      <c r="J25" s="117"/>
      <c r="K25" s="114"/>
      <c r="L25" s="116"/>
    </row>
    <row r="26" spans="1:13">
      <c r="A26" s="11" t="s">
        <v>47</v>
      </c>
      <c r="B26" s="258" t="s">
        <v>171</v>
      </c>
      <c r="C26" s="281">
        <f>SUM(D26:L26)</f>
        <v>0</v>
      </c>
      <c r="D26" s="111">
        <v>0</v>
      </c>
      <c r="E26" s="88">
        <v>0</v>
      </c>
      <c r="F26" s="121">
        <v>0</v>
      </c>
      <c r="G26" s="88">
        <v>0</v>
      </c>
      <c r="H26" s="121">
        <v>0</v>
      </c>
      <c r="I26" s="103">
        <v>0</v>
      </c>
      <c r="J26" s="131">
        <v>0</v>
      </c>
      <c r="K26" s="88">
        <v>0</v>
      </c>
      <c r="L26" s="111">
        <v>0</v>
      </c>
    </row>
    <row r="27" spans="1:13">
      <c r="A27" s="11" t="s">
        <v>498</v>
      </c>
      <c r="B27" s="258"/>
      <c r="C27" s="281">
        <f t="shared" ref="C27:C28" si="3">SUM(D27:L27)</f>
        <v>4332</v>
      </c>
      <c r="D27" s="111">
        <v>3438</v>
      </c>
      <c r="E27" s="88">
        <v>703</v>
      </c>
      <c r="F27" s="121">
        <v>191</v>
      </c>
      <c r="G27" s="88"/>
      <c r="H27" s="121"/>
      <c r="I27" s="103"/>
      <c r="J27" s="131"/>
      <c r="K27" s="88"/>
      <c r="L27" s="111"/>
    </row>
    <row r="28" spans="1:13">
      <c r="A28" s="15" t="s">
        <v>581</v>
      </c>
      <c r="B28" s="257"/>
      <c r="C28" s="239">
        <f t="shared" si="3"/>
        <v>4332</v>
      </c>
      <c r="D28" s="110">
        <v>3438</v>
      </c>
      <c r="E28" s="110">
        <v>703</v>
      </c>
      <c r="F28" s="110">
        <v>191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49">
        <f>SUM(D28:L28)</f>
        <v>4332</v>
      </c>
    </row>
    <row r="29" spans="1:13">
      <c r="A29" s="55" t="s">
        <v>305</v>
      </c>
      <c r="B29" s="258"/>
      <c r="C29" s="281"/>
      <c r="D29" s="111"/>
      <c r="E29" s="88"/>
      <c r="F29" s="121"/>
      <c r="G29" s="88"/>
      <c r="H29" s="121"/>
      <c r="I29" s="103"/>
      <c r="J29" s="131"/>
      <c r="K29" s="88"/>
      <c r="L29" s="121"/>
    </row>
    <row r="30" spans="1:13">
      <c r="A30" s="11" t="s">
        <v>47</v>
      </c>
      <c r="B30" s="258" t="s">
        <v>171</v>
      </c>
      <c r="C30" s="281">
        <f>SUM(D30:L30)</f>
        <v>0</v>
      </c>
      <c r="D30" s="111">
        <v>0</v>
      </c>
      <c r="E30" s="88">
        <v>0</v>
      </c>
      <c r="F30" s="121">
        <v>0</v>
      </c>
      <c r="G30" s="88">
        <v>0</v>
      </c>
      <c r="H30" s="121">
        <v>0</v>
      </c>
      <c r="I30" s="103">
        <v>0</v>
      </c>
      <c r="J30" s="131">
        <v>0</v>
      </c>
      <c r="K30" s="88">
        <v>0</v>
      </c>
      <c r="L30" s="121">
        <v>0</v>
      </c>
    </row>
    <row r="31" spans="1:13">
      <c r="A31" s="11" t="s">
        <v>498</v>
      </c>
      <c r="B31" s="258"/>
      <c r="C31" s="281">
        <f>SUM(D31:L31)</f>
        <v>0</v>
      </c>
      <c r="D31" s="111"/>
      <c r="E31" s="88"/>
      <c r="F31" s="121"/>
      <c r="G31" s="88"/>
      <c r="H31" s="121"/>
      <c r="I31" s="103"/>
      <c r="J31" s="131"/>
      <c r="K31" s="88"/>
      <c r="L31" s="121"/>
    </row>
    <row r="32" spans="1:13">
      <c r="A32" s="11" t="s">
        <v>582</v>
      </c>
      <c r="B32" s="258"/>
      <c r="C32" s="281"/>
      <c r="D32" s="111"/>
      <c r="E32" s="88"/>
      <c r="F32" s="121"/>
      <c r="G32" s="88"/>
      <c r="H32" s="121"/>
      <c r="I32" s="103"/>
      <c r="J32" s="131"/>
      <c r="K32" s="88"/>
      <c r="L32" s="121"/>
    </row>
    <row r="33" spans="1:15">
      <c r="A33" s="13" t="s">
        <v>306</v>
      </c>
      <c r="B33" s="7"/>
      <c r="C33" s="240"/>
      <c r="D33" s="114"/>
      <c r="E33" s="114"/>
      <c r="F33" s="118"/>
      <c r="G33" s="114"/>
      <c r="H33" s="118"/>
      <c r="I33" s="114"/>
      <c r="J33" s="117"/>
      <c r="K33" s="114"/>
      <c r="L33" s="118"/>
    </row>
    <row r="34" spans="1:15" ht="13.5" customHeight="1">
      <c r="A34" s="11" t="s">
        <v>47</v>
      </c>
      <c r="B34" s="258" t="s">
        <v>169</v>
      </c>
      <c r="C34" s="281">
        <f>SUM(D34:L34)</f>
        <v>0</v>
      </c>
      <c r="D34" s="88">
        <f>SUM(E34:L34)</f>
        <v>0</v>
      </c>
      <c r="E34" s="88">
        <v>0</v>
      </c>
      <c r="F34" s="121">
        <v>0</v>
      </c>
      <c r="G34" s="88">
        <v>0</v>
      </c>
      <c r="H34" s="121">
        <v>0</v>
      </c>
      <c r="I34" s="88"/>
      <c r="J34" s="131">
        <v>0</v>
      </c>
      <c r="K34" s="88">
        <v>0</v>
      </c>
      <c r="L34" s="121">
        <v>0</v>
      </c>
    </row>
    <row r="35" spans="1:15" ht="13.5" customHeight="1">
      <c r="A35" s="11" t="s">
        <v>498</v>
      </c>
      <c r="B35" s="258"/>
      <c r="C35" s="281">
        <f>SUM(D35:L35)</f>
        <v>0</v>
      </c>
      <c r="D35" s="88"/>
      <c r="E35" s="88"/>
      <c r="F35" s="121"/>
      <c r="G35" s="88"/>
      <c r="H35" s="121"/>
      <c r="I35" s="88"/>
      <c r="J35" s="131"/>
      <c r="K35" s="88"/>
      <c r="L35" s="121"/>
    </row>
    <row r="36" spans="1:15" ht="12.75" customHeight="1">
      <c r="A36" s="11" t="s">
        <v>584</v>
      </c>
      <c r="B36" s="258"/>
      <c r="C36" s="281"/>
      <c r="D36" s="88"/>
      <c r="E36" s="88"/>
      <c r="F36" s="121"/>
      <c r="G36" s="88"/>
      <c r="H36" s="121"/>
      <c r="I36" s="88"/>
      <c r="J36" s="131"/>
      <c r="K36" s="88"/>
      <c r="L36" s="121"/>
    </row>
    <row r="37" spans="1:15" ht="15.75" customHeight="1">
      <c r="A37" s="13" t="s">
        <v>432</v>
      </c>
      <c r="B37" s="7"/>
      <c r="C37" s="240"/>
      <c r="D37" s="114"/>
      <c r="E37" s="114"/>
      <c r="F37" s="118"/>
      <c r="G37" s="114"/>
      <c r="H37" s="118"/>
      <c r="I37" s="114"/>
      <c r="J37" s="117"/>
      <c r="K37" s="114"/>
      <c r="L37" s="118"/>
    </row>
    <row r="38" spans="1:15" ht="12.75" customHeight="1">
      <c r="A38" s="11" t="s">
        <v>47</v>
      </c>
      <c r="B38" s="258" t="s">
        <v>169</v>
      </c>
      <c r="C38" s="281">
        <f>SUM(D38:L38)</f>
        <v>126</v>
      </c>
      <c r="D38" s="88">
        <v>0</v>
      </c>
      <c r="E38" s="88">
        <v>0</v>
      </c>
      <c r="F38" s="121">
        <v>126</v>
      </c>
      <c r="G38" s="88">
        <v>0</v>
      </c>
      <c r="H38" s="121">
        <v>0</v>
      </c>
      <c r="I38" s="88"/>
      <c r="J38" s="131">
        <v>0</v>
      </c>
      <c r="K38" s="88">
        <v>0</v>
      </c>
      <c r="L38" s="121">
        <v>0</v>
      </c>
    </row>
    <row r="39" spans="1:15" ht="15.75" customHeight="1">
      <c r="A39" s="11" t="s">
        <v>498</v>
      </c>
      <c r="B39" s="258"/>
      <c r="C39" s="281">
        <f>SUM(D39:L39)</f>
        <v>126</v>
      </c>
      <c r="D39" s="121"/>
      <c r="E39" s="88"/>
      <c r="F39" s="121">
        <v>126</v>
      </c>
      <c r="G39" s="88"/>
      <c r="H39" s="121"/>
      <c r="I39" s="88"/>
      <c r="J39" s="131"/>
      <c r="K39" s="88"/>
      <c r="L39" s="121"/>
    </row>
    <row r="40" spans="1:15" ht="15.75" customHeight="1">
      <c r="A40" s="11" t="s">
        <v>575</v>
      </c>
      <c r="B40" s="258"/>
      <c r="C40" s="281">
        <f>SUM(D40:L40)</f>
        <v>126</v>
      </c>
      <c r="D40" s="121"/>
      <c r="E40" s="88"/>
      <c r="F40" s="121">
        <v>126</v>
      </c>
      <c r="G40" s="88"/>
      <c r="H40" s="121"/>
      <c r="I40" s="88"/>
      <c r="J40" s="131"/>
      <c r="K40" s="88"/>
      <c r="L40" s="121"/>
    </row>
    <row r="41" spans="1:15">
      <c r="A41" s="13" t="s">
        <v>51</v>
      </c>
      <c r="B41" s="13"/>
      <c r="C41" s="240"/>
      <c r="D41" s="118"/>
      <c r="E41" s="114"/>
      <c r="F41" s="118"/>
      <c r="G41" s="114"/>
      <c r="H41" s="118"/>
      <c r="I41" s="114"/>
      <c r="J41" s="117"/>
      <c r="K41" s="114"/>
      <c r="L41" s="118"/>
    </row>
    <row r="42" spans="1:15" s="155" customFormat="1">
      <c r="A42" s="22" t="s">
        <v>35</v>
      </c>
      <c r="B42" s="22"/>
      <c r="C42" s="281">
        <f>SUM(D42:L42)</f>
        <v>256606</v>
      </c>
      <c r="D42" s="127">
        <f t="shared" ref="D42:L42" si="4">SUM(D13,D26,D34,D38)</f>
        <v>169793</v>
      </c>
      <c r="E42" s="127">
        <f t="shared" si="4"/>
        <v>36921</v>
      </c>
      <c r="F42" s="127">
        <f t="shared" si="4"/>
        <v>43341</v>
      </c>
      <c r="G42" s="127">
        <f t="shared" si="4"/>
        <v>0</v>
      </c>
      <c r="H42" s="127">
        <f t="shared" si="4"/>
        <v>0</v>
      </c>
      <c r="I42" s="127">
        <f t="shared" si="4"/>
        <v>6551</v>
      </c>
      <c r="J42" s="127">
        <f t="shared" si="4"/>
        <v>0</v>
      </c>
      <c r="K42" s="127">
        <f t="shared" si="4"/>
        <v>0</v>
      </c>
      <c r="L42" s="127">
        <f t="shared" si="4"/>
        <v>0</v>
      </c>
      <c r="M42" s="360"/>
    </row>
    <row r="43" spans="1:15" s="155" customFormat="1">
      <c r="A43" s="22" t="s">
        <v>508</v>
      </c>
      <c r="B43" s="22"/>
      <c r="C43" s="281">
        <f>SUM(D43:L43)</f>
        <v>262717</v>
      </c>
      <c r="D43" s="127">
        <v>174221</v>
      </c>
      <c r="E43" s="127">
        <v>37817</v>
      </c>
      <c r="F43" s="127">
        <v>44128</v>
      </c>
      <c r="G43" s="127"/>
      <c r="H43" s="127"/>
      <c r="I43" s="127">
        <v>6551</v>
      </c>
      <c r="J43" s="127"/>
      <c r="K43" s="127"/>
      <c r="L43" s="127"/>
      <c r="M43" s="360"/>
    </row>
    <row r="44" spans="1:15" s="155" customFormat="1">
      <c r="A44" s="22" t="s">
        <v>511</v>
      </c>
      <c r="B44" s="22"/>
      <c r="C44" s="281">
        <f>SUM(C23,)</f>
        <v>16636</v>
      </c>
      <c r="D44" s="281">
        <f t="shared" ref="D44:L44" si="5">SUM(D23,)</f>
        <v>10763</v>
      </c>
      <c r="E44" s="281">
        <f t="shared" si="5"/>
        <v>2047</v>
      </c>
      <c r="F44" s="281">
        <f t="shared" si="5"/>
        <v>1081</v>
      </c>
      <c r="G44" s="281">
        <f t="shared" si="5"/>
        <v>0</v>
      </c>
      <c r="H44" s="281">
        <f t="shared" si="5"/>
        <v>0</v>
      </c>
      <c r="I44" s="281">
        <f t="shared" si="5"/>
        <v>2745</v>
      </c>
      <c r="J44" s="281">
        <f t="shared" si="5"/>
        <v>0</v>
      </c>
      <c r="K44" s="281">
        <f t="shared" si="5"/>
        <v>0</v>
      </c>
      <c r="L44" s="281">
        <f t="shared" si="5"/>
        <v>0</v>
      </c>
      <c r="M44" s="360"/>
    </row>
    <row r="45" spans="1:15" s="155" customFormat="1">
      <c r="A45" s="14" t="s">
        <v>585</v>
      </c>
      <c r="B45" s="22"/>
      <c r="C45" s="281">
        <f>SUM(C43,C44)</f>
        <v>279353</v>
      </c>
      <c r="D45" s="281">
        <f t="shared" ref="D45:L45" si="6">SUM(D43,D44)</f>
        <v>184984</v>
      </c>
      <c r="E45" s="281">
        <f t="shared" si="6"/>
        <v>39864</v>
      </c>
      <c r="F45" s="281">
        <f t="shared" si="6"/>
        <v>45209</v>
      </c>
      <c r="G45" s="281">
        <f t="shared" si="6"/>
        <v>0</v>
      </c>
      <c r="H45" s="281">
        <f t="shared" si="6"/>
        <v>0</v>
      </c>
      <c r="I45" s="281">
        <f t="shared" si="6"/>
        <v>9296</v>
      </c>
      <c r="J45" s="281">
        <f t="shared" si="6"/>
        <v>0</v>
      </c>
      <c r="K45" s="281">
        <f t="shared" si="6"/>
        <v>0</v>
      </c>
      <c r="L45" s="281">
        <f t="shared" si="6"/>
        <v>0</v>
      </c>
      <c r="M45" s="360"/>
    </row>
    <row r="46" spans="1:15" ht="16.5" customHeight="1">
      <c r="A46" s="62" t="s">
        <v>501</v>
      </c>
      <c r="B46" s="385"/>
      <c r="C46" s="309">
        <f>SUM(D46:L46)</f>
        <v>126</v>
      </c>
      <c r="D46" s="386">
        <v>0</v>
      </c>
      <c r="E46" s="386">
        <v>0</v>
      </c>
      <c r="F46" s="386">
        <v>126</v>
      </c>
      <c r="G46" s="386">
        <v>0</v>
      </c>
      <c r="H46" s="386"/>
      <c r="I46" s="386">
        <v>0</v>
      </c>
      <c r="J46" s="386">
        <v>0</v>
      </c>
      <c r="K46" s="386">
        <v>0</v>
      </c>
      <c r="L46" s="386">
        <v>0</v>
      </c>
    </row>
    <row r="47" spans="1:15" ht="16.5" customHeight="1">
      <c r="A47" s="55" t="s">
        <v>502</v>
      </c>
      <c r="B47" s="512"/>
      <c r="C47" s="281">
        <f>SUM(D47:L47)</f>
        <v>126</v>
      </c>
      <c r="D47" s="513"/>
      <c r="E47" s="513"/>
      <c r="F47" s="513">
        <v>126</v>
      </c>
      <c r="G47" s="513"/>
      <c r="H47" s="513"/>
      <c r="I47" s="513"/>
      <c r="J47" s="513"/>
      <c r="K47" s="513"/>
      <c r="L47" s="513"/>
      <c r="O47" s="63"/>
    </row>
    <row r="48" spans="1:15" ht="16.5" customHeight="1">
      <c r="A48" s="55" t="s">
        <v>686</v>
      </c>
      <c r="B48" s="512"/>
      <c r="C48" s="239">
        <f>SUM(D48:L48)</f>
        <v>126</v>
      </c>
      <c r="D48" s="513"/>
      <c r="E48" s="513"/>
      <c r="F48" s="513">
        <v>126</v>
      </c>
      <c r="G48" s="513"/>
      <c r="H48" s="513"/>
      <c r="I48" s="513"/>
      <c r="J48" s="513"/>
      <c r="K48" s="513"/>
      <c r="L48" s="513"/>
      <c r="O48" s="63"/>
    </row>
    <row r="49" spans="1:13" ht="18.75" customHeight="1">
      <c r="A49" s="52" t="s">
        <v>503</v>
      </c>
      <c r="B49" s="385"/>
      <c r="C49" s="309">
        <f>SUM(D49:L49)</f>
        <v>0</v>
      </c>
      <c r="D49" s="387">
        <v>0</v>
      </c>
      <c r="E49" s="387">
        <v>0</v>
      </c>
      <c r="F49" s="387">
        <v>0</v>
      </c>
      <c r="G49" s="387">
        <v>0</v>
      </c>
      <c r="H49" s="387">
        <v>0</v>
      </c>
      <c r="I49" s="387">
        <v>0</v>
      </c>
      <c r="J49" s="387">
        <v>0</v>
      </c>
      <c r="K49" s="387">
        <v>0</v>
      </c>
      <c r="L49" s="387">
        <v>0</v>
      </c>
    </row>
    <row r="50" spans="1:13" ht="18.75" customHeight="1">
      <c r="A50" s="55" t="s">
        <v>504</v>
      </c>
      <c r="B50" s="512"/>
      <c r="C50" s="281">
        <v>0</v>
      </c>
      <c r="D50" s="508"/>
      <c r="E50" s="508"/>
      <c r="F50" s="508"/>
      <c r="G50" s="508"/>
      <c r="H50" s="508"/>
      <c r="I50" s="508"/>
      <c r="J50" s="508"/>
      <c r="K50" s="508"/>
      <c r="L50" s="508"/>
    </row>
    <row r="51" spans="1:13" ht="18.75" customHeight="1">
      <c r="A51" s="55" t="s">
        <v>685</v>
      </c>
      <c r="B51" s="514"/>
      <c r="C51" s="281">
        <v>0</v>
      </c>
      <c r="D51" s="388"/>
      <c r="E51" s="508"/>
      <c r="F51" s="388"/>
      <c r="G51" s="508"/>
      <c r="H51" s="388"/>
      <c r="I51" s="508"/>
      <c r="J51" s="388"/>
      <c r="K51" s="508"/>
      <c r="L51" s="515"/>
    </row>
    <row r="52" spans="1:13" ht="18.75" customHeight="1">
      <c r="A52" s="52" t="s">
        <v>505</v>
      </c>
      <c r="B52" s="392"/>
      <c r="C52" s="309">
        <f>SUM(D52:L52)</f>
        <v>256480</v>
      </c>
      <c r="D52" s="394">
        <f t="shared" ref="D52:L52" si="7">SUM(D13,D26)</f>
        <v>169793</v>
      </c>
      <c r="E52" s="386">
        <f t="shared" si="7"/>
        <v>36921</v>
      </c>
      <c r="F52" s="394">
        <f t="shared" si="7"/>
        <v>43215</v>
      </c>
      <c r="G52" s="386">
        <f t="shared" si="7"/>
        <v>0</v>
      </c>
      <c r="H52" s="394">
        <f t="shared" si="7"/>
        <v>0</v>
      </c>
      <c r="I52" s="386">
        <f t="shared" si="7"/>
        <v>6551</v>
      </c>
      <c r="J52" s="394">
        <f t="shared" si="7"/>
        <v>0</v>
      </c>
      <c r="K52" s="386">
        <f t="shared" si="7"/>
        <v>0</v>
      </c>
      <c r="L52" s="393">
        <f t="shared" si="7"/>
        <v>0</v>
      </c>
    </row>
    <row r="53" spans="1:13" ht="15.75" customHeight="1">
      <c r="A53" s="55" t="s">
        <v>506</v>
      </c>
      <c r="B53" s="507"/>
      <c r="C53" s="281">
        <f>SUM(D53:L53)</f>
        <v>262591</v>
      </c>
      <c r="D53" s="516">
        <v>174221</v>
      </c>
      <c r="E53" s="513">
        <v>37817</v>
      </c>
      <c r="F53" s="516">
        <v>44002</v>
      </c>
      <c r="G53" s="513"/>
      <c r="H53" s="516"/>
      <c r="I53" s="513">
        <v>6551</v>
      </c>
      <c r="J53" s="516"/>
      <c r="K53" s="513"/>
      <c r="L53" s="517"/>
    </row>
    <row r="54" spans="1:13" ht="18" customHeight="1">
      <c r="A54" s="46" t="s">
        <v>683</v>
      </c>
      <c r="B54" s="389"/>
      <c r="C54" s="519">
        <f>SUM(D54:L54)</f>
        <v>279227</v>
      </c>
      <c r="D54" s="518">
        <v>184984</v>
      </c>
      <c r="E54" s="518">
        <v>39864</v>
      </c>
      <c r="F54" s="384">
        <v>45083</v>
      </c>
      <c r="G54" s="390"/>
      <c r="H54" s="384"/>
      <c r="I54" s="390">
        <v>9296</v>
      </c>
      <c r="J54" s="518"/>
      <c r="K54" s="384"/>
      <c r="L54" s="391"/>
      <c r="M54" s="509"/>
    </row>
    <row r="55" spans="1:13">
      <c r="A55" s="1"/>
      <c r="B55" s="1"/>
      <c r="C55" s="1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3">
      <c r="A56" s="1"/>
      <c r="B56" s="388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>
      <c r="A59" s="38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>
      <c r="A60" s="1"/>
      <c r="B60" s="1"/>
      <c r="C60" s="428"/>
      <c r="D60" s="1"/>
      <c r="E60" s="1"/>
      <c r="F60" s="1"/>
      <c r="G60" s="1"/>
      <c r="H60" s="1"/>
      <c r="I60" s="1"/>
      <c r="J60" s="1"/>
      <c r="K60" s="1"/>
      <c r="L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8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250"/>
  <sheetViews>
    <sheetView view="pageBreakPreview" zoomScaleNormal="100" zoomScaleSheetLayoutView="100" workbookViewId="0"/>
  </sheetViews>
  <sheetFormatPr defaultRowHeight="15"/>
  <cols>
    <col min="1" max="1" width="36.7109375" style="447" customWidth="1"/>
    <col min="2" max="2" width="8.5703125" style="447" customWidth="1"/>
    <col min="3" max="3" width="10.140625" style="447" customWidth="1"/>
    <col min="4" max="4" width="11" style="447" customWidth="1"/>
    <col min="5" max="5" width="10.5703125" style="447" customWidth="1"/>
    <col min="6" max="6" width="11.5703125" style="447" bestFit="1" customWidth="1"/>
    <col min="7" max="7" width="14" style="447" bestFit="1" customWidth="1"/>
    <col min="8" max="8" width="12" style="447" customWidth="1"/>
    <col min="9" max="9" width="10.28515625" style="447" customWidth="1"/>
    <col min="10" max="10" width="11.140625" style="447" customWidth="1"/>
    <col min="11" max="11" width="13.5703125" style="447" customWidth="1"/>
    <col min="12" max="12" width="10.140625" style="447" customWidth="1"/>
    <col min="13" max="16384" width="9.140625" style="447"/>
  </cols>
  <sheetData>
    <row r="1" spans="1:18" ht="15.75">
      <c r="A1" s="445" t="s">
        <v>696</v>
      </c>
      <c r="B1" s="446"/>
      <c r="C1" s="445"/>
      <c r="D1" s="445"/>
      <c r="E1" s="445"/>
      <c r="F1" s="445"/>
      <c r="G1" s="445"/>
      <c r="H1" s="483"/>
      <c r="I1" s="483"/>
      <c r="J1" s="483"/>
      <c r="K1" s="210"/>
      <c r="L1" s="210"/>
      <c r="M1" s="210"/>
      <c r="N1" s="210"/>
      <c r="O1" s="448"/>
    </row>
    <row r="2" spans="1:18" ht="15.75">
      <c r="A2" s="445"/>
      <c r="B2" s="446"/>
      <c r="C2" s="445"/>
      <c r="D2" s="445"/>
      <c r="E2" s="445"/>
      <c r="F2" s="445"/>
      <c r="G2" s="445"/>
      <c r="H2" s="483"/>
      <c r="I2" s="483"/>
      <c r="J2" s="483"/>
      <c r="K2" s="210"/>
      <c r="L2" s="210"/>
      <c r="M2" s="210"/>
      <c r="N2" s="210"/>
      <c r="O2" s="448"/>
    </row>
    <row r="3" spans="1:18" ht="15.75">
      <c r="A3" s="541" t="s">
        <v>46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</row>
    <row r="4" spans="1:18" ht="15.75">
      <c r="A4" s="541" t="s">
        <v>672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</row>
    <row r="5" spans="1:18" ht="15.75">
      <c r="A5" s="541" t="s">
        <v>20</v>
      </c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</row>
    <row r="6" spans="1:18">
      <c r="A6" s="212"/>
      <c r="B6" s="212"/>
      <c r="C6" s="212"/>
      <c r="D6" s="214"/>
      <c r="E6" s="212"/>
      <c r="F6" s="212"/>
      <c r="G6" s="212"/>
      <c r="H6" s="212"/>
      <c r="I6" s="560" t="s">
        <v>28</v>
      </c>
      <c r="J6" s="560"/>
      <c r="K6" s="560"/>
      <c r="L6" s="560"/>
    </row>
    <row r="7" spans="1:18" ht="15" customHeight="1">
      <c r="A7" s="449" t="s">
        <v>39</v>
      </c>
      <c r="B7" s="535" t="s">
        <v>242</v>
      </c>
      <c r="C7" s="561" t="s">
        <v>254</v>
      </c>
      <c r="D7" s="564" t="s">
        <v>40</v>
      </c>
      <c r="E7" s="565"/>
      <c r="F7" s="565"/>
      <c r="G7" s="565"/>
      <c r="H7" s="566"/>
      <c r="I7" s="567" t="s">
        <v>41</v>
      </c>
      <c r="J7" s="568"/>
      <c r="K7" s="568"/>
      <c r="L7" s="535" t="s">
        <v>337</v>
      </c>
      <c r="Q7" s="456"/>
    </row>
    <row r="8" spans="1:18" ht="12.75" customHeight="1">
      <c r="A8" s="450" t="s">
        <v>42</v>
      </c>
      <c r="B8" s="543"/>
      <c r="C8" s="562"/>
      <c r="D8" s="535" t="s">
        <v>75</v>
      </c>
      <c r="E8" s="535" t="s">
        <v>76</v>
      </c>
      <c r="F8" s="535" t="s">
        <v>98</v>
      </c>
      <c r="G8" s="535" t="s">
        <v>215</v>
      </c>
      <c r="H8" s="535" t="s">
        <v>191</v>
      </c>
      <c r="I8" s="561" t="s">
        <v>44</v>
      </c>
      <c r="J8" s="535" t="s">
        <v>43</v>
      </c>
      <c r="K8" s="569" t="s">
        <v>223</v>
      </c>
      <c r="L8" s="536"/>
    </row>
    <row r="9" spans="1:18">
      <c r="A9" s="450"/>
      <c r="B9" s="543"/>
      <c r="C9" s="562"/>
      <c r="D9" s="536"/>
      <c r="E9" s="536"/>
      <c r="F9" s="536"/>
      <c r="G9" s="536"/>
      <c r="H9" s="536"/>
      <c r="I9" s="572"/>
      <c r="J9" s="536"/>
      <c r="K9" s="570"/>
      <c r="L9" s="536"/>
    </row>
    <row r="10" spans="1:18" ht="29.25" customHeight="1">
      <c r="A10" s="451"/>
      <c r="B10" s="544"/>
      <c r="C10" s="563"/>
      <c r="D10" s="537"/>
      <c r="E10" s="537"/>
      <c r="F10" s="537"/>
      <c r="G10" s="537"/>
      <c r="H10" s="537"/>
      <c r="I10" s="573"/>
      <c r="J10" s="537"/>
      <c r="K10" s="571"/>
      <c r="L10" s="537"/>
    </row>
    <row r="11" spans="1:18">
      <c r="A11" s="453" t="s">
        <v>8</v>
      </c>
      <c r="B11" s="453" t="s">
        <v>9</v>
      </c>
      <c r="C11" s="453" t="s">
        <v>10</v>
      </c>
      <c r="D11" s="453" t="s">
        <v>11</v>
      </c>
      <c r="E11" s="453" t="s">
        <v>12</v>
      </c>
      <c r="F11" s="453" t="s">
        <v>13</v>
      </c>
      <c r="G11" s="453" t="s">
        <v>14</v>
      </c>
      <c r="H11" s="453" t="s">
        <v>15</v>
      </c>
      <c r="I11" s="453" t="s">
        <v>16</v>
      </c>
      <c r="J11" s="453" t="s">
        <v>17</v>
      </c>
      <c r="K11" s="453" t="s">
        <v>18</v>
      </c>
      <c r="L11" s="453" t="s">
        <v>326</v>
      </c>
    </row>
    <row r="12" spans="1:18">
      <c r="A12" s="190" t="s">
        <v>235</v>
      </c>
      <c r="B12" s="297" t="s">
        <v>335</v>
      </c>
      <c r="C12" s="206"/>
      <c r="D12" s="198"/>
      <c r="E12" s="199"/>
      <c r="F12" s="198"/>
      <c r="G12" s="199"/>
      <c r="H12" s="199"/>
      <c r="I12" s="198"/>
      <c r="J12" s="199"/>
      <c r="K12" s="198"/>
      <c r="L12" s="199"/>
      <c r="M12" s="454">
        <f>SUM(D12:L12)</f>
        <v>0</v>
      </c>
      <c r="N12" s="454">
        <f>C12-M12</f>
        <v>0</v>
      </c>
    </row>
    <row r="13" spans="1:18">
      <c r="A13" s="215" t="s">
        <v>49</v>
      </c>
      <c r="B13" s="215"/>
      <c r="C13" s="204">
        <f>SUM(D13:L13)</f>
        <v>150750</v>
      </c>
      <c r="D13" s="203">
        <v>103135</v>
      </c>
      <c r="E13" s="204">
        <v>22476</v>
      </c>
      <c r="F13" s="203">
        <v>23458</v>
      </c>
      <c r="G13" s="204"/>
      <c r="H13" s="204"/>
      <c r="I13" s="203">
        <v>1681</v>
      </c>
      <c r="J13" s="204"/>
      <c r="K13" s="203"/>
      <c r="L13" s="204"/>
      <c r="M13" s="454">
        <f>SUM(D13:L13)</f>
        <v>150750</v>
      </c>
      <c r="N13" s="454">
        <f>C13-M13</f>
        <v>0</v>
      </c>
      <c r="O13" s="454"/>
    </row>
    <row r="14" spans="1:18">
      <c r="A14" s="215" t="s">
        <v>499</v>
      </c>
      <c r="B14" s="215"/>
      <c r="C14" s="204">
        <v>152385</v>
      </c>
      <c r="D14" s="203">
        <v>103135</v>
      </c>
      <c r="E14" s="204">
        <v>22476</v>
      </c>
      <c r="F14" s="203">
        <v>25093</v>
      </c>
      <c r="G14" s="204"/>
      <c r="H14" s="204"/>
      <c r="I14" s="203">
        <v>1681</v>
      </c>
      <c r="J14" s="204"/>
      <c r="K14" s="203"/>
      <c r="L14" s="204"/>
      <c r="M14" s="454">
        <f t="shared" ref="M14:M77" si="0">SUM(D14:L14)</f>
        <v>152385</v>
      </c>
      <c r="N14" s="454">
        <f t="shared" ref="N14:N77" si="1">C14-M14</f>
        <v>0</v>
      </c>
      <c r="O14" s="454">
        <v>0</v>
      </c>
    </row>
    <row r="15" spans="1:18">
      <c r="A15" s="215" t="s">
        <v>560</v>
      </c>
      <c r="B15" s="215"/>
      <c r="C15" s="193">
        <v>0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454">
        <f t="shared" si="0"/>
        <v>0</v>
      </c>
      <c r="N15" s="454">
        <f t="shared" si="1"/>
        <v>0</v>
      </c>
      <c r="O15" s="193">
        <f>SUM(O14)</f>
        <v>0</v>
      </c>
      <c r="P15" s="454"/>
      <c r="Q15" s="454"/>
      <c r="R15" s="454"/>
    </row>
    <row r="16" spans="1:18" s="457" customFormat="1">
      <c r="A16" s="200" t="s">
        <v>499</v>
      </c>
      <c r="B16" s="200"/>
      <c r="C16" s="195">
        <f t="shared" ref="C16:L16" si="2">C14+C15</f>
        <v>152385</v>
      </c>
      <c r="D16" s="195">
        <f t="shared" si="2"/>
        <v>103135</v>
      </c>
      <c r="E16" s="195">
        <f t="shared" si="2"/>
        <v>22476</v>
      </c>
      <c r="F16" s="195">
        <f t="shared" si="2"/>
        <v>25093</v>
      </c>
      <c r="G16" s="195">
        <f t="shared" si="2"/>
        <v>0</v>
      </c>
      <c r="H16" s="195">
        <f t="shared" si="2"/>
        <v>0</v>
      </c>
      <c r="I16" s="195">
        <f t="shared" si="2"/>
        <v>1681</v>
      </c>
      <c r="J16" s="195">
        <f t="shared" si="2"/>
        <v>0</v>
      </c>
      <c r="K16" s="195">
        <f t="shared" si="2"/>
        <v>0</v>
      </c>
      <c r="L16" s="195">
        <f t="shared" si="2"/>
        <v>0</v>
      </c>
      <c r="M16" s="454">
        <f t="shared" si="0"/>
        <v>152385</v>
      </c>
      <c r="N16" s="454">
        <f t="shared" si="1"/>
        <v>0</v>
      </c>
      <c r="O16" s="195">
        <f>O13+O15</f>
        <v>0</v>
      </c>
      <c r="P16" s="484"/>
      <c r="Q16" s="484"/>
      <c r="R16" s="484"/>
    </row>
    <row r="17" spans="1:15">
      <c r="A17" s="190" t="s">
        <v>236</v>
      </c>
      <c r="B17" s="297" t="s">
        <v>335</v>
      </c>
      <c r="C17" s="204"/>
      <c r="D17" s="198"/>
      <c r="E17" s="199"/>
      <c r="F17" s="198"/>
      <c r="G17" s="199"/>
      <c r="H17" s="199"/>
      <c r="I17" s="198"/>
      <c r="J17" s="199"/>
      <c r="K17" s="198"/>
      <c r="L17" s="199"/>
      <c r="M17" s="454">
        <f t="shared" si="0"/>
        <v>0</v>
      </c>
      <c r="N17" s="454">
        <f t="shared" si="1"/>
        <v>0</v>
      </c>
      <c r="O17" s="454"/>
    </row>
    <row r="18" spans="1:15" s="456" customFormat="1">
      <c r="A18" s="215" t="s">
        <v>49</v>
      </c>
      <c r="B18" s="215"/>
      <c r="C18" s="204">
        <f>SUM(D18:L18)</f>
        <v>126000</v>
      </c>
      <c r="D18" s="203">
        <v>81972</v>
      </c>
      <c r="E18" s="204">
        <v>16575</v>
      </c>
      <c r="F18" s="203">
        <v>24189</v>
      </c>
      <c r="G18" s="204"/>
      <c r="H18" s="204"/>
      <c r="I18" s="203">
        <v>3264</v>
      </c>
      <c r="J18" s="204"/>
      <c r="K18" s="203"/>
      <c r="L18" s="204"/>
      <c r="M18" s="454">
        <f t="shared" si="0"/>
        <v>126000</v>
      </c>
      <c r="N18" s="454">
        <f t="shared" si="1"/>
        <v>0</v>
      </c>
      <c r="O18" s="455"/>
    </row>
    <row r="19" spans="1:15" s="456" customFormat="1">
      <c r="A19" s="215" t="s">
        <v>499</v>
      </c>
      <c r="B19" s="215"/>
      <c r="C19" s="204">
        <v>126000</v>
      </c>
      <c r="D19" s="203">
        <v>81972</v>
      </c>
      <c r="E19" s="204">
        <v>16575</v>
      </c>
      <c r="F19" s="203">
        <v>24189</v>
      </c>
      <c r="G19" s="204">
        <v>0</v>
      </c>
      <c r="H19" s="204">
        <v>0</v>
      </c>
      <c r="I19" s="203">
        <v>3264</v>
      </c>
      <c r="J19" s="204">
        <v>0</v>
      </c>
      <c r="K19" s="203">
        <v>0</v>
      </c>
      <c r="L19" s="204">
        <v>0</v>
      </c>
      <c r="M19" s="454">
        <f t="shared" si="0"/>
        <v>126000</v>
      </c>
      <c r="N19" s="454">
        <f t="shared" si="1"/>
        <v>0</v>
      </c>
      <c r="O19" s="455"/>
    </row>
    <row r="20" spans="1:15">
      <c r="A20" s="215" t="s">
        <v>560</v>
      </c>
      <c r="B20" s="215"/>
      <c r="C20" s="204">
        <v>0</v>
      </c>
      <c r="D20" s="204">
        <v>0</v>
      </c>
      <c r="E20" s="204">
        <v>0</v>
      </c>
      <c r="F20" s="204">
        <v>0</v>
      </c>
      <c r="G20" s="204"/>
      <c r="H20" s="204"/>
      <c r="I20" s="204">
        <v>0</v>
      </c>
      <c r="J20" s="204"/>
      <c r="K20" s="204"/>
      <c r="L20" s="204"/>
      <c r="M20" s="454">
        <f t="shared" si="0"/>
        <v>0</v>
      </c>
      <c r="N20" s="454">
        <f t="shared" si="1"/>
        <v>0</v>
      </c>
      <c r="O20" s="454"/>
    </row>
    <row r="21" spans="1:15" s="457" customFormat="1">
      <c r="A21" s="200" t="s">
        <v>499</v>
      </c>
      <c r="B21" s="200"/>
      <c r="C21" s="201">
        <f t="shared" ref="C21:L21" si="3">C18+C20</f>
        <v>126000</v>
      </c>
      <c r="D21" s="201">
        <f t="shared" si="3"/>
        <v>81972</v>
      </c>
      <c r="E21" s="201">
        <f t="shared" si="3"/>
        <v>16575</v>
      </c>
      <c r="F21" s="201">
        <f t="shared" si="3"/>
        <v>24189</v>
      </c>
      <c r="G21" s="201">
        <f t="shared" si="3"/>
        <v>0</v>
      </c>
      <c r="H21" s="201">
        <f t="shared" si="3"/>
        <v>0</v>
      </c>
      <c r="I21" s="201">
        <f t="shared" si="3"/>
        <v>3264</v>
      </c>
      <c r="J21" s="201">
        <f t="shared" si="3"/>
        <v>0</v>
      </c>
      <c r="K21" s="201">
        <f t="shared" si="3"/>
        <v>0</v>
      </c>
      <c r="L21" s="201">
        <f t="shared" si="3"/>
        <v>0</v>
      </c>
      <c r="M21" s="454">
        <f t="shared" si="0"/>
        <v>126000</v>
      </c>
      <c r="N21" s="454">
        <f t="shared" si="1"/>
        <v>0</v>
      </c>
      <c r="O21" s="484"/>
    </row>
    <row r="22" spans="1:15">
      <c r="A22" s="302" t="s">
        <v>237</v>
      </c>
      <c r="B22" s="300" t="s">
        <v>335</v>
      </c>
      <c r="C22" s="204"/>
      <c r="D22" s="203"/>
      <c r="E22" s="204"/>
      <c r="F22" s="203"/>
      <c r="G22" s="204"/>
      <c r="H22" s="204"/>
      <c r="I22" s="203"/>
      <c r="J22" s="204"/>
      <c r="K22" s="203"/>
      <c r="L22" s="204"/>
      <c r="M22" s="454">
        <f t="shared" si="0"/>
        <v>0</v>
      </c>
      <c r="N22" s="454">
        <f t="shared" si="1"/>
        <v>0</v>
      </c>
      <c r="O22" s="454"/>
    </row>
    <row r="23" spans="1:15" s="456" customFormat="1">
      <c r="A23" s="215" t="s">
        <v>49</v>
      </c>
      <c r="B23" s="215"/>
      <c r="C23" s="204">
        <v>66186</v>
      </c>
      <c r="D23" s="203">
        <v>43486</v>
      </c>
      <c r="E23" s="204">
        <v>8700</v>
      </c>
      <c r="F23" s="203">
        <v>12449</v>
      </c>
      <c r="G23" s="204"/>
      <c r="H23" s="204"/>
      <c r="I23" s="203">
        <v>1551</v>
      </c>
      <c r="J23" s="204"/>
      <c r="K23" s="203"/>
      <c r="L23" s="204"/>
      <c r="M23" s="454">
        <f t="shared" si="0"/>
        <v>66186</v>
      </c>
      <c r="N23" s="454">
        <f t="shared" si="1"/>
        <v>0</v>
      </c>
      <c r="O23" s="455"/>
    </row>
    <row r="24" spans="1:15" s="456" customFormat="1">
      <c r="A24" s="215" t="s">
        <v>499</v>
      </c>
      <c r="B24" s="215"/>
      <c r="C24" s="204">
        <v>66186</v>
      </c>
      <c r="D24" s="203">
        <v>43486</v>
      </c>
      <c r="E24" s="204">
        <v>8700</v>
      </c>
      <c r="F24" s="203">
        <v>12449</v>
      </c>
      <c r="G24" s="204"/>
      <c r="H24" s="204"/>
      <c r="I24" s="203">
        <v>1551</v>
      </c>
      <c r="J24" s="204"/>
      <c r="K24" s="203"/>
      <c r="L24" s="204"/>
      <c r="M24" s="454">
        <f t="shared" si="0"/>
        <v>66186</v>
      </c>
      <c r="N24" s="454">
        <f t="shared" si="1"/>
        <v>0</v>
      </c>
      <c r="O24" s="455"/>
    </row>
    <row r="25" spans="1:15">
      <c r="A25" s="215" t="s">
        <v>560</v>
      </c>
      <c r="B25" s="215"/>
      <c r="C25" s="204">
        <v>0</v>
      </c>
      <c r="D25" s="204">
        <v>0</v>
      </c>
      <c r="E25" s="204">
        <v>0</v>
      </c>
      <c r="F25" s="204">
        <v>0</v>
      </c>
      <c r="G25" s="204"/>
      <c r="H25" s="204"/>
      <c r="I25" s="204">
        <v>0</v>
      </c>
      <c r="J25" s="204"/>
      <c r="K25" s="204"/>
      <c r="L25" s="204"/>
      <c r="M25" s="454">
        <f t="shared" si="0"/>
        <v>0</v>
      </c>
      <c r="N25" s="454">
        <f t="shared" si="1"/>
        <v>0</v>
      </c>
      <c r="O25" s="454"/>
    </row>
    <row r="26" spans="1:15">
      <c r="A26" s="200" t="s">
        <v>499</v>
      </c>
      <c r="B26" s="200"/>
      <c r="C26" s="201">
        <f>C23+C25</f>
        <v>66186</v>
      </c>
      <c r="D26" s="201">
        <f t="shared" ref="D26:I26" si="4">D23+D25</f>
        <v>43486</v>
      </c>
      <c r="E26" s="201">
        <f t="shared" si="4"/>
        <v>8700</v>
      </c>
      <c r="F26" s="201">
        <f t="shared" si="4"/>
        <v>12449</v>
      </c>
      <c r="G26" s="201"/>
      <c r="H26" s="201"/>
      <c r="I26" s="201">
        <f t="shared" si="4"/>
        <v>1551</v>
      </c>
      <c r="J26" s="201"/>
      <c r="K26" s="201"/>
      <c r="L26" s="201"/>
      <c r="M26" s="454">
        <f t="shared" si="0"/>
        <v>66186</v>
      </c>
      <c r="N26" s="454">
        <f t="shared" si="1"/>
        <v>0</v>
      </c>
      <c r="O26" s="454"/>
    </row>
    <row r="27" spans="1:15">
      <c r="A27" s="302" t="s">
        <v>255</v>
      </c>
      <c r="B27" s="302"/>
      <c r="C27" s="204"/>
      <c r="D27" s="203"/>
      <c r="E27" s="204"/>
      <c r="F27" s="203"/>
      <c r="G27" s="204"/>
      <c r="H27" s="204"/>
      <c r="I27" s="198"/>
      <c r="J27" s="199"/>
      <c r="K27" s="198"/>
      <c r="L27" s="199"/>
      <c r="M27" s="454">
        <f t="shared" si="0"/>
        <v>0</v>
      </c>
      <c r="N27" s="454">
        <f t="shared" si="1"/>
        <v>0</v>
      </c>
      <c r="O27" s="454"/>
    </row>
    <row r="28" spans="1:15">
      <c r="A28" s="215" t="s">
        <v>49</v>
      </c>
      <c r="B28" s="297" t="s">
        <v>335</v>
      </c>
      <c r="C28" s="204">
        <v>34689</v>
      </c>
      <c r="D28" s="203">
        <v>20278</v>
      </c>
      <c r="E28" s="204">
        <v>4008</v>
      </c>
      <c r="F28" s="203">
        <v>5582</v>
      </c>
      <c r="G28" s="204"/>
      <c r="H28" s="204"/>
      <c r="I28" s="203">
        <v>4821</v>
      </c>
      <c r="J28" s="204"/>
      <c r="K28" s="203"/>
      <c r="L28" s="204"/>
      <c r="M28" s="454">
        <f t="shared" si="0"/>
        <v>34689</v>
      </c>
      <c r="N28" s="454">
        <f t="shared" si="1"/>
        <v>0</v>
      </c>
      <c r="O28" s="454"/>
    </row>
    <row r="29" spans="1:15">
      <c r="A29" s="215" t="s">
        <v>499</v>
      </c>
      <c r="B29" s="300"/>
      <c r="C29" s="204">
        <v>34850</v>
      </c>
      <c r="D29" s="203">
        <v>20278</v>
      </c>
      <c r="E29" s="204">
        <v>4008</v>
      </c>
      <c r="F29" s="203">
        <v>5743</v>
      </c>
      <c r="G29" s="204"/>
      <c r="H29" s="204"/>
      <c r="I29" s="203">
        <v>4821</v>
      </c>
      <c r="J29" s="204"/>
      <c r="K29" s="203"/>
      <c r="L29" s="204"/>
      <c r="M29" s="454">
        <f t="shared" si="0"/>
        <v>34850</v>
      </c>
      <c r="N29" s="454">
        <f t="shared" si="1"/>
        <v>0</v>
      </c>
      <c r="O29" s="454"/>
    </row>
    <row r="30" spans="1:15">
      <c r="A30" s="215" t="s">
        <v>560</v>
      </c>
      <c r="B30" s="300"/>
      <c r="C30" s="204">
        <v>0</v>
      </c>
      <c r="D30" s="204">
        <v>0</v>
      </c>
      <c r="E30" s="204">
        <v>0</v>
      </c>
      <c r="F30" s="204">
        <v>0</v>
      </c>
      <c r="G30" s="204">
        <v>0</v>
      </c>
      <c r="H30" s="204">
        <v>0</v>
      </c>
      <c r="I30" s="204">
        <v>0</v>
      </c>
      <c r="J30" s="204">
        <v>0</v>
      </c>
      <c r="K30" s="204">
        <v>0</v>
      </c>
      <c r="L30" s="204">
        <v>0</v>
      </c>
      <c r="M30" s="454">
        <f t="shared" si="0"/>
        <v>0</v>
      </c>
      <c r="N30" s="454">
        <f t="shared" si="1"/>
        <v>0</v>
      </c>
      <c r="O30" s="454"/>
    </row>
    <row r="31" spans="1:15">
      <c r="A31" s="200" t="s">
        <v>499</v>
      </c>
      <c r="B31" s="299"/>
      <c r="C31" s="201">
        <f>C29+C30</f>
        <v>34850</v>
      </c>
      <c r="D31" s="201">
        <f t="shared" ref="D31:L31" si="5">D29+D30</f>
        <v>20278</v>
      </c>
      <c r="E31" s="201">
        <f t="shared" si="5"/>
        <v>4008</v>
      </c>
      <c r="F31" s="201">
        <f t="shared" si="5"/>
        <v>5743</v>
      </c>
      <c r="G31" s="201">
        <f t="shared" si="5"/>
        <v>0</v>
      </c>
      <c r="H31" s="201">
        <f t="shared" si="5"/>
        <v>0</v>
      </c>
      <c r="I31" s="201">
        <f t="shared" si="5"/>
        <v>4821</v>
      </c>
      <c r="J31" s="201">
        <f t="shared" si="5"/>
        <v>0</v>
      </c>
      <c r="K31" s="201">
        <f t="shared" si="5"/>
        <v>0</v>
      </c>
      <c r="L31" s="201">
        <f t="shared" si="5"/>
        <v>0</v>
      </c>
      <c r="M31" s="454">
        <f t="shared" si="0"/>
        <v>34850</v>
      </c>
      <c r="N31" s="454">
        <f t="shared" si="1"/>
        <v>0</v>
      </c>
      <c r="O31" s="454"/>
    </row>
    <row r="32" spans="1:15">
      <c r="A32" s="302" t="s">
        <v>231</v>
      </c>
      <c r="B32" s="300" t="s">
        <v>336</v>
      </c>
      <c r="C32" s="204"/>
      <c r="D32" s="199"/>
      <c r="E32" s="199"/>
      <c r="F32" s="198"/>
      <c r="G32" s="199"/>
      <c r="H32" s="199"/>
      <c r="I32" s="198"/>
      <c r="J32" s="199"/>
      <c r="K32" s="198"/>
      <c r="L32" s="199"/>
      <c r="M32" s="454">
        <f t="shared" si="0"/>
        <v>0</v>
      </c>
      <c r="N32" s="454">
        <f t="shared" si="1"/>
        <v>0</v>
      </c>
      <c r="O32" s="454"/>
    </row>
    <row r="33" spans="1:15">
      <c r="A33" s="215" t="s">
        <v>49</v>
      </c>
      <c r="B33" s="300"/>
      <c r="C33" s="204">
        <f t="shared" ref="C33:L36" si="6">C38+C43</f>
        <v>199859</v>
      </c>
      <c r="D33" s="204">
        <f t="shared" si="6"/>
        <v>103267</v>
      </c>
      <c r="E33" s="204">
        <f t="shared" si="6"/>
        <v>21288</v>
      </c>
      <c r="F33" s="204">
        <f t="shared" si="6"/>
        <v>68516</v>
      </c>
      <c r="G33" s="204">
        <f t="shared" si="6"/>
        <v>120</v>
      </c>
      <c r="H33" s="204">
        <f t="shared" si="6"/>
        <v>0</v>
      </c>
      <c r="I33" s="204">
        <f t="shared" si="6"/>
        <v>6668</v>
      </c>
      <c r="J33" s="204">
        <f t="shared" si="6"/>
        <v>0</v>
      </c>
      <c r="K33" s="204">
        <f t="shared" si="6"/>
        <v>0</v>
      </c>
      <c r="L33" s="204">
        <f t="shared" si="6"/>
        <v>0</v>
      </c>
      <c r="M33" s="454">
        <f t="shared" si="0"/>
        <v>199859</v>
      </c>
      <c r="N33" s="454">
        <f t="shared" si="1"/>
        <v>0</v>
      </c>
      <c r="O33" s="454"/>
    </row>
    <row r="34" spans="1:15">
      <c r="A34" s="215" t="s">
        <v>499</v>
      </c>
      <c r="B34" s="300"/>
      <c r="C34" s="204">
        <f t="shared" si="6"/>
        <v>201506</v>
      </c>
      <c r="D34" s="204">
        <f t="shared" si="6"/>
        <v>103267</v>
      </c>
      <c r="E34" s="204">
        <f t="shared" si="6"/>
        <v>21288</v>
      </c>
      <c r="F34" s="204">
        <f t="shared" si="6"/>
        <v>70163</v>
      </c>
      <c r="G34" s="204">
        <f t="shared" si="6"/>
        <v>120</v>
      </c>
      <c r="H34" s="204">
        <f t="shared" si="6"/>
        <v>0</v>
      </c>
      <c r="I34" s="204">
        <f t="shared" si="6"/>
        <v>6668</v>
      </c>
      <c r="J34" s="204">
        <f t="shared" si="6"/>
        <v>0</v>
      </c>
      <c r="K34" s="204">
        <f t="shared" si="6"/>
        <v>0</v>
      </c>
      <c r="L34" s="204">
        <f t="shared" si="6"/>
        <v>0</v>
      </c>
      <c r="M34" s="454">
        <f t="shared" si="0"/>
        <v>201506</v>
      </c>
      <c r="N34" s="454">
        <f t="shared" si="1"/>
        <v>0</v>
      </c>
      <c r="O34" s="454"/>
    </row>
    <row r="35" spans="1:15">
      <c r="A35" s="215" t="s">
        <v>560</v>
      </c>
      <c r="B35" s="300"/>
      <c r="C35" s="204">
        <f t="shared" si="6"/>
        <v>0</v>
      </c>
      <c r="D35" s="204">
        <f t="shared" si="6"/>
        <v>0</v>
      </c>
      <c r="E35" s="204">
        <f t="shared" si="6"/>
        <v>0</v>
      </c>
      <c r="F35" s="204">
        <f t="shared" si="6"/>
        <v>0</v>
      </c>
      <c r="G35" s="204">
        <f t="shared" si="6"/>
        <v>0</v>
      </c>
      <c r="H35" s="204">
        <f t="shared" si="6"/>
        <v>0</v>
      </c>
      <c r="I35" s="204">
        <f t="shared" si="6"/>
        <v>0</v>
      </c>
      <c r="J35" s="204">
        <f t="shared" si="6"/>
        <v>0</v>
      </c>
      <c r="K35" s="204">
        <f t="shared" si="6"/>
        <v>0</v>
      </c>
      <c r="L35" s="204">
        <f t="shared" si="6"/>
        <v>0</v>
      </c>
      <c r="M35" s="454">
        <f t="shared" si="0"/>
        <v>0</v>
      </c>
      <c r="N35" s="454">
        <f t="shared" si="1"/>
        <v>0</v>
      </c>
      <c r="O35" s="454"/>
    </row>
    <row r="36" spans="1:15" s="456" customFormat="1">
      <c r="A36" s="215" t="s">
        <v>499</v>
      </c>
      <c r="B36" s="300"/>
      <c r="C36" s="204">
        <f t="shared" si="6"/>
        <v>201506</v>
      </c>
      <c r="D36" s="204">
        <f t="shared" si="6"/>
        <v>103267</v>
      </c>
      <c r="E36" s="204">
        <f t="shared" si="6"/>
        <v>21288</v>
      </c>
      <c r="F36" s="204">
        <f t="shared" si="6"/>
        <v>70163</v>
      </c>
      <c r="G36" s="204">
        <f t="shared" si="6"/>
        <v>120</v>
      </c>
      <c r="H36" s="204">
        <f t="shared" si="6"/>
        <v>0</v>
      </c>
      <c r="I36" s="204">
        <f t="shared" si="6"/>
        <v>6668</v>
      </c>
      <c r="J36" s="204">
        <f t="shared" si="6"/>
        <v>0</v>
      </c>
      <c r="K36" s="204">
        <f t="shared" si="6"/>
        <v>0</v>
      </c>
      <c r="L36" s="204">
        <f t="shared" si="6"/>
        <v>0</v>
      </c>
      <c r="M36" s="454">
        <f t="shared" si="0"/>
        <v>201506</v>
      </c>
      <c r="N36" s="454">
        <f t="shared" si="1"/>
        <v>0</v>
      </c>
      <c r="O36" s="455"/>
    </row>
    <row r="37" spans="1:15">
      <c r="A37" s="205" t="s">
        <v>150</v>
      </c>
      <c r="B37" s="205"/>
      <c r="C37" s="204"/>
      <c r="D37" s="203"/>
      <c r="E37" s="204"/>
      <c r="F37" s="203"/>
      <c r="G37" s="204"/>
      <c r="H37" s="204"/>
      <c r="I37" s="203"/>
      <c r="J37" s="204"/>
      <c r="K37" s="203"/>
      <c r="L37" s="204"/>
      <c r="M37" s="454">
        <f t="shared" si="0"/>
        <v>0</v>
      </c>
      <c r="N37" s="454">
        <f t="shared" si="1"/>
        <v>0</v>
      </c>
      <c r="O37" s="454"/>
    </row>
    <row r="38" spans="1:15">
      <c r="A38" s="215" t="s">
        <v>49</v>
      </c>
      <c r="B38" s="215"/>
      <c r="C38" s="204">
        <v>118625</v>
      </c>
      <c r="D38" s="203">
        <v>57447</v>
      </c>
      <c r="E38" s="204">
        <v>12073</v>
      </c>
      <c r="F38" s="203">
        <v>44540</v>
      </c>
      <c r="G38" s="204">
        <v>120</v>
      </c>
      <c r="H38" s="204"/>
      <c r="I38" s="203">
        <v>4445</v>
      </c>
      <c r="J38" s="204"/>
      <c r="K38" s="203"/>
      <c r="L38" s="204"/>
      <c r="M38" s="454">
        <f t="shared" si="0"/>
        <v>118625</v>
      </c>
      <c r="N38" s="454">
        <f t="shared" si="1"/>
        <v>0</v>
      </c>
      <c r="O38" s="454"/>
    </row>
    <row r="39" spans="1:15">
      <c r="A39" s="215" t="s">
        <v>499</v>
      </c>
      <c r="B39" s="215"/>
      <c r="C39" s="204">
        <v>119415</v>
      </c>
      <c r="D39" s="203">
        <v>57447</v>
      </c>
      <c r="E39" s="204">
        <v>12073</v>
      </c>
      <c r="F39" s="203">
        <v>45330</v>
      </c>
      <c r="G39" s="204">
        <v>120</v>
      </c>
      <c r="H39" s="204">
        <v>0</v>
      </c>
      <c r="I39" s="203">
        <v>4445</v>
      </c>
      <c r="J39" s="204">
        <v>0</v>
      </c>
      <c r="K39" s="203">
        <v>0</v>
      </c>
      <c r="L39" s="204">
        <v>0</v>
      </c>
      <c r="M39" s="454">
        <f t="shared" si="0"/>
        <v>119415</v>
      </c>
      <c r="N39" s="454">
        <f t="shared" si="1"/>
        <v>0</v>
      </c>
      <c r="O39" s="454"/>
    </row>
    <row r="40" spans="1:15">
      <c r="A40" s="215" t="s">
        <v>560</v>
      </c>
      <c r="B40" s="215"/>
      <c r="C40" s="204">
        <v>0</v>
      </c>
      <c r="D40" s="204">
        <v>0</v>
      </c>
      <c r="E40" s="204">
        <v>0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04">
        <v>0</v>
      </c>
      <c r="L40" s="204">
        <v>0</v>
      </c>
      <c r="M40" s="454">
        <f t="shared" si="0"/>
        <v>0</v>
      </c>
      <c r="N40" s="454">
        <f t="shared" si="1"/>
        <v>0</v>
      </c>
      <c r="O40" s="454"/>
    </row>
    <row r="41" spans="1:15">
      <c r="A41" s="200" t="s">
        <v>499</v>
      </c>
      <c r="B41" s="200"/>
      <c r="C41" s="201">
        <f t="shared" ref="C41:L41" si="7">C39+C40</f>
        <v>119415</v>
      </c>
      <c r="D41" s="201">
        <f t="shared" si="7"/>
        <v>57447</v>
      </c>
      <c r="E41" s="201">
        <f t="shared" si="7"/>
        <v>12073</v>
      </c>
      <c r="F41" s="201">
        <f t="shared" si="7"/>
        <v>45330</v>
      </c>
      <c r="G41" s="201">
        <f t="shared" si="7"/>
        <v>120</v>
      </c>
      <c r="H41" s="201">
        <f t="shared" si="7"/>
        <v>0</v>
      </c>
      <c r="I41" s="201">
        <f t="shared" si="7"/>
        <v>4445</v>
      </c>
      <c r="J41" s="201">
        <f t="shared" si="7"/>
        <v>0</v>
      </c>
      <c r="K41" s="201">
        <f t="shared" si="7"/>
        <v>0</v>
      </c>
      <c r="L41" s="201">
        <f t="shared" si="7"/>
        <v>0</v>
      </c>
      <c r="M41" s="454">
        <f t="shared" si="0"/>
        <v>119415</v>
      </c>
      <c r="N41" s="454">
        <f t="shared" si="1"/>
        <v>0</v>
      </c>
      <c r="O41" s="454"/>
    </row>
    <row r="42" spans="1:15">
      <c r="A42" s="205" t="s">
        <v>151</v>
      </c>
      <c r="B42" s="205"/>
      <c r="C42" s="204"/>
      <c r="D42" s="203"/>
      <c r="E42" s="204"/>
      <c r="F42" s="203"/>
      <c r="G42" s="204"/>
      <c r="H42" s="204"/>
      <c r="I42" s="203"/>
      <c r="J42" s="204"/>
      <c r="K42" s="203"/>
      <c r="L42" s="204"/>
      <c r="M42" s="454">
        <f t="shared" si="0"/>
        <v>0</v>
      </c>
      <c r="N42" s="454">
        <f t="shared" si="1"/>
        <v>0</v>
      </c>
      <c r="O42" s="454"/>
    </row>
    <row r="43" spans="1:15" s="457" customFormat="1">
      <c r="A43" s="215" t="s">
        <v>49</v>
      </c>
      <c r="B43" s="215"/>
      <c r="C43" s="204">
        <v>81234</v>
      </c>
      <c r="D43" s="203">
        <v>45820</v>
      </c>
      <c r="E43" s="204">
        <v>9215</v>
      </c>
      <c r="F43" s="203">
        <v>23976</v>
      </c>
      <c r="G43" s="204"/>
      <c r="H43" s="204"/>
      <c r="I43" s="203">
        <v>2223</v>
      </c>
      <c r="J43" s="204"/>
      <c r="K43" s="203"/>
      <c r="L43" s="204"/>
      <c r="M43" s="454">
        <f t="shared" si="0"/>
        <v>81234</v>
      </c>
      <c r="N43" s="454">
        <f t="shared" si="1"/>
        <v>0</v>
      </c>
      <c r="O43" s="484"/>
    </row>
    <row r="44" spans="1:15" s="456" customFormat="1">
      <c r="A44" s="215" t="s">
        <v>499</v>
      </c>
      <c r="B44" s="215"/>
      <c r="C44" s="204">
        <v>82091</v>
      </c>
      <c r="D44" s="203">
        <v>45820</v>
      </c>
      <c r="E44" s="204">
        <v>9215</v>
      </c>
      <c r="F44" s="203">
        <v>24833</v>
      </c>
      <c r="G44" s="204">
        <v>0</v>
      </c>
      <c r="H44" s="204">
        <v>0</v>
      </c>
      <c r="I44" s="203">
        <v>2223</v>
      </c>
      <c r="J44" s="204">
        <v>0</v>
      </c>
      <c r="K44" s="203">
        <v>0</v>
      </c>
      <c r="L44" s="204">
        <v>0</v>
      </c>
      <c r="M44" s="454">
        <f t="shared" si="0"/>
        <v>82091</v>
      </c>
      <c r="N44" s="454">
        <f t="shared" si="1"/>
        <v>0</v>
      </c>
      <c r="O44" s="484"/>
    </row>
    <row r="45" spans="1:15" s="456" customFormat="1">
      <c r="A45" s="215" t="s">
        <v>560</v>
      </c>
      <c r="B45" s="215"/>
      <c r="C45" s="204">
        <v>0</v>
      </c>
      <c r="D45" s="204">
        <v>0</v>
      </c>
      <c r="E45" s="204">
        <v>0</v>
      </c>
      <c r="F45" s="204"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204">
        <v>0</v>
      </c>
      <c r="M45" s="454">
        <f t="shared" si="0"/>
        <v>0</v>
      </c>
      <c r="N45" s="454">
        <f t="shared" si="1"/>
        <v>0</v>
      </c>
      <c r="O45" s="484"/>
    </row>
    <row r="46" spans="1:15" s="456" customFormat="1">
      <c r="A46" s="200" t="s">
        <v>499</v>
      </c>
      <c r="B46" s="200"/>
      <c r="C46" s="201">
        <f t="shared" ref="C46:L46" si="8">C44+C45</f>
        <v>82091</v>
      </c>
      <c r="D46" s="201">
        <f t="shared" si="8"/>
        <v>45820</v>
      </c>
      <c r="E46" s="201">
        <f t="shared" si="8"/>
        <v>9215</v>
      </c>
      <c r="F46" s="201">
        <f t="shared" si="8"/>
        <v>24833</v>
      </c>
      <c r="G46" s="201">
        <f t="shared" si="8"/>
        <v>0</v>
      </c>
      <c r="H46" s="201">
        <f t="shared" si="8"/>
        <v>0</v>
      </c>
      <c r="I46" s="201">
        <f t="shared" si="8"/>
        <v>2223</v>
      </c>
      <c r="J46" s="201">
        <f t="shared" si="8"/>
        <v>0</v>
      </c>
      <c r="K46" s="201">
        <f t="shared" si="8"/>
        <v>0</v>
      </c>
      <c r="L46" s="201">
        <f t="shared" si="8"/>
        <v>0</v>
      </c>
      <c r="M46" s="454">
        <f t="shared" si="0"/>
        <v>82091</v>
      </c>
      <c r="N46" s="454">
        <f t="shared" si="1"/>
        <v>0</v>
      </c>
      <c r="O46" s="484"/>
    </row>
    <row r="47" spans="1:15">
      <c r="A47" s="302" t="s">
        <v>238</v>
      </c>
      <c r="B47" s="300" t="s">
        <v>335</v>
      </c>
      <c r="C47" s="204"/>
      <c r="D47" s="203"/>
      <c r="E47" s="204"/>
      <c r="F47" s="203"/>
      <c r="G47" s="204"/>
      <c r="H47" s="204"/>
      <c r="I47" s="204"/>
      <c r="J47" s="204"/>
      <c r="K47" s="203"/>
      <c r="L47" s="204"/>
      <c r="M47" s="454">
        <f t="shared" si="0"/>
        <v>0</v>
      </c>
      <c r="N47" s="454">
        <f t="shared" si="1"/>
        <v>0</v>
      </c>
      <c r="O47" s="484"/>
    </row>
    <row r="48" spans="1:15">
      <c r="A48" s="215" t="s">
        <v>49</v>
      </c>
      <c r="B48" s="413"/>
      <c r="C48" s="204">
        <v>57042</v>
      </c>
      <c r="D48" s="203">
        <v>37536</v>
      </c>
      <c r="E48" s="204">
        <v>7556</v>
      </c>
      <c r="F48" s="203">
        <v>11594</v>
      </c>
      <c r="G48" s="204"/>
      <c r="H48" s="204"/>
      <c r="I48" s="204">
        <v>356</v>
      </c>
      <c r="J48" s="204"/>
      <c r="K48" s="203"/>
      <c r="L48" s="204"/>
      <c r="M48" s="454">
        <f t="shared" si="0"/>
        <v>57042</v>
      </c>
      <c r="N48" s="454">
        <f t="shared" si="1"/>
        <v>0</v>
      </c>
      <c r="O48" s="484"/>
    </row>
    <row r="49" spans="1:15">
      <c r="A49" s="215" t="s">
        <v>499</v>
      </c>
      <c r="B49" s="413"/>
      <c r="C49" s="204">
        <v>52623</v>
      </c>
      <c r="D49" s="203">
        <v>33838</v>
      </c>
      <c r="E49" s="204">
        <v>6835</v>
      </c>
      <c r="F49" s="203">
        <v>11294</v>
      </c>
      <c r="G49" s="204"/>
      <c r="H49" s="204"/>
      <c r="I49" s="419">
        <v>656</v>
      </c>
      <c r="J49" s="204"/>
      <c r="K49" s="203"/>
      <c r="L49" s="204"/>
      <c r="M49" s="454">
        <f t="shared" si="0"/>
        <v>52623</v>
      </c>
      <c r="N49" s="454">
        <f t="shared" si="1"/>
        <v>0</v>
      </c>
      <c r="O49" s="484"/>
    </row>
    <row r="50" spans="1:15">
      <c r="A50" s="215" t="s">
        <v>560</v>
      </c>
      <c r="B50" s="413"/>
      <c r="C50" s="204">
        <v>0</v>
      </c>
      <c r="D50" s="204">
        <v>0</v>
      </c>
      <c r="E50" s="204">
        <v>0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  <c r="K50" s="204">
        <v>0</v>
      </c>
      <c r="L50" s="204">
        <v>0</v>
      </c>
      <c r="M50" s="454">
        <f t="shared" si="0"/>
        <v>0</v>
      </c>
      <c r="N50" s="454">
        <f t="shared" si="1"/>
        <v>0</v>
      </c>
      <c r="O50" s="484"/>
    </row>
    <row r="51" spans="1:15">
      <c r="A51" s="200" t="s">
        <v>499</v>
      </c>
      <c r="B51" s="301"/>
      <c r="C51" s="201">
        <f t="shared" ref="C51:L51" si="9">C49+C50</f>
        <v>52623</v>
      </c>
      <c r="D51" s="201">
        <f t="shared" si="9"/>
        <v>33838</v>
      </c>
      <c r="E51" s="201">
        <f t="shared" si="9"/>
        <v>6835</v>
      </c>
      <c r="F51" s="201">
        <f t="shared" si="9"/>
        <v>11294</v>
      </c>
      <c r="G51" s="201">
        <f t="shared" si="9"/>
        <v>0</v>
      </c>
      <c r="H51" s="201">
        <f t="shared" si="9"/>
        <v>0</v>
      </c>
      <c r="I51" s="201">
        <f t="shared" si="9"/>
        <v>656</v>
      </c>
      <c r="J51" s="201">
        <f t="shared" si="9"/>
        <v>0</v>
      </c>
      <c r="K51" s="201">
        <f t="shared" si="9"/>
        <v>0</v>
      </c>
      <c r="L51" s="201">
        <f t="shared" si="9"/>
        <v>0</v>
      </c>
      <c r="M51" s="454">
        <f t="shared" si="0"/>
        <v>52623</v>
      </c>
      <c r="N51" s="454">
        <f t="shared" si="1"/>
        <v>0</v>
      </c>
      <c r="O51" s="484"/>
    </row>
    <row r="52" spans="1:15" s="488" customFormat="1" ht="15" customHeight="1">
      <c r="A52" s="485" t="s">
        <v>233</v>
      </c>
      <c r="B52" s="458"/>
      <c r="C52" s="204"/>
      <c r="D52" s="463"/>
      <c r="E52" s="460"/>
      <c r="F52" s="459"/>
      <c r="G52" s="460"/>
      <c r="H52" s="460"/>
      <c r="I52" s="486"/>
      <c r="J52" s="460"/>
      <c r="K52" s="486"/>
      <c r="L52" s="487"/>
      <c r="M52" s="454">
        <f t="shared" si="0"/>
        <v>0</v>
      </c>
      <c r="N52" s="454">
        <f t="shared" si="1"/>
        <v>0</v>
      </c>
      <c r="O52" s="484"/>
    </row>
    <row r="53" spans="1:15" s="488" customFormat="1" ht="15" customHeight="1">
      <c r="A53" s="215" t="s">
        <v>49</v>
      </c>
      <c r="B53" s="462"/>
      <c r="C53" s="204">
        <f>C58+C63+C69+C75+C80</f>
        <v>172294</v>
      </c>
      <c r="D53" s="204">
        <f t="shared" ref="D53:L54" si="10">D58+D63+D69+D75+D80</f>
        <v>50648</v>
      </c>
      <c r="E53" s="204">
        <f t="shared" si="10"/>
        <v>10935</v>
      </c>
      <c r="F53" s="204">
        <f t="shared" si="10"/>
        <v>73917</v>
      </c>
      <c r="G53" s="204">
        <f t="shared" si="10"/>
        <v>0</v>
      </c>
      <c r="H53" s="204">
        <f t="shared" si="10"/>
        <v>29250</v>
      </c>
      <c r="I53" s="204">
        <f t="shared" si="10"/>
        <v>7544</v>
      </c>
      <c r="J53" s="204">
        <f t="shared" si="10"/>
        <v>0</v>
      </c>
      <c r="K53" s="204">
        <f t="shared" si="10"/>
        <v>0</v>
      </c>
      <c r="L53" s="204">
        <f t="shared" si="10"/>
        <v>0</v>
      </c>
      <c r="M53" s="454">
        <f t="shared" si="0"/>
        <v>172294</v>
      </c>
      <c r="N53" s="454">
        <f t="shared" si="1"/>
        <v>0</v>
      </c>
      <c r="O53" s="484"/>
    </row>
    <row r="54" spans="1:15" s="488" customFormat="1" ht="15" customHeight="1">
      <c r="A54" s="215" t="s">
        <v>499</v>
      </c>
      <c r="B54" s="462"/>
      <c r="C54" s="204">
        <f>C59+C64+C70+C76+C81</f>
        <v>174497</v>
      </c>
      <c r="D54" s="204">
        <f t="shared" si="10"/>
        <v>50648</v>
      </c>
      <c r="E54" s="204">
        <f t="shared" si="10"/>
        <v>10935</v>
      </c>
      <c r="F54" s="204">
        <f t="shared" si="10"/>
        <v>76120</v>
      </c>
      <c r="G54" s="204">
        <f t="shared" si="10"/>
        <v>0</v>
      </c>
      <c r="H54" s="204">
        <f t="shared" si="10"/>
        <v>29250</v>
      </c>
      <c r="I54" s="204">
        <f t="shared" si="10"/>
        <v>7544</v>
      </c>
      <c r="J54" s="204">
        <f t="shared" si="10"/>
        <v>0</v>
      </c>
      <c r="K54" s="204">
        <f t="shared" si="10"/>
        <v>0</v>
      </c>
      <c r="L54" s="204">
        <f t="shared" si="10"/>
        <v>0</v>
      </c>
      <c r="M54" s="454">
        <f t="shared" si="0"/>
        <v>174497</v>
      </c>
      <c r="N54" s="454">
        <f t="shared" si="1"/>
        <v>0</v>
      </c>
      <c r="O54" s="484"/>
    </row>
    <row r="55" spans="1:15" s="488" customFormat="1" ht="15" customHeight="1">
      <c r="A55" s="215" t="s">
        <v>560</v>
      </c>
      <c r="B55" s="462"/>
      <c r="C55" s="204">
        <f t="shared" ref="C55:L56" si="11">C60+C66+C72+C77+C82</f>
        <v>-612</v>
      </c>
      <c r="D55" s="204">
        <f t="shared" si="11"/>
        <v>-513</v>
      </c>
      <c r="E55" s="204">
        <f t="shared" si="11"/>
        <v>-99</v>
      </c>
      <c r="F55" s="204">
        <f t="shared" si="11"/>
        <v>0</v>
      </c>
      <c r="G55" s="204">
        <f t="shared" si="11"/>
        <v>0</v>
      </c>
      <c r="H55" s="204">
        <f t="shared" si="11"/>
        <v>0</v>
      </c>
      <c r="I55" s="204">
        <f t="shared" si="11"/>
        <v>0</v>
      </c>
      <c r="J55" s="204">
        <f t="shared" si="11"/>
        <v>0</v>
      </c>
      <c r="K55" s="204">
        <f t="shared" si="11"/>
        <v>0</v>
      </c>
      <c r="L55" s="204">
        <f t="shared" si="11"/>
        <v>0</v>
      </c>
      <c r="M55" s="454">
        <f t="shared" si="0"/>
        <v>-612</v>
      </c>
      <c r="N55" s="454">
        <f t="shared" si="1"/>
        <v>0</v>
      </c>
      <c r="O55" s="484"/>
    </row>
    <row r="56" spans="1:15" s="475" customFormat="1" ht="15" customHeight="1">
      <c r="A56" s="215" t="s">
        <v>499</v>
      </c>
      <c r="B56" s="462"/>
      <c r="C56" s="204">
        <f t="shared" si="11"/>
        <v>173885</v>
      </c>
      <c r="D56" s="204">
        <f t="shared" si="11"/>
        <v>50135</v>
      </c>
      <c r="E56" s="204">
        <f t="shared" si="11"/>
        <v>10836</v>
      </c>
      <c r="F56" s="204">
        <f t="shared" si="11"/>
        <v>76120</v>
      </c>
      <c r="G56" s="204">
        <f t="shared" si="11"/>
        <v>0</v>
      </c>
      <c r="H56" s="204">
        <f t="shared" si="11"/>
        <v>29250</v>
      </c>
      <c r="I56" s="204">
        <f t="shared" si="11"/>
        <v>7544</v>
      </c>
      <c r="J56" s="204">
        <f t="shared" si="11"/>
        <v>0</v>
      </c>
      <c r="K56" s="204">
        <f t="shared" si="11"/>
        <v>0</v>
      </c>
      <c r="L56" s="204">
        <f t="shared" si="11"/>
        <v>0</v>
      </c>
      <c r="M56" s="454">
        <f t="shared" si="0"/>
        <v>173885</v>
      </c>
      <c r="N56" s="454">
        <f t="shared" si="1"/>
        <v>0</v>
      </c>
      <c r="O56" s="455"/>
    </row>
    <row r="57" spans="1:15">
      <c r="A57" s="489" t="s">
        <v>132</v>
      </c>
      <c r="B57" s="300" t="s">
        <v>336</v>
      </c>
      <c r="C57" s="204"/>
      <c r="D57" s="463"/>
      <c r="E57" s="460"/>
      <c r="F57" s="459"/>
      <c r="G57" s="460"/>
      <c r="H57" s="460"/>
      <c r="I57" s="486"/>
      <c r="J57" s="459"/>
      <c r="K57" s="460"/>
      <c r="L57" s="461"/>
      <c r="M57" s="454">
        <f t="shared" si="0"/>
        <v>0</v>
      </c>
      <c r="N57" s="454">
        <f t="shared" si="1"/>
        <v>0</v>
      </c>
      <c r="O57" s="484"/>
    </row>
    <row r="58" spans="1:15">
      <c r="A58" s="215" t="s">
        <v>49</v>
      </c>
      <c r="B58" s="465"/>
      <c r="C58" s="204">
        <v>69659</v>
      </c>
      <c r="D58" s="463">
        <v>17830</v>
      </c>
      <c r="E58" s="460">
        <v>3543</v>
      </c>
      <c r="F58" s="459">
        <v>45276</v>
      </c>
      <c r="G58" s="460"/>
      <c r="H58" s="460"/>
      <c r="I58" s="486">
        <v>3010</v>
      </c>
      <c r="J58" s="459"/>
      <c r="K58" s="460"/>
      <c r="L58" s="461"/>
      <c r="M58" s="454">
        <f t="shared" si="0"/>
        <v>69659</v>
      </c>
      <c r="N58" s="454">
        <f t="shared" si="1"/>
        <v>0</v>
      </c>
      <c r="O58" s="484"/>
    </row>
    <row r="59" spans="1:15">
      <c r="A59" s="215" t="s">
        <v>499</v>
      </c>
      <c r="B59" s="465"/>
      <c r="C59" s="204">
        <v>70316</v>
      </c>
      <c r="D59" s="463">
        <v>17830</v>
      </c>
      <c r="E59" s="460">
        <v>3543</v>
      </c>
      <c r="F59" s="459">
        <v>45933</v>
      </c>
      <c r="G59" s="460">
        <v>0</v>
      </c>
      <c r="H59" s="460">
        <v>0</v>
      </c>
      <c r="I59" s="486">
        <v>3010</v>
      </c>
      <c r="J59" s="459">
        <v>0</v>
      </c>
      <c r="K59" s="460">
        <v>0</v>
      </c>
      <c r="L59" s="461">
        <v>0</v>
      </c>
      <c r="M59" s="454">
        <f t="shared" si="0"/>
        <v>70316</v>
      </c>
      <c r="N59" s="454">
        <f t="shared" si="1"/>
        <v>0</v>
      </c>
      <c r="O59" s="484"/>
    </row>
    <row r="60" spans="1:15">
      <c r="A60" s="215" t="s">
        <v>560</v>
      </c>
      <c r="B60" s="465"/>
      <c r="C60" s="204">
        <v>0</v>
      </c>
      <c r="D60" s="204">
        <v>0</v>
      </c>
      <c r="E60" s="204">
        <v>0</v>
      </c>
      <c r="F60" s="204">
        <v>0</v>
      </c>
      <c r="G60" s="204">
        <v>0</v>
      </c>
      <c r="H60" s="204">
        <v>0</v>
      </c>
      <c r="I60" s="204">
        <v>0</v>
      </c>
      <c r="J60" s="204">
        <v>0</v>
      </c>
      <c r="K60" s="204">
        <v>0</v>
      </c>
      <c r="L60" s="204">
        <f t="shared" ref="L60" si="12">SUM(L59)</f>
        <v>0</v>
      </c>
      <c r="M60" s="454">
        <f t="shared" si="0"/>
        <v>0</v>
      </c>
      <c r="N60" s="454">
        <f t="shared" si="1"/>
        <v>0</v>
      </c>
      <c r="O60" s="484"/>
    </row>
    <row r="61" spans="1:15">
      <c r="A61" s="215" t="s">
        <v>499</v>
      </c>
      <c r="B61" s="465"/>
      <c r="C61" s="204">
        <f>C59+C60</f>
        <v>70316</v>
      </c>
      <c r="D61" s="204">
        <f t="shared" ref="D61:L61" si="13">D59+D60</f>
        <v>17830</v>
      </c>
      <c r="E61" s="204">
        <f t="shared" si="13"/>
        <v>3543</v>
      </c>
      <c r="F61" s="204">
        <f t="shared" si="13"/>
        <v>45933</v>
      </c>
      <c r="G61" s="204">
        <f t="shared" si="13"/>
        <v>0</v>
      </c>
      <c r="H61" s="204">
        <f t="shared" si="13"/>
        <v>0</v>
      </c>
      <c r="I61" s="204">
        <f t="shared" si="13"/>
        <v>3010</v>
      </c>
      <c r="J61" s="204">
        <f t="shared" si="13"/>
        <v>0</v>
      </c>
      <c r="K61" s="204">
        <f t="shared" si="13"/>
        <v>0</v>
      </c>
      <c r="L61" s="204">
        <f t="shared" si="13"/>
        <v>0</v>
      </c>
      <c r="M61" s="454">
        <f t="shared" si="0"/>
        <v>70316</v>
      </c>
      <c r="N61" s="454">
        <f t="shared" si="1"/>
        <v>0</v>
      </c>
      <c r="O61" s="484"/>
    </row>
    <row r="62" spans="1:15">
      <c r="A62" s="489" t="s">
        <v>133</v>
      </c>
      <c r="B62" s="300" t="s">
        <v>335</v>
      </c>
      <c r="C62" s="204"/>
      <c r="D62" s="463"/>
      <c r="E62" s="460"/>
      <c r="F62" s="459"/>
      <c r="G62" s="460"/>
      <c r="H62" s="460"/>
      <c r="I62" s="486"/>
      <c r="J62" s="459"/>
      <c r="K62" s="460"/>
      <c r="L62" s="463"/>
      <c r="M62" s="454">
        <f t="shared" si="0"/>
        <v>0</v>
      </c>
      <c r="N62" s="454">
        <f t="shared" si="1"/>
        <v>0</v>
      </c>
      <c r="O62" s="484"/>
    </row>
    <row r="63" spans="1:15">
      <c r="A63" s="215" t="s">
        <v>49</v>
      </c>
      <c r="B63" s="465"/>
      <c r="C63" s="204">
        <v>12939</v>
      </c>
      <c r="D63" s="463">
        <v>7757</v>
      </c>
      <c r="E63" s="460">
        <v>1535</v>
      </c>
      <c r="F63" s="459">
        <v>3393</v>
      </c>
      <c r="G63" s="460"/>
      <c r="H63" s="460"/>
      <c r="I63" s="486">
        <v>254</v>
      </c>
      <c r="J63" s="459"/>
      <c r="K63" s="460"/>
      <c r="L63" s="463"/>
      <c r="M63" s="454">
        <f t="shared" si="0"/>
        <v>12939</v>
      </c>
      <c r="N63" s="454">
        <f t="shared" si="1"/>
        <v>0</v>
      </c>
      <c r="O63" s="484"/>
    </row>
    <row r="64" spans="1:15">
      <c r="A64" s="215" t="s">
        <v>499</v>
      </c>
      <c r="B64" s="465"/>
      <c r="C64" s="204">
        <v>13745</v>
      </c>
      <c r="D64" s="463">
        <v>7757</v>
      </c>
      <c r="E64" s="460">
        <v>1535</v>
      </c>
      <c r="F64" s="459">
        <v>4199</v>
      </c>
      <c r="G64" s="460">
        <v>0</v>
      </c>
      <c r="H64" s="460">
        <v>0</v>
      </c>
      <c r="I64" s="486">
        <v>254</v>
      </c>
      <c r="J64" s="459">
        <v>0</v>
      </c>
      <c r="K64" s="460">
        <v>0</v>
      </c>
      <c r="L64" s="463">
        <v>0</v>
      </c>
      <c r="M64" s="454">
        <f t="shared" si="0"/>
        <v>13745</v>
      </c>
      <c r="N64" s="454">
        <f t="shared" si="1"/>
        <v>0</v>
      </c>
      <c r="O64" s="484"/>
    </row>
    <row r="65" spans="1:15">
      <c r="A65" s="215" t="s">
        <v>669</v>
      </c>
      <c r="B65" s="465"/>
      <c r="C65" s="204">
        <v>-408</v>
      </c>
      <c r="D65" s="463">
        <v>-341</v>
      </c>
      <c r="E65" s="460">
        <v>-67</v>
      </c>
      <c r="F65" s="459"/>
      <c r="G65" s="460"/>
      <c r="H65" s="460"/>
      <c r="I65" s="486"/>
      <c r="J65" s="459"/>
      <c r="K65" s="460"/>
      <c r="L65" s="463"/>
      <c r="M65" s="454">
        <f t="shared" si="0"/>
        <v>-408</v>
      </c>
      <c r="N65" s="454">
        <f t="shared" si="1"/>
        <v>0</v>
      </c>
      <c r="O65" s="484"/>
    </row>
    <row r="66" spans="1:15">
      <c r="A66" s="215" t="s">
        <v>560</v>
      </c>
      <c r="B66" s="465"/>
      <c r="C66" s="204">
        <f>SUM(C65)</f>
        <v>-408</v>
      </c>
      <c r="D66" s="204">
        <f t="shared" ref="D66:L66" si="14">SUM(D65)</f>
        <v>-341</v>
      </c>
      <c r="E66" s="204">
        <f t="shared" si="14"/>
        <v>-67</v>
      </c>
      <c r="F66" s="204">
        <f t="shared" si="14"/>
        <v>0</v>
      </c>
      <c r="G66" s="204">
        <f t="shared" si="14"/>
        <v>0</v>
      </c>
      <c r="H66" s="204">
        <f t="shared" si="14"/>
        <v>0</v>
      </c>
      <c r="I66" s="204">
        <f t="shared" si="14"/>
        <v>0</v>
      </c>
      <c r="J66" s="204">
        <f t="shared" si="14"/>
        <v>0</v>
      </c>
      <c r="K66" s="204">
        <f t="shared" si="14"/>
        <v>0</v>
      </c>
      <c r="L66" s="204">
        <f t="shared" si="14"/>
        <v>0</v>
      </c>
      <c r="M66" s="454">
        <f t="shared" si="0"/>
        <v>-408</v>
      </c>
      <c r="N66" s="454">
        <f t="shared" si="1"/>
        <v>0</v>
      </c>
      <c r="O66" s="484"/>
    </row>
    <row r="67" spans="1:15">
      <c r="A67" s="215" t="s">
        <v>499</v>
      </c>
      <c r="B67" s="465"/>
      <c r="C67" s="204">
        <f>C64+C66</f>
        <v>13337</v>
      </c>
      <c r="D67" s="204">
        <f t="shared" ref="D67:L67" si="15">D64+D66</f>
        <v>7416</v>
      </c>
      <c r="E67" s="204">
        <f t="shared" si="15"/>
        <v>1468</v>
      </c>
      <c r="F67" s="204">
        <f t="shared" si="15"/>
        <v>4199</v>
      </c>
      <c r="G67" s="204">
        <f t="shared" si="15"/>
        <v>0</v>
      </c>
      <c r="H67" s="204">
        <f t="shared" si="15"/>
        <v>0</v>
      </c>
      <c r="I67" s="204">
        <f t="shared" si="15"/>
        <v>254</v>
      </c>
      <c r="J67" s="204">
        <f t="shared" si="15"/>
        <v>0</v>
      </c>
      <c r="K67" s="204">
        <f t="shared" si="15"/>
        <v>0</v>
      </c>
      <c r="L67" s="204">
        <f t="shared" si="15"/>
        <v>0</v>
      </c>
      <c r="M67" s="454">
        <f t="shared" si="0"/>
        <v>13337</v>
      </c>
      <c r="N67" s="454">
        <f t="shared" si="1"/>
        <v>0</v>
      </c>
      <c r="O67" s="484"/>
    </row>
    <row r="68" spans="1:15">
      <c r="A68" s="489" t="s">
        <v>135</v>
      </c>
      <c r="B68" s="300" t="s">
        <v>335</v>
      </c>
      <c r="C68" s="204"/>
      <c r="D68" s="463"/>
      <c r="E68" s="460"/>
      <c r="F68" s="459"/>
      <c r="G68" s="460"/>
      <c r="H68" s="460"/>
      <c r="I68" s="486"/>
      <c r="J68" s="459"/>
      <c r="K68" s="460"/>
      <c r="L68" s="463"/>
      <c r="M68" s="454">
        <f t="shared" si="0"/>
        <v>0</v>
      </c>
      <c r="N68" s="454">
        <f t="shared" si="1"/>
        <v>0</v>
      </c>
      <c r="O68" s="484"/>
    </row>
    <row r="69" spans="1:15">
      <c r="A69" s="215" t="s">
        <v>49</v>
      </c>
      <c r="B69" s="465"/>
      <c r="C69" s="204">
        <v>12501</v>
      </c>
      <c r="D69" s="463">
        <v>5296</v>
      </c>
      <c r="E69" s="460">
        <v>1036</v>
      </c>
      <c r="F69" s="459">
        <v>4074</v>
      </c>
      <c r="G69" s="460"/>
      <c r="H69" s="460"/>
      <c r="I69" s="486">
        <v>2095</v>
      </c>
      <c r="J69" s="459"/>
      <c r="K69" s="460"/>
      <c r="L69" s="463"/>
      <c r="M69" s="454">
        <f t="shared" si="0"/>
        <v>12501</v>
      </c>
      <c r="N69" s="454">
        <f t="shared" si="1"/>
        <v>0</v>
      </c>
      <c r="O69" s="484"/>
    </row>
    <row r="70" spans="1:15">
      <c r="A70" s="215" t="s">
        <v>499</v>
      </c>
      <c r="B70" s="465"/>
      <c r="C70" s="204">
        <v>13241</v>
      </c>
      <c r="D70" s="463">
        <v>5296</v>
      </c>
      <c r="E70" s="460">
        <v>1036</v>
      </c>
      <c r="F70" s="459">
        <v>4814</v>
      </c>
      <c r="G70" s="460">
        <v>0</v>
      </c>
      <c r="H70" s="460">
        <v>0</v>
      </c>
      <c r="I70" s="486">
        <v>2095</v>
      </c>
      <c r="J70" s="459">
        <v>0</v>
      </c>
      <c r="K70" s="460">
        <v>0</v>
      </c>
      <c r="L70" s="463">
        <v>0</v>
      </c>
      <c r="M70" s="454">
        <f t="shared" si="0"/>
        <v>13241</v>
      </c>
      <c r="N70" s="454">
        <f t="shared" si="1"/>
        <v>0</v>
      </c>
      <c r="O70" s="484"/>
    </row>
    <row r="71" spans="1:15">
      <c r="A71" s="215" t="s">
        <v>670</v>
      </c>
      <c r="B71" s="465"/>
      <c r="C71" s="204">
        <v>-204</v>
      </c>
      <c r="D71" s="463">
        <v>-172</v>
      </c>
      <c r="E71" s="460">
        <v>-32</v>
      </c>
      <c r="F71" s="459"/>
      <c r="G71" s="460"/>
      <c r="H71" s="460"/>
      <c r="I71" s="486"/>
      <c r="J71" s="459"/>
      <c r="K71" s="460"/>
      <c r="L71" s="463"/>
      <c r="M71" s="454">
        <f t="shared" si="0"/>
        <v>-204</v>
      </c>
      <c r="N71" s="454">
        <f t="shared" si="1"/>
        <v>0</v>
      </c>
      <c r="O71" s="484"/>
    </row>
    <row r="72" spans="1:15">
      <c r="A72" s="215" t="s">
        <v>560</v>
      </c>
      <c r="B72" s="465"/>
      <c r="C72" s="204">
        <f>SUM(C71)</f>
        <v>-204</v>
      </c>
      <c r="D72" s="204">
        <f t="shared" ref="D72:L72" si="16">SUM(D71)</f>
        <v>-172</v>
      </c>
      <c r="E72" s="204">
        <f t="shared" si="16"/>
        <v>-32</v>
      </c>
      <c r="F72" s="204">
        <f t="shared" si="16"/>
        <v>0</v>
      </c>
      <c r="G72" s="204">
        <f t="shared" si="16"/>
        <v>0</v>
      </c>
      <c r="H72" s="204">
        <f t="shared" si="16"/>
        <v>0</v>
      </c>
      <c r="I72" s="204">
        <f t="shared" si="16"/>
        <v>0</v>
      </c>
      <c r="J72" s="204">
        <f t="shared" si="16"/>
        <v>0</v>
      </c>
      <c r="K72" s="204">
        <f t="shared" si="16"/>
        <v>0</v>
      </c>
      <c r="L72" s="204">
        <f t="shared" si="16"/>
        <v>0</v>
      </c>
      <c r="M72" s="454">
        <f t="shared" si="0"/>
        <v>-204</v>
      </c>
      <c r="N72" s="454">
        <f t="shared" si="1"/>
        <v>0</v>
      </c>
      <c r="O72" s="484"/>
    </row>
    <row r="73" spans="1:15">
      <c r="A73" s="215" t="s">
        <v>499</v>
      </c>
      <c r="B73" s="465"/>
      <c r="C73" s="204">
        <f>C70+C72</f>
        <v>13037</v>
      </c>
      <c r="D73" s="204">
        <f t="shared" ref="D73:L73" si="17">D70+D72</f>
        <v>5124</v>
      </c>
      <c r="E73" s="204">
        <f t="shared" si="17"/>
        <v>1004</v>
      </c>
      <c r="F73" s="204">
        <f t="shared" si="17"/>
        <v>4814</v>
      </c>
      <c r="G73" s="204">
        <f t="shared" si="17"/>
        <v>0</v>
      </c>
      <c r="H73" s="204">
        <f t="shared" si="17"/>
        <v>0</v>
      </c>
      <c r="I73" s="204">
        <f t="shared" si="17"/>
        <v>2095</v>
      </c>
      <c r="J73" s="204">
        <f t="shared" si="17"/>
        <v>0</v>
      </c>
      <c r="K73" s="204">
        <f t="shared" si="17"/>
        <v>0</v>
      </c>
      <c r="L73" s="204">
        <f t="shared" si="17"/>
        <v>0</v>
      </c>
      <c r="M73" s="454">
        <f t="shared" si="0"/>
        <v>13037</v>
      </c>
      <c r="N73" s="454">
        <f t="shared" si="1"/>
        <v>0</v>
      </c>
      <c r="O73" s="484"/>
    </row>
    <row r="74" spans="1:15">
      <c r="A74" s="489" t="s">
        <v>134</v>
      </c>
      <c r="B74" s="300" t="s">
        <v>335</v>
      </c>
      <c r="C74" s="204"/>
      <c r="D74" s="463"/>
      <c r="E74" s="460"/>
      <c r="F74" s="459"/>
      <c r="G74" s="460"/>
      <c r="H74" s="460"/>
      <c r="I74" s="486"/>
      <c r="J74" s="459"/>
      <c r="K74" s="460"/>
      <c r="L74" s="463"/>
      <c r="M74" s="454">
        <f t="shared" si="0"/>
        <v>0</v>
      </c>
      <c r="N74" s="454">
        <f t="shared" si="1"/>
        <v>0</v>
      </c>
      <c r="O74" s="484"/>
    </row>
    <row r="75" spans="1:15" s="456" customFormat="1">
      <c r="A75" s="215" t="s">
        <v>49</v>
      </c>
      <c r="B75" s="465"/>
      <c r="C75" s="204">
        <v>71034</v>
      </c>
      <c r="D75" s="490">
        <v>19417</v>
      </c>
      <c r="E75" s="460">
        <v>4742</v>
      </c>
      <c r="F75" s="459">
        <v>16710</v>
      </c>
      <c r="G75" s="460"/>
      <c r="H75" s="460">
        <v>29250</v>
      </c>
      <c r="I75" s="486">
        <v>915</v>
      </c>
      <c r="J75" s="460"/>
      <c r="K75" s="459"/>
      <c r="L75" s="463"/>
      <c r="M75" s="454">
        <f t="shared" si="0"/>
        <v>71034</v>
      </c>
      <c r="N75" s="454">
        <f t="shared" si="1"/>
        <v>0</v>
      </c>
      <c r="O75" s="455"/>
    </row>
    <row r="76" spans="1:15" s="456" customFormat="1">
      <c r="A76" s="215" t="s">
        <v>499</v>
      </c>
      <c r="B76" s="465"/>
      <c r="C76" s="204">
        <v>71034</v>
      </c>
      <c r="D76" s="490">
        <v>19417</v>
      </c>
      <c r="E76" s="460">
        <v>4742</v>
      </c>
      <c r="F76" s="459">
        <v>16710</v>
      </c>
      <c r="G76" s="460">
        <v>0</v>
      </c>
      <c r="H76" s="460">
        <v>29250</v>
      </c>
      <c r="I76" s="486">
        <v>915</v>
      </c>
      <c r="J76" s="460">
        <v>0</v>
      </c>
      <c r="K76" s="459">
        <v>0</v>
      </c>
      <c r="L76" s="463">
        <v>0</v>
      </c>
      <c r="M76" s="454">
        <f t="shared" si="0"/>
        <v>71034</v>
      </c>
      <c r="N76" s="454">
        <f t="shared" si="1"/>
        <v>0</v>
      </c>
      <c r="O76" s="455"/>
    </row>
    <row r="77" spans="1:15" s="456" customFormat="1">
      <c r="A77" s="215" t="s">
        <v>560</v>
      </c>
      <c r="B77" s="465"/>
      <c r="C77" s="204">
        <v>0</v>
      </c>
      <c r="D77" s="204"/>
      <c r="E77" s="204"/>
      <c r="F77" s="204"/>
      <c r="G77" s="204"/>
      <c r="H77" s="204"/>
      <c r="I77" s="204"/>
      <c r="J77" s="204"/>
      <c r="K77" s="204"/>
      <c r="L77" s="204"/>
      <c r="M77" s="454">
        <f t="shared" si="0"/>
        <v>0</v>
      </c>
      <c r="N77" s="454">
        <f t="shared" si="1"/>
        <v>0</v>
      </c>
      <c r="O77" s="455"/>
    </row>
    <row r="78" spans="1:15" s="456" customFormat="1">
      <c r="A78" s="215" t="s">
        <v>499</v>
      </c>
      <c r="B78" s="465"/>
      <c r="C78" s="204">
        <f>C75+C77</f>
        <v>71034</v>
      </c>
      <c r="D78" s="204">
        <f t="shared" ref="D78:L78" si="18">D75+D77</f>
        <v>19417</v>
      </c>
      <c r="E78" s="204">
        <f t="shared" si="18"/>
        <v>4742</v>
      </c>
      <c r="F78" s="204">
        <f t="shared" si="18"/>
        <v>16710</v>
      </c>
      <c r="G78" s="204">
        <f t="shared" si="18"/>
        <v>0</v>
      </c>
      <c r="H78" s="204">
        <f t="shared" si="18"/>
        <v>29250</v>
      </c>
      <c r="I78" s="204">
        <f t="shared" si="18"/>
        <v>915</v>
      </c>
      <c r="J78" s="204">
        <f t="shared" si="18"/>
        <v>0</v>
      </c>
      <c r="K78" s="204">
        <f t="shared" si="18"/>
        <v>0</v>
      </c>
      <c r="L78" s="204">
        <f t="shared" si="18"/>
        <v>0</v>
      </c>
      <c r="M78" s="454">
        <f t="shared" ref="M78:M142" si="19">SUM(D78:L78)</f>
        <v>71034</v>
      </c>
      <c r="N78" s="454">
        <f t="shared" ref="N78:N142" si="20">C78-M78</f>
        <v>0</v>
      </c>
      <c r="O78" s="455"/>
    </row>
    <row r="79" spans="1:15" s="456" customFormat="1">
      <c r="A79" s="489" t="s">
        <v>435</v>
      </c>
      <c r="B79" s="300" t="s">
        <v>335</v>
      </c>
      <c r="C79" s="204"/>
      <c r="D79" s="490"/>
      <c r="E79" s="460"/>
      <c r="F79" s="459"/>
      <c r="G79" s="460"/>
      <c r="H79" s="460"/>
      <c r="I79" s="486"/>
      <c r="J79" s="460"/>
      <c r="K79" s="459"/>
      <c r="L79" s="463"/>
      <c r="M79" s="454">
        <f t="shared" si="19"/>
        <v>0</v>
      </c>
      <c r="N79" s="454">
        <f t="shared" si="20"/>
        <v>0</v>
      </c>
      <c r="O79" s="484"/>
    </row>
    <row r="80" spans="1:15" s="456" customFormat="1">
      <c r="A80" s="215" t="s">
        <v>49</v>
      </c>
      <c r="B80" s="465"/>
      <c r="C80" s="204">
        <v>6161</v>
      </c>
      <c r="D80" s="490">
        <v>348</v>
      </c>
      <c r="E80" s="460">
        <v>79</v>
      </c>
      <c r="F80" s="459">
        <v>4464</v>
      </c>
      <c r="G80" s="460"/>
      <c r="H80" s="460"/>
      <c r="I80" s="486">
        <v>1270</v>
      </c>
      <c r="J80" s="460"/>
      <c r="K80" s="459"/>
      <c r="L80" s="463"/>
      <c r="M80" s="454">
        <f t="shared" si="19"/>
        <v>6161</v>
      </c>
      <c r="N80" s="454">
        <f t="shared" si="20"/>
        <v>0</v>
      </c>
      <c r="O80" s="455"/>
    </row>
    <row r="81" spans="1:17" s="456" customFormat="1">
      <c r="A81" s="215" t="s">
        <v>499</v>
      </c>
      <c r="B81" s="465"/>
      <c r="C81" s="204">
        <v>6161</v>
      </c>
      <c r="D81" s="490">
        <v>348</v>
      </c>
      <c r="E81" s="460">
        <v>79</v>
      </c>
      <c r="F81" s="459">
        <v>4464</v>
      </c>
      <c r="G81" s="460">
        <v>0</v>
      </c>
      <c r="H81" s="460">
        <v>0</v>
      </c>
      <c r="I81" s="486">
        <v>1270</v>
      </c>
      <c r="J81" s="460">
        <v>0</v>
      </c>
      <c r="K81" s="459">
        <v>0</v>
      </c>
      <c r="L81" s="463">
        <v>0</v>
      </c>
      <c r="M81" s="454">
        <f t="shared" si="19"/>
        <v>6161</v>
      </c>
      <c r="N81" s="454">
        <f t="shared" si="20"/>
        <v>0</v>
      </c>
      <c r="O81" s="455"/>
    </row>
    <row r="82" spans="1:17" s="456" customFormat="1">
      <c r="A82" s="215" t="s">
        <v>560</v>
      </c>
      <c r="B82" s="465"/>
      <c r="C82" s="204">
        <v>0</v>
      </c>
      <c r="D82" s="204">
        <v>0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454">
        <f t="shared" si="19"/>
        <v>0</v>
      </c>
      <c r="N82" s="454">
        <f t="shared" si="20"/>
        <v>0</v>
      </c>
      <c r="O82" s="484"/>
    </row>
    <row r="83" spans="1:17" s="456" customFormat="1">
      <c r="A83" s="215" t="s">
        <v>499</v>
      </c>
      <c r="B83" s="465"/>
      <c r="C83" s="204">
        <f t="shared" ref="C83:L83" si="21">C81+C82</f>
        <v>6161</v>
      </c>
      <c r="D83" s="204">
        <f t="shared" si="21"/>
        <v>348</v>
      </c>
      <c r="E83" s="204">
        <f t="shared" si="21"/>
        <v>79</v>
      </c>
      <c r="F83" s="204">
        <f t="shared" si="21"/>
        <v>4464</v>
      </c>
      <c r="G83" s="204">
        <f t="shared" si="21"/>
        <v>0</v>
      </c>
      <c r="H83" s="204">
        <f t="shared" si="21"/>
        <v>0</v>
      </c>
      <c r="I83" s="204">
        <f t="shared" si="21"/>
        <v>1270</v>
      </c>
      <c r="J83" s="204">
        <f t="shared" si="21"/>
        <v>0</v>
      </c>
      <c r="K83" s="204">
        <f t="shared" si="21"/>
        <v>0</v>
      </c>
      <c r="L83" s="204">
        <f t="shared" si="21"/>
        <v>0</v>
      </c>
      <c r="M83" s="454">
        <f t="shared" si="19"/>
        <v>6161</v>
      </c>
      <c r="N83" s="454">
        <f t="shared" si="20"/>
        <v>0</v>
      </c>
      <c r="O83" s="484"/>
    </row>
    <row r="84" spans="1:17">
      <c r="A84" s="491" t="s">
        <v>239</v>
      </c>
      <c r="B84" s="300" t="s">
        <v>335</v>
      </c>
      <c r="C84" s="204"/>
      <c r="D84" s="490"/>
      <c r="E84" s="460"/>
      <c r="F84" s="459"/>
      <c r="G84" s="460"/>
      <c r="H84" s="460"/>
      <c r="I84" s="486"/>
      <c r="J84" s="460"/>
      <c r="K84" s="459"/>
      <c r="L84" s="463"/>
      <c r="M84" s="454">
        <f t="shared" si="19"/>
        <v>0</v>
      </c>
      <c r="N84" s="454">
        <f t="shared" si="20"/>
        <v>0</v>
      </c>
      <c r="O84" s="484"/>
    </row>
    <row r="85" spans="1:17" s="472" customFormat="1">
      <c r="A85" s="215" t="s">
        <v>49</v>
      </c>
      <c r="B85" s="468"/>
      <c r="C85" s="420">
        <v>54771</v>
      </c>
      <c r="D85" s="492">
        <v>25111</v>
      </c>
      <c r="E85" s="470">
        <v>5049</v>
      </c>
      <c r="F85" s="469">
        <v>21611</v>
      </c>
      <c r="G85" s="470"/>
      <c r="H85" s="470"/>
      <c r="I85" s="469">
        <v>3000</v>
      </c>
      <c r="J85" s="470"/>
      <c r="K85" s="469"/>
      <c r="L85" s="493"/>
      <c r="M85" s="454">
        <f t="shared" si="19"/>
        <v>54771</v>
      </c>
      <c r="N85" s="454">
        <f t="shared" si="20"/>
        <v>0</v>
      </c>
      <c r="O85" s="455"/>
    </row>
    <row r="86" spans="1:17" s="448" customFormat="1">
      <c r="A86" s="215" t="s">
        <v>499</v>
      </c>
      <c r="B86" s="468"/>
      <c r="C86" s="420">
        <v>55592</v>
      </c>
      <c r="D86" s="492">
        <v>25111</v>
      </c>
      <c r="E86" s="470">
        <v>5049</v>
      </c>
      <c r="F86" s="469">
        <v>22432</v>
      </c>
      <c r="G86" s="470">
        <v>0</v>
      </c>
      <c r="H86" s="470">
        <v>0</v>
      </c>
      <c r="I86" s="469">
        <v>3000</v>
      </c>
      <c r="J86" s="470">
        <v>0</v>
      </c>
      <c r="K86" s="469">
        <v>0</v>
      </c>
      <c r="L86" s="493">
        <v>0</v>
      </c>
      <c r="M86" s="454">
        <f t="shared" si="19"/>
        <v>55592</v>
      </c>
      <c r="N86" s="454">
        <f t="shared" si="20"/>
        <v>0</v>
      </c>
      <c r="O86" s="455"/>
    </row>
    <row r="87" spans="1:17" s="448" customFormat="1">
      <c r="A87" s="215" t="s">
        <v>560</v>
      </c>
      <c r="B87" s="468"/>
      <c r="C87" s="420">
        <v>0</v>
      </c>
      <c r="D87" s="420">
        <v>0</v>
      </c>
      <c r="E87" s="420">
        <v>0</v>
      </c>
      <c r="F87" s="420">
        <v>0</v>
      </c>
      <c r="G87" s="420">
        <v>0</v>
      </c>
      <c r="H87" s="420">
        <v>0</v>
      </c>
      <c r="I87" s="420">
        <v>0</v>
      </c>
      <c r="J87" s="420">
        <v>0</v>
      </c>
      <c r="K87" s="420">
        <v>0</v>
      </c>
      <c r="L87" s="420">
        <v>0</v>
      </c>
      <c r="M87" s="454">
        <f t="shared" si="19"/>
        <v>0</v>
      </c>
      <c r="N87" s="454">
        <f t="shared" si="20"/>
        <v>0</v>
      </c>
      <c r="O87" s="455"/>
    </row>
    <row r="88" spans="1:17" s="448" customFormat="1">
      <c r="A88" s="200" t="s">
        <v>499</v>
      </c>
      <c r="B88" s="473"/>
      <c r="C88" s="332">
        <f>C86+C87</f>
        <v>55592</v>
      </c>
      <c r="D88" s="332">
        <f t="shared" ref="D88:L88" si="22">D86+D87</f>
        <v>25111</v>
      </c>
      <c r="E88" s="332">
        <f t="shared" si="22"/>
        <v>5049</v>
      </c>
      <c r="F88" s="332">
        <f t="shared" si="22"/>
        <v>22432</v>
      </c>
      <c r="G88" s="332">
        <f t="shared" si="22"/>
        <v>0</v>
      </c>
      <c r="H88" s="332">
        <f t="shared" si="22"/>
        <v>0</v>
      </c>
      <c r="I88" s="332">
        <f t="shared" si="22"/>
        <v>3000</v>
      </c>
      <c r="J88" s="332">
        <f t="shared" si="22"/>
        <v>0</v>
      </c>
      <c r="K88" s="332">
        <f t="shared" si="22"/>
        <v>0</v>
      </c>
      <c r="L88" s="332">
        <f t="shared" si="22"/>
        <v>0</v>
      </c>
      <c r="M88" s="454">
        <f t="shared" si="19"/>
        <v>55592</v>
      </c>
      <c r="N88" s="454">
        <f t="shared" si="20"/>
        <v>0</v>
      </c>
      <c r="O88" s="455"/>
    </row>
    <row r="89" spans="1:17" s="494" customFormat="1">
      <c r="A89" s="302" t="s">
        <v>240</v>
      </c>
      <c r="B89" s="302"/>
      <c r="C89" s="204"/>
      <c r="D89" s="304"/>
      <c r="E89" s="305"/>
      <c r="F89" s="304"/>
      <c r="G89" s="305"/>
      <c r="H89" s="305"/>
      <c r="I89" s="304"/>
      <c r="J89" s="305"/>
      <c r="K89" s="304"/>
      <c r="L89" s="305"/>
      <c r="M89" s="454">
        <f t="shared" si="19"/>
        <v>0</v>
      </c>
      <c r="N89" s="454">
        <f t="shared" si="20"/>
        <v>0</v>
      </c>
      <c r="O89" s="455"/>
    </row>
    <row r="90" spans="1:17" s="456" customFormat="1">
      <c r="A90" s="215" t="s">
        <v>49</v>
      </c>
      <c r="B90" s="215"/>
      <c r="C90" s="204">
        <f>C95+C100+C106</f>
        <v>406002</v>
      </c>
      <c r="D90" s="204">
        <f t="shared" ref="D90:L91" si="23">D95+D100+D106</f>
        <v>129902</v>
      </c>
      <c r="E90" s="204">
        <f t="shared" si="23"/>
        <v>26092</v>
      </c>
      <c r="F90" s="204">
        <f t="shared" si="23"/>
        <v>249571</v>
      </c>
      <c r="G90" s="204">
        <f t="shared" si="23"/>
        <v>0</v>
      </c>
      <c r="H90" s="204">
        <f t="shared" si="23"/>
        <v>0</v>
      </c>
      <c r="I90" s="204">
        <f t="shared" si="23"/>
        <v>437</v>
      </c>
      <c r="J90" s="204">
        <f t="shared" si="23"/>
        <v>0</v>
      </c>
      <c r="K90" s="204">
        <f t="shared" si="23"/>
        <v>0</v>
      </c>
      <c r="L90" s="204">
        <f t="shared" si="23"/>
        <v>0</v>
      </c>
      <c r="M90" s="454">
        <f t="shared" si="19"/>
        <v>406002</v>
      </c>
      <c r="N90" s="454">
        <f t="shared" si="20"/>
        <v>0</v>
      </c>
      <c r="O90" s="484"/>
    </row>
    <row r="91" spans="1:17" s="456" customFormat="1">
      <c r="A91" s="215" t="s">
        <v>499</v>
      </c>
      <c r="B91" s="215"/>
      <c r="C91" s="204">
        <f>C96+C101+C107</f>
        <v>413611</v>
      </c>
      <c r="D91" s="204">
        <f t="shared" si="23"/>
        <v>129902</v>
      </c>
      <c r="E91" s="204">
        <f t="shared" si="23"/>
        <v>26092</v>
      </c>
      <c r="F91" s="204">
        <f t="shared" si="23"/>
        <v>257180</v>
      </c>
      <c r="G91" s="204">
        <f t="shared" si="23"/>
        <v>0</v>
      </c>
      <c r="H91" s="204">
        <f t="shared" si="23"/>
        <v>0</v>
      </c>
      <c r="I91" s="204">
        <f t="shared" si="23"/>
        <v>437</v>
      </c>
      <c r="J91" s="204">
        <f t="shared" si="23"/>
        <v>0</v>
      </c>
      <c r="K91" s="204">
        <f t="shared" si="23"/>
        <v>0</v>
      </c>
      <c r="L91" s="204">
        <f t="shared" si="23"/>
        <v>0</v>
      </c>
      <c r="M91" s="454">
        <f t="shared" si="19"/>
        <v>413611</v>
      </c>
      <c r="N91" s="454">
        <f t="shared" si="20"/>
        <v>0</v>
      </c>
      <c r="O91" s="455"/>
    </row>
    <row r="92" spans="1:17" s="456" customFormat="1">
      <c r="A92" s="215" t="s">
        <v>560</v>
      </c>
      <c r="B92" s="215"/>
      <c r="C92" s="204">
        <f t="shared" ref="C92:L93" si="24">C97+C103+C108</f>
        <v>-1300</v>
      </c>
      <c r="D92" s="204">
        <f t="shared" si="24"/>
        <v>0</v>
      </c>
      <c r="E92" s="204">
        <f t="shared" si="24"/>
        <v>0</v>
      </c>
      <c r="F92" s="204">
        <f t="shared" si="24"/>
        <v>-1300</v>
      </c>
      <c r="G92" s="204">
        <f t="shared" si="24"/>
        <v>0</v>
      </c>
      <c r="H92" s="204">
        <f t="shared" si="24"/>
        <v>0</v>
      </c>
      <c r="I92" s="204">
        <f t="shared" si="24"/>
        <v>0</v>
      </c>
      <c r="J92" s="204">
        <f t="shared" si="24"/>
        <v>0</v>
      </c>
      <c r="K92" s="204">
        <f t="shared" si="24"/>
        <v>0</v>
      </c>
      <c r="L92" s="204">
        <f t="shared" si="24"/>
        <v>0</v>
      </c>
      <c r="M92" s="454">
        <f t="shared" si="19"/>
        <v>-1300</v>
      </c>
      <c r="N92" s="454">
        <f t="shared" si="20"/>
        <v>0</v>
      </c>
      <c r="O92" s="455"/>
    </row>
    <row r="93" spans="1:17" s="456" customFormat="1">
      <c r="A93" s="215" t="s">
        <v>499</v>
      </c>
      <c r="B93" s="215"/>
      <c r="C93" s="204">
        <f t="shared" si="24"/>
        <v>412311</v>
      </c>
      <c r="D93" s="204">
        <f t="shared" si="24"/>
        <v>129902</v>
      </c>
      <c r="E93" s="204">
        <f t="shared" si="24"/>
        <v>26092</v>
      </c>
      <c r="F93" s="204">
        <f t="shared" si="24"/>
        <v>255880</v>
      </c>
      <c r="G93" s="204">
        <f t="shared" si="24"/>
        <v>0</v>
      </c>
      <c r="H93" s="204">
        <f t="shared" si="24"/>
        <v>0</v>
      </c>
      <c r="I93" s="204">
        <f t="shared" si="24"/>
        <v>437</v>
      </c>
      <c r="J93" s="204">
        <f t="shared" si="24"/>
        <v>0</v>
      </c>
      <c r="K93" s="204">
        <f t="shared" si="24"/>
        <v>0</v>
      </c>
      <c r="L93" s="204">
        <f t="shared" si="24"/>
        <v>0</v>
      </c>
      <c r="M93" s="454">
        <f t="shared" si="19"/>
        <v>412311</v>
      </c>
      <c r="N93" s="454">
        <f t="shared" si="20"/>
        <v>0</v>
      </c>
      <c r="O93" s="455"/>
    </row>
    <row r="94" spans="1:17" s="456" customFormat="1">
      <c r="A94" s="306" t="s">
        <v>256</v>
      </c>
      <c r="B94" s="300" t="s">
        <v>335</v>
      </c>
      <c r="C94" s="204"/>
      <c r="D94" s="304"/>
      <c r="E94" s="305"/>
      <c r="F94" s="304"/>
      <c r="G94" s="305"/>
      <c r="H94" s="305"/>
      <c r="I94" s="304"/>
      <c r="J94" s="305"/>
      <c r="K94" s="304"/>
      <c r="L94" s="305"/>
      <c r="M94" s="454">
        <f t="shared" si="19"/>
        <v>0</v>
      </c>
      <c r="N94" s="454">
        <f t="shared" si="20"/>
        <v>0</v>
      </c>
      <c r="O94" s="455"/>
    </row>
    <row r="95" spans="1:17">
      <c r="A95" s="215" t="s">
        <v>49</v>
      </c>
      <c r="B95" s="215"/>
      <c r="C95" s="204">
        <v>42113</v>
      </c>
      <c r="D95" s="203">
        <v>27970</v>
      </c>
      <c r="E95" s="204">
        <v>5555</v>
      </c>
      <c r="F95" s="203">
        <v>8266</v>
      </c>
      <c r="G95" s="204"/>
      <c r="H95" s="204"/>
      <c r="I95" s="203">
        <v>322</v>
      </c>
      <c r="J95" s="204"/>
      <c r="K95" s="203"/>
      <c r="L95" s="204"/>
      <c r="M95" s="454">
        <f t="shared" si="19"/>
        <v>42113</v>
      </c>
      <c r="N95" s="454">
        <f t="shared" si="20"/>
        <v>0</v>
      </c>
      <c r="O95" s="484"/>
      <c r="Q95" s="447" t="s">
        <v>338</v>
      </c>
    </row>
    <row r="96" spans="1:17">
      <c r="A96" s="215" t="s">
        <v>499</v>
      </c>
      <c r="B96" s="215"/>
      <c r="C96" s="193">
        <v>43481</v>
      </c>
      <c r="D96" s="203">
        <v>27970</v>
      </c>
      <c r="E96" s="204">
        <v>5555</v>
      </c>
      <c r="F96" s="203">
        <v>9634</v>
      </c>
      <c r="G96" s="204">
        <v>0</v>
      </c>
      <c r="H96" s="204">
        <v>0</v>
      </c>
      <c r="I96" s="203">
        <v>322</v>
      </c>
      <c r="J96" s="204">
        <v>0</v>
      </c>
      <c r="K96" s="203">
        <v>0</v>
      </c>
      <c r="L96" s="204">
        <v>0</v>
      </c>
      <c r="M96" s="454">
        <f t="shared" si="19"/>
        <v>43481</v>
      </c>
      <c r="N96" s="454">
        <f t="shared" si="20"/>
        <v>0</v>
      </c>
      <c r="O96" s="484"/>
    </row>
    <row r="97" spans="1:18">
      <c r="A97" s="215" t="s">
        <v>560</v>
      </c>
      <c r="B97" s="215"/>
      <c r="C97" s="204">
        <v>0</v>
      </c>
      <c r="D97" s="204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0</v>
      </c>
      <c r="M97" s="454">
        <f t="shared" si="19"/>
        <v>0</v>
      </c>
      <c r="N97" s="454">
        <f t="shared" si="20"/>
        <v>0</v>
      </c>
      <c r="O97" s="484"/>
    </row>
    <row r="98" spans="1:18">
      <c r="A98" s="215" t="s">
        <v>499</v>
      </c>
      <c r="B98" s="215"/>
      <c r="C98" s="204">
        <f>C97+C96</f>
        <v>43481</v>
      </c>
      <c r="D98" s="204">
        <f t="shared" ref="D98:L98" si="25">D97+D96</f>
        <v>27970</v>
      </c>
      <c r="E98" s="204">
        <f t="shared" si="25"/>
        <v>5555</v>
      </c>
      <c r="F98" s="204">
        <f t="shared" si="25"/>
        <v>9634</v>
      </c>
      <c r="G98" s="204">
        <f t="shared" si="25"/>
        <v>0</v>
      </c>
      <c r="H98" s="204">
        <f t="shared" si="25"/>
        <v>0</v>
      </c>
      <c r="I98" s="204">
        <f t="shared" si="25"/>
        <v>322</v>
      </c>
      <c r="J98" s="204">
        <f t="shared" si="25"/>
        <v>0</v>
      </c>
      <c r="K98" s="204">
        <f t="shared" si="25"/>
        <v>0</v>
      </c>
      <c r="L98" s="204">
        <f t="shared" si="25"/>
        <v>0</v>
      </c>
      <c r="M98" s="454">
        <f t="shared" si="19"/>
        <v>43481</v>
      </c>
      <c r="N98" s="454">
        <f t="shared" si="20"/>
        <v>0</v>
      </c>
      <c r="O98" s="484"/>
    </row>
    <row r="99" spans="1:18">
      <c r="A99" s="205" t="s">
        <v>257</v>
      </c>
      <c r="B99" s="205" t="s">
        <v>335</v>
      </c>
      <c r="C99" s="204"/>
      <c r="D99" s="203"/>
      <c r="E99" s="204"/>
      <c r="F99" s="203"/>
      <c r="G99" s="204"/>
      <c r="H99" s="204"/>
      <c r="I99" s="203"/>
      <c r="J99" s="204"/>
      <c r="K99" s="203"/>
      <c r="L99" s="204"/>
      <c r="M99" s="454">
        <f t="shared" ref="M99:M109" si="26">SUM(D99:L99)</f>
        <v>0</v>
      </c>
      <c r="N99" s="454">
        <f t="shared" si="20"/>
        <v>0</v>
      </c>
      <c r="O99" s="484"/>
      <c r="Q99" s="447">
        <v>7644</v>
      </c>
      <c r="R99" s="447" t="s">
        <v>339</v>
      </c>
    </row>
    <row r="100" spans="1:18">
      <c r="A100" s="215" t="s">
        <v>49</v>
      </c>
      <c r="B100" s="215"/>
      <c r="C100" s="204">
        <v>30429</v>
      </c>
      <c r="D100" s="203">
        <v>23162</v>
      </c>
      <c r="E100" s="204">
        <v>4523</v>
      </c>
      <c r="F100" s="203">
        <v>2716</v>
      </c>
      <c r="G100" s="204"/>
      <c r="H100" s="204"/>
      <c r="I100" s="203">
        <v>28</v>
      </c>
      <c r="J100" s="204"/>
      <c r="K100" s="203"/>
      <c r="L100" s="204"/>
      <c r="M100" s="454">
        <f t="shared" si="26"/>
        <v>30429</v>
      </c>
      <c r="N100" s="454">
        <f t="shared" si="20"/>
        <v>0</v>
      </c>
      <c r="O100" s="484"/>
      <c r="Q100" s="447">
        <f>SUM(Q99:Q99)</f>
        <v>7644</v>
      </c>
    </row>
    <row r="101" spans="1:18">
      <c r="A101" s="215" t="s">
        <v>499</v>
      </c>
      <c r="B101" s="215"/>
      <c r="C101" s="204">
        <v>33362</v>
      </c>
      <c r="D101" s="203">
        <v>23162</v>
      </c>
      <c r="E101" s="204">
        <v>4523</v>
      </c>
      <c r="F101" s="203">
        <v>5649</v>
      </c>
      <c r="G101" s="204">
        <v>0</v>
      </c>
      <c r="H101" s="204">
        <v>0</v>
      </c>
      <c r="I101" s="203">
        <v>28</v>
      </c>
      <c r="J101" s="204">
        <v>0</v>
      </c>
      <c r="K101" s="203">
        <v>0</v>
      </c>
      <c r="L101" s="204">
        <v>0</v>
      </c>
      <c r="M101" s="454">
        <f t="shared" si="26"/>
        <v>33362</v>
      </c>
      <c r="N101" s="454">
        <f t="shared" si="20"/>
        <v>0</v>
      </c>
      <c r="O101" s="484"/>
    </row>
    <row r="102" spans="1:18">
      <c r="A102" s="215" t="s">
        <v>671</v>
      </c>
      <c r="B102" s="215"/>
      <c r="C102" s="204">
        <v>-1300</v>
      </c>
      <c r="D102" s="203"/>
      <c r="E102" s="204"/>
      <c r="F102" s="203">
        <v>-1300</v>
      </c>
      <c r="G102" s="204"/>
      <c r="H102" s="204"/>
      <c r="I102" s="203"/>
      <c r="J102" s="204"/>
      <c r="K102" s="203"/>
      <c r="L102" s="204"/>
      <c r="M102" s="454">
        <f t="shared" si="26"/>
        <v>-1300</v>
      </c>
      <c r="N102" s="454">
        <f t="shared" si="20"/>
        <v>0</v>
      </c>
      <c r="O102" s="484"/>
    </row>
    <row r="103" spans="1:18">
      <c r="A103" s="215" t="s">
        <v>560</v>
      </c>
      <c r="B103" s="215"/>
      <c r="C103" s="204">
        <f>SUM(C102)</f>
        <v>-1300</v>
      </c>
      <c r="D103" s="204">
        <f t="shared" ref="D103:L103" si="27">SUM(D102)</f>
        <v>0</v>
      </c>
      <c r="E103" s="204">
        <f t="shared" si="27"/>
        <v>0</v>
      </c>
      <c r="F103" s="204">
        <f t="shared" si="27"/>
        <v>-1300</v>
      </c>
      <c r="G103" s="204">
        <f t="shared" si="27"/>
        <v>0</v>
      </c>
      <c r="H103" s="204">
        <f t="shared" si="27"/>
        <v>0</v>
      </c>
      <c r="I103" s="204">
        <f t="shared" si="27"/>
        <v>0</v>
      </c>
      <c r="J103" s="204">
        <f t="shared" si="27"/>
        <v>0</v>
      </c>
      <c r="K103" s="204">
        <f t="shared" si="27"/>
        <v>0</v>
      </c>
      <c r="L103" s="204">
        <f t="shared" si="27"/>
        <v>0</v>
      </c>
      <c r="M103" s="454">
        <f t="shared" si="26"/>
        <v>-1300</v>
      </c>
      <c r="N103" s="454">
        <f t="shared" si="20"/>
        <v>0</v>
      </c>
      <c r="O103" s="484"/>
    </row>
    <row r="104" spans="1:18" s="456" customFormat="1">
      <c r="A104" s="215" t="s">
        <v>499</v>
      </c>
      <c r="B104" s="215"/>
      <c r="C104" s="204">
        <f>C101+C103</f>
        <v>32062</v>
      </c>
      <c r="D104" s="204">
        <f t="shared" ref="D104:L104" si="28">D101+D103</f>
        <v>23162</v>
      </c>
      <c r="E104" s="204">
        <f t="shared" si="28"/>
        <v>4523</v>
      </c>
      <c r="F104" s="204">
        <f t="shared" si="28"/>
        <v>4349</v>
      </c>
      <c r="G104" s="204">
        <f t="shared" si="28"/>
        <v>0</v>
      </c>
      <c r="H104" s="204">
        <f t="shared" si="28"/>
        <v>0</v>
      </c>
      <c r="I104" s="204">
        <f t="shared" si="28"/>
        <v>28</v>
      </c>
      <c r="J104" s="204">
        <f t="shared" si="28"/>
        <v>0</v>
      </c>
      <c r="K104" s="204">
        <f t="shared" si="28"/>
        <v>0</v>
      </c>
      <c r="L104" s="204">
        <f t="shared" si="28"/>
        <v>0</v>
      </c>
      <c r="M104" s="454">
        <f t="shared" si="26"/>
        <v>32062</v>
      </c>
      <c r="N104" s="454">
        <f t="shared" si="20"/>
        <v>0</v>
      </c>
      <c r="O104" s="455"/>
    </row>
    <row r="105" spans="1:18">
      <c r="A105" s="202" t="s">
        <v>258</v>
      </c>
      <c r="B105" s="303"/>
      <c r="C105" s="204"/>
      <c r="D105" s="203"/>
      <c r="E105" s="204"/>
      <c r="F105" s="203"/>
      <c r="G105" s="204"/>
      <c r="H105" s="204"/>
      <c r="I105" s="203"/>
      <c r="J105" s="204"/>
      <c r="K105" s="203"/>
      <c r="L105" s="204"/>
      <c r="M105" s="454">
        <f t="shared" si="26"/>
        <v>0</v>
      </c>
      <c r="N105" s="454">
        <f t="shared" si="20"/>
        <v>0</v>
      </c>
      <c r="O105" s="484"/>
      <c r="Q105" s="456">
        <v>885</v>
      </c>
      <c r="R105" s="456" t="s">
        <v>340</v>
      </c>
    </row>
    <row r="106" spans="1:18" s="456" customFormat="1">
      <c r="A106" s="215" t="s">
        <v>49</v>
      </c>
      <c r="B106" s="215"/>
      <c r="C106" s="204">
        <f>C111+C116+C121+C126+C131+C136+C141+C146+C151+C156+C161+C166+C171+C176+C181+C186+C191+C196+C201+C206+C211+C216</f>
        <v>333460</v>
      </c>
      <c r="D106" s="204">
        <f t="shared" ref="D106:L106" si="29">D111+D116+D121+D126+D131+D136+D141+D146+D151+D156+D161+D166+D171+D176+D181+D186+D191+D196+D201+D206+D211+D216</f>
        <v>78770</v>
      </c>
      <c r="E106" s="204">
        <f t="shared" si="29"/>
        <v>16014</v>
      </c>
      <c r="F106" s="204">
        <f t="shared" si="29"/>
        <v>238589</v>
      </c>
      <c r="G106" s="204">
        <f t="shared" si="29"/>
        <v>0</v>
      </c>
      <c r="H106" s="204">
        <f t="shared" si="29"/>
        <v>0</v>
      </c>
      <c r="I106" s="204">
        <f t="shared" si="29"/>
        <v>87</v>
      </c>
      <c r="J106" s="204">
        <f t="shared" si="29"/>
        <v>0</v>
      </c>
      <c r="K106" s="204">
        <f t="shared" si="29"/>
        <v>0</v>
      </c>
      <c r="L106" s="204">
        <f t="shared" si="29"/>
        <v>0</v>
      </c>
      <c r="M106" s="454">
        <f t="shared" si="26"/>
        <v>333460</v>
      </c>
      <c r="N106" s="454">
        <f t="shared" si="20"/>
        <v>0</v>
      </c>
      <c r="O106" s="455"/>
      <c r="Q106" s="456">
        <v>1422</v>
      </c>
      <c r="R106" s="456" t="s">
        <v>341</v>
      </c>
    </row>
    <row r="107" spans="1:18" s="456" customFormat="1">
      <c r="A107" s="215" t="s">
        <v>499</v>
      </c>
      <c r="B107" s="215"/>
      <c r="C107" s="204">
        <f t="shared" ref="C107:L109" si="30">C112+C117+C122+C127+C132+C137+C142+C147+C152+C157+C162+C167+C172+C177+C182+C187+C192+C197+C202+C207+C212+C217</f>
        <v>336768</v>
      </c>
      <c r="D107" s="204">
        <f t="shared" si="30"/>
        <v>78770</v>
      </c>
      <c r="E107" s="204">
        <f t="shared" si="30"/>
        <v>16014</v>
      </c>
      <c r="F107" s="204">
        <f t="shared" si="30"/>
        <v>241897</v>
      </c>
      <c r="G107" s="204">
        <f t="shared" si="30"/>
        <v>0</v>
      </c>
      <c r="H107" s="204">
        <f t="shared" si="30"/>
        <v>0</v>
      </c>
      <c r="I107" s="204">
        <f t="shared" si="30"/>
        <v>87</v>
      </c>
      <c r="J107" s="204">
        <f t="shared" si="30"/>
        <v>0</v>
      </c>
      <c r="K107" s="204">
        <f t="shared" si="30"/>
        <v>0</v>
      </c>
      <c r="L107" s="204">
        <f t="shared" si="30"/>
        <v>0</v>
      </c>
      <c r="M107" s="454">
        <f t="shared" si="26"/>
        <v>336768</v>
      </c>
      <c r="N107" s="454">
        <f t="shared" si="20"/>
        <v>0</v>
      </c>
      <c r="O107" s="455"/>
    </row>
    <row r="108" spans="1:18" s="456" customFormat="1">
      <c r="A108" s="215" t="s">
        <v>560</v>
      </c>
      <c r="B108" s="215"/>
      <c r="C108" s="204">
        <f t="shared" si="30"/>
        <v>0</v>
      </c>
      <c r="D108" s="204">
        <f t="shared" si="30"/>
        <v>0</v>
      </c>
      <c r="E108" s="204">
        <f t="shared" si="30"/>
        <v>0</v>
      </c>
      <c r="F108" s="204">
        <f t="shared" si="30"/>
        <v>0</v>
      </c>
      <c r="G108" s="204">
        <f t="shared" si="30"/>
        <v>0</v>
      </c>
      <c r="H108" s="204">
        <f t="shared" si="30"/>
        <v>0</v>
      </c>
      <c r="I108" s="204">
        <f t="shared" si="30"/>
        <v>0</v>
      </c>
      <c r="J108" s="204">
        <f t="shared" si="30"/>
        <v>0</v>
      </c>
      <c r="K108" s="204">
        <f t="shared" si="30"/>
        <v>0</v>
      </c>
      <c r="L108" s="204">
        <f t="shared" si="30"/>
        <v>0</v>
      </c>
      <c r="M108" s="454">
        <f t="shared" si="26"/>
        <v>0</v>
      </c>
      <c r="N108" s="454">
        <f t="shared" si="20"/>
        <v>0</v>
      </c>
      <c r="O108" s="455"/>
    </row>
    <row r="109" spans="1:18" s="456" customFormat="1">
      <c r="A109" s="215" t="s">
        <v>499</v>
      </c>
      <c r="B109" s="215"/>
      <c r="C109" s="204">
        <f t="shared" si="30"/>
        <v>336768</v>
      </c>
      <c r="D109" s="204">
        <f t="shared" si="30"/>
        <v>78770</v>
      </c>
      <c r="E109" s="204">
        <f t="shared" si="30"/>
        <v>16014</v>
      </c>
      <c r="F109" s="204">
        <f t="shared" si="30"/>
        <v>241897</v>
      </c>
      <c r="G109" s="204">
        <f t="shared" si="30"/>
        <v>0</v>
      </c>
      <c r="H109" s="204">
        <f t="shared" si="30"/>
        <v>0</v>
      </c>
      <c r="I109" s="204">
        <f t="shared" si="30"/>
        <v>87</v>
      </c>
      <c r="J109" s="204">
        <f t="shared" si="30"/>
        <v>0</v>
      </c>
      <c r="K109" s="204">
        <f t="shared" si="30"/>
        <v>0</v>
      </c>
      <c r="L109" s="204">
        <f t="shared" si="30"/>
        <v>0</v>
      </c>
      <c r="M109" s="454">
        <f t="shared" si="26"/>
        <v>336768</v>
      </c>
      <c r="N109" s="454">
        <f t="shared" si="20"/>
        <v>0</v>
      </c>
      <c r="O109" s="455"/>
    </row>
    <row r="110" spans="1:18" s="456" customFormat="1">
      <c r="A110" s="202" t="s">
        <v>152</v>
      </c>
      <c r="B110" s="202" t="s">
        <v>335</v>
      </c>
      <c r="C110" s="204"/>
      <c r="D110" s="203"/>
      <c r="E110" s="204"/>
      <c r="F110" s="203"/>
      <c r="G110" s="204"/>
      <c r="H110" s="204"/>
      <c r="I110" s="203"/>
      <c r="J110" s="204"/>
      <c r="K110" s="203"/>
      <c r="L110" s="204"/>
      <c r="M110" s="454">
        <f t="shared" si="19"/>
        <v>0</v>
      </c>
      <c r="N110" s="454">
        <f t="shared" si="20"/>
        <v>0</v>
      </c>
      <c r="O110" s="455"/>
    </row>
    <row r="111" spans="1:18" s="456" customFormat="1">
      <c r="A111" s="215" t="s">
        <v>49</v>
      </c>
      <c r="B111" s="215"/>
      <c r="C111" s="204">
        <v>34335</v>
      </c>
      <c r="D111" s="203">
        <v>19305</v>
      </c>
      <c r="E111" s="204">
        <v>3896</v>
      </c>
      <c r="F111" s="203">
        <v>11134</v>
      </c>
      <c r="G111" s="204"/>
      <c r="H111" s="204"/>
      <c r="I111" s="203"/>
      <c r="J111" s="204"/>
      <c r="K111" s="203"/>
      <c r="L111" s="204"/>
      <c r="M111" s="454">
        <f t="shared" si="19"/>
        <v>34335</v>
      </c>
      <c r="N111" s="454">
        <f t="shared" si="20"/>
        <v>0</v>
      </c>
      <c r="O111" s="484"/>
    </row>
    <row r="112" spans="1:18" s="456" customFormat="1">
      <c r="A112" s="215" t="s">
        <v>499</v>
      </c>
      <c r="B112" s="215"/>
      <c r="C112" s="204">
        <v>34335</v>
      </c>
      <c r="D112" s="203">
        <v>19305</v>
      </c>
      <c r="E112" s="204">
        <v>3896</v>
      </c>
      <c r="F112" s="203">
        <v>11134</v>
      </c>
      <c r="G112" s="204">
        <v>0</v>
      </c>
      <c r="H112" s="204">
        <v>0</v>
      </c>
      <c r="I112" s="203">
        <v>0</v>
      </c>
      <c r="J112" s="204">
        <v>0</v>
      </c>
      <c r="K112" s="203">
        <v>0</v>
      </c>
      <c r="L112" s="204">
        <v>0</v>
      </c>
      <c r="M112" s="454">
        <f t="shared" si="19"/>
        <v>34335</v>
      </c>
      <c r="N112" s="454">
        <f t="shared" si="20"/>
        <v>0</v>
      </c>
      <c r="O112" s="484"/>
    </row>
    <row r="113" spans="1:15" s="456" customFormat="1">
      <c r="A113" s="215" t="s">
        <v>560</v>
      </c>
      <c r="B113" s="215"/>
      <c r="C113" s="204">
        <v>0</v>
      </c>
      <c r="D113" s="204">
        <v>0</v>
      </c>
      <c r="E113" s="204">
        <v>0</v>
      </c>
      <c r="F113" s="204">
        <v>0</v>
      </c>
      <c r="G113" s="204">
        <v>0</v>
      </c>
      <c r="H113" s="204"/>
      <c r="I113" s="204"/>
      <c r="J113" s="204"/>
      <c r="K113" s="204"/>
      <c r="L113" s="204"/>
      <c r="M113" s="454">
        <f t="shared" si="19"/>
        <v>0</v>
      </c>
      <c r="N113" s="454">
        <f t="shared" si="20"/>
        <v>0</v>
      </c>
      <c r="O113" s="484"/>
    </row>
    <row r="114" spans="1:15" s="456" customFormat="1">
      <c r="A114" s="215" t="s">
        <v>499</v>
      </c>
      <c r="B114" s="215"/>
      <c r="C114" s="204">
        <f>C112+C113</f>
        <v>34335</v>
      </c>
      <c r="D114" s="204">
        <f t="shared" ref="D114:L114" si="31">D112+D113</f>
        <v>19305</v>
      </c>
      <c r="E114" s="204">
        <f t="shared" si="31"/>
        <v>3896</v>
      </c>
      <c r="F114" s="204">
        <f t="shared" si="31"/>
        <v>11134</v>
      </c>
      <c r="G114" s="204">
        <f t="shared" si="31"/>
        <v>0</v>
      </c>
      <c r="H114" s="204">
        <f t="shared" si="31"/>
        <v>0</v>
      </c>
      <c r="I114" s="204">
        <f t="shared" si="31"/>
        <v>0</v>
      </c>
      <c r="J114" s="204">
        <f t="shared" si="31"/>
        <v>0</v>
      </c>
      <c r="K114" s="204">
        <f t="shared" si="31"/>
        <v>0</v>
      </c>
      <c r="L114" s="204">
        <f t="shared" si="31"/>
        <v>0</v>
      </c>
      <c r="M114" s="454">
        <f t="shared" si="19"/>
        <v>34335</v>
      </c>
      <c r="N114" s="454">
        <f t="shared" si="20"/>
        <v>0</v>
      </c>
      <c r="O114" s="484"/>
    </row>
    <row r="115" spans="1:15">
      <c r="A115" s="205" t="s">
        <v>153</v>
      </c>
      <c r="B115" s="300" t="s">
        <v>335</v>
      </c>
      <c r="C115" s="204"/>
      <c r="D115" s="203"/>
      <c r="E115" s="204"/>
      <c r="F115" s="203"/>
      <c r="G115" s="204"/>
      <c r="H115" s="204"/>
      <c r="I115" s="203"/>
      <c r="J115" s="204"/>
      <c r="K115" s="203"/>
      <c r="L115" s="204"/>
      <c r="M115" s="454">
        <f t="shared" si="19"/>
        <v>0</v>
      </c>
      <c r="N115" s="454">
        <f t="shared" si="20"/>
        <v>0</v>
      </c>
      <c r="O115" s="484"/>
    </row>
    <row r="116" spans="1:15" s="456" customFormat="1">
      <c r="A116" s="215" t="s">
        <v>49</v>
      </c>
      <c r="B116" s="215"/>
      <c r="C116" s="204">
        <v>7162</v>
      </c>
      <c r="D116" s="203">
        <v>5525</v>
      </c>
      <c r="E116" s="204">
        <v>1129</v>
      </c>
      <c r="F116" s="203">
        <v>453</v>
      </c>
      <c r="G116" s="204"/>
      <c r="H116" s="204"/>
      <c r="I116" s="203">
        <v>55</v>
      </c>
      <c r="J116" s="204"/>
      <c r="K116" s="203"/>
      <c r="L116" s="204"/>
      <c r="M116" s="454">
        <f t="shared" si="19"/>
        <v>7162</v>
      </c>
      <c r="N116" s="454">
        <f t="shared" si="20"/>
        <v>0</v>
      </c>
      <c r="O116" s="484"/>
    </row>
    <row r="117" spans="1:15" s="456" customFormat="1">
      <c r="A117" s="215" t="s">
        <v>499</v>
      </c>
      <c r="B117" s="215"/>
      <c r="C117" s="204">
        <v>7162</v>
      </c>
      <c r="D117" s="203">
        <v>5525</v>
      </c>
      <c r="E117" s="204">
        <v>1129</v>
      </c>
      <c r="F117" s="203">
        <v>453</v>
      </c>
      <c r="G117" s="204">
        <v>0</v>
      </c>
      <c r="H117" s="204">
        <v>0</v>
      </c>
      <c r="I117" s="203">
        <v>55</v>
      </c>
      <c r="J117" s="204">
        <v>0</v>
      </c>
      <c r="K117" s="203">
        <v>0</v>
      </c>
      <c r="L117" s="204">
        <v>0</v>
      </c>
      <c r="M117" s="454">
        <f t="shared" si="19"/>
        <v>7162</v>
      </c>
      <c r="N117" s="454">
        <f t="shared" si="20"/>
        <v>0</v>
      </c>
      <c r="O117" s="484"/>
    </row>
    <row r="118" spans="1:15" s="456" customFormat="1">
      <c r="A118" s="215" t="s">
        <v>560</v>
      </c>
      <c r="B118" s="215"/>
      <c r="C118" s="204">
        <v>0</v>
      </c>
      <c r="D118" s="204">
        <v>0</v>
      </c>
      <c r="E118" s="204">
        <v>0</v>
      </c>
      <c r="F118" s="204">
        <v>0</v>
      </c>
      <c r="G118" s="204">
        <v>0</v>
      </c>
      <c r="H118" s="204">
        <v>0</v>
      </c>
      <c r="I118" s="204">
        <v>0</v>
      </c>
      <c r="J118" s="204">
        <v>0</v>
      </c>
      <c r="K118" s="204"/>
      <c r="L118" s="204"/>
      <c r="M118" s="454">
        <f t="shared" si="19"/>
        <v>0</v>
      </c>
      <c r="N118" s="454">
        <f t="shared" si="20"/>
        <v>0</v>
      </c>
      <c r="O118" s="484"/>
    </row>
    <row r="119" spans="1:15" s="456" customFormat="1">
      <c r="A119" s="215" t="s">
        <v>499</v>
      </c>
      <c r="B119" s="215"/>
      <c r="C119" s="204">
        <f>C117+C118</f>
        <v>7162</v>
      </c>
      <c r="D119" s="204">
        <f t="shared" ref="D119:L119" si="32">D117+D118</f>
        <v>5525</v>
      </c>
      <c r="E119" s="204">
        <f t="shared" si="32"/>
        <v>1129</v>
      </c>
      <c r="F119" s="204">
        <f t="shared" si="32"/>
        <v>453</v>
      </c>
      <c r="G119" s="204">
        <f t="shared" si="32"/>
        <v>0</v>
      </c>
      <c r="H119" s="204">
        <f t="shared" si="32"/>
        <v>0</v>
      </c>
      <c r="I119" s="204">
        <f t="shared" si="32"/>
        <v>55</v>
      </c>
      <c r="J119" s="204">
        <f t="shared" si="32"/>
        <v>0</v>
      </c>
      <c r="K119" s="204">
        <f t="shared" si="32"/>
        <v>0</v>
      </c>
      <c r="L119" s="204">
        <f t="shared" si="32"/>
        <v>0</v>
      </c>
      <c r="M119" s="454">
        <f t="shared" si="19"/>
        <v>7162</v>
      </c>
      <c r="N119" s="454">
        <f t="shared" si="20"/>
        <v>0</v>
      </c>
      <c r="O119" s="484"/>
    </row>
    <row r="120" spans="1:15">
      <c r="A120" s="205" t="s">
        <v>154</v>
      </c>
      <c r="B120" s="300" t="s">
        <v>335</v>
      </c>
      <c r="C120" s="204"/>
      <c r="D120" s="203"/>
      <c r="E120" s="204"/>
      <c r="F120" s="203"/>
      <c r="G120" s="204"/>
      <c r="H120" s="204"/>
      <c r="I120" s="203"/>
      <c r="J120" s="204"/>
      <c r="K120" s="203"/>
      <c r="L120" s="204"/>
      <c r="M120" s="454">
        <f t="shared" si="19"/>
        <v>0</v>
      </c>
      <c r="N120" s="454">
        <f t="shared" si="20"/>
        <v>0</v>
      </c>
      <c r="O120" s="484"/>
    </row>
    <row r="121" spans="1:15" s="456" customFormat="1">
      <c r="A121" s="215" t="s">
        <v>49</v>
      </c>
      <c r="B121" s="215"/>
      <c r="C121" s="204">
        <v>11410</v>
      </c>
      <c r="D121" s="203">
        <v>4143</v>
      </c>
      <c r="E121" s="204">
        <v>878</v>
      </c>
      <c r="F121" s="203">
        <v>6389</v>
      </c>
      <c r="G121" s="204"/>
      <c r="H121" s="204"/>
      <c r="I121" s="203"/>
      <c r="J121" s="204"/>
      <c r="K121" s="203"/>
      <c r="L121" s="204"/>
      <c r="M121" s="454">
        <f t="shared" si="19"/>
        <v>11410</v>
      </c>
      <c r="N121" s="454">
        <f t="shared" si="20"/>
        <v>0</v>
      </c>
      <c r="O121" s="484"/>
    </row>
    <row r="122" spans="1:15" s="456" customFormat="1">
      <c r="A122" s="215" t="s">
        <v>499</v>
      </c>
      <c r="B122" s="215"/>
      <c r="C122" s="204">
        <v>11410</v>
      </c>
      <c r="D122" s="203">
        <v>4143</v>
      </c>
      <c r="E122" s="204">
        <v>878</v>
      </c>
      <c r="F122" s="203">
        <v>6389</v>
      </c>
      <c r="G122" s="204">
        <v>0</v>
      </c>
      <c r="H122" s="204">
        <v>0</v>
      </c>
      <c r="I122" s="203">
        <v>0</v>
      </c>
      <c r="J122" s="204">
        <v>0</v>
      </c>
      <c r="K122" s="203">
        <v>0</v>
      </c>
      <c r="L122" s="204">
        <v>0</v>
      </c>
      <c r="M122" s="454">
        <f t="shared" si="19"/>
        <v>11410</v>
      </c>
      <c r="N122" s="454">
        <f t="shared" si="20"/>
        <v>0</v>
      </c>
      <c r="O122" s="484"/>
    </row>
    <row r="123" spans="1:15" s="456" customFormat="1">
      <c r="A123" s="215" t="s">
        <v>560</v>
      </c>
      <c r="B123" s="215"/>
      <c r="C123" s="204">
        <v>0</v>
      </c>
      <c r="D123" s="204">
        <v>0</v>
      </c>
      <c r="E123" s="204">
        <v>0</v>
      </c>
      <c r="F123" s="204">
        <v>0</v>
      </c>
      <c r="G123" s="204">
        <v>0</v>
      </c>
      <c r="H123" s="204">
        <v>0</v>
      </c>
      <c r="I123" s="204"/>
      <c r="J123" s="204"/>
      <c r="K123" s="204"/>
      <c r="L123" s="204"/>
      <c r="M123" s="454">
        <f t="shared" si="19"/>
        <v>0</v>
      </c>
      <c r="N123" s="454">
        <f t="shared" si="20"/>
        <v>0</v>
      </c>
      <c r="O123" s="484"/>
    </row>
    <row r="124" spans="1:15" s="456" customFormat="1">
      <c r="A124" s="215" t="s">
        <v>499</v>
      </c>
      <c r="B124" s="215"/>
      <c r="C124" s="204">
        <f>C122+C123</f>
        <v>11410</v>
      </c>
      <c r="D124" s="204">
        <f t="shared" ref="D124:L124" si="33">D122+D123</f>
        <v>4143</v>
      </c>
      <c r="E124" s="204">
        <f t="shared" si="33"/>
        <v>878</v>
      </c>
      <c r="F124" s="204">
        <f t="shared" si="33"/>
        <v>6389</v>
      </c>
      <c r="G124" s="204">
        <f t="shared" si="33"/>
        <v>0</v>
      </c>
      <c r="H124" s="204">
        <f t="shared" si="33"/>
        <v>0</v>
      </c>
      <c r="I124" s="204">
        <f t="shared" si="33"/>
        <v>0</v>
      </c>
      <c r="J124" s="204">
        <f t="shared" si="33"/>
        <v>0</v>
      </c>
      <c r="K124" s="204">
        <f t="shared" si="33"/>
        <v>0</v>
      </c>
      <c r="L124" s="204">
        <f t="shared" si="33"/>
        <v>0</v>
      </c>
      <c r="M124" s="454">
        <f t="shared" si="19"/>
        <v>11410</v>
      </c>
      <c r="N124" s="454">
        <f t="shared" si="20"/>
        <v>0</v>
      </c>
      <c r="O124" s="484"/>
    </row>
    <row r="125" spans="1:15">
      <c r="A125" s="205" t="s">
        <v>155</v>
      </c>
      <c r="B125" s="300" t="s">
        <v>335</v>
      </c>
      <c r="C125" s="204"/>
      <c r="D125" s="203"/>
      <c r="E125" s="204"/>
      <c r="F125" s="203"/>
      <c r="G125" s="204"/>
      <c r="H125" s="204"/>
      <c r="I125" s="203"/>
      <c r="J125" s="204"/>
      <c r="K125" s="203"/>
      <c r="L125" s="204"/>
      <c r="M125" s="454">
        <f t="shared" si="19"/>
        <v>0</v>
      </c>
      <c r="N125" s="454">
        <f t="shared" si="20"/>
        <v>0</v>
      </c>
      <c r="O125" s="484"/>
    </row>
    <row r="126" spans="1:15" s="456" customFormat="1">
      <c r="A126" s="215" t="s">
        <v>49</v>
      </c>
      <c r="B126" s="215"/>
      <c r="C126" s="204">
        <v>9678</v>
      </c>
      <c r="D126" s="203">
        <v>4265</v>
      </c>
      <c r="E126" s="204">
        <v>862</v>
      </c>
      <c r="F126" s="203">
        <v>4551</v>
      </c>
      <c r="G126" s="204"/>
      <c r="H126" s="204"/>
      <c r="I126" s="203"/>
      <c r="J126" s="204"/>
      <c r="K126" s="203"/>
      <c r="L126" s="204"/>
      <c r="M126" s="454">
        <f t="shared" si="19"/>
        <v>9678</v>
      </c>
      <c r="N126" s="454">
        <f t="shared" si="20"/>
        <v>0</v>
      </c>
      <c r="O126" s="484"/>
    </row>
    <row r="127" spans="1:15" s="456" customFormat="1">
      <c r="A127" s="215" t="s">
        <v>499</v>
      </c>
      <c r="B127" s="215"/>
      <c r="C127" s="204">
        <v>9678</v>
      </c>
      <c r="D127" s="203">
        <v>4265</v>
      </c>
      <c r="E127" s="204">
        <v>862</v>
      </c>
      <c r="F127" s="203">
        <v>4551</v>
      </c>
      <c r="G127" s="204">
        <v>0</v>
      </c>
      <c r="H127" s="204">
        <v>0</v>
      </c>
      <c r="I127" s="203">
        <v>0</v>
      </c>
      <c r="J127" s="204">
        <v>0</v>
      </c>
      <c r="K127" s="203">
        <v>0</v>
      </c>
      <c r="L127" s="204">
        <v>0</v>
      </c>
      <c r="M127" s="454">
        <f t="shared" si="19"/>
        <v>9678</v>
      </c>
      <c r="N127" s="454">
        <f t="shared" si="20"/>
        <v>0</v>
      </c>
      <c r="O127" s="484"/>
    </row>
    <row r="128" spans="1:15" s="456" customFormat="1">
      <c r="A128" s="215" t="s">
        <v>560</v>
      </c>
      <c r="B128" s="215"/>
      <c r="C128" s="204">
        <v>0</v>
      </c>
      <c r="D128" s="204">
        <v>0</v>
      </c>
      <c r="E128" s="204">
        <v>0</v>
      </c>
      <c r="F128" s="204">
        <v>0</v>
      </c>
      <c r="G128" s="204">
        <v>0</v>
      </c>
      <c r="H128" s="204"/>
      <c r="I128" s="204"/>
      <c r="J128" s="204"/>
      <c r="K128" s="204"/>
      <c r="L128" s="204"/>
      <c r="M128" s="454">
        <f t="shared" si="19"/>
        <v>0</v>
      </c>
      <c r="N128" s="454">
        <f t="shared" si="20"/>
        <v>0</v>
      </c>
      <c r="O128" s="484"/>
    </row>
    <row r="129" spans="1:15" s="456" customFormat="1">
      <c r="A129" s="215" t="s">
        <v>499</v>
      </c>
      <c r="B129" s="215"/>
      <c r="C129" s="204">
        <f>C127+C128</f>
        <v>9678</v>
      </c>
      <c r="D129" s="204">
        <f t="shared" ref="D129:L129" si="34">D127+D128</f>
        <v>4265</v>
      </c>
      <c r="E129" s="204">
        <f t="shared" si="34"/>
        <v>862</v>
      </c>
      <c r="F129" s="204">
        <f t="shared" si="34"/>
        <v>4551</v>
      </c>
      <c r="G129" s="204">
        <f t="shared" si="34"/>
        <v>0</v>
      </c>
      <c r="H129" s="204">
        <f t="shared" si="34"/>
        <v>0</v>
      </c>
      <c r="I129" s="204">
        <f t="shared" si="34"/>
        <v>0</v>
      </c>
      <c r="J129" s="204">
        <f t="shared" si="34"/>
        <v>0</v>
      </c>
      <c r="K129" s="204">
        <f t="shared" si="34"/>
        <v>0</v>
      </c>
      <c r="L129" s="204">
        <f t="shared" si="34"/>
        <v>0</v>
      </c>
      <c r="M129" s="454">
        <f t="shared" si="19"/>
        <v>9678</v>
      </c>
      <c r="N129" s="454">
        <f t="shared" si="20"/>
        <v>0</v>
      </c>
      <c r="O129" s="484"/>
    </row>
    <row r="130" spans="1:15">
      <c r="A130" s="205" t="s">
        <v>156</v>
      </c>
      <c r="B130" s="300" t="s">
        <v>335</v>
      </c>
      <c r="C130" s="204"/>
      <c r="D130" s="203"/>
      <c r="E130" s="204"/>
      <c r="F130" s="203"/>
      <c r="G130" s="204"/>
      <c r="H130" s="204"/>
      <c r="I130" s="203"/>
      <c r="J130" s="204"/>
      <c r="K130" s="203"/>
      <c r="L130" s="204"/>
      <c r="M130" s="454">
        <f t="shared" si="19"/>
        <v>0</v>
      </c>
      <c r="N130" s="454">
        <f t="shared" si="20"/>
        <v>0</v>
      </c>
      <c r="O130" s="484"/>
    </row>
    <row r="131" spans="1:15" s="456" customFormat="1">
      <c r="A131" s="215" t="s">
        <v>49</v>
      </c>
      <c r="B131" s="215"/>
      <c r="C131" s="204">
        <v>11910</v>
      </c>
      <c r="D131" s="203">
        <v>4143</v>
      </c>
      <c r="E131" s="204">
        <v>858</v>
      </c>
      <c r="F131" s="203">
        <v>6909</v>
      </c>
      <c r="G131" s="204"/>
      <c r="H131" s="204"/>
      <c r="I131" s="203"/>
      <c r="J131" s="204"/>
      <c r="K131" s="203"/>
      <c r="L131" s="204"/>
      <c r="M131" s="454">
        <f t="shared" si="19"/>
        <v>11910</v>
      </c>
      <c r="N131" s="454">
        <f t="shared" si="20"/>
        <v>0</v>
      </c>
      <c r="O131" s="484"/>
    </row>
    <row r="132" spans="1:15" s="456" customFormat="1">
      <c r="A132" s="215" t="s">
        <v>499</v>
      </c>
      <c r="B132" s="215"/>
      <c r="C132" s="204">
        <v>11910</v>
      </c>
      <c r="D132" s="203">
        <v>4143</v>
      </c>
      <c r="E132" s="204">
        <v>858</v>
      </c>
      <c r="F132" s="203">
        <v>6909</v>
      </c>
      <c r="G132" s="204">
        <v>0</v>
      </c>
      <c r="H132" s="204">
        <v>0</v>
      </c>
      <c r="I132" s="203">
        <v>0</v>
      </c>
      <c r="J132" s="204">
        <v>0</v>
      </c>
      <c r="K132" s="203">
        <v>0</v>
      </c>
      <c r="L132" s="204">
        <v>0</v>
      </c>
      <c r="M132" s="454">
        <f t="shared" si="19"/>
        <v>11910</v>
      </c>
      <c r="N132" s="454">
        <f t="shared" si="20"/>
        <v>0</v>
      </c>
      <c r="O132" s="484"/>
    </row>
    <row r="133" spans="1:15" s="456" customFormat="1">
      <c r="A133" s="215" t="s">
        <v>560</v>
      </c>
      <c r="B133" s="215"/>
      <c r="C133" s="204">
        <v>0</v>
      </c>
      <c r="D133" s="204">
        <v>0</v>
      </c>
      <c r="E133" s="204">
        <v>0</v>
      </c>
      <c r="F133" s="204">
        <v>0</v>
      </c>
      <c r="G133" s="204">
        <v>0</v>
      </c>
      <c r="H133" s="204"/>
      <c r="I133" s="204"/>
      <c r="J133" s="204"/>
      <c r="K133" s="204"/>
      <c r="L133" s="204"/>
      <c r="M133" s="454">
        <f t="shared" si="19"/>
        <v>0</v>
      </c>
      <c r="N133" s="454">
        <f t="shared" si="20"/>
        <v>0</v>
      </c>
      <c r="O133" s="484"/>
    </row>
    <row r="134" spans="1:15" s="456" customFormat="1">
      <c r="A134" s="215" t="s">
        <v>499</v>
      </c>
      <c r="B134" s="215"/>
      <c r="C134" s="204">
        <f>C132+C133</f>
        <v>11910</v>
      </c>
      <c r="D134" s="204">
        <f t="shared" ref="D134:L134" si="35">D132+D133</f>
        <v>4143</v>
      </c>
      <c r="E134" s="204">
        <f t="shared" si="35"/>
        <v>858</v>
      </c>
      <c r="F134" s="204">
        <f t="shared" si="35"/>
        <v>6909</v>
      </c>
      <c r="G134" s="204">
        <f t="shared" si="35"/>
        <v>0</v>
      </c>
      <c r="H134" s="204">
        <f t="shared" si="35"/>
        <v>0</v>
      </c>
      <c r="I134" s="204">
        <f t="shared" si="35"/>
        <v>0</v>
      </c>
      <c r="J134" s="204">
        <f t="shared" si="35"/>
        <v>0</v>
      </c>
      <c r="K134" s="204">
        <f t="shared" si="35"/>
        <v>0</v>
      </c>
      <c r="L134" s="204">
        <f t="shared" si="35"/>
        <v>0</v>
      </c>
      <c r="M134" s="454">
        <f t="shared" si="19"/>
        <v>11910</v>
      </c>
      <c r="N134" s="454">
        <f t="shared" si="20"/>
        <v>0</v>
      </c>
      <c r="O134" s="484"/>
    </row>
    <row r="135" spans="1:15">
      <c r="A135" s="205" t="s">
        <v>157</v>
      </c>
      <c r="B135" s="300" t="s">
        <v>335</v>
      </c>
      <c r="C135" s="204"/>
      <c r="D135" s="203"/>
      <c r="E135" s="204"/>
      <c r="F135" s="203"/>
      <c r="G135" s="204"/>
      <c r="H135" s="204"/>
      <c r="I135" s="203"/>
      <c r="J135" s="204"/>
      <c r="K135" s="203"/>
      <c r="L135" s="204"/>
      <c r="M135" s="454">
        <f t="shared" si="19"/>
        <v>0</v>
      </c>
      <c r="N135" s="454">
        <f t="shared" si="20"/>
        <v>0</v>
      </c>
      <c r="O135" s="484"/>
    </row>
    <row r="136" spans="1:15" s="456" customFormat="1">
      <c r="A136" s="215" t="s">
        <v>49</v>
      </c>
      <c r="B136" s="215"/>
      <c r="C136" s="204">
        <v>29946</v>
      </c>
      <c r="D136" s="203">
        <v>420</v>
      </c>
      <c r="E136" s="204">
        <v>82</v>
      </c>
      <c r="F136" s="203">
        <v>29444</v>
      </c>
      <c r="G136" s="204"/>
      <c r="H136" s="204"/>
      <c r="I136" s="203"/>
      <c r="J136" s="204"/>
      <c r="K136" s="203"/>
      <c r="L136" s="204"/>
      <c r="M136" s="454">
        <f t="shared" si="19"/>
        <v>29946</v>
      </c>
      <c r="N136" s="454">
        <f t="shared" si="20"/>
        <v>0</v>
      </c>
      <c r="O136" s="484"/>
    </row>
    <row r="137" spans="1:15" s="456" customFormat="1">
      <c r="A137" s="215" t="s">
        <v>499</v>
      </c>
      <c r="B137" s="215"/>
      <c r="C137" s="204">
        <v>29946</v>
      </c>
      <c r="D137" s="203">
        <v>420</v>
      </c>
      <c r="E137" s="204">
        <v>82</v>
      </c>
      <c r="F137" s="203">
        <v>29444</v>
      </c>
      <c r="G137" s="204">
        <v>0</v>
      </c>
      <c r="H137" s="204">
        <v>0</v>
      </c>
      <c r="I137" s="203">
        <v>0</v>
      </c>
      <c r="J137" s="204">
        <v>0</v>
      </c>
      <c r="K137" s="203">
        <v>0</v>
      </c>
      <c r="L137" s="204">
        <v>0</v>
      </c>
      <c r="M137" s="454">
        <f t="shared" si="19"/>
        <v>29946</v>
      </c>
      <c r="N137" s="454">
        <f t="shared" si="20"/>
        <v>0</v>
      </c>
      <c r="O137" s="484"/>
    </row>
    <row r="138" spans="1:15" s="456" customFormat="1">
      <c r="A138" s="215" t="s">
        <v>560</v>
      </c>
      <c r="B138" s="215"/>
      <c r="C138" s="204">
        <v>0</v>
      </c>
      <c r="D138" s="204">
        <v>0</v>
      </c>
      <c r="E138" s="204">
        <v>0</v>
      </c>
      <c r="F138" s="204">
        <v>0</v>
      </c>
      <c r="G138" s="204">
        <v>0</v>
      </c>
      <c r="H138" s="204"/>
      <c r="I138" s="204"/>
      <c r="J138" s="204"/>
      <c r="K138" s="204"/>
      <c r="L138" s="204"/>
      <c r="M138" s="454">
        <f t="shared" si="19"/>
        <v>0</v>
      </c>
      <c r="N138" s="454">
        <f t="shared" si="20"/>
        <v>0</v>
      </c>
      <c r="O138" s="484"/>
    </row>
    <row r="139" spans="1:15" s="456" customFormat="1">
      <c r="A139" s="215" t="s">
        <v>499</v>
      </c>
      <c r="B139" s="215"/>
      <c r="C139" s="204">
        <f>C137+C138</f>
        <v>29946</v>
      </c>
      <c r="D139" s="204">
        <f t="shared" ref="D139:F139" si="36">D137+D138</f>
        <v>420</v>
      </c>
      <c r="E139" s="204">
        <f t="shared" si="36"/>
        <v>82</v>
      </c>
      <c r="F139" s="204">
        <f t="shared" si="36"/>
        <v>29444</v>
      </c>
      <c r="G139" s="204">
        <f t="shared" ref="G139:L139" si="37">G136+G138</f>
        <v>0</v>
      </c>
      <c r="H139" s="204">
        <f t="shared" si="37"/>
        <v>0</v>
      </c>
      <c r="I139" s="204">
        <f t="shared" si="37"/>
        <v>0</v>
      </c>
      <c r="J139" s="204">
        <f t="shared" si="37"/>
        <v>0</v>
      </c>
      <c r="K139" s="204">
        <f t="shared" si="37"/>
        <v>0</v>
      </c>
      <c r="L139" s="204">
        <f t="shared" si="37"/>
        <v>0</v>
      </c>
      <c r="M139" s="454">
        <f t="shared" si="19"/>
        <v>29946</v>
      </c>
      <c r="N139" s="454">
        <f t="shared" si="20"/>
        <v>0</v>
      </c>
      <c r="O139" s="484"/>
    </row>
    <row r="140" spans="1:15">
      <c r="A140" s="205" t="s">
        <v>158</v>
      </c>
      <c r="B140" s="300" t="s">
        <v>335</v>
      </c>
      <c r="C140" s="204"/>
      <c r="D140" s="203"/>
      <c r="E140" s="204"/>
      <c r="F140" s="203"/>
      <c r="G140" s="204"/>
      <c r="H140" s="204"/>
      <c r="I140" s="203"/>
      <c r="J140" s="204"/>
      <c r="K140" s="203"/>
      <c r="L140" s="204"/>
      <c r="M140" s="454">
        <f t="shared" si="19"/>
        <v>0</v>
      </c>
      <c r="N140" s="454">
        <f t="shared" si="20"/>
        <v>0</v>
      </c>
      <c r="O140" s="484"/>
    </row>
    <row r="141" spans="1:15" s="456" customFormat="1">
      <c r="A141" s="215" t="s">
        <v>49</v>
      </c>
      <c r="B141" s="215"/>
      <c r="C141" s="204">
        <v>23730</v>
      </c>
      <c r="D141" s="203">
        <v>420</v>
      </c>
      <c r="E141" s="204">
        <v>82</v>
      </c>
      <c r="F141" s="203">
        <v>23228</v>
      </c>
      <c r="G141" s="204"/>
      <c r="H141" s="204"/>
      <c r="I141" s="203"/>
      <c r="J141" s="204"/>
      <c r="K141" s="203"/>
      <c r="L141" s="204"/>
      <c r="M141" s="454">
        <f t="shared" si="19"/>
        <v>23730</v>
      </c>
      <c r="N141" s="454">
        <f t="shared" si="20"/>
        <v>0</v>
      </c>
      <c r="O141" s="484"/>
    </row>
    <row r="142" spans="1:15" s="456" customFormat="1">
      <c r="A142" s="215" t="s">
        <v>499</v>
      </c>
      <c r="B142" s="215"/>
      <c r="C142" s="204">
        <v>23730</v>
      </c>
      <c r="D142" s="203">
        <v>420</v>
      </c>
      <c r="E142" s="204">
        <v>82</v>
      </c>
      <c r="F142" s="203">
        <v>23228</v>
      </c>
      <c r="G142" s="204">
        <v>0</v>
      </c>
      <c r="H142" s="204">
        <v>0</v>
      </c>
      <c r="I142" s="203">
        <v>0</v>
      </c>
      <c r="J142" s="204">
        <v>0</v>
      </c>
      <c r="K142" s="203">
        <v>0</v>
      </c>
      <c r="L142" s="204">
        <v>0</v>
      </c>
      <c r="M142" s="454">
        <f t="shared" si="19"/>
        <v>23730</v>
      </c>
      <c r="N142" s="454">
        <f t="shared" si="20"/>
        <v>0</v>
      </c>
      <c r="O142" s="484"/>
    </row>
    <row r="143" spans="1:15" s="456" customFormat="1">
      <c r="A143" s="215" t="s">
        <v>560</v>
      </c>
      <c r="B143" s="215"/>
      <c r="C143" s="204">
        <v>0</v>
      </c>
      <c r="D143" s="204">
        <v>0</v>
      </c>
      <c r="E143" s="204">
        <v>0</v>
      </c>
      <c r="F143" s="204">
        <v>0</v>
      </c>
      <c r="G143" s="204">
        <v>0</v>
      </c>
      <c r="H143" s="204"/>
      <c r="I143" s="204"/>
      <c r="J143" s="204"/>
      <c r="K143" s="204"/>
      <c r="L143" s="204"/>
      <c r="M143" s="454">
        <f t="shared" ref="M143:M206" si="38">SUM(D143:L143)</f>
        <v>0</v>
      </c>
      <c r="N143" s="454">
        <f t="shared" ref="N143:N206" si="39">C143-M143</f>
        <v>0</v>
      </c>
      <c r="O143" s="484"/>
    </row>
    <row r="144" spans="1:15" s="456" customFormat="1">
      <c r="A144" s="215" t="s">
        <v>499</v>
      </c>
      <c r="B144" s="215"/>
      <c r="C144" s="204">
        <f>C142+C143</f>
        <v>23730</v>
      </c>
      <c r="D144" s="204">
        <f t="shared" ref="D144:J144" si="40">D142+D143</f>
        <v>420</v>
      </c>
      <c r="E144" s="204">
        <f t="shared" si="40"/>
        <v>82</v>
      </c>
      <c r="F144" s="204">
        <f t="shared" si="40"/>
        <v>23228</v>
      </c>
      <c r="G144" s="204">
        <f t="shared" si="40"/>
        <v>0</v>
      </c>
      <c r="H144" s="204">
        <f t="shared" si="40"/>
        <v>0</v>
      </c>
      <c r="I144" s="204">
        <f t="shared" si="40"/>
        <v>0</v>
      </c>
      <c r="J144" s="204">
        <f t="shared" si="40"/>
        <v>0</v>
      </c>
      <c r="K144" s="204">
        <f t="shared" ref="K144:L144" si="41">K141+K143</f>
        <v>0</v>
      </c>
      <c r="L144" s="204">
        <f t="shared" si="41"/>
        <v>0</v>
      </c>
      <c r="M144" s="454">
        <f t="shared" si="38"/>
        <v>23730</v>
      </c>
      <c r="N144" s="454">
        <f t="shared" si="39"/>
        <v>0</v>
      </c>
      <c r="O144" s="484"/>
    </row>
    <row r="145" spans="1:15">
      <c r="A145" s="205" t="s">
        <v>159</v>
      </c>
      <c r="B145" s="300" t="s">
        <v>335</v>
      </c>
      <c r="C145" s="204"/>
      <c r="D145" s="203"/>
      <c r="E145" s="204"/>
      <c r="F145" s="203"/>
      <c r="G145" s="204"/>
      <c r="H145" s="204"/>
      <c r="I145" s="203"/>
      <c r="J145" s="204"/>
      <c r="K145" s="203"/>
      <c r="L145" s="204"/>
      <c r="M145" s="454">
        <f t="shared" si="38"/>
        <v>0</v>
      </c>
      <c r="N145" s="454">
        <f t="shared" si="39"/>
        <v>0</v>
      </c>
      <c r="O145" s="484"/>
    </row>
    <row r="146" spans="1:15" s="456" customFormat="1">
      <c r="A146" s="215" t="s">
        <v>49</v>
      </c>
      <c r="B146" s="215"/>
      <c r="C146" s="204">
        <v>35238</v>
      </c>
      <c r="D146" s="203">
        <v>420</v>
      </c>
      <c r="E146" s="204">
        <v>82</v>
      </c>
      <c r="F146" s="203">
        <v>34736</v>
      </c>
      <c r="G146" s="204"/>
      <c r="H146" s="204"/>
      <c r="I146" s="203"/>
      <c r="J146" s="204"/>
      <c r="K146" s="203"/>
      <c r="L146" s="204"/>
      <c r="M146" s="454">
        <f t="shared" si="38"/>
        <v>35238</v>
      </c>
      <c r="N146" s="454">
        <f t="shared" si="39"/>
        <v>0</v>
      </c>
      <c r="O146" s="484"/>
    </row>
    <row r="147" spans="1:15" s="456" customFormat="1">
      <c r="A147" s="215" t="s">
        <v>499</v>
      </c>
      <c r="B147" s="215"/>
      <c r="C147" s="204">
        <v>35238</v>
      </c>
      <c r="D147" s="203">
        <v>420</v>
      </c>
      <c r="E147" s="204">
        <v>82</v>
      </c>
      <c r="F147" s="203">
        <v>34736</v>
      </c>
      <c r="G147" s="204">
        <v>0</v>
      </c>
      <c r="H147" s="204">
        <v>0</v>
      </c>
      <c r="I147" s="203">
        <v>0</v>
      </c>
      <c r="J147" s="204">
        <v>0</v>
      </c>
      <c r="K147" s="203">
        <v>0</v>
      </c>
      <c r="L147" s="204">
        <v>0</v>
      </c>
      <c r="M147" s="454">
        <f t="shared" si="38"/>
        <v>35238</v>
      </c>
      <c r="N147" s="454">
        <f t="shared" si="39"/>
        <v>0</v>
      </c>
      <c r="O147" s="484"/>
    </row>
    <row r="148" spans="1:15" s="456" customFormat="1">
      <c r="A148" s="215" t="s">
        <v>560</v>
      </c>
      <c r="B148" s="215"/>
      <c r="C148" s="204">
        <v>0</v>
      </c>
      <c r="D148" s="204">
        <v>0</v>
      </c>
      <c r="E148" s="204">
        <v>0</v>
      </c>
      <c r="F148" s="204">
        <v>0</v>
      </c>
      <c r="G148" s="204">
        <v>0</v>
      </c>
      <c r="H148" s="204"/>
      <c r="I148" s="204"/>
      <c r="J148" s="204"/>
      <c r="K148" s="204"/>
      <c r="L148" s="204"/>
      <c r="M148" s="454">
        <f t="shared" si="38"/>
        <v>0</v>
      </c>
      <c r="N148" s="454">
        <f t="shared" si="39"/>
        <v>0</v>
      </c>
      <c r="O148" s="484"/>
    </row>
    <row r="149" spans="1:15" s="456" customFormat="1">
      <c r="A149" s="215" t="s">
        <v>499</v>
      </c>
      <c r="B149" s="215"/>
      <c r="C149" s="204">
        <f>C147+C148</f>
        <v>35238</v>
      </c>
      <c r="D149" s="204">
        <f t="shared" ref="D149:H149" si="42">D147+D148</f>
        <v>420</v>
      </c>
      <c r="E149" s="204">
        <f t="shared" si="42"/>
        <v>82</v>
      </c>
      <c r="F149" s="204">
        <f t="shared" si="42"/>
        <v>34736</v>
      </c>
      <c r="G149" s="204">
        <f t="shared" si="42"/>
        <v>0</v>
      </c>
      <c r="H149" s="204">
        <f t="shared" si="42"/>
        <v>0</v>
      </c>
      <c r="I149" s="204">
        <f t="shared" ref="I149:L149" si="43">I146+I148</f>
        <v>0</v>
      </c>
      <c r="J149" s="204">
        <f t="shared" si="43"/>
        <v>0</v>
      </c>
      <c r="K149" s="204">
        <f t="shared" si="43"/>
        <v>0</v>
      </c>
      <c r="L149" s="204">
        <f t="shared" si="43"/>
        <v>0</v>
      </c>
      <c r="M149" s="454">
        <f t="shared" si="38"/>
        <v>35238</v>
      </c>
      <c r="N149" s="454">
        <f t="shared" si="39"/>
        <v>0</v>
      </c>
      <c r="O149" s="484"/>
    </row>
    <row r="150" spans="1:15">
      <c r="A150" s="205" t="s">
        <v>259</v>
      </c>
      <c r="B150" s="205"/>
      <c r="C150" s="204"/>
      <c r="D150" s="203"/>
      <c r="E150" s="204"/>
      <c r="F150" s="203"/>
      <c r="G150" s="204"/>
      <c r="H150" s="204"/>
      <c r="I150" s="203"/>
      <c r="J150" s="204"/>
      <c r="K150" s="203"/>
      <c r="L150" s="204"/>
      <c r="M150" s="454">
        <f t="shared" si="38"/>
        <v>0</v>
      </c>
      <c r="N150" s="454">
        <f t="shared" si="39"/>
        <v>0</v>
      </c>
      <c r="O150" s="484"/>
    </row>
    <row r="151" spans="1:15" s="456" customFormat="1">
      <c r="A151" s="215" t="s">
        <v>49</v>
      </c>
      <c r="B151" s="300" t="s">
        <v>335</v>
      </c>
      <c r="C151" s="204">
        <v>6875</v>
      </c>
      <c r="D151" s="203">
        <v>2037</v>
      </c>
      <c r="E151" s="204">
        <v>404</v>
      </c>
      <c r="F151" s="203">
        <v>4434</v>
      </c>
      <c r="G151" s="204"/>
      <c r="H151" s="204"/>
      <c r="I151" s="203"/>
      <c r="J151" s="204"/>
      <c r="K151" s="203"/>
      <c r="L151" s="204"/>
      <c r="M151" s="454">
        <f t="shared" si="38"/>
        <v>6875</v>
      </c>
      <c r="N151" s="454">
        <f t="shared" si="39"/>
        <v>0</v>
      </c>
      <c r="O151" s="484"/>
    </row>
    <row r="152" spans="1:15" s="456" customFormat="1">
      <c r="A152" s="215" t="s">
        <v>499</v>
      </c>
      <c r="B152" s="300"/>
      <c r="C152" s="193">
        <v>7005</v>
      </c>
      <c r="D152" s="203">
        <v>2037</v>
      </c>
      <c r="E152" s="204">
        <v>404</v>
      </c>
      <c r="F152" s="203">
        <v>4564</v>
      </c>
      <c r="G152" s="204">
        <v>0</v>
      </c>
      <c r="H152" s="204">
        <v>0</v>
      </c>
      <c r="I152" s="203">
        <v>0</v>
      </c>
      <c r="J152" s="204">
        <v>0</v>
      </c>
      <c r="K152" s="203">
        <v>0</v>
      </c>
      <c r="L152" s="204">
        <v>0</v>
      </c>
      <c r="M152" s="454">
        <f t="shared" si="38"/>
        <v>7005</v>
      </c>
      <c r="N152" s="454">
        <f t="shared" si="39"/>
        <v>0</v>
      </c>
      <c r="O152" s="484"/>
    </row>
    <row r="153" spans="1:15" s="456" customFormat="1">
      <c r="A153" s="215" t="s">
        <v>560</v>
      </c>
      <c r="B153" s="215"/>
      <c r="C153" s="204">
        <v>0</v>
      </c>
      <c r="D153" s="204">
        <v>0</v>
      </c>
      <c r="E153" s="204">
        <v>0</v>
      </c>
      <c r="F153" s="204">
        <v>0</v>
      </c>
      <c r="G153" s="204">
        <v>0</v>
      </c>
      <c r="H153" s="204"/>
      <c r="I153" s="204"/>
      <c r="J153" s="204"/>
      <c r="K153" s="204"/>
      <c r="L153" s="204"/>
      <c r="M153" s="454">
        <f t="shared" si="38"/>
        <v>0</v>
      </c>
      <c r="N153" s="454">
        <f t="shared" si="39"/>
        <v>0</v>
      </c>
      <c r="O153" s="484"/>
    </row>
    <row r="154" spans="1:15" s="456" customFormat="1">
      <c r="A154" s="215" t="s">
        <v>499</v>
      </c>
      <c r="B154" s="215"/>
      <c r="C154" s="204">
        <f>C152+C153</f>
        <v>7005</v>
      </c>
      <c r="D154" s="204">
        <f t="shared" ref="D154:L154" si="44">D152+D153</f>
        <v>2037</v>
      </c>
      <c r="E154" s="204">
        <f t="shared" si="44"/>
        <v>404</v>
      </c>
      <c r="F154" s="204">
        <f t="shared" si="44"/>
        <v>4564</v>
      </c>
      <c r="G154" s="204">
        <f t="shared" si="44"/>
        <v>0</v>
      </c>
      <c r="H154" s="204">
        <f t="shared" si="44"/>
        <v>0</v>
      </c>
      <c r="I154" s="204">
        <f t="shared" si="44"/>
        <v>0</v>
      </c>
      <c r="J154" s="204">
        <f t="shared" si="44"/>
        <v>0</v>
      </c>
      <c r="K154" s="204">
        <f t="shared" si="44"/>
        <v>0</v>
      </c>
      <c r="L154" s="204">
        <f t="shared" si="44"/>
        <v>0</v>
      </c>
      <c r="M154" s="454">
        <f t="shared" si="38"/>
        <v>7005</v>
      </c>
      <c r="N154" s="454">
        <f t="shared" si="39"/>
        <v>0</v>
      </c>
      <c r="O154" s="484"/>
    </row>
    <row r="155" spans="1:15">
      <c r="A155" s="205" t="s">
        <v>160</v>
      </c>
      <c r="B155" s="300" t="s">
        <v>335</v>
      </c>
      <c r="C155" s="204"/>
      <c r="D155" s="203"/>
      <c r="E155" s="204"/>
      <c r="F155" s="203"/>
      <c r="G155" s="204"/>
      <c r="H155" s="204"/>
      <c r="I155" s="203"/>
      <c r="J155" s="204"/>
      <c r="K155" s="203"/>
      <c r="L155" s="204"/>
      <c r="M155" s="454">
        <f t="shared" si="38"/>
        <v>0</v>
      </c>
      <c r="N155" s="454">
        <f t="shared" si="39"/>
        <v>0</v>
      </c>
      <c r="O155" s="484"/>
    </row>
    <row r="156" spans="1:15" s="456" customFormat="1">
      <c r="A156" s="215" t="s">
        <v>49</v>
      </c>
      <c r="B156" s="215"/>
      <c r="C156" s="204">
        <v>9764</v>
      </c>
      <c r="D156" s="203">
        <v>5054</v>
      </c>
      <c r="E156" s="204">
        <v>1030</v>
      </c>
      <c r="F156" s="203">
        <v>3680</v>
      </c>
      <c r="G156" s="204"/>
      <c r="H156" s="204"/>
      <c r="I156" s="203"/>
      <c r="J156" s="204"/>
      <c r="K156" s="203"/>
      <c r="L156" s="204"/>
      <c r="M156" s="454">
        <f t="shared" si="38"/>
        <v>9764</v>
      </c>
      <c r="N156" s="454">
        <f t="shared" si="39"/>
        <v>0</v>
      </c>
      <c r="O156" s="484"/>
    </row>
    <row r="157" spans="1:15" s="456" customFormat="1">
      <c r="A157" s="215" t="s">
        <v>499</v>
      </c>
      <c r="B157" s="215"/>
      <c r="C157" s="193">
        <v>10095</v>
      </c>
      <c r="D157" s="203">
        <v>5054</v>
      </c>
      <c r="E157" s="204">
        <v>1030</v>
      </c>
      <c r="F157" s="203">
        <v>4011</v>
      </c>
      <c r="G157" s="204">
        <v>0</v>
      </c>
      <c r="H157" s="204">
        <v>0</v>
      </c>
      <c r="I157" s="203">
        <v>0</v>
      </c>
      <c r="J157" s="204">
        <v>0</v>
      </c>
      <c r="K157" s="203">
        <v>0</v>
      </c>
      <c r="L157" s="204">
        <v>0</v>
      </c>
      <c r="M157" s="454">
        <f t="shared" si="38"/>
        <v>10095</v>
      </c>
      <c r="N157" s="454">
        <f t="shared" si="39"/>
        <v>0</v>
      </c>
      <c r="O157" s="484"/>
    </row>
    <row r="158" spans="1:15" s="456" customFormat="1">
      <c r="A158" s="215" t="s">
        <v>560</v>
      </c>
      <c r="B158" s="215"/>
      <c r="C158" s="204">
        <v>0</v>
      </c>
      <c r="D158" s="204">
        <v>0</v>
      </c>
      <c r="E158" s="204">
        <v>0</v>
      </c>
      <c r="F158" s="204">
        <v>0</v>
      </c>
      <c r="G158" s="204">
        <v>0</v>
      </c>
      <c r="H158" s="204"/>
      <c r="I158" s="204"/>
      <c r="J158" s="204"/>
      <c r="K158" s="204"/>
      <c r="L158" s="204"/>
      <c r="M158" s="454">
        <f t="shared" si="38"/>
        <v>0</v>
      </c>
      <c r="N158" s="454">
        <f t="shared" si="39"/>
        <v>0</v>
      </c>
      <c r="O158" s="484"/>
    </row>
    <row r="159" spans="1:15" s="456" customFormat="1">
      <c r="A159" s="215" t="s">
        <v>499</v>
      </c>
      <c r="B159" s="215"/>
      <c r="C159" s="204">
        <f>C157+C158</f>
        <v>10095</v>
      </c>
      <c r="D159" s="204">
        <f t="shared" ref="D159:L159" si="45">D157+D158</f>
        <v>5054</v>
      </c>
      <c r="E159" s="204">
        <f t="shared" si="45"/>
        <v>1030</v>
      </c>
      <c r="F159" s="204">
        <f t="shared" si="45"/>
        <v>4011</v>
      </c>
      <c r="G159" s="204">
        <f t="shared" si="45"/>
        <v>0</v>
      </c>
      <c r="H159" s="204">
        <f t="shared" si="45"/>
        <v>0</v>
      </c>
      <c r="I159" s="204">
        <f t="shared" si="45"/>
        <v>0</v>
      </c>
      <c r="J159" s="204">
        <f t="shared" si="45"/>
        <v>0</v>
      </c>
      <c r="K159" s="204">
        <f t="shared" si="45"/>
        <v>0</v>
      </c>
      <c r="L159" s="204">
        <f t="shared" si="45"/>
        <v>0</v>
      </c>
      <c r="M159" s="454">
        <f t="shared" si="38"/>
        <v>10095</v>
      </c>
      <c r="N159" s="454">
        <f t="shared" si="39"/>
        <v>0</v>
      </c>
      <c r="O159" s="484"/>
    </row>
    <row r="160" spans="1:15">
      <c r="A160" s="205" t="s">
        <v>161</v>
      </c>
      <c r="B160" s="300" t="s">
        <v>336</v>
      </c>
      <c r="C160" s="204"/>
      <c r="D160" s="203"/>
      <c r="E160" s="204"/>
      <c r="F160" s="203"/>
      <c r="G160" s="204"/>
      <c r="H160" s="204"/>
      <c r="I160" s="203"/>
      <c r="J160" s="204"/>
      <c r="K160" s="203"/>
      <c r="L160" s="204"/>
      <c r="M160" s="454">
        <f t="shared" si="38"/>
        <v>0</v>
      </c>
      <c r="N160" s="454">
        <f t="shared" si="39"/>
        <v>0</v>
      </c>
      <c r="O160" s="484"/>
    </row>
    <row r="161" spans="1:15" s="456" customFormat="1">
      <c r="A161" s="215" t="s">
        <v>49</v>
      </c>
      <c r="B161" s="215"/>
      <c r="C161" s="204">
        <v>34931</v>
      </c>
      <c r="D161" s="203">
        <v>20549</v>
      </c>
      <c r="E161" s="204">
        <v>4254</v>
      </c>
      <c r="F161" s="203">
        <v>10128</v>
      </c>
      <c r="G161" s="204"/>
      <c r="H161" s="204"/>
      <c r="I161" s="203"/>
      <c r="J161" s="204"/>
      <c r="K161" s="203"/>
      <c r="L161" s="204"/>
      <c r="M161" s="454">
        <f t="shared" si="38"/>
        <v>34931</v>
      </c>
      <c r="N161" s="454">
        <f t="shared" si="39"/>
        <v>0</v>
      </c>
      <c r="O161" s="484"/>
    </row>
    <row r="162" spans="1:15" s="456" customFormat="1">
      <c r="A162" s="215" t="s">
        <v>499</v>
      </c>
      <c r="B162" s="215"/>
      <c r="C162" s="193">
        <v>35262</v>
      </c>
      <c r="D162" s="203">
        <v>20549</v>
      </c>
      <c r="E162" s="204">
        <v>4254</v>
      </c>
      <c r="F162" s="203">
        <v>10459</v>
      </c>
      <c r="G162" s="204">
        <v>0</v>
      </c>
      <c r="H162" s="204">
        <v>0</v>
      </c>
      <c r="I162" s="203">
        <v>0</v>
      </c>
      <c r="J162" s="204">
        <v>0</v>
      </c>
      <c r="K162" s="203">
        <v>0</v>
      </c>
      <c r="L162" s="204">
        <v>0</v>
      </c>
      <c r="M162" s="454">
        <f t="shared" si="38"/>
        <v>35262</v>
      </c>
      <c r="N162" s="454">
        <f t="shared" si="39"/>
        <v>0</v>
      </c>
      <c r="O162" s="484"/>
    </row>
    <row r="163" spans="1:15" s="456" customFormat="1">
      <c r="A163" s="215" t="s">
        <v>560</v>
      </c>
      <c r="B163" s="215"/>
      <c r="C163" s="204">
        <v>0</v>
      </c>
      <c r="D163" s="204">
        <v>0</v>
      </c>
      <c r="E163" s="204">
        <v>0</v>
      </c>
      <c r="F163" s="204">
        <v>0</v>
      </c>
      <c r="G163" s="204">
        <v>0</v>
      </c>
      <c r="H163" s="204"/>
      <c r="I163" s="204"/>
      <c r="J163" s="204"/>
      <c r="K163" s="204"/>
      <c r="L163" s="204"/>
      <c r="M163" s="454">
        <f t="shared" si="38"/>
        <v>0</v>
      </c>
      <c r="N163" s="454">
        <f t="shared" si="39"/>
        <v>0</v>
      </c>
      <c r="O163" s="484"/>
    </row>
    <row r="164" spans="1:15" s="456" customFormat="1">
      <c r="A164" s="215" t="s">
        <v>499</v>
      </c>
      <c r="B164" s="215"/>
      <c r="C164" s="204">
        <f>C162+C163</f>
        <v>35262</v>
      </c>
      <c r="D164" s="204">
        <f t="shared" ref="D164:L164" si="46">D162+D163</f>
        <v>20549</v>
      </c>
      <c r="E164" s="204">
        <f t="shared" si="46"/>
        <v>4254</v>
      </c>
      <c r="F164" s="204">
        <f t="shared" si="46"/>
        <v>10459</v>
      </c>
      <c r="G164" s="204">
        <f t="shared" si="46"/>
        <v>0</v>
      </c>
      <c r="H164" s="204">
        <f t="shared" si="46"/>
        <v>0</v>
      </c>
      <c r="I164" s="204">
        <f t="shared" si="46"/>
        <v>0</v>
      </c>
      <c r="J164" s="204">
        <f t="shared" si="46"/>
        <v>0</v>
      </c>
      <c r="K164" s="204">
        <f t="shared" si="46"/>
        <v>0</v>
      </c>
      <c r="L164" s="204">
        <f t="shared" si="46"/>
        <v>0</v>
      </c>
      <c r="M164" s="454">
        <f t="shared" si="38"/>
        <v>35262</v>
      </c>
      <c r="N164" s="454">
        <f t="shared" si="39"/>
        <v>0</v>
      </c>
      <c r="O164" s="484"/>
    </row>
    <row r="165" spans="1:15">
      <c r="A165" s="205" t="s">
        <v>162</v>
      </c>
      <c r="B165" s="300" t="s">
        <v>336</v>
      </c>
      <c r="C165" s="204"/>
      <c r="D165" s="203"/>
      <c r="E165" s="204"/>
      <c r="F165" s="203"/>
      <c r="G165" s="204"/>
      <c r="H165" s="204"/>
      <c r="I165" s="203"/>
      <c r="J165" s="204"/>
      <c r="K165" s="203"/>
      <c r="L165" s="204"/>
      <c r="M165" s="454">
        <f t="shared" si="38"/>
        <v>0</v>
      </c>
      <c r="N165" s="454">
        <f t="shared" si="39"/>
        <v>0</v>
      </c>
      <c r="O165" s="484"/>
    </row>
    <row r="166" spans="1:15" s="456" customFormat="1">
      <c r="A166" s="215" t="s">
        <v>49</v>
      </c>
      <c r="B166" s="215"/>
      <c r="C166" s="204">
        <v>12184</v>
      </c>
      <c r="D166" s="203">
        <v>6607</v>
      </c>
      <c r="E166" s="204">
        <v>1414</v>
      </c>
      <c r="F166" s="203">
        <v>4163</v>
      </c>
      <c r="G166" s="204"/>
      <c r="H166" s="204"/>
      <c r="I166" s="203"/>
      <c r="J166" s="204"/>
      <c r="K166" s="203"/>
      <c r="L166" s="204"/>
      <c r="M166" s="454">
        <f t="shared" si="38"/>
        <v>12184</v>
      </c>
      <c r="N166" s="454">
        <f t="shared" si="39"/>
        <v>0</v>
      </c>
      <c r="O166" s="484"/>
    </row>
    <row r="167" spans="1:15" s="456" customFormat="1">
      <c r="A167" s="215" t="s">
        <v>499</v>
      </c>
      <c r="B167" s="215"/>
      <c r="C167" s="193">
        <v>12389</v>
      </c>
      <c r="D167" s="203">
        <v>6607</v>
      </c>
      <c r="E167" s="204">
        <v>1414</v>
      </c>
      <c r="F167" s="203">
        <v>4368</v>
      </c>
      <c r="G167" s="204">
        <v>0</v>
      </c>
      <c r="H167" s="204">
        <v>0</v>
      </c>
      <c r="I167" s="203">
        <v>0</v>
      </c>
      <c r="J167" s="204">
        <v>0</v>
      </c>
      <c r="K167" s="203">
        <v>0</v>
      </c>
      <c r="L167" s="204">
        <v>0</v>
      </c>
      <c r="M167" s="454">
        <f t="shared" si="38"/>
        <v>12389</v>
      </c>
      <c r="N167" s="454">
        <f t="shared" si="39"/>
        <v>0</v>
      </c>
      <c r="O167" s="484"/>
    </row>
    <row r="168" spans="1:15" s="456" customFormat="1">
      <c r="A168" s="215" t="s">
        <v>560</v>
      </c>
      <c r="B168" s="215"/>
      <c r="C168" s="204">
        <v>0</v>
      </c>
      <c r="D168" s="204">
        <v>0</v>
      </c>
      <c r="E168" s="204">
        <v>0</v>
      </c>
      <c r="F168" s="204">
        <v>0</v>
      </c>
      <c r="G168" s="204">
        <v>0</v>
      </c>
      <c r="H168" s="204"/>
      <c r="I168" s="204"/>
      <c r="J168" s="204"/>
      <c r="K168" s="204"/>
      <c r="L168" s="204"/>
      <c r="M168" s="454">
        <f t="shared" si="38"/>
        <v>0</v>
      </c>
      <c r="N168" s="454">
        <f t="shared" si="39"/>
        <v>0</v>
      </c>
      <c r="O168" s="484"/>
    </row>
    <row r="169" spans="1:15" s="456" customFormat="1">
      <c r="A169" s="215" t="s">
        <v>499</v>
      </c>
      <c r="B169" s="215"/>
      <c r="C169" s="204">
        <f>C167+C168</f>
        <v>12389</v>
      </c>
      <c r="D169" s="204">
        <f t="shared" ref="D169:L169" si="47">D167+D168</f>
        <v>6607</v>
      </c>
      <c r="E169" s="204">
        <f t="shared" si="47"/>
        <v>1414</v>
      </c>
      <c r="F169" s="204">
        <f t="shared" si="47"/>
        <v>4368</v>
      </c>
      <c r="G169" s="204">
        <f t="shared" si="47"/>
        <v>0</v>
      </c>
      <c r="H169" s="204">
        <f t="shared" si="47"/>
        <v>0</v>
      </c>
      <c r="I169" s="204">
        <f t="shared" si="47"/>
        <v>0</v>
      </c>
      <c r="J169" s="204">
        <f t="shared" si="47"/>
        <v>0</v>
      </c>
      <c r="K169" s="204">
        <f t="shared" si="47"/>
        <v>0</v>
      </c>
      <c r="L169" s="204">
        <f t="shared" si="47"/>
        <v>0</v>
      </c>
      <c r="M169" s="454">
        <f t="shared" si="38"/>
        <v>12389</v>
      </c>
      <c r="N169" s="454">
        <f t="shared" si="39"/>
        <v>0</v>
      </c>
      <c r="O169" s="484"/>
    </row>
    <row r="170" spans="1:15">
      <c r="A170" s="205" t="s">
        <v>260</v>
      </c>
      <c r="B170" s="300" t="s">
        <v>335</v>
      </c>
      <c r="C170" s="204"/>
      <c r="D170" s="203"/>
      <c r="E170" s="204"/>
      <c r="F170" s="203"/>
      <c r="G170" s="204"/>
      <c r="H170" s="204"/>
      <c r="I170" s="203"/>
      <c r="J170" s="204"/>
      <c r="K170" s="203"/>
      <c r="L170" s="204"/>
      <c r="M170" s="454">
        <f t="shared" si="38"/>
        <v>0</v>
      </c>
      <c r="N170" s="454">
        <f t="shared" si="39"/>
        <v>0</v>
      </c>
      <c r="O170" s="484"/>
    </row>
    <row r="171" spans="1:15" s="456" customFormat="1">
      <c r="A171" s="215" t="s">
        <v>49</v>
      </c>
      <c r="B171" s="215"/>
      <c r="C171" s="204">
        <v>16660</v>
      </c>
      <c r="D171" s="203">
        <v>3022</v>
      </c>
      <c r="E171" s="204">
        <v>503</v>
      </c>
      <c r="F171" s="203">
        <v>13103</v>
      </c>
      <c r="G171" s="204"/>
      <c r="H171" s="204"/>
      <c r="I171" s="203">
        <v>32</v>
      </c>
      <c r="J171" s="204"/>
      <c r="K171" s="203"/>
      <c r="L171" s="204"/>
      <c r="M171" s="454">
        <f t="shared" si="38"/>
        <v>16660</v>
      </c>
      <c r="N171" s="454">
        <f t="shared" si="39"/>
        <v>0</v>
      </c>
      <c r="O171" s="484"/>
    </row>
    <row r="172" spans="1:15" s="456" customFormat="1">
      <c r="A172" s="215" t="s">
        <v>499</v>
      </c>
      <c r="B172" s="215"/>
      <c r="C172" s="193">
        <v>16943</v>
      </c>
      <c r="D172" s="203">
        <v>3022</v>
      </c>
      <c r="E172" s="204">
        <v>503</v>
      </c>
      <c r="F172" s="203">
        <v>13386</v>
      </c>
      <c r="G172" s="204">
        <v>0</v>
      </c>
      <c r="H172" s="204">
        <v>0</v>
      </c>
      <c r="I172" s="203">
        <v>32</v>
      </c>
      <c r="J172" s="204">
        <v>0</v>
      </c>
      <c r="K172" s="203">
        <v>0</v>
      </c>
      <c r="L172" s="204">
        <v>0</v>
      </c>
      <c r="M172" s="454">
        <f t="shared" si="38"/>
        <v>16943</v>
      </c>
      <c r="N172" s="454">
        <f t="shared" si="39"/>
        <v>0</v>
      </c>
      <c r="O172" s="484"/>
    </row>
    <row r="173" spans="1:15" s="456" customFormat="1">
      <c r="A173" s="215" t="s">
        <v>560</v>
      </c>
      <c r="B173" s="215"/>
      <c r="C173" s="204">
        <v>0</v>
      </c>
      <c r="D173" s="204">
        <v>0</v>
      </c>
      <c r="E173" s="204">
        <v>0</v>
      </c>
      <c r="F173" s="204">
        <v>0</v>
      </c>
      <c r="G173" s="204">
        <v>0</v>
      </c>
      <c r="H173" s="204"/>
      <c r="I173" s="204"/>
      <c r="J173" s="204"/>
      <c r="K173" s="204"/>
      <c r="L173" s="204"/>
      <c r="M173" s="454">
        <f t="shared" si="38"/>
        <v>0</v>
      </c>
      <c r="N173" s="454">
        <f t="shared" si="39"/>
        <v>0</v>
      </c>
      <c r="O173" s="484"/>
    </row>
    <row r="174" spans="1:15" s="456" customFormat="1">
      <c r="A174" s="215" t="s">
        <v>499</v>
      </c>
      <c r="B174" s="215"/>
      <c r="C174" s="204">
        <f>C172+C173</f>
        <v>16943</v>
      </c>
      <c r="D174" s="204">
        <f t="shared" ref="D174:L174" si="48">D172+D173</f>
        <v>3022</v>
      </c>
      <c r="E174" s="204">
        <f t="shared" si="48"/>
        <v>503</v>
      </c>
      <c r="F174" s="204">
        <f t="shared" si="48"/>
        <v>13386</v>
      </c>
      <c r="G174" s="204">
        <f t="shared" si="48"/>
        <v>0</v>
      </c>
      <c r="H174" s="204">
        <f t="shared" si="48"/>
        <v>0</v>
      </c>
      <c r="I174" s="204">
        <f t="shared" si="48"/>
        <v>32</v>
      </c>
      <c r="J174" s="204">
        <f t="shared" si="48"/>
        <v>0</v>
      </c>
      <c r="K174" s="204">
        <f t="shared" si="48"/>
        <v>0</v>
      </c>
      <c r="L174" s="204">
        <f t="shared" si="48"/>
        <v>0</v>
      </c>
      <c r="M174" s="454">
        <f t="shared" si="38"/>
        <v>16943</v>
      </c>
      <c r="N174" s="454">
        <f t="shared" si="39"/>
        <v>0</v>
      </c>
      <c r="O174" s="484"/>
    </row>
    <row r="175" spans="1:15" s="456" customFormat="1">
      <c r="A175" s="205" t="s">
        <v>436</v>
      </c>
      <c r="B175" s="215"/>
      <c r="C175" s="204"/>
      <c r="D175" s="203"/>
      <c r="E175" s="204"/>
      <c r="F175" s="203"/>
      <c r="G175" s="204"/>
      <c r="H175" s="204"/>
      <c r="I175" s="203"/>
      <c r="J175" s="204"/>
      <c r="K175" s="203"/>
      <c r="L175" s="204"/>
      <c r="M175" s="454">
        <f t="shared" si="38"/>
        <v>0</v>
      </c>
      <c r="N175" s="454">
        <f t="shared" si="39"/>
        <v>0</v>
      </c>
      <c r="O175" s="484"/>
    </row>
    <row r="176" spans="1:15" s="456" customFormat="1">
      <c r="A176" s="215" t="s">
        <v>49</v>
      </c>
      <c r="B176" s="215"/>
      <c r="C176" s="204">
        <v>3003</v>
      </c>
      <c r="D176" s="203">
        <v>1600</v>
      </c>
      <c r="E176" s="204">
        <v>312</v>
      </c>
      <c r="F176" s="203">
        <v>1091</v>
      </c>
      <c r="G176" s="204"/>
      <c r="H176" s="204"/>
      <c r="I176" s="203"/>
      <c r="J176" s="204"/>
      <c r="K176" s="203"/>
      <c r="L176" s="204"/>
      <c r="M176" s="454">
        <f t="shared" si="38"/>
        <v>3003</v>
      </c>
      <c r="N176" s="454">
        <f t="shared" si="39"/>
        <v>0</v>
      </c>
      <c r="O176" s="484"/>
    </row>
    <row r="177" spans="1:15" s="456" customFormat="1">
      <c r="A177" s="215" t="s">
        <v>499</v>
      </c>
      <c r="B177" s="215"/>
      <c r="C177" s="204">
        <v>3003</v>
      </c>
      <c r="D177" s="203">
        <v>1600</v>
      </c>
      <c r="E177" s="204">
        <v>312</v>
      </c>
      <c r="F177" s="203">
        <v>1091</v>
      </c>
      <c r="G177" s="204">
        <v>0</v>
      </c>
      <c r="H177" s="204">
        <v>0</v>
      </c>
      <c r="I177" s="203">
        <v>0</v>
      </c>
      <c r="J177" s="204">
        <v>0</v>
      </c>
      <c r="K177" s="203">
        <v>0</v>
      </c>
      <c r="L177" s="204">
        <v>0</v>
      </c>
      <c r="M177" s="454">
        <f t="shared" si="38"/>
        <v>3003</v>
      </c>
      <c r="N177" s="454">
        <f t="shared" si="39"/>
        <v>0</v>
      </c>
      <c r="O177" s="484"/>
    </row>
    <row r="178" spans="1:15" s="456" customFormat="1">
      <c r="A178" s="215" t="s">
        <v>560</v>
      </c>
      <c r="B178" s="215"/>
      <c r="C178" s="204">
        <v>0</v>
      </c>
      <c r="D178" s="204">
        <v>0</v>
      </c>
      <c r="E178" s="204">
        <v>0</v>
      </c>
      <c r="F178" s="204">
        <v>0</v>
      </c>
      <c r="G178" s="204">
        <v>0</v>
      </c>
      <c r="H178" s="204"/>
      <c r="I178" s="204"/>
      <c r="J178" s="204"/>
      <c r="K178" s="204"/>
      <c r="L178" s="204"/>
      <c r="M178" s="454">
        <f t="shared" si="38"/>
        <v>0</v>
      </c>
      <c r="N178" s="454">
        <f t="shared" si="39"/>
        <v>0</v>
      </c>
      <c r="O178" s="484"/>
    </row>
    <row r="179" spans="1:15" s="456" customFormat="1">
      <c r="A179" s="215" t="s">
        <v>499</v>
      </c>
      <c r="B179" s="215"/>
      <c r="C179" s="204">
        <f>C177+C178</f>
        <v>3003</v>
      </c>
      <c r="D179" s="204">
        <f t="shared" ref="D179:L179" si="49">D177+D178</f>
        <v>1600</v>
      </c>
      <c r="E179" s="204">
        <f t="shared" si="49"/>
        <v>312</v>
      </c>
      <c r="F179" s="204">
        <f t="shared" si="49"/>
        <v>1091</v>
      </c>
      <c r="G179" s="204">
        <f t="shared" si="49"/>
        <v>0</v>
      </c>
      <c r="H179" s="204">
        <f t="shared" si="49"/>
        <v>0</v>
      </c>
      <c r="I179" s="204">
        <f t="shared" si="49"/>
        <v>0</v>
      </c>
      <c r="J179" s="204">
        <f t="shared" si="49"/>
        <v>0</v>
      </c>
      <c r="K179" s="204">
        <f t="shared" si="49"/>
        <v>0</v>
      </c>
      <c r="L179" s="204">
        <f t="shared" si="49"/>
        <v>0</v>
      </c>
      <c r="M179" s="454">
        <f t="shared" si="38"/>
        <v>3003</v>
      </c>
      <c r="N179" s="454">
        <f t="shared" si="39"/>
        <v>0</v>
      </c>
      <c r="O179" s="484"/>
    </row>
    <row r="180" spans="1:15">
      <c r="A180" s="205" t="s">
        <v>163</v>
      </c>
      <c r="B180" s="300" t="s">
        <v>335</v>
      </c>
      <c r="C180" s="204"/>
      <c r="D180" s="203"/>
      <c r="E180" s="204"/>
      <c r="F180" s="203"/>
      <c r="G180" s="204"/>
      <c r="H180" s="204"/>
      <c r="I180" s="203"/>
      <c r="J180" s="204"/>
      <c r="K180" s="203"/>
      <c r="L180" s="204"/>
      <c r="M180" s="454">
        <f t="shared" si="38"/>
        <v>0</v>
      </c>
      <c r="N180" s="454">
        <f t="shared" si="39"/>
        <v>0</v>
      </c>
      <c r="O180" s="484"/>
    </row>
    <row r="181" spans="1:15" s="456" customFormat="1">
      <c r="A181" s="215" t="s">
        <v>49</v>
      </c>
      <c r="B181" s="215"/>
      <c r="C181" s="204">
        <v>2467</v>
      </c>
      <c r="D181" s="203">
        <v>360</v>
      </c>
      <c r="E181" s="204">
        <v>70</v>
      </c>
      <c r="F181" s="203">
        <v>2037</v>
      </c>
      <c r="G181" s="204"/>
      <c r="H181" s="204"/>
      <c r="I181" s="203"/>
      <c r="J181" s="204"/>
      <c r="K181" s="203"/>
      <c r="L181" s="204"/>
      <c r="M181" s="454">
        <f t="shared" si="38"/>
        <v>2467</v>
      </c>
      <c r="N181" s="454">
        <f t="shared" si="39"/>
        <v>0</v>
      </c>
      <c r="O181" s="484"/>
    </row>
    <row r="182" spans="1:15" s="456" customFormat="1">
      <c r="A182" s="215" t="s">
        <v>499</v>
      </c>
      <c r="B182" s="215"/>
      <c r="C182" s="193">
        <v>2970</v>
      </c>
      <c r="D182" s="203">
        <v>360</v>
      </c>
      <c r="E182" s="204">
        <v>70</v>
      </c>
      <c r="F182" s="203">
        <v>2540</v>
      </c>
      <c r="G182" s="204">
        <v>0</v>
      </c>
      <c r="H182" s="204">
        <v>0</v>
      </c>
      <c r="I182" s="203">
        <v>0</v>
      </c>
      <c r="J182" s="204">
        <v>0</v>
      </c>
      <c r="K182" s="203">
        <v>0</v>
      </c>
      <c r="L182" s="204">
        <v>0</v>
      </c>
      <c r="M182" s="454">
        <f t="shared" si="38"/>
        <v>2970</v>
      </c>
      <c r="N182" s="454">
        <f t="shared" si="39"/>
        <v>0</v>
      </c>
      <c r="O182" s="484"/>
    </row>
    <row r="183" spans="1:15" s="456" customFormat="1">
      <c r="A183" s="215" t="s">
        <v>560</v>
      </c>
      <c r="B183" s="215"/>
      <c r="C183" s="204">
        <v>0</v>
      </c>
      <c r="D183" s="204">
        <v>0</v>
      </c>
      <c r="E183" s="204">
        <v>0</v>
      </c>
      <c r="F183" s="204">
        <v>0</v>
      </c>
      <c r="G183" s="204">
        <v>0</v>
      </c>
      <c r="H183" s="204"/>
      <c r="I183" s="204"/>
      <c r="J183" s="204"/>
      <c r="K183" s="204"/>
      <c r="L183" s="204"/>
      <c r="M183" s="454">
        <f t="shared" si="38"/>
        <v>0</v>
      </c>
      <c r="N183" s="454">
        <f t="shared" si="39"/>
        <v>0</v>
      </c>
      <c r="O183" s="484"/>
    </row>
    <row r="184" spans="1:15" s="456" customFormat="1">
      <c r="A184" s="215" t="s">
        <v>499</v>
      </c>
      <c r="B184" s="215"/>
      <c r="C184" s="204">
        <f>C182+C183</f>
        <v>2970</v>
      </c>
      <c r="D184" s="204">
        <f t="shared" ref="D184:L184" si="50">D182+D183</f>
        <v>360</v>
      </c>
      <c r="E184" s="204">
        <f t="shared" si="50"/>
        <v>70</v>
      </c>
      <c r="F184" s="204">
        <f t="shared" si="50"/>
        <v>2540</v>
      </c>
      <c r="G184" s="204">
        <f t="shared" si="50"/>
        <v>0</v>
      </c>
      <c r="H184" s="204">
        <f t="shared" si="50"/>
        <v>0</v>
      </c>
      <c r="I184" s="204">
        <f t="shared" si="50"/>
        <v>0</v>
      </c>
      <c r="J184" s="204">
        <f t="shared" si="50"/>
        <v>0</v>
      </c>
      <c r="K184" s="204">
        <f t="shared" si="50"/>
        <v>0</v>
      </c>
      <c r="L184" s="204">
        <f t="shared" si="50"/>
        <v>0</v>
      </c>
      <c r="M184" s="454">
        <f t="shared" si="38"/>
        <v>2970</v>
      </c>
      <c r="N184" s="454">
        <f t="shared" si="39"/>
        <v>0</v>
      </c>
      <c r="O184" s="484"/>
    </row>
    <row r="185" spans="1:15">
      <c r="A185" s="205" t="s">
        <v>165</v>
      </c>
      <c r="B185" s="300" t="s">
        <v>336</v>
      </c>
      <c r="C185" s="204"/>
      <c r="D185" s="203"/>
      <c r="E185" s="204"/>
      <c r="F185" s="203"/>
      <c r="G185" s="204"/>
      <c r="H185" s="204"/>
      <c r="I185" s="203"/>
      <c r="J185" s="204"/>
      <c r="K185" s="203"/>
      <c r="L185" s="204"/>
      <c r="M185" s="454">
        <f t="shared" si="38"/>
        <v>0</v>
      </c>
      <c r="N185" s="454">
        <f t="shared" si="39"/>
        <v>0</v>
      </c>
      <c r="O185" s="484"/>
    </row>
    <row r="186" spans="1:15" s="456" customFormat="1">
      <c r="A186" s="215" t="s">
        <v>49</v>
      </c>
      <c r="B186" s="215"/>
      <c r="C186" s="204">
        <v>54088</v>
      </c>
      <c r="D186" s="203"/>
      <c r="E186" s="204"/>
      <c r="F186" s="203">
        <v>54088</v>
      </c>
      <c r="G186" s="204"/>
      <c r="H186" s="204"/>
      <c r="I186" s="203"/>
      <c r="J186" s="204"/>
      <c r="K186" s="203"/>
      <c r="L186" s="204"/>
      <c r="M186" s="454">
        <f t="shared" si="38"/>
        <v>54088</v>
      </c>
      <c r="N186" s="454">
        <f t="shared" si="39"/>
        <v>0</v>
      </c>
      <c r="O186" s="484"/>
    </row>
    <row r="187" spans="1:15" s="456" customFormat="1">
      <c r="A187" s="215" t="s">
        <v>499</v>
      </c>
      <c r="B187" s="215"/>
      <c r="C187" s="204">
        <v>54088</v>
      </c>
      <c r="D187" s="203">
        <v>0</v>
      </c>
      <c r="E187" s="204">
        <v>0</v>
      </c>
      <c r="F187" s="203">
        <v>54088</v>
      </c>
      <c r="G187" s="204">
        <v>0</v>
      </c>
      <c r="H187" s="204">
        <v>0</v>
      </c>
      <c r="I187" s="203">
        <v>0</v>
      </c>
      <c r="J187" s="204">
        <v>0</v>
      </c>
      <c r="K187" s="203">
        <v>0</v>
      </c>
      <c r="L187" s="204">
        <v>0</v>
      </c>
      <c r="M187" s="454">
        <f t="shared" si="38"/>
        <v>54088</v>
      </c>
      <c r="N187" s="454">
        <f t="shared" si="39"/>
        <v>0</v>
      </c>
      <c r="O187" s="484"/>
    </row>
    <row r="188" spans="1:15" s="456" customFormat="1">
      <c r="A188" s="215" t="s">
        <v>560</v>
      </c>
      <c r="B188" s="215"/>
      <c r="C188" s="204">
        <v>0</v>
      </c>
      <c r="D188" s="204"/>
      <c r="E188" s="204"/>
      <c r="F188" s="204"/>
      <c r="G188" s="204"/>
      <c r="H188" s="204"/>
      <c r="I188" s="204"/>
      <c r="J188" s="204"/>
      <c r="K188" s="204"/>
      <c r="L188" s="204"/>
      <c r="M188" s="454">
        <f t="shared" si="38"/>
        <v>0</v>
      </c>
      <c r="N188" s="454">
        <f t="shared" si="39"/>
        <v>0</v>
      </c>
      <c r="O188" s="484"/>
    </row>
    <row r="189" spans="1:15" s="456" customFormat="1">
      <c r="A189" s="215" t="s">
        <v>499</v>
      </c>
      <c r="B189" s="215"/>
      <c r="C189" s="204">
        <f>C187+C188</f>
        <v>54088</v>
      </c>
      <c r="D189" s="204">
        <f t="shared" ref="D189:L189" si="51">D187+D188</f>
        <v>0</v>
      </c>
      <c r="E189" s="204">
        <f t="shared" si="51"/>
        <v>0</v>
      </c>
      <c r="F189" s="204">
        <f t="shared" si="51"/>
        <v>54088</v>
      </c>
      <c r="G189" s="204">
        <f t="shared" si="51"/>
        <v>0</v>
      </c>
      <c r="H189" s="204">
        <f t="shared" si="51"/>
        <v>0</v>
      </c>
      <c r="I189" s="204">
        <f t="shared" si="51"/>
        <v>0</v>
      </c>
      <c r="J189" s="204">
        <f t="shared" si="51"/>
        <v>0</v>
      </c>
      <c r="K189" s="204">
        <f t="shared" si="51"/>
        <v>0</v>
      </c>
      <c r="L189" s="204">
        <f t="shared" si="51"/>
        <v>0</v>
      </c>
      <c r="M189" s="454">
        <f t="shared" si="38"/>
        <v>54088</v>
      </c>
      <c r="N189" s="454">
        <f t="shared" si="39"/>
        <v>0</v>
      </c>
      <c r="O189" s="484"/>
    </row>
    <row r="190" spans="1:15">
      <c r="A190" s="205" t="s">
        <v>164</v>
      </c>
      <c r="B190" s="300" t="s">
        <v>335</v>
      </c>
      <c r="C190" s="204"/>
      <c r="D190" s="203"/>
      <c r="E190" s="204"/>
      <c r="F190" s="203"/>
      <c r="G190" s="204"/>
      <c r="H190" s="204"/>
      <c r="I190" s="203"/>
      <c r="J190" s="204"/>
      <c r="K190" s="203"/>
      <c r="L190" s="204"/>
      <c r="M190" s="454">
        <f t="shared" si="38"/>
        <v>0</v>
      </c>
      <c r="N190" s="454">
        <f t="shared" si="39"/>
        <v>0</v>
      </c>
      <c r="O190" s="484"/>
    </row>
    <row r="191" spans="1:15" s="456" customFormat="1">
      <c r="A191" s="215" t="s">
        <v>49</v>
      </c>
      <c r="B191" s="215"/>
      <c r="C191" s="204">
        <v>14089</v>
      </c>
      <c r="D191" s="203"/>
      <c r="E191" s="204"/>
      <c r="F191" s="203">
        <v>14089</v>
      </c>
      <c r="G191" s="204"/>
      <c r="H191" s="204"/>
      <c r="I191" s="203"/>
      <c r="J191" s="204"/>
      <c r="K191" s="203"/>
      <c r="L191" s="204"/>
      <c r="M191" s="454">
        <f t="shared" si="38"/>
        <v>14089</v>
      </c>
      <c r="N191" s="454">
        <f t="shared" si="39"/>
        <v>0</v>
      </c>
      <c r="O191" s="484"/>
    </row>
    <row r="192" spans="1:15" s="456" customFormat="1">
      <c r="A192" s="215" t="s">
        <v>499</v>
      </c>
      <c r="B192" s="215"/>
      <c r="C192" s="193">
        <v>14444</v>
      </c>
      <c r="D192" s="203">
        <v>0</v>
      </c>
      <c r="E192" s="204">
        <v>0</v>
      </c>
      <c r="F192" s="203">
        <v>14444</v>
      </c>
      <c r="G192" s="204">
        <v>0</v>
      </c>
      <c r="H192" s="204">
        <v>0</v>
      </c>
      <c r="I192" s="203">
        <v>0</v>
      </c>
      <c r="J192" s="204">
        <v>0</v>
      </c>
      <c r="K192" s="203">
        <v>0</v>
      </c>
      <c r="L192" s="204">
        <v>0</v>
      </c>
      <c r="M192" s="454">
        <f t="shared" si="38"/>
        <v>14444</v>
      </c>
      <c r="N192" s="454">
        <f t="shared" si="39"/>
        <v>0</v>
      </c>
      <c r="O192" s="484"/>
    </row>
    <row r="193" spans="1:15" s="456" customFormat="1">
      <c r="A193" s="215" t="s">
        <v>560</v>
      </c>
      <c r="B193" s="215"/>
      <c r="C193" s="204">
        <v>0</v>
      </c>
      <c r="D193" s="204">
        <v>0</v>
      </c>
      <c r="E193" s="204">
        <v>0</v>
      </c>
      <c r="F193" s="204">
        <v>0</v>
      </c>
      <c r="G193" s="204">
        <v>0</v>
      </c>
      <c r="H193" s="204"/>
      <c r="I193" s="204"/>
      <c r="J193" s="204"/>
      <c r="K193" s="204"/>
      <c r="L193" s="204"/>
      <c r="M193" s="454">
        <f t="shared" si="38"/>
        <v>0</v>
      </c>
      <c r="N193" s="454">
        <f t="shared" si="39"/>
        <v>0</v>
      </c>
      <c r="O193" s="484"/>
    </row>
    <row r="194" spans="1:15" s="456" customFormat="1">
      <c r="A194" s="215" t="s">
        <v>499</v>
      </c>
      <c r="B194" s="215"/>
      <c r="C194" s="204">
        <f>C192+C193</f>
        <v>14444</v>
      </c>
      <c r="D194" s="204">
        <f t="shared" ref="D194:H194" si="52">D192+D193</f>
        <v>0</v>
      </c>
      <c r="E194" s="204">
        <f t="shared" si="52"/>
        <v>0</v>
      </c>
      <c r="F194" s="204">
        <f t="shared" si="52"/>
        <v>14444</v>
      </c>
      <c r="G194" s="204">
        <f t="shared" si="52"/>
        <v>0</v>
      </c>
      <c r="H194" s="204">
        <f t="shared" si="52"/>
        <v>0</v>
      </c>
      <c r="I194" s="204">
        <f t="shared" ref="I194:L194" si="53">I191+I193</f>
        <v>0</v>
      </c>
      <c r="J194" s="204">
        <f t="shared" si="53"/>
        <v>0</v>
      </c>
      <c r="K194" s="204">
        <f t="shared" si="53"/>
        <v>0</v>
      </c>
      <c r="L194" s="204">
        <f t="shared" si="53"/>
        <v>0</v>
      </c>
      <c r="M194" s="454">
        <f t="shared" si="38"/>
        <v>14444</v>
      </c>
      <c r="N194" s="454">
        <f t="shared" si="39"/>
        <v>0</v>
      </c>
      <c r="O194" s="484"/>
    </row>
    <row r="195" spans="1:15">
      <c r="A195" s="205" t="s">
        <v>166</v>
      </c>
      <c r="B195" s="300" t="s">
        <v>335</v>
      </c>
      <c r="C195" s="204"/>
      <c r="D195" s="203"/>
      <c r="E195" s="204"/>
      <c r="F195" s="203"/>
      <c r="G195" s="204"/>
      <c r="H195" s="204"/>
      <c r="I195" s="203"/>
      <c r="J195" s="204"/>
      <c r="K195" s="203"/>
      <c r="L195" s="204"/>
      <c r="M195" s="454">
        <f t="shared" si="38"/>
        <v>0</v>
      </c>
      <c r="N195" s="454">
        <f t="shared" si="39"/>
        <v>0</v>
      </c>
      <c r="O195" s="484"/>
    </row>
    <row r="196" spans="1:15" s="456" customFormat="1">
      <c r="A196" s="215" t="s">
        <v>49</v>
      </c>
      <c r="B196" s="215"/>
      <c r="C196" s="204">
        <v>5693</v>
      </c>
      <c r="D196" s="203"/>
      <c r="E196" s="204"/>
      <c r="F196" s="203">
        <v>5693</v>
      </c>
      <c r="G196" s="204"/>
      <c r="H196" s="204"/>
      <c r="I196" s="203"/>
      <c r="J196" s="204"/>
      <c r="K196" s="203"/>
      <c r="L196" s="204"/>
      <c r="M196" s="454">
        <f t="shared" si="38"/>
        <v>5693</v>
      </c>
      <c r="N196" s="454">
        <f t="shared" si="39"/>
        <v>0</v>
      </c>
      <c r="O196" s="484"/>
    </row>
    <row r="197" spans="1:15" s="456" customFormat="1">
      <c r="A197" s="215" t="s">
        <v>499</v>
      </c>
      <c r="B197" s="215"/>
      <c r="C197" s="193">
        <v>6863</v>
      </c>
      <c r="D197" s="203">
        <v>0</v>
      </c>
      <c r="E197" s="204">
        <v>0</v>
      </c>
      <c r="F197" s="203">
        <v>6863</v>
      </c>
      <c r="G197" s="204">
        <v>0</v>
      </c>
      <c r="H197" s="204">
        <v>0</v>
      </c>
      <c r="I197" s="203">
        <v>0</v>
      </c>
      <c r="J197" s="204">
        <v>0</v>
      </c>
      <c r="K197" s="203">
        <v>0</v>
      </c>
      <c r="L197" s="204">
        <v>0</v>
      </c>
      <c r="M197" s="454">
        <f t="shared" si="38"/>
        <v>6863</v>
      </c>
      <c r="N197" s="454">
        <f t="shared" si="39"/>
        <v>0</v>
      </c>
      <c r="O197" s="484"/>
    </row>
    <row r="198" spans="1:15" s="456" customFormat="1">
      <c r="A198" s="215" t="s">
        <v>560</v>
      </c>
      <c r="B198" s="215"/>
      <c r="C198" s="204">
        <v>0</v>
      </c>
      <c r="D198" s="204">
        <v>0</v>
      </c>
      <c r="E198" s="204">
        <v>0</v>
      </c>
      <c r="F198" s="204">
        <v>0</v>
      </c>
      <c r="G198" s="204">
        <v>0</v>
      </c>
      <c r="H198" s="204"/>
      <c r="I198" s="204"/>
      <c r="J198" s="204"/>
      <c r="K198" s="204"/>
      <c r="L198" s="204"/>
      <c r="M198" s="454">
        <f t="shared" si="38"/>
        <v>0</v>
      </c>
      <c r="N198" s="454">
        <f t="shared" si="39"/>
        <v>0</v>
      </c>
      <c r="O198" s="484"/>
    </row>
    <row r="199" spans="1:15" s="456" customFormat="1">
      <c r="A199" s="215" t="s">
        <v>499</v>
      </c>
      <c r="B199" s="215"/>
      <c r="C199" s="204">
        <f>C197+C198</f>
        <v>6863</v>
      </c>
      <c r="D199" s="204">
        <f t="shared" ref="D199:H199" si="54">D197+D198</f>
        <v>0</v>
      </c>
      <c r="E199" s="204">
        <f t="shared" si="54"/>
        <v>0</v>
      </c>
      <c r="F199" s="204">
        <f t="shared" si="54"/>
        <v>6863</v>
      </c>
      <c r="G199" s="204">
        <f t="shared" si="54"/>
        <v>0</v>
      </c>
      <c r="H199" s="204">
        <f t="shared" si="54"/>
        <v>0</v>
      </c>
      <c r="I199" s="204">
        <f t="shared" ref="I199:L199" si="55">I196+I198</f>
        <v>0</v>
      </c>
      <c r="J199" s="204">
        <f t="shared" si="55"/>
        <v>0</v>
      </c>
      <c r="K199" s="204">
        <f t="shared" si="55"/>
        <v>0</v>
      </c>
      <c r="L199" s="204">
        <f t="shared" si="55"/>
        <v>0</v>
      </c>
      <c r="M199" s="454">
        <f t="shared" si="38"/>
        <v>6863</v>
      </c>
      <c r="N199" s="454">
        <f t="shared" si="39"/>
        <v>0</v>
      </c>
      <c r="O199" s="484"/>
    </row>
    <row r="200" spans="1:15">
      <c r="A200" s="205" t="s">
        <v>251</v>
      </c>
      <c r="B200" s="300" t="s">
        <v>335</v>
      </c>
      <c r="C200" s="204"/>
      <c r="D200" s="203"/>
      <c r="E200" s="204"/>
      <c r="F200" s="203"/>
      <c r="G200" s="204"/>
      <c r="H200" s="204"/>
      <c r="I200" s="203"/>
      <c r="J200" s="204"/>
      <c r="K200" s="203"/>
      <c r="L200" s="204"/>
      <c r="M200" s="454">
        <f t="shared" si="38"/>
        <v>0</v>
      </c>
      <c r="N200" s="454">
        <f t="shared" si="39"/>
        <v>0</v>
      </c>
      <c r="O200" s="484"/>
    </row>
    <row r="201" spans="1:15" s="456" customFormat="1">
      <c r="A201" s="215" t="s">
        <v>49</v>
      </c>
      <c r="B201" s="215"/>
      <c r="C201" s="204">
        <v>1175</v>
      </c>
      <c r="D201" s="203">
        <v>900</v>
      </c>
      <c r="E201" s="204">
        <v>158</v>
      </c>
      <c r="F201" s="203">
        <v>117</v>
      </c>
      <c r="G201" s="204"/>
      <c r="H201" s="204"/>
      <c r="I201" s="203"/>
      <c r="J201" s="204"/>
      <c r="K201" s="203"/>
      <c r="L201" s="204"/>
      <c r="M201" s="454">
        <f t="shared" si="38"/>
        <v>1175</v>
      </c>
      <c r="N201" s="454">
        <f t="shared" si="39"/>
        <v>0</v>
      </c>
      <c r="O201" s="484"/>
    </row>
    <row r="202" spans="1:15" s="456" customFormat="1">
      <c r="A202" s="215" t="s">
        <v>499</v>
      </c>
      <c r="B202" s="215"/>
      <c r="C202" s="204">
        <v>1175</v>
      </c>
      <c r="D202" s="203">
        <v>900</v>
      </c>
      <c r="E202" s="204">
        <v>158</v>
      </c>
      <c r="F202" s="203">
        <v>117</v>
      </c>
      <c r="G202" s="204">
        <v>0</v>
      </c>
      <c r="H202" s="204">
        <v>0</v>
      </c>
      <c r="I202" s="203">
        <v>0</v>
      </c>
      <c r="J202" s="204">
        <v>0</v>
      </c>
      <c r="K202" s="203">
        <v>0</v>
      </c>
      <c r="L202" s="204">
        <v>0</v>
      </c>
      <c r="M202" s="454">
        <f t="shared" si="38"/>
        <v>1175</v>
      </c>
      <c r="N202" s="454">
        <f t="shared" si="39"/>
        <v>0</v>
      </c>
      <c r="O202" s="484"/>
    </row>
    <row r="203" spans="1:15" s="456" customFormat="1">
      <c r="A203" s="215" t="s">
        <v>560</v>
      </c>
      <c r="B203" s="215"/>
      <c r="C203" s="204">
        <v>0</v>
      </c>
      <c r="D203" s="204">
        <v>0</v>
      </c>
      <c r="E203" s="204">
        <v>0</v>
      </c>
      <c r="F203" s="204">
        <v>0</v>
      </c>
      <c r="G203" s="204">
        <v>0</v>
      </c>
      <c r="H203" s="204"/>
      <c r="I203" s="204"/>
      <c r="J203" s="204"/>
      <c r="K203" s="204"/>
      <c r="L203" s="204"/>
      <c r="M203" s="454">
        <f t="shared" si="38"/>
        <v>0</v>
      </c>
      <c r="N203" s="454">
        <f t="shared" si="39"/>
        <v>0</v>
      </c>
      <c r="O203" s="484"/>
    </row>
    <row r="204" spans="1:15" s="456" customFormat="1">
      <c r="A204" s="215" t="s">
        <v>499</v>
      </c>
      <c r="B204" s="215"/>
      <c r="C204" s="204">
        <f>C201+C203</f>
        <v>1175</v>
      </c>
      <c r="D204" s="204">
        <f t="shared" ref="D204:L204" si="56">D201+D203</f>
        <v>900</v>
      </c>
      <c r="E204" s="204">
        <f t="shared" si="56"/>
        <v>158</v>
      </c>
      <c r="F204" s="204">
        <f t="shared" si="56"/>
        <v>117</v>
      </c>
      <c r="G204" s="204">
        <f t="shared" si="56"/>
        <v>0</v>
      </c>
      <c r="H204" s="204">
        <f t="shared" si="56"/>
        <v>0</v>
      </c>
      <c r="I204" s="204">
        <f t="shared" si="56"/>
        <v>0</v>
      </c>
      <c r="J204" s="204">
        <f t="shared" si="56"/>
        <v>0</v>
      </c>
      <c r="K204" s="204">
        <f t="shared" si="56"/>
        <v>0</v>
      </c>
      <c r="L204" s="204">
        <f t="shared" si="56"/>
        <v>0</v>
      </c>
      <c r="M204" s="454">
        <f t="shared" si="38"/>
        <v>1175</v>
      </c>
      <c r="N204" s="454">
        <f t="shared" si="39"/>
        <v>0</v>
      </c>
      <c r="O204" s="484"/>
    </row>
    <row r="205" spans="1:15">
      <c r="A205" s="205" t="s">
        <v>252</v>
      </c>
      <c r="B205" s="300" t="s">
        <v>335</v>
      </c>
      <c r="C205" s="204"/>
      <c r="D205" s="203"/>
      <c r="E205" s="204"/>
      <c r="F205" s="203"/>
      <c r="G205" s="204"/>
      <c r="H205" s="204"/>
      <c r="I205" s="203"/>
      <c r="J205" s="204"/>
      <c r="K205" s="203"/>
      <c r="L205" s="204"/>
      <c r="M205" s="454">
        <f t="shared" si="38"/>
        <v>0</v>
      </c>
      <c r="N205" s="454">
        <f t="shared" si="39"/>
        <v>0</v>
      </c>
      <c r="O205" s="484"/>
    </row>
    <row r="206" spans="1:15" s="456" customFormat="1">
      <c r="A206" s="215" t="s">
        <v>49</v>
      </c>
      <c r="B206" s="215"/>
      <c r="C206" s="204">
        <v>31</v>
      </c>
      <c r="D206" s="203"/>
      <c r="E206" s="204"/>
      <c r="F206" s="203">
        <v>31</v>
      </c>
      <c r="G206" s="204"/>
      <c r="H206" s="204"/>
      <c r="I206" s="203"/>
      <c r="J206" s="204"/>
      <c r="K206" s="203"/>
      <c r="L206" s="204"/>
      <c r="M206" s="454">
        <f t="shared" si="38"/>
        <v>31</v>
      </c>
      <c r="N206" s="454">
        <f t="shared" si="39"/>
        <v>0</v>
      </c>
      <c r="O206" s="484"/>
    </row>
    <row r="207" spans="1:15" s="456" customFormat="1">
      <c r="A207" s="215" t="s">
        <v>499</v>
      </c>
      <c r="B207" s="215"/>
      <c r="C207" s="204">
        <v>31</v>
      </c>
      <c r="D207" s="203">
        <v>0</v>
      </c>
      <c r="E207" s="204">
        <v>0</v>
      </c>
      <c r="F207" s="203">
        <v>31</v>
      </c>
      <c r="G207" s="204">
        <v>0</v>
      </c>
      <c r="H207" s="204">
        <v>0</v>
      </c>
      <c r="I207" s="203">
        <v>0</v>
      </c>
      <c r="J207" s="204">
        <v>0</v>
      </c>
      <c r="K207" s="203">
        <v>0</v>
      </c>
      <c r="L207" s="204">
        <v>0</v>
      </c>
      <c r="M207" s="454">
        <f t="shared" ref="M207:M243" si="57">SUM(D207:L207)</f>
        <v>31</v>
      </c>
      <c r="N207" s="454">
        <f t="shared" ref="N207:N243" si="58">C207-M207</f>
        <v>0</v>
      </c>
      <c r="O207" s="484"/>
    </row>
    <row r="208" spans="1:15" s="456" customFormat="1">
      <c r="A208" s="215" t="s">
        <v>560</v>
      </c>
      <c r="B208" s="215"/>
      <c r="C208" s="204">
        <v>0</v>
      </c>
      <c r="D208" s="204">
        <v>0</v>
      </c>
      <c r="E208" s="204">
        <v>0</v>
      </c>
      <c r="F208" s="204">
        <v>0</v>
      </c>
      <c r="G208" s="204">
        <v>0</v>
      </c>
      <c r="H208" s="204"/>
      <c r="I208" s="204"/>
      <c r="J208" s="204"/>
      <c r="K208" s="204"/>
      <c r="L208" s="204"/>
      <c r="M208" s="454">
        <f t="shared" si="57"/>
        <v>0</v>
      </c>
      <c r="N208" s="454">
        <f t="shared" si="58"/>
        <v>0</v>
      </c>
      <c r="O208" s="484"/>
    </row>
    <row r="209" spans="1:15" s="456" customFormat="1">
      <c r="A209" s="215" t="s">
        <v>499</v>
      </c>
      <c r="B209" s="215"/>
      <c r="C209" s="204">
        <f>C207+C208</f>
        <v>31</v>
      </c>
      <c r="D209" s="204">
        <f t="shared" ref="D209:G209" si="59">D207+D208</f>
        <v>0</v>
      </c>
      <c r="E209" s="204">
        <f t="shared" si="59"/>
        <v>0</v>
      </c>
      <c r="F209" s="204">
        <f t="shared" si="59"/>
        <v>31</v>
      </c>
      <c r="G209" s="204">
        <f t="shared" si="59"/>
        <v>0</v>
      </c>
      <c r="H209" s="204">
        <f t="shared" ref="H209:L209" si="60">H206+H208</f>
        <v>0</v>
      </c>
      <c r="I209" s="204">
        <f t="shared" si="60"/>
        <v>0</v>
      </c>
      <c r="J209" s="204">
        <f t="shared" si="60"/>
        <v>0</v>
      </c>
      <c r="K209" s="204">
        <f t="shared" si="60"/>
        <v>0</v>
      </c>
      <c r="L209" s="204">
        <f t="shared" si="60"/>
        <v>0</v>
      </c>
      <c r="M209" s="454">
        <f t="shared" si="57"/>
        <v>31</v>
      </c>
      <c r="N209" s="454">
        <f t="shared" si="58"/>
        <v>0</v>
      </c>
      <c r="O209" s="484"/>
    </row>
    <row r="210" spans="1:15">
      <c r="A210" s="205" t="s">
        <v>261</v>
      </c>
      <c r="B210" s="300" t="s">
        <v>335</v>
      </c>
      <c r="C210" s="204"/>
      <c r="D210" s="203"/>
      <c r="E210" s="204"/>
      <c r="F210" s="203"/>
      <c r="G210" s="204"/>
      <c r="H210" s="204"/>
      <c r="I210" s="203"/>
      <c r="J210" s="204"/>
      <c r="K210" s="203"/>
      <c r="L210" s="204"/>
      <c r="M210" s="454">
        <f t="shared" si="57"/>
        <v>0</v>
      </c>
      <c r="N210" s="454">
        <f t="shared" si="58"/>
        <v>0</v>
      </c>
      <c r="O210" s="484"/>
    </row>
    <row r="211" spans="1:15" s="456" customFormat="1">
      <c r="A211" s="215" t="s">
        <v>49</v>
      </c>
      <c r="B211" s="215"/>
      <c r="C211" s="204">
        <v>7350</v>
      </c>
      <c r="D211" s="203"/>
      <c r="E211" s="204"/>
      <c r="F211" s="203">
        <v>7350</v>
      </c>
      <c r="G211" s="204"/>
      <c r="H211" s="204"/>
      <c r="I211" s="203"/>
      <c r="J211" s="204"/>
      <c r="K211" s="203"/>
      <c r="L211" s="204"/>
      <c r="M211" s="454">
        <f t="shared" si="57"/>
        <v>7350</v>
      </c>
      <c r="N211" s="454">
        <f t="shared" si="58"/>
        <v>0</v>
      </c>
      <c r="O211" s="484"/>
    </row>
    <row r="212" spans="1:15" s="456" customFormat="1">
      <c r="A212" s="215" t="s">
        <v>499</v>
      </c>
      <c r="B212" s="215"/>
      <c r="C212" s="204">
        <v>7350</v>
      </c>
      <c r="D212" s="203">
        <v>0</v>
      </c>
      <c r="E212" s="204">
        <v>0</v>
      </c>
      <c r="F212" s="203">
        <v>7350</v>
      </c>
      <c r="G212" s="204">
        <v>0</v>
      </c>
      <c r="H212" s="204">
        <v>0</v>
      </c>
      <c r="I212" s="203">
        <v>0</v>
      </c>
      <c r="J212" s="204">
        <v>0</v>
      </c>
      <c r="K212" s="203">
        <v>0</v>
      </c>
      <c r="L212" s="204">
        <v>0</v>
      </c>
      <c r="M212" s="454">
        <f t="shared" si="57"/>
        <v>7350</v>
      </c>
      <c r="N212" s="454">
        <f t="shared" si="58"/>
        <v>0</v>
      </c>
      <c r="O212" s="484"/>
    </row>
    <row r="213" spans="1:15" s="456" customFormat="1">
      <c r="A213" s="215" t="s">
        <v>560</v>
      </c>
      <c r="B213" s="215"/>
      <c r="C213" s="204">
        <v>0</v>
      </c>
      <c r="D213" s="204">
        <v>0</v>
      </c>
      <c r="E213" s="204">
        <v>0</v>
      </c>
      <c r="F213" s="204">
        <v>0</v>
      </c>
      <c r="G213" s="204">
        <v>0</v>
      </c>
      <c r="H213" s="204"/>
      <c r="I213" s="204"/>
      <c r="J213" s="204"/>
      <c r="K213" s="204"/>
      <c r="L213" s="204"/>
      <c r="M213" s="454">
        <f t="shared" si="57"/>
        <v>0</v>
      </c>
      <c r="N213" s="454">
        <f t="shared" si="58"/>
        <v>0</v>
      </c>
      <c r="O213" s="484"/>
    </row>
    <row r="214" spans="1:15" s="456" customFormat="1">
      <c r="A214" s="215" t="s">
        <v>499</v>
      </c>
      <c r="B214" s="215"/>
      <c r="C214" s="204">
        <f>C212+C213</f>
        <v>7350</v>
      </c>
      <c r="D214" s="204">
        <f t="shared" ref="D214:L214" si="61">D212+D213</f>
        <v>0</v>
      </c>
      <c r="E214" s="204">
        <f t="shared" si="61"/>
        <v>0</v>
      </c>
      <c r="F214" s="204">
        <f t="shared" si="61"/>
        <v>7350</v>
      </c>
      <c r="G214" s="204">
        <f t="shared" si="61"/>
        <v>0</v>
      </c>
      <c r="H214" s="204">
        <f t="shared" si="61"/>
        <v>0</v>
      </c>
      <c r="I214" s="204">
        <f t="shared" si="61"/>
        <v>0</v>
      </c>
      <c r="J214" s="204">
        <f t="shared" si="61"/>
        <v>0</v>
      </c>
      <c r="K214" s="204">
        <f t="shared" si="61"/>
        <v>0</v>
      </c>
      <c r="L214" s="204">
        <f t="shared" si="61"/>
        <v>0</v>
      </c>
      <c r="M214" s="454">
        <f t="shared" si="57"/>
        <v>7350</v>
      </c>
      <c r="N214" s="454">
        <f t="shared" si="58"/>
        <v>0</v>
      </c>
      <c r="O214" s="484"/>
    </row>
    <row r="215" spans="1:15">
      <c r="A215" s="205" t="s">
        <v>167</v>
      </c>
      <c r="B215" s="300" t="s">
        <v>335</v>
      </c>
      <c r="C215" s="204"/>
      <c r="D215" s="203"/>
      <c r="E215" s="204"/>
      <c r="F215" s="203"/>
      <c r="G215" s="204"/>
      <c r="H215" s="204"/>
      <c r="I215" s="203"/>
      <c r="J215" s="204"/>
      <c r="K215" s="203"/>
      <c r="L215" s="204"/>
      <c r="M215" s="454">
        <f t="shared" si="57"/>
        <v>0</v>
      </c>
      <c r="N215" s="454">
        <f t="shared" si="58"/>
        <v>0</v>
      </c>
      <c r="O215" s="484"/>
    </row>
    <row r="216" spans="1:15" s="456" customFormat="1">
      <c r="A216" s="215" t="s">
        <v>49</v>
      </c>
      <c r="B216" s="215"/>
      <c r="C216" s="204">
        <v>1741</v>
      </c>
      <c r="D216" s="203"/>
      <c r="E216" s="204"/>
      <c r="F216" s="203">
        <v>1741</v>
      </c>
      <c r="G216" s="204"/>
      <c r="H216" s="204"/>
      <c r="I216" s="203"/>
      <c r="J216" s="204"/>
      <c r="K216" s="203"/>
      <c r="L216" s="204"/>
      <c r="M216" s="454">
        <f t="shared" si="57"/>
        <v>1741</v>
      </c>
      <c r="N216" s="454">
        <f t="shared" si="58"/>
        <v>0</v>
      </c>
      <c r="O216" s="484"/>
    </row>
    <row r="217" spans="1:15" s="456" customFormat="1">
      <c r="A217" s="215" t="s">
        <v>499</v>
      </c>
      <c r="B217" s="215"/>
      <c r="C217" s="204">
        <v>1741</v>
      </c>
      <c r="D217" s="203">
        <v>0</v>
      </c>
      <c r="E217" s="204">
        <v>0</v>
      </c>
      <c r="F217" s="203">
        <v>1741</v>
      </c>
      <c r="G217" s="204">
        <v>0</v>
      </c>
      <c r="H217" s="204">
        <v>0</v>
      </c>
      <c r="I217" s="203">
        <v>0</v>
      </c>
      <c r="J217" s="204">
        <v>0</v>
      </c>
      <c r="K217" s="203">
        <v>0</v>
      </c>
      <c r="L217" s="204">
        <v>0</v>
      </c>
      <c r="M217" s="454">
        <f t="shared" si="57"/>
        <v>1741</v>
      </c>
      <c r="N217" s="454">
        <f t="shared" si="58"/>
        <v>0</v>
      </c>
      <c r="O217" s="484"/>
    </row>
    <row r="218" spans="1:15" s="456" customFormat="1">
      <c r="A218" s="215" t="s">
        <v>560</v>
      </c>
      <c r="B218" s="215"/>
      <c r="C218" s="204">
        <v>0</v>
      </c>
      <c r="D218" s="204">
        <v>0</v>
      </c>
      <c r="E218" s="204">
        <v>0</v>
      </c>
      <c r="F218" s="204">
        <v>0</v>
      </c>
      <c r="G218" s="204">
        <v>0</v>
      </c>
      <c r="H218" s="204"/>
      <c r="I218" s="204"/>
      <c r="J218" s="204"/>
      <c r="K218" s="204"/>
      <c r="L218" s="204"/>
      <c r="M218" s="454">
        <f t="shared" si="57"/>
        <v>0</v>
      </c>
      <c r="N218" s="454">
        <f t="shared" si="58"/>
        <v>0</v>
      </c>
      <c r="O218" s="484"/>
    </row>
    <row r="219" spans="1:15" s="456" customFormat="1">
      <c r="A219" s="215" t="s">
        <v>499</v>
      </c>
      <c r="B219" s="215"/>
      <c r="C219" s="204">
        <f>C217+C218</f>
        <v>1741</v>
      </c>
      <c r="D219" s="204">
        <f t="shared" ref="D219:J219" si="62">D217+D218</f>
        <v>0</v>
      </c>
      <c r="E219" s="204">
        <f t="shared" si="62"/>
        <v>0</v>
      </c>
      <c r="F219" s="204">
        <f t="shared" si="62"/>
        <v>1741</v>
      </c>
      <c r="G219" s="204">
        <f t="shared" si="62"/>
        <v>0</v>
      </c>
      <c r="H219" s="204">
        <f t="shared" si="62"/>
        <v>0</v>
      </c>
      <c r="I219" s="204">
        <f t="shared" si="62"/>
        <v>0</v>
      </c>
      <c r="J219" s="204">
        <f t="shared" si="62"/>
        <v>0</v>
      </c>
      <c r="K219" s="204">
        <f t="shared" ref="K219:L219" si="63">K216+K218</f>
        <v>0</v>
      </c>
      <c r="L219" s="204">
        <f t="shared" si="63"/>
        <v>0</v>
      </c>
      <c r="M219" s="454">
        <f t="shared" si="57"/>
        <v>1741</v>
      </c>
      <c r="N219" s="454">
        <f t="shared" si="58"/>
        <v>0</v>
      </c>
      <c r="O219" s="484"/>
    </row>
    <row r="220" spans="1:15" s="474" customFormat="1">
      <c r="A220" s="206" t="s">
        <v>332</v>
      </c>
      <c r="B220" s="206"/>
      <c r="C220" s="206"/>
      <c r="D220" s="198"/>
      <c r="E220" s="199"/>
      <c r="F220" s="198"/>
      <c r="G220" s="199"/>
      <c r="H220" s="199"/>
      <c r="I220" s="198"/>
      <c r="J220" s="199"/>
      <c r="K220" s="198"/>
      <c r="L220" s="199"/>
      <c r="M220" s="454">
        <f t="shared" si="57"/>
        <v>0</v>
      </c>
      <c r="N220" s="454">
        <f t="shared" si="58"/>
        <v>0</v>
      </c>
      <c r="O220" s="484"/>
    </row>
    <row r="221" spans="1:15" s="475" customFormat="1">
      <c r="A221" s="215" t="s">
        <v>49</v>
      </c>
      <c r="B221" s="416"/>
      <c r="C221" s="193">
        <f>C13+C18+C23+C28+C33+C48+C53+C85+C90</f>
        <v>1267593</v>
      </c>
      <c r="D221" s="193">
        <f t="shared" ref="D221:L224" si="64">D13+D18+D23+D28+D33+D48+D53+D85+D90</f>
        <v>595335</v>
      </c>
      <c r="E221" s="193">
        <f t="shared" si="64"/>
        <v>122679</v>
      </c>
      <c r="F221" s="193">
        <f t="shared" si="64"/>
        <v>490887</v>
      </c>
      <c r="G221" s="193">
        <f t="shared" si="64"/>
        <v>120</v>
      </c>
      <c r="H221" s="193">
        <f t="shared" si="64"/>
        <v>29250</v>
      </c>
      <c r="I221" s="193">
        <f t="shared" si="64"/>
        <v>29322</v>
      </c>
      <c r="J221" s="193">
        <f t="shared" si="64"/>
        <v>0</v>
      </c>
      <c r="K221" s="193">
        <f t="shared" si="64"/>
        <v>0</v>
      </c>
      <c r="L221" s="193">
        <f t="shared" si="64"/>
        <v>0</v>
      </c>
      <c r="M221" s="454">
        <f t="shared" si="57"/>
        <v>1267593</v>
      </c>
      <c r="N221" s="454">
        <f t="shared" si="58"/>
        <v>0</v>
      </c>
      <c r="O221" s="495"/>
    </row>
    <row r="222" spans="1:15" s="475" customFormat="1">
      <c r="A222" s="215" t="s">
        <v>499</v>
      </c>
      <c r="B222" s="416"/>
      <c r="C222" s="193">
        <f>C14+C19+C24+C29+C34+C49+C54+C86+C91</f>
        <v>1277250</v>
      </c>
      <c r="D222" s="193">
        <f t="shared" si="64"/>
        <v>591637</v>
      </c>
      <c r="E222" s="193">
        <f t="shared" si="64"/>
        <v>121958</v>
      </c>
      <c r="F222" s="193">
        <f t="shared" si="64"/>
        <v>504663</v>
      </c>
      <c r="G222" s="193">
        <f t="shared" si="64"/>
        <v>120</v>
      </c>
      <c r="H222" s="193">
        <f t="shared" si="64"/>
        <v>29250</v>
      </c>
      <c r="I222" s="193">
        <f t="shared" si="64"/>
        <v>29622</v>
      </c>
      <c r="J222" s="193">
        <f t="shared" si="64"/>
        <v>0</v>
      </c>
      <c r="K222" s="193">
        <f t="shared" si="64"/>
        <v>0</v>
      </c>
      <c r="L222" s="193">
        <f t="shared" si="64"/>
        <v>0</v>
      </c>
      <c r="M222" s="454">
        <f t="shared" si="57"/>
        <v>1277250</v>
      </c>
      <c r="N222" s="454">
        <f t="shared" si="58"/>
        <v>0</v>
      </c>
      <c r="O222" s="495"/>
    </row>
    <row r="223" spans="1:15" s="475" customFormat="1">
      <c r="A223" s="215" t="s">
        <v>560</v>
      </c>
      <c r="B223" s="416"/>
      <c r="C223" s="193">
        <f>C15+C20+C25+C30+C35+C50+C55+C87+C92</f>
        <v>-1912</v>
      </c>
      <c r="D223" s="193">
        <f t="shared" si="64"/>
        <v>-513</v>
      </c>
      <c r="E223" s="193">
        <f t="shared" si="64"/>
        <v>-99</v>
      </c>
      <c r="F223" s="193">
        <f t="shared" si="64"/>
        <v>-1300</v>
      </c>
      <c r="G223" s="193">
        <f t="shared" si="64"/>
        <v>0</v>
      </c>
      <c r="H223" s="193">
        <f t="shared" si="64"/>
        <v>0</v>
      </c>
      <c r="I223" s="193">
        <f t="shared" si="64"/>
        <v>0</v>
      </c>
      <c r="J223" s="193">
        <f t="shared" si="64"/>
        <v>0</v>
      </c>
      <c r="K223" s="193">
        <f t="shared" si="64"/>
        <v>0</v>
      </c>
      <c r="L223" s="193">
        <f t="shared" si="64"/>
        <v>0</v>
      </c>
      <c r="M223" s="454">
        <f t="shared" si="57"/>
        <v>-1912</v>
      </c>
      <c r="N223" s="454">
        <f t="shared" si="58"/>
        <v>0</v>
      </c>
      <c r="O223" s="495"/>
    </row>
    <row r="224" spans="1:15" s="475" customFormat="1">
      <c r="A224" s="215" t="s">
        <v>499</v>
      </c>
      <c r="B224" s="416"/>
      <c r="C224" s="193">
        <f>C16+C21+C26+C31+C36+C51+C56+C88+C93</f>
        <v>1275338</v>
      </c>
      <c r="D224" s="193">
        <f t="shared" si="64"/>
        <v>591124</v>
      </c>
      <c r="E224" s="193">
        <f t="shared" si="64"/>
        <v>121859</v>
      </c>
      <c r="F224" s="193">
        <f t="shared" si="64"/>
        <v>503363</v>
      </c>
      <c r="G224" s="193">
        <f t="shared" si="64"/>
        <v>120</v>
      </c>
      <c r="H224" s="193">
        <f t="shared" si="64"/>
        <v>29250</v>
      </c>
      <c r="I224" s="193">
        <f t="shared" si="64"/>
        <v>29622</v>
      </c>
      <c r="J224" s="193">
        <f t="shared" si="64"/>
        <v>0</v>
      </c>
      <c r="K224" s="193">
        <f t="shared" si="64"/>
        <v>0</v>
      </c>
      <c r="L224" s="193">
        <f t="shared" si="64"/>
        <v>0</v>
      </c>
      <c r="M224" s="454">
        <f t="shared" si="57"/>
        <v>1275338</v>
      </c>
      <c r="N224" s="454">
        <f t="shared" si="58"/>
        <v>0</v>
      </c>
      <c r="O224" s="495"/>
    </row>
    <row r="225" spans="1:15" s="456" customFormat="1">
      <c r="A225" s="418" t="s">
        <v>172</v>
      </c>
      <c r="B225" s="476"/>
      <c r="C225" s="477"/>
      <c r="D225" s="477"/>
      <c r="E225" s="477"/>
      <c r="F225" s="477"/>
      <c r="G225" s="477"/>
      <c r="H225" s="477"/>
      <c r="I225" s="496"/>
      <c r="J225" s="477"/>
      <c r="K225" s="477"/>
      <c r="L225" s="477"/>
      <c r="M225" s="454">
        <f t="shared" si="57"/>
        <v>0</v>
      </c>
      <c r="N225" s="454">
        <f t="shared" si="58"/>
        <v>0</v>
      </c>
      <c r="O225" s="455"/>
    </row>
    <row r="226" spans="1:15" s="456" customFormat="1">
      <c r="A226" s="215" t="s">
        <v>49</v>
      </c>
      <c r="B226" s="461"/>
      <c r="C226" s="478">
        <f>C13+C18+C23+C28+C48+C63+C69+C75+C85+C95+C100+C111+C116+C121+C126+C131+C136+C141+C146+C151+C156+C171+C181+C191+C196+C201+C206+C211+C216+C176+C80</f>
        <v>896872</v>
      </c>
      <c r="D226" s="478">
        <f t="shared" ref="D226:L227" si="65">D13+D18+D23+D28+D48+D63+D69+D75+D85+D95+D100+D111+D116+D121+D126+D131+D136+D141+D146+D151+D156+D171+D181+D191+D196+D201+D206+D211+D216+D176+D80</f>
        <v>447082</v>
      </c>
      <c r="E226" s="478">
        <f t="shared" si="65"/>
        <v>92180</v>
      </c>
      <c r="F226" s="478">
        <f t="shared" si="65"/>
        <v>308716</v>
      </c>
      <c r="G226" s="478">
        <f t="shared" si="65"/>
        <v>0</v>
      </c>
      <c r="H226" s="478">
        <f t="shared" si="65"/>
        <v>29250</v>
      </c>
      <c r="I226" s="478">
        <f t="shared" si="65"/>
        <v>19644</v>
      </c>
      <c r="J226" s="478">
        <f t="shared" si="65"/>
        <v>0</v>
      </c>
      <c r="K226" s="478">
        <f t="shared" si="65"/>
        <v>0</v>
      </c>
      <c r="L226" s="478">
        <f t="shared" si="65"/>
        <v>0</v>
      </c>
      <c r="M226" s="454">
        <f t="shared" si="57"/>
        <v>896872</v>
      </c>
      <c r="N226" s="454">
        <f t="shared" si="58"/>
        <v>0</v>
      </c>
      <c r="O226" s="455"/>
    </row>
    <row r="227" spans="1:15" s="456" customFormat="1">
      <c r="A227" s="215" t="s">
        <v>499</v>
      </c>
      <c r="B227" s="461"/>
      <c r="C227" s="478">
        <f>C14+C19+C24+C29+C49+C64+C70+C76+C86+C96+C101+C112+C117+C122+C127+C132+C137+C142+C147+C152+C157+C172+C182+C192+C197+C202+C207+C212+C217+C177+C81</f>
        <v>903689</v>
      </c>
      <c r="D227" s="478">
        <f t="shared" si="65"/>
        <v>443384</v>
      </c>
      <c r="E227" s="478">
        <f t="shared" si="65"/>
        <v>91459</v>
      </c>
      <c r="F227" s="478">
        <f t="shared" si="65"/>
        <v>319652</v>
      </c>
      <c r="G227" s="478">
        <f t="shared" si="65"/>
        <v>0</v>
      </c>
      <c r="H227" s="478">
        <f t="shared" si="65"/>
        <v>29250</v>
      </c>
      <c r="I227" s="478">
        <f t="shared" si="65"/>
        <v>19944</v>
      </c>
      <c r="J227" s="478">
        <f t="shared" si="65"/>
        <v>0</v>
      </c>
      <c r="K227" s="478">
        <f t="shared" si="65"/>
        <v>0</v>
      </c>
      <c r="L227" s="478">
        <f t="shared" si="65"/>
        <v>0</v>
      </c>
      <c r="M227" s="454">
        <f t="shared" si="57"/>
        <v>903689</v>
      </c>
      <c r="N227" s="454">
        <f t="shared" si="58"/>
        <v>0</v>
      </c>
      <c r="O227" s="455"/>
    </row>
    <row r="228" spans="1:15" s="456" customFormat="1">
      <c r="A228" s="215" t="s">
        <v>560</v>
      </c>
      <c r="B228" s="461"/>
      <c r="C228" s="478">
        <f t="shared" ref="C228:L229" si="66">C15+C20+C25+C30+C50+C66+C72+C77+C82+C87+C97+C103+C113+C118+C123+C128+C133+C138+C143+C148+C153+C158+C173+C178+C183+C193+C198+C203+C208+C213+C218</f>
        <v>-1912</v>
      </c>
      <c r="D228" s="478">
        <f t="shared" si="66"/>
        <v>-513</v>
      </c>
      <c r="E228" s="478">
        <f t="shared" si="66"/>
        <v>-99</v>
      </c>
      <c r="F228" s="478">
        <f t="shared" si="66"/>
        <v>-1300</v>
      </c>
      <c r="G228" s="478">
        <f t="shared" si="66"/>
        <v>0</v>
      </c>
      <c r="H228" s="478">
        <f t="shared" si="66"/>
        <v>0</v>
      </c>
      <c r="I228" s="478">
        <f t="shared" si="66"/>
        <v>0</v>
      </c>
      <c r="J228" s="478">
        <f t="shared" si="66"/>
        <v>0</v>
      </c>
      <c r="K228" s="478">
        <f t="shared" si="66"/>
        <v>0</v>
      </c>
      <c r="L228" s="478">
        <f t="shared" si="66"/>
        <v>0</v>
      </c>
      <c r="M228" s="454">
        <f t="shared" si="57"/>
        <v>-1912</v>
      </c>
      <c r="N228" s="454">
        <f t="shared" si="58"/>
        <v>0</v>
      </c>
      <c r="O228" s="455"/>
    </row>
    <row r="229" spans="1:15" s="456" customFormat="1">
      <c r="A229" s="215" t="s">
        <v>499</v>
      </c>
      <c r="B229" s="479"/>
      <c r="C229" s="478">
        <f t="shared" si="66"/>
        <v>901777</v>
      </c>
      <c r="D229" s="478">
        <f t="shared" si="66"/>
        <v>442871</v>
      </c>
      <c r="E229" s="478">
        <f t="shared" si="66"/>
        <v>91360</v>
      </c>
      <c r="F229" s="478">
        <f t="shared" si="66"/>
        <v>318352</v>
      </c>
      <c r="G229" s="478">
        <f t="shared" si="66"/>
        <v>0</v>
      </c>
      <c r="H229" s="478">
        <f t="shared" si="66"/>
        <v>29250</v>
      </c>
      <c r="I229" s="478">
        <f t="shared" si="66"/>
        <v>19944</v>
      </c>
      <c r="J229" s="478">
        <f t="shared" si="66"/>
        <v>0</v>
      </c>
      <c r="K229" s="478">
        <f t="shared" si="66"/>
        <v>0</v>
      </c>
      <c r="L229" s="478">
        <f t="shared" si="66"/>
        <v>0</v>
      </c>
      <c r="M229" s="454">
        <f t="shared" si="57"/>
        <v>901777</v>
      </c>
      <c r="N229" s="454">
        <f t="shared" si="58"/>
        <v>0</v>
      </c>
      <c r="O229" s="484"/>
    </row>
    <row r="230" spans="1:15" s="456" customFormat="1">
      <c r="A230" s="418" t="s">
        <v>173</v>
      </c>
      <c r="B230" s="476"/>
      <c r="C230" s="477"/>
      <c r="D230" s="477"/>
      <c r="E230" s="477"/>
      <c r="F230" s="477"/>
      <c r="G230" s="477"/>
      <c r="H230" s="477"/>
      <c r="I230" s="496"/>
      <c r="J230" s="477"/>
      <c r="K230" s="477"/>
      <c r="L230" s="477"/>
      <c r="M230" s="454">
        <f t="shared" si="57"/>
        <v>0</v>
      </c>
      <c r="N230" s="454">
        <f t="shared" si="58"/>
        <v>0</v>
      </c>
      <c r="O230" s="455"/>
    </row>
    <row r="231" spans="1:15" s="456" customFormat="1">
      <c r="A231" s="215" t="s">
        <v>49</v>
      </c>
      <c r="B231" s="461"/>
      <c r="C231" s="478">
        <f>C33+C58+C161+C166+C186</f>
        <v>370721</v>
      </c>
      <c r="D231" s="478">
        <f t="shared" ref="D231:L232" si="67">D33+D58+D161+D166+D186</f>
        <v>148253</v>
      </c>
      <c r="E231" s="478">
        <f t="shared" si="67"/>
        <v>30499</v>
      </c>
      <c r="F231" s="478">
        <f t="shared" si="67"/>
        <v>182171</v>
      </c>
      <c r="G231" s="478">
        <f t="shared" si="67"/>
        <v>120</v>
      </c>
      <c r="H231" s="478">
        <f t="shared" si="67"/>
        <v>0</v>
      </c>
      <c r="I231" s="478">
        <f t="shared" si="67"/>
        <v>9678</v>
      </c>
      <c r="J231" s="478">
        <f t="shared" si="67"/>
        <v>0</v>
      </c>
      <c r="K231" s="478">
        <f t="shared" si="67"/>
        <v>0</v>
      </c>
      <c r="L231" s="478">
        <f t="shared" si="67"/>
        <v>0</v>
      </c>
      <c r="M231" s="454">
        <f t="shared" si="57"/>
        <v>370721</v>
      </c>
      <c r="N231" s="454">
        <f t="shared" si="58"/>
        <v>0</v>
      </c>
      <c r="O231" s="455"/>
    </row>
    <row r="232" spans="1:15" s="456" customFormat="1">
      <c r="A232" s="215" t="s">
        <v>499</v>
      </c>
      <c r="B232" s="461"/>
      <c r="C232" s="478">
        <f>C34+C59+C162+C167+C187</f>
        <v>373561</v>
      </c>
      <c r="D232" s="478">
        <f t="shared" si="67"/>
        <v>148253</v>
      </c>
      <c r="E232" s="478">
        <f t="shared" si="67"/>
        <v>30499</v>
      </c>
      <c r="F232" s="478">
        <f t="shared" si="67"/>
        <v>185011</v>
      </c>
      <c r="G232" s="478">
        <f t="shared" si="67"/>
        <v>120</v>
      </c>
      <c r="H232" s="478">
        <f t="shared" si="67"/>
        <v>0</v>
      </c>
      <c r="I232" s="478">
        <f t="shared" si="67"/>
        <v>9678</v>
      </c>
      <c r="J232" s="478">
        <f t="shared" si="67"/>
        <v>0</v>
      </c>
      <c r="K232" s="478">
        <f t="shared" si="67"/>
        <v>0</v>
      </c>
      <c r="L232" s="478">
        <f t="shared" si="67"/>
        <v>0</v>
      </c>
      <c r="M232" s="454">
        <f t="shared" si="57"/>
        <v>373561</v>
      </c>
      <c r="N232" s="454">
        <f t="shared" si="58"/>
        <v>0</v>
      </c>
      <c r="O232" s="455"/>
    </row>
    <row r="233" spans="1:15" s="456" customFormat="1">
      <c r="A233" s="215" t="s">
        <v>560</v>
      </c>
      <c r="B233" s="461"/>
      <c r="C233" s="478">
        <f>C60+C188+C163+C168+C35</f>
        <v>0</v>
      </c>
      <c r="D233" s="478">
        <f t="shared" ref="D233:L234" si="68">D60+D188+D163+D168+D35</f>
        <v>0</v>
      </c>
      <c r="E233" s="478">
        <f t="shared" si="68"/>
        <v>0</v>
      </c>
      <c r="F233" s="478">
        <f t="shared" si="68"/>
        <v>0</v>
      </c>
      <c r="G233" s="478">
        <f t="shared" si="68"/>
        <v>0</v>
      </c>
      <c r="H233" s="478">
        <f t="shared" si="68"/>
        <v>0</v>
      </c>
      <c r="I233" s="478">
        <f t="shared" si="68"/>
        <v>0</v>
      </c>
      <c r="J233" s="478">
        <f t="shared" si="68"/>
        <v>0</v>
      </c>
      <c r="K233" s="478">
        <f t="shared" si="68"/>
        <v>0</v>
      </c>
      <c r="L233" s="478">
        <f t="shared" si="68"/>
        <v>0</v>
      </c>
      <c r="M233" s="454">
        <f t="shared" si="57"/>
        <v>0</v>
      </c>
      <c r="N233" s="454">
        <f t="shared" si="58"/>
        <v>0</v>
      </c>
      <c r="O233" s="455"/>
    </row>
    <row r="234" spans="1:15" s="456" customFormat="1">
      <c r="A234" s="215" t="s">
        <v>499</v>
      </c>
      <c r="B234" s="479"/>
      <c r="C234" s="478">
        <f>C61+C189+C164+C169+C36</f>
        <v>373561</v>
      </c>
      <c r="D234" s="478">
        <f t="shared" si="68"/>
        <v>148253</v>
      </c>
      <c r="E234" s="478">
        <f t="shared" si="68"/>
        <v>30499</v>
      </c>
      <c r="F234" s="478">
        <f t="shared" si="68"/>
        <v>185011</v>
      </c>
      <c r="G234" s="478">
        <f t="shared" si="68"/>
        <v>120</v>
      </c>
      <c r="H234" s="478">
        <f t="shared" si="68"/>
        <v>0</v>
      </c>
      <c r="I234" s="478">
        <f t="shared" si="68"/>
        <v>9678</v>
      </c>
      <c r="J234" s="478">
        <f t="shared" si="68"/>
        <v>0</v>
      </c>
      <c r="K234" s="478">
        <f t="shared" si="68"/>
        <v>0</v>
      </c>
      <c r="L234" s="478">
        <f t="shared" si="68"/>
        <v>0</v>
      </c>
      <c r="M234" s="454">
        <f t="shared" si="57"/>
        <v>373561</v>
      </c>
      <c r="N234" s="454">
        <f t="shared" si="58"/>
        <v>0</v>
      </c>
      <c r="O234" s="484"/>
    </row>
    <row r="235" spans="1:15">
      <c r="A235" s="224" t="s">
        <v>174</v>
      </c>
      <c r="B235" s="480"/>
      <c r="C235" s="481">
        <v>0</v>
      </c>
      <c r="D235" s="481">
        <v>0</v>
      </c>
      <c r="E235" s="481">
        <v>0</v>
      </c>
      <c r="F235" s="481">
        <v>0</v>
      </c>
      <c r="G235" s="481">
        <v>0</v>
      </c>
      <c r="H235" s="481">
        <v>0</v>
      </c>
      <c r="I235" s="497">
        <v>0</v>
      </c>
      <c r="J235" s="481">
        <v>0</v>
      </c>
      <c r="K235" s="481">
        <v>0</v>
      </c>
      <c r="L235" s="481">
        <v>0</v>
      </c>
      <c r="M235" s="454">
        <f t="shared" si="57"/>
        <v>0</v>
      </c>
      <c r="N235" s="454">
        <f t="shared" si="58"/>
        <v>0</v>
      </c>
      <c r="O235" s="484"/>
    </row>
    <row r="236" spans="1:15">
      <c r="A236" s="295"/>
      <c r="B236" s="456"/>
      <c r="C236" s="475"/>
      <c r="D236" s="475"/>
      <c r="E236" s="475"/>
      <c r="F236" s="475"/>
      <c r="G236" s="475"/>
      <c r="H236" s="475"/>
      <c r="I236" s="475"/>
      <c r="J236" s="475"/>
      <c r="K236" s="475"/>
      <c r="L236" s="475"/>
      <c r="M236" s="454">
        <f t="shared" si="57"/>
        <v>0</v>
      </c>
      <c r="N236" s="454">
        <f t="shared" si="58"/>
        <v>0</v>
      </c>
      <c r="O236" s="484"/>
    </row>
    <row r="237" spans="1:15">
      <c r="C237" s="498">
        <f>C226+C231</f>
        <v>1267593</v>
      </c>
      <c r="D237" s="498">
        <f t="shared" ref="D237:L237" si="69">D226+D231</f>
        <v>595335</v>
      </c>
      <c r="E237" s="498">
        <f t="shared" si="69"/>
        <v>122679</v>
      </c>
      <c r="F237" s="498">
        <f t="shared" si="69"/>
        <v>490887</v>
      </c>
      <c r="G237" s="498">
        <f t="shared" si="69"/>
        <v>120</v>
      </c>
      <c r="H237" s="498">
        <f t="shared" si="69"/>
        <v>29250</v>
      </c>
      <c r="I237" s="498">
        <f t="shared" si="69"/>
        <v>29322</v>
      </c>
      <c r="J237" s="498">
        <f t="shared" si="69"/>
        <v>0</v>
      </c>
      <c r="K237" s="498">
        <f t="shared" si="69"/>
        <v>0</v>
      </c>
      <c r="L237" s="498">
        <f t="shared" si="69"/>
        <v>0</v>
      </c>
      <c r="M237" s="454">
        <f t="shared" si="57"/>
        <v>1267593</v>
      </c>
      <c r="N237" s="454">
        <f t="shared" si="58"/>
        <v>0</v>
      </c>
      <c r="O237" s="484"/>
    </row>
    <row r="238" spans="1:15">
      <c r="C238" s="498">
        <f t="shared" ref="C238:L240" si="70">C227+C232</f>
        <v>1277250</v>
      </c>
      <c r="D238" s="498">
        <f t="shared" si="70"/>
        <v>591637</v>
      </c>
      <c r="E238" s="498">
        <f t="shared" si="70"/>
        <v>121958</v>
      </c>
      <c r="F238" s="498">
        <f t="shared" si="70"/>
        <v>504663</v>
      </c>
      <c r="G238" s="498">
        <f t="shared" si="70"/>
        <v>120</v>
      </c>
      <c r="H238" s="498">
        <f t="shared" si="70"/>
        <v>29250</v>
      </c>
      <c r="I238" s="498">
        <f t="shared" si="70"/>
        <v>29622</v>
      </c>
      <c r="J238" s="498">
        <f t="shared" si="70"/>
        <v>0</v>
      </c>
      <c r="K238" s="498">
        <f t="shared" si="70"/>
        <v>0</v>
      </c>
      <c r="L238" s="498">
        <f t="shared" si="70"/>
        <v>0</v>
      </c>
      <c r="M238" s="454">
        <f t="shared" si="57"/>
        <v>1277250</v>
      </c>
      <c r="N238" s="454">
        <f t="shared" si="58"/>
        <v>0</v>
      </c>
      <c r="O238" s="484"/>
    </row>
    <row r="239" spans="1:15">
      <c r="C239" s="498">
        <f t="shared" si="70"/>
        <v>-1912</v>
      </c>
      <c r="D239" s="498">
        <f t="shared" si="70"/>
        <v>-513</v>
      </c>
      <c r="E239" s="498">
        <f t="shared" si="70"/>
        <v>-99</v>
      </c>
      <c r="F239" s="498">
        <f t="shared" si="70"/>
        <v>-1300</v>
      </c>
      <c r="G239" s="498">
        <f t="shared" si="70"/>
        <v>0</v>
      </c>
      <c r="H239" s="498">
        <f t="shared" si="70"/>
        <v>0</v>
      </c>
      <c r="I239" s="498">
        <f t="shared" si="70"/>
        <v>0</v>
      </c>
      <c r="J239" s="498">
        <f t="shared" si="70"/>
        <v>0</v>
      </c>
      <c r="K239" s="498">
        <f t="shared" si="70"/>
        <v>0</v>
      </c>
      <c r="L239" s="498">
        <f t="shared" si="70"/>
        <v>0</v>
      </c>
      <c r="M239" s="454">
        <f t="shared" si="57"/>
        <v>-1912</v>
      </c>
      <c r="N239" s="454">
        <f t="shared" si="58"/>
        <v>0</v>
      </c>
      <c r="O239" s="484"/>
    </row>
    <row r="240" spans="1:15">
      <c r="C240" s="498">
        <f t="shared" si="70"/>
        <v>1275338</v>
      </c>
      <c r="D240" s="498">
        <f t="shared" si="70"/>
        <v>591124</v>
      </c>
      <c r="E240" s="498">
        <f t="shared" si="70"/>
        <v>121859</v>
      </c>
      <c r="F240" s="498">
        <f t="shared" si="70"/>
        <v>503363</v>
      </c>
      <c r="G240" s="498">
        <f t="shared" si="70"/>
        <v>120</v>
      </c>
      <c r="H240" s="498">
        <f t="shared" si="70"/>
        <v>29250</v>
      </c>
      <c r="I240" s="498">
        <f t="shared" si="70"/>
        <v>29622</v>
      </c>
      <c r="J240" s="498">
        <f t="shared" si="70"/>
        <v>0</v>
      </c>
      <c r="K240" s="498">
        <f t="shared" si="70"/>
        <v>0</v>
      </c>
      <c r="L240" s="498">
        <f t="shared" si="70"/>
        <v>0</v>
      </c>
      <c r="M240" s="454">
        <f t="shared" si="57"/>
        <v>1275338</v>
      </c>
      <c r="N240" s="454">
        <f t="shared" si="58"/>
        <v>0</v>
      </c>
      <c r="O240" s="484"/>
    </row>
    <row r="241" spans="3:15">
      <c r="C241" s="454">
        <f>C240-C224</f>
        <v>0</v>
      </c>
      <c r="D241" s="454">
        <f t="shared" ref="D241:L241" si="71">D240-D224</f>
        <v>0</v>
      </c>
      <c r="E241" s="454">
        <f t="shared" si="71"/>
        <v>0</v>
      </c>
      <c r="F241" s="454">
        <f t="shared" si="71"/>
        <v>0</v>
      </c>
      <c r="G241" s="454">
        <f t="shared" si="71"/>
        <v>0</v>
      </c>
      <c r="H241" s="454">
        <f t="shared" si="71"/>
        <v>0</v>
      </c>
      <c r="I241" s="454">
        <f t="shared" si="71"/>
        <v>0</v>
      </c>
      <c r="J241" s="454">
        <f t="shared" si="71"/>
        <v>0</v>
      </c>
      <c r="K241" s="454">
        <f t="shared" si="71"/>
        <v>0</v>
      </c>
      <c r="L241" s="454">
        <f t="shared" si="71"/>
        <v>0</v>
      </c>
      <c r="M241" s="454">
        <f t="shared" si="57"/>
        <v>0</v>
      </c>
      <c r="N241" s="454">
        <f t="shared" si="58"/>
        <v>0</v>
      </c>
      <c r="O241" s="484"/>
    </row>
    <row r="242" spans="3:15">
      <c r="C242" s="454">
        <f>C238-C222</f>
        <v>0</v>
      </c>
      <c r="D242" s="454">
        <f t="shared" ref="D242:L243" si="72">D238-D222</f>
        <v>0</v>
      </c>
      <c r="E242" s="454">
        <f t="shared" si="72"/>
        <v>0</v>
      </c>
      <c r="F242" s="454">
        <f t="shared" si="72"/>
        <v>0</v>
      </c>
      <c r="G242" s="454">
        <f t="shared" si="72"/>
        <v>0</v>
      </c>
      <c r="H242" s="454">
        <f t="shared" si="72"/>
        <v>0</v>
      </c>
      <c r="I242" s="454">
        <f t="shared" si="72"/>
        <v>0</v>
      </c>
      <c r="J242" s="454">
        <f t="shared" si="72"/>
        <v>0</v>
      </c>
      <c r="K242" s="454">
        <f t="shared" si="72"/>
        <v>0</v>
      </c>
      <c r="L242" s="454">
        <f t="shared" si="72"/>
        <v>0</v>
      </c>
      <c r="M242" s="454">
        <f t="shared" si="57"/>
        <v>0</v>
      </c>
      <c r="N242" s="454">
        <f t="shared" si="58"/>
        <v>0</v>
      </c>
      <c r="O242" s="484"/>
    </row>
    <row r="243" spans="3:15">
      <c r="C243" s="454">
        <f>C239-C223</f>
        <v>0</v>
      </c>
      <c r="D243" s="454">
        <f t="shared" si="72"/>
        <v>0</v>
      </c>
      <c r="E243" s="454">
        <f t="shared" si="72"/>
        <v>0</v>
      </c>
      <c r="F243" s="454">
        <f t="shared" si="72"/>
        <v>0</v>
      </c>
      <c r="G243" s="454">
        <f t="shared" si="72"/>
        <v>0</v>
      </c>
      <c r="H243" s="454">
        <f t="shared" si="72"/>
        <v>0</v>
      </c>
      <c r="I243" s="454">
        <f t="shared" si="72"/>
        <v>0</v>
      </c>
      <c r="J243" s="454">
        <f t="shared" si="72"/>
        <v>0</v>
      </c>
      <c r="K243" s="454">
        <f t="shared" si="72"/>
        <v>0</v>
      </c>
      <c r="L243" s="454">
        <f t="shared" si="72"/>
        <v>0</v>
      </c>
      <c r="M243" s="454">
        <f t="shared" si="57"/>
        <v>0</v>
      </c>
      <c r="N243" s="454">
        <f t="shared" si="58"/>
        <v>0</v>
      </c>
      <c r="O243" s="484"/>
    </row>
    <row r="244" spans="3:15">
      <c r="C244" s="454">
        <f>C237-C221</f>
        <v>0</v>
      </c>
      <c r="D244" s="454">
        <f t="shared" ref="D244:L244" si="73">D237-D221</f>
        <v>0</v>
      </c>
      <c r="E244" s="454">
        <f t="shared" si="73"/>
        <v>0</v>
      </c>
      <c r="F244" s="454">
        <f t="shared" si="73"/>
        <v>0</v>
      </c>
      <c r="G244" s="454">
        <f t="shared" si="73"/>
        <v>0</v>
      </c>
      <c r="H244" s="454">
        <f t="shared" si="73"/>
        <v>0</v>
      </c>
      <c r="I244" s="454">
        <f t="shared" si="73"/>
        <v>0</v>
      </c>
      <c r="J244" s="454">
        <f t="shared" si="73"/>
        <v>0</v>
      </c>
      <c r="K244" s="454">
        <f t="shared" si="73"/>
        <v>0</v>
      </c>
      <c r="L244" s="454">
        <f t="shared" si="73"/>
        <v>0</v>
      </c>
    </row>
    <row r="245" spans="3:15">
      <c r="D245" s="456"/>
      <c r="G245" s="456"/>
    </row>
    <row r="246" spans="3:15">
      <c r="D246" s="456"/>
      <c r="G246" s="456"/>
    </row>
    <row r="247" spans="3:15">
      <c r="D247" s="456"/>
      <c r="G247" s="456"/>
    </row>
    <row r="248" spans="3:15">
      <c r="D248" s="456"/>
      <c r="G248" s="456"/>
    </row>
    <row r="249" spans="3:15">
      <c r="D249" s="456"/>
      <c r="G249" s="456"/>
    </row>
    <row r="250" spans="3:15">
      <c r="D250" s="456"/>
      <c r="G250" s="456"/>
    </row>
  </sheetData>
  <mergeCells count="17"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  <mergeCell ref="I8:I1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&amp;P. oldal</oddFooter>
  </headerFooter>
  <rowBreaks count="5" manualBreakCount="5">
    <brk id="46" max="11" man="1"/>
    <brk id="88" max="11" man="1"/>
    <brk id="129" max="11" man="1"/>
    <brk id="169" max="11" man="1"/>
    <brk id="2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18</vt:i4>
      </vt:variant>
    </vt:vector>
  </HeadingPairs>
  <TitlesOfParts>
    <vt:vector size="33" baseType="lpstr">
      <vt:lpstr>2-3.mell</vt:lpstr>
      <vt:lpstr>4.mell</vt:lpstr>
      <vt:lpstr>4.1</vt:lpstr>
      <vt:lpstr>4.2</vt:lpstr>
      <vt:lpstr>4.3 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 '!Nyomtatási_cím</vt:lpstr>
      <vt:lpstr>'5.1'!Nyomtatási_cím</vt:lpstr>
      <vt:lpstr>'5.3'!Nyomtatási_cím</vt:lpstr>
      <vt:lpstr>'10 mell'!Nyomtatási_terület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 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2018-10-11T08:04:46Z</cp:lastPrinted>
  <dcterms:created xsi:type="dcterms:W3CDTF">2001-01-09T08:56:26Z</dcterms:created>
  <dcterms:modified xsi:type="dcterms:W3CDTF">2018-10-18T09:28:38Z</dcterms:modified>
</cp:coreProperties>
</file>