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firstSheet="4" activeTab="8"/>
  </bookViews>
  <sheets>
    <sheet name="1. számú melléklet " sheetId="1" r:id="rId1"/>
    <sheet name="2. számú melléklet" sheetId="2" r:id="rId2"/>
    <sheet name="3. számú melléklet" sheetId="3" r:id="rId3"/>
    <sheet name="4. számú melléklet" sheetId="4" r:id="rId4"/>
    <sheet name="5. számú melléklet " sheetId="5" r:id="rId5"/>
    <sheet name="6. számú melléklet " sheetId="6" r:id="rId6"/>
    <sheet name="7. számú melléklet" sheetId="7" r:id="rId7"/>
    <sheet name="8. számú melléklet " sheetId="8" r:id="rId8"/>
    <sheet name="9. számú melléklet" sheetId="9" r:id="rId9"/>
  </sheets>
  <definedNames>
    <definedName name="_xlnm.Print_Titles" localSheetId="3">'4. számú melléklet'!$1:$5</definedName>
  </definedNames>
  <calcPr fullCalcOnLoad="1" fullPrecision="0"/>
</workbook>
</file>

<file path=xl/comments4.xml><?xml version="1.0" encoding="utf-8"?>
<comments xmlns="http://schemas.openxmlformats.org/spreadsheetml/2006/main">
  <authors>
    <author>OEM</author>
  </authors>
  <commentList>
    <comment ref="C10" authorId="0">
      <text>
        <r>
          <rPr>
            <b/>
            <sz val="9"/>
            <rFont val="Tahoma"/>
            <family val="2"/>
          </rPr>
          <t>OEM:</t>
        </r>
        <r>
          <rPr>
            <sz val="9"/>
            <rFont val="Tahoma"/>
            <family val="2"/>
          </rPr>
          <t xml:space="preserve">
Kötelező:. Családs., ivóvízminőség, óvoda, tagdíj, belső ell., állati hulladék.</t>
        </r>
      </text>
    </comment>
    <comment ref="F10" authorId="0">
      <text>
        <r>
          <rPr>
            <b/>
            <sz val="9"/>
            <rFont val="Tahoma"/>
            <family val="2"/>
          </rPr>
          <t>OEM:</t>
        </r>
        <r>
          <rPr>
            <sz val="9"/>
            <rFont val="Tahoma"/>
            <family val="2"/>
          </rPr>
          <t xml:space="preserve">
Kölcsön, Bursa, KÖSZ, rendőrség, jog segítség, NEFELA</t>
        </r>
      </text>
    </comment>
  </commentList>
</comments>
</file>

<file path=xl/sharedStrings.xml><?xml version="1.0" encoding="utf-8"?>
<sst xmlns="http://schemas.openxmlformats.org/spreadsheetml/2006/main" count="439" uniqueCount="284">
  <si>
    <t>Sor-sz.</t>
  </si>
  <si>
    <t>Megnevezés</t>
  </si>
  <si>
    <t>Módosított előirányzat</t>
  </si>
  <si>
    <t>Teljesítés</t>
  </si>
  <si>
    <t>BEVÉTELEK</t>
  </si>
  <si>
    <t>I.</t>
  </si>
  <si>
    <t>II.</t>
  </si>
  <si>
    <t>III.</t>
  </si>
  <si>
    <t>IV.</t>
  </si>
  <si>
    <t>V.</t>
  </si>
  <si>
    <t>VI.</t>
  </si>
  <si>
    <t>VII.</t>
  </si>
  <si>
    <t>KIADÁSOK</t>
  </si>
  <si>
    <t>Működési kiadások</t>
  </si>
  <si>
    <t>Felhalmozási kiadások</t>
  </si>
  <si>
    <t>Eredeti</t>
  </si>
  <si>
    <t>Módosított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</si>
  <si>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</si>
  <si>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</si>
  <si>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</si>
  <si>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</si>
  <si>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</si>
  <si>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</si>
  <si>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</si>
  <si>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</si>
  <si>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</si>
  <si>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</si>
  <si>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Feladat/cél</t>
  </si>
  <si>
    <t>Az átcsoportosítás jogát gyakorolja</t>
  </si>
  <si>
    <t>Összesen</t>
  </si>
  <si>
    <t>előirányzata éves bontásban</t>
  </si>
  <si>
    <t>Feladat</t>
  </si>
  <si>
    <t>Összes kiadás</t>
  </si>
  <si>
    <t>Ebből</t>
  </si>
  <si>
    <t>…..</t>
  </si>
  <si>
    <t>….</t>
  </si>
  <si>
    <t>évi számított</t>
  </si>
  <si>
    <t>Felhalmozási célú bevételek</t>
  </si>
  <si>
    <t>Felhalmozási célú kiadások</t>
  </si>
  <si>
    <t>Bevétel</t>
  </si>
  <si>
    <t>Kiadás</t>
  </si>
  <si>
    <t>Sor- sz.</t>
  </si>
  <si>
    <t>A támogatás kedvezményezettje (csoportonként)</t>
  </si>
  <si>
    <t>Adókedvezmény</t>
  </si>
  <si>
    <t>Egyéb</t>
  </si>
  <si>
    <t>jogcíme (jellege)</t>
  </si>
  <si>
    <t>mértéke %</t>
  </si>
  <si>
    <t>összege eFt</t>
  </si>
  <si>
    <t>összege  eFt</t>
  </si>
  <si>
    <t>eFt</t>
  </si>
  <si>
    <t>Eredeti előirányzat</t>
  </si>
  <si>
    <t>Adómentesség</t>
  </si>
  <si>
    <t>Gépjárműadó</t>
  </si>
  <si>
    <t>ÖSSZESEN:</t>
  </si>
  <si>
    <t>1991. évi LXXXII. Tv 5.§. (a) és(f) bek.</t>
  </si>
  <si>
    <t>7-19 eltérése (+/-)</t>
  </si>
  <si>
    <t>1991.évi LXXXII.Tv 8.§.(1)-(2) bek.</t>
  </si>
  <si>
    <t>Bevételek és kiadások megnevezése</t>
  </si>
  <si>
    <t>A.</t>
  </si>
  <si>
    <t>1.1</t>
  </si>
  <si>
    <t>1.2</t>
  </si>
  <si>
    <t>B.</t>
  </si>
  <si>
    <t>KÖLTSÉGVETÉSI KIADÁSOK (A.) ÉS KÖLTSÉGVETÉSI BEVÉTELEK (B.) ÖSSZESÍTÉSÉNEK EGYENLEGE (A.-B.)</t>
  </si>
  <si>
    <t>C.</t>
  </si>
  <si>
    <t>Költségvetési hiány belső finanszírozására szolgáló pénzforgalom nélküli bevételek:</t>
  </si>
  <si>
    <t xml:space="preserve"> Működési célra</t>
  </si>
  <si>
    <t>Felhalmozási célra</t>
  </si>
  <si>
    <t>D.</t>
  </si>
  <si>
    <t>Működési célű bevételek</t>
  </si>
  <si>
    <t>E.</t>
  </si>
  <si>
    <t>Működési célú kiadások</t>
  </si>
  <si>
    <t>Működési célú hitel törlesztése és működési célú kötvénybeváltás kiadása</t>
  </si>
  <si>
    <t>Felhalmozási célú hitel törlesztése és felhalmozási célú köténybeváltás kiadása</t>
  </si>
  <si>
    <t>TÁRGYÉVI KIADÁSOK (A. + E.)</t>
  </si>
  <si>
    <t>TÁRGYÉVI BEVÉTELEK (B. +C. + D)</t>
  </si>
  <si>
    <t>No.</t>
  </si>
  <si>
    <t>Január</t>
  </si>
  <si>
    <t>Február</t>
  </si>
  <si>
    <t>Március</t>
  </si>
  <si>
    <t>I. negyedév</t>
  </si>
  <si>
    <t>Április</t>
  </si>
  <si>
    <t>Május</t>
  </si>
  <si>
    <t xml:space="preserve">Június </t>
  </si>
  <si>
    <t xml:space="preserve">Első félév összesen a féléves beszámoló alapján </t>
  </si>
  <si>
    <t xml:space="preserve">Teljesítés     %  </t>
  </si>
  <si>
    <t>Július</t>
  </si>
  <si>
    <t>Augusztus</t>
  </si>
  <si>
    <t>Szeptember</t>
  </si>
  <si>
    <t>Október</t>
  </si>
  <si>
    <t xml:space="preserve">November </t>
  </si>
  <si>
    <t>December</t>
  </si>
  <si>
    <t>7=3+...+6</t>
  </si>
  <si>
    <t>16=7+(10+...+15)</t>
  </si>
  <si>
    <t xml:space="preserve">            -ebből működési célú hitel</t>
  </si>
  <si>
    <t xml:space="preserve">            -ebből felhalmozási célú hitel</t>
  </si>
  <si>
    <t xml:space="preserve">            -ebből függő bevétel</t>
  </si>
  <si>
    <t>(7+8) összes bevétel</t>
  </si>
  <si>
    <t>10+...14 = működési kiadások</t>
  </si>
  <si>
    <t>16+17 = felhalmozási kiadás</t>
  </si>
  <si>
    <t>15+18 = kiadások együtt</t>
  </si>
  <si>
    <t xml:space="preserve">            -ebből működési célú hiteltörlesztés</t>
  </si>
  <si>
    <t xml:space="preserve">            -ebből felhalmozási célú hiteltörlesztés</t>
  </si>
  <si>
    <t xml:space="preserve">            -ebből függő kiadás</t>
  </si>
  <si>
    <t>(19+20 ) összes kiadások</t>
  </si>
  <si>
    <t>9-21 eltérése (+/-)</t>
  </si>
  <si>
    <t>Saját bevétel és adósságot keletkeztető ügyletből eredő fizetési kötelezettség bemutatása tárgyévet követően</t>
  </si>
  <si>
    <t>Sorszám</t>
  </si>
  <si>
    <t>Tárgyév</t>
  </si>
  <si>
    <t>1.évben</t>
  </si>
  <si>
    <t>2.évben</t>
  </si>
  <si>
    <t>3.évben</t>
  </si>
  <si>
    <t>Helyi adók</t>
  </si>
  <si>
    <t>Részvények, részesedések értékesítése</t>
  </si>
  <si>
    <t>Kezességvállalással kapcsolatos megtérülés</t>
  </si>
  <si>
    <t>Saját bevételek (01…+07)</t>
  </si>
  <si>
    <t>Saját bevételek 50 %-a</t>
  </si>
  <si>
    <t>Előző években keletkezett tárgyévet terhelő fizetési kötelezettség(11+….+17)</t>
  </si>
  <si>
    <t>Felvett, átvállalt hitel és annak tőketartozása</t>
  </si>
  <si>
    <t>Felvett, átvállalt kölcsön és annak tőketartozása</t>
  </si>
  <si>
    <t>Htielviszonyt megtestesítő értékpapír</t>
  </si>
  <si>
    <t>adott váltó</t>
  </si>
  <si>
    <t>Pénzügyi lizing</t>
  </si>
  <si>
    <t>Halasztott fizetés</t>
  </si>
  <si>
    <t>Kezességvállalásból eredő fizetési kötelezettség</t>
  </si>
  <si>
    <t>Tárgyévben keletkezett, illetve keletkező, tárgyévet terhelő fizetési kötelezettség (19+….+25)</t>
  </si>
  <si>
    <t>Fizetési kötelezettség összesen: (10+18)</t>
  </si>
  <si>
    <t>Fizetési kötelezettséggel csökkentett saját bevétel: (09-26)</t>
  </si>
  <si>
    <t>KÖLTSÉGVETÉSI KIADÁSOK ÖSSZESEN (I.+II.):</t>
  </si>
  <si>
    <t>Működési célú bevételek</t>
  </si>
  <si>
    <t>Működési célú támogatások államháztartáson belülről (02/13) (B1)</t>
  </si>
  <si>
    <t>Önkormányzatok működési támogatásai (02/07) (B11)</t>
  </si>
  <si>
    <t>Egyéb működési célú támogatások állámháztartáson belül (02/8-12) (B12-16)</t>
  </si>
  <si>
    <t>Közhatalmi bevételek (02/33) (B3)</t>
  </si>
  <si>
    <t>Működési bevételek (02/44) (B4)</t>
  </si>
  <si>
    <t>Működési célú átvett pénzeszközök (02/54) (B6)</t>
  </si>
  <si>
    <t>Felhalmozási célú támogatások államháztartáson belülről (02/19) (B2)</t>
  </si>
  <si>
    <t>Felhalmozási bevételek (02/50) (B5)</t>
  </si>
  <si>
    <t>Felhalmozási célú átvett pénzeszközök (02/58) (B7)</t>
  </si>
  <si>
    <t>KÖLTSÉGVETÉSI BEVÉTELEK ÖSSZESEN ( I.+II.)</t>
  </si>
  <si>
    <t>Személyi juttatások (01/19) (K1)</t>
  </si>
  <si>
    <t>Munkaadókat terhelő járulékok és szociális hozzájárulási adó (01/20) (K2)</t>
  </si>
  <si>
    <t>Dologi  kiadások mindösszesen (01/45) (K3)</t>
  </si>
  <si>
    <t>Ellátottak pénzbeli juttatásai (01/54) (K4)</t>
  </si>
  <si>
    <t>Egyéb működési célú kiadások (01/67) (K5)</t>
  </si>
  <si>
    <t>Beruházási kiadások ÁFÁ-val (01/75) (K6)</t>
  </si>
  <si>
    <t>Felújítási kiadások ÁFÁ-val (01/80) (K7)</t>
  </si>
  <si>
    <t>Egyéb felhalmozási célú kiadások (01/89) (K8)</t>
  </si>
  <si>
    <t xml:space="preserve"> Előző évek  maradványának igénybevétele (04/12) (B813)</t>
  </si>
  <si>
    <t>Hitel, kölcsön felvétel államháztartáson kívülről (04/04) (B811)</t>
  </si>
  <si>
    <t>Belföldi értékpapírok bevételei (04/09) (B812)</t>
  </si>
  <si>
    <t>Egyéb belföldi finanszírozás bevételei (04/13-17) (B 814-818)</t>
  </si>
  <si>
    <t>Hitel, kölcsön törlesztés államháztartáson kívülre (03/04) (K911)</t>
  </si>
  <si>
    <t>Belföldi értékpapírok kiadásai (03/09) (K912)</t>
  </si>
  <si>
    <t>Belföldi finanszírozás egyéb kiadásai (03/10-15) (K913-918)</t>
  </si>
  <si>
    <t>Külföldi finanszírozás kadásai (03/21) (K92)</t>
  </si>
  <si>
    <t>Adóssághoz nem kapcsolódó származékos ügyelet kiadásai (03/22) (K93)</t>
  </si>
  <si>
    <t>VIII.</t>
  </si>
  <si>
    <t>IX.</t>
  </si>
  <si>
    <t>X.</t>
  </si>
  <si>
    <t>Költségvetési hiány belső finanszírozását meghaladó összegének külső finanszírozására szolgáló bevételek  (IV.+V.+VI)</t>
  </si>
  <si>
    <t>A költségvetési többlet felhasználásához kapcsolódó finanszírozási kiadások (VII.+VIII.+IX+X)</t>
  </si>
  <si>
    <t>Működési célú támogatások államházt.belülről (B1)</t>
  </si>
  <si>
    <t>Felhalmozási célú támogatások államházt.belülrül (B2)</t>
  </si>
  <si>
    <t>Közhatalmai bevételek (B3)</t>
  </si>
  <si>
    <t>Működési bevételek (B4)</t>
  </si>
  <si>
    <t>Felhalmozási bevételek (B5)</t>
  </si>
  <si>
    <t>Működési célú átvett pénzeszközök (B6)</t>
  </si>
  <si>
    <t>Felhalmozási célú átvett pénzeszközök (B7)</t>
  </si>
  <si>
    <t>1+...6 Költségvetési bevétel együtt</t>
  </si>
  <si>
    <t>Finanszírozási bevételek (B8)</t>
  </si>
  <si>
    <t>Személyi juttatás (K1)</t>
  </si>
  <si>
    <t>Munkaadókat terhelő járulék (K2)</t>
  </si>
  <si>
    <t>Dologi kiadás (K3)</t>
  </si>
  <si>
    <t>Ellátottak pénzbeni juttatásai (K4)</t>
  </si>
  <si>
    <t>Egyéb működési célú kiadás (K5)</t>
  </si>
  <si>
    <t>Felújítás (K6)</t>
  </si>
  <si>
    <t>Beruházás felh.célú kiadás (K 7-8)</t>
  </si>
  <si>
    <t>Finanszírozási műveletek (K9)</t>
  </si>
  <si>
    <t>Kormány funkciók/ 
kiemelt előriányzatok</t>
  </si>
  <si>
    <t>Kötelező feladatok</t>
  </si>
  <si>
    <t>Önként vállalt feladatok</t>
  </si>
  <si>
    <t>Állami feladatok</t>
  </si>
  <si>
    <t>kötelező, önként vállalt és állami feladatok szerinti bontásban</t>
  </si>
  <si>
    <t>Az önkormányzati vagyon és az önkormányzatot megillető vagyoni értékű jog értékesítéséből és hasznosításából származó bevétel</t>
  </si>
  <si>
    <t>Osztalék, a koncessziós díj és a hozambevétel,</t>
  </si>
  <si>
    <t>Bírság-, pótlék- és díjbevétel</t>
  </si>
  <si>
    <t>Tárgyi eszköz és az immateriális jószág, vállalat értékesítéséből vagy privatizációból származó bevétel</t>
  </si>
  <si>
    <t>Működési bevételek</t>
  </si>
  <si>
    <t>013350 Önkormányzati vagyonnal való gazdálkodással kapcsolatos</t>
  </si>
  <si>
    <t>013350 Összesen</t>
  </si>
  <si>
    <t>011130 Önkormányzatok és Önkormányzati hivatalok jogalkotó és általános igazgatási tevékenysége</t>
  </si>
  <si>
    <t>Közhatalmi bevételek</t>
  </si>
  <si>
    <t>Finanszírozási bevételek</t>
  </si>
  <si>
    <t>018010 Önkormányzatok elszámoásai a központi költségvetéssel</t>
  </si>
  <si>
    <t>Műk.cél.tám. ÁH-n belülről</t>
  </si>
  <si>
    <t>018010 Összesen:</t>
  </si>
  <si>
    <t>107055 Falugondnoki, tanyagondnoki szolgáltatás</t>
  </si>
  <si>
    <t>107055 Összesen</t>
  </si>
  <si>
    <t>Műk.cél.tám.ÁH-n belül</t>
  </si>
  <si>
    <t>041233 Hosszabb időtartamú közfoglalkoztatás</t>
  </si>
  <si>
    <t>041233 Összesen:</t>
  </si>
  <si>
    <t>082091 Összesen</t>
  </si>
  <si>
    <t>Mindösszesen</t>
  </si>
  <si>
    <t>045160 Közutak, hidak, alagutak üzemeltetése, fenntartása</t>
  </si>
  <si>
    <t>Dologi kiadások</t>
  </si>
  <si>
    <t>045160 Összesen:</t>
  </si>
  <si>
    <t>Személyi juttatások</t>
  </si>
  <si>
    <t>Munkaa.terh.jár.és szoc.hj.adó</t>
  </si>
  <si>
    <t>Egyéb műk.cél.kiadások</t>
  </si>
  <si>
    <t>011130 összesen:</t>
  </si>
  <si>
    <t xml:space="preserve">064010 Közvilágítás </t>
  </si>
  <si>
    <t>Dolgoi kiadások</t>
  </si>
  <si>
    <t>Beruházási kiadások ÁFA-val</t>
  </si>
  <si>
    <t xml:space="preserve">064010 összesen: </t>
  </si>
  <si>
    <t>072112 Háziorvosi ügyeleti ellátás</t>
  </si>
  <si>
    <t>072112 Összesen:</t>
  </si>
  <si>
    <t>106020 Lakásfenntartási támogatás normatív alapon</t>
  </si>
  <si>
    <t>106020 Összesen</t>
  </si>
  <si>
    <t>107060 Egyéb szociális pénbeli és természetbeni ellátások támogatása</t>
  </si>
  <si>
    <t>107060 Összesen</t>
  </si>
  <si>
    <t>103010 Elhunyt szemlyek hátramaradottai pénzbeli ellátása</t>
  </si>
  <si>
    <t>103010 Összesen</t>
  </si>
  <si>
    <t>104051 Gyermekvédelmi pénzbeli és természetbeni ellátások</t>
  </si>
  <si>
    <t>104051 Összesen:</t>
  </si>
  <si>
    <t>Ellátottak pénzbeli juttatásai</t>
  </si>
  <si>
    <t>107055 Falugondnoki szolgálat</t>
  </si>
  <si>
    <t>084031 Civil szervezetek működési támogatása</t>
  </si>
  <si>
    <t>Egyyéb működési célú kiad.</t>
  </si>
  <si>
    <t>084031 Összesen</t>
  </si>
  <si>
    <t>082044 Könyvtári szolgáltatás</t>
  </si>
  <si>
    <t>082091 Közművelődés- közösség és társadalmi részvétel feljlesztése</t>
  </si>
  <si>
    <t>013320 Köztemető-fenntartás és működtetés</t>
  </si>
  <si>
    <t>013320 összesen</t>
  </si>
  <si>
    <t>066020 Város és községgazdákodási szolgáltatások</t>
  </si>
  <si>
    <t>Vásárosbéc Község Önkormányzata bevételei</t>
  </si>
  <si>
    <t>Vásárosbéc Község Önkormányzata kiadásai</t>
  </si>
  <si>
    <t xml:space="preserve">Vásárosbéc Önkormányzat több éves kihatással járó feladatainak </t>
  </si>
  <si>
    <t>011130 Összesen:</t>
  </si>
  <si>
    <t>082044 Összesen:</t>
  </si>
  <si>
    <t>900020 Önkormányzatok funkcióra nem sorolható bevételei államháztartáson kívülről</t>
  </si>
  <si>
    <t>900020 Összesen:</t>
  </si>
  <si>
    <t>066010 Összesen:</t>
  </si>
  <si>
    <t>086020 Helyi, térségi közösségi tér biztosítása, működtetése</t>
  </si>
  <si>
    <t>086020 Összesen:</t>
  </si>
  <si>
    <t>066010 Zöldterület kezelés</t>
  </si>
  <si>
    <t>041237 Közfoglalkoztatási mintaprogram</t>
  </si>
  <si>
    <t>041237 összesen:</t>
  </si>
  <si>
    <t>018030 Támogatási célú finanszírozási műveletek</t>
  </si>
  <si>
    <t>0. havi finanszírozás</t>
  </si>
  <si>
    <t>018030 Összesen:</t>
  </si>
  <si>
    <t>Felhalmozási bevételek</t>
  </si>
  <si>
    <t>Munkaadókat terhelő járulékok</t>
  </si>
  <si>
    <t>Vásárosbéc Önkormányzat 2016. évi költségvetési mérlege</t>
  </si>
  <si>
    <t>Vásárosbéc Község Önkormányzata 2016. évi előirányzat felhasználási ütemterve</t>
  </si>
  <si>
    <t>2016. évi eredeti előirányzat</t>
  </si>
  <si>
    <r>
      <t xml:space="preserve">2016. évi </t>
    </r>
    <r>
      <rPr>
        <b/>
        <sz val="8"/>
        <rFont val="Times New Roman CE"/>
        <family val="1"/>
      </rPr>
      <t>módosított</t>
    </r>
    <r>
      <rPr>
        <sz val="8"/>
        <rFont val="Times New Roman CE"/>
        <family val="1"/>
      </rPr>
      <t xml:space="preserve"> előirányzat</t>
    </r>
  </si>
  <si>
    <t>018030 Támogatási clú finanszírozási műveletek</t>
  </si>
  <si>
    <t>Előző évi maradvány igénybevétele</t>
  </si>
  <si>
    <t>066020 Város- és közsséggazdálkodási egyéb szolgáltatások</t>
  </si>
  <si>
    <t>066020 Összesen:</t>
  </si>
  <si>
    <t>072111 Háziorvosi alapellátás</t>
  </si>
  <si>
    <t>072111 Összesen:</t>
  </si>
  <si>
    <t>074031 cslaád és nővédelmi egészségügyi gondozás</t>
  </si>
  <si>
    <t>Egyéb műk.célt.kiadások</t>
  </si>
  <si>
    <t>074031 Összesen:</t>
  </si>
  <si>
    <t>104037 Intézményen kívüli gyermekétkeztetés</t>
  </si>
  <si>
    <t>Ellátottak juttatásai</t>
  </si>
  <si>
    <t>104037 Összesen</t>
  </si>
  <si>
    <t>041237 Összesen</t>
  </si>
  <si>
    <t>Vásárosbéc Önkormányzat 2016. évi céltartaléka</t>
  </si>
  <si>
    <t>Vásárosbéc Önkormányzat 2016. évi közvetett támogatásai</t>
  </si>
  <si>
    <t>Vásárosbéc Önkormányzat 2016. évi az Európai Uniós projektjei</t>
  </si>
  <si>
    <t>Az Önkormányzatok adósságot keletkeztető ügyleteiből eredő fizetési kötelezettség-2016.</t>
  </si>
  <si>
    <t>Ft-ban</t>
  </si>
  <si>
    <t>Előirányzat és teljesítés (Forintban)</t>
  </si>
  <si>
    <t>101150 Betegséggel kapcsolatos pénzbeli ellátások, támogatások</t>
  </si>
  <si>
    <t>Települési gyógyszertámogatás</t>
  </si>
  <si>
    <t>101150 Összesen:</t>
  </si>
  <si>
    <t>2016.évi előirányzat (Ft-ban)</t>
  </si>
  <si>
    <t>066020 összesen:</t>
  </si>
  <si>
    <t>082042 Könyvtári állomány gyarapítása, nyilvántartása</t>
  </si>
  <si>
    <t>082042 Összesen:</t>
  </si>
  <si>
    <t>Munkaadókaa.terh.jár és szoc.</t>
  </si>
  <si>
    <t>900020 Önkormányzatok funkcióra nem sorolható kiadásai ÁH-n kivülről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</si>
</sst>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name val="Arial CE"/>
      <family val="0"/>
    </font>
    <font>
      <b/>
      <sz val="8"/>
      <name val="Arial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b/>
      <u val="single"/>
      <sz val="10"/>
      <name val="Arial"/>
      <family val="2"/>
    </font>
    <font>
      <b/>
      <u val="single"/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ahoma"/>
      <family val="2"/>
    </font>
    <font>
      <b/>
      <sz val="9"/>
      <name val="Tahoma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medium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medium"/>
      <top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Down="1">
      <left style="medium"/>
      <right style="thin"/>
      <top style="thin"/>
      <bottom/>
      <diagonal style="medium"/>
    </border>
    <border diagonalDown="1">
      <left style="thin"/>
      <right style="thin"/>
      <top style="thin"/>
      <bottom/>
      <diagonal style="medium"/>
    </border>
    <border diagonalDown="1">
      <left style="thin"/>
      <right style="medium"/>
      <top style="thin"/>
      <bottom/>
      <diagonal style="medium"/>
    </border>
    <border diagonalDown="1">
      <left style="medium"/>
      <right style="thin"/>
      <top/>
      <bottom/>
      <diagonal style="medium"/>
    </border>
    <border diagonalDown="1">
      <left style="thin"/>
      <right style="thin"/>
      <top/>
      <bottom/>
      <diagonal style="medium"/>
    </border>
    <border diagonalDown="1">
      <left style="thin"/>
      <right style="medium"/>
      <top/>
      <bottom/>
      <diagonal style="medium"/>
    </border>
    <border diagonalDown="1">
      <left style="medium"/>
      <right style="thin"/>
      <top/>
      <bottom style="thin"/>
      <diagonal style="medium"/>
    </border>
    <border diagonalDown="1">
      <left style="thin"/>
      <right style="thin"/>
      <top/>
      <bottom style="thin"/>
      <diagonal style="medium"/>
    </border>
    <border diagonalDown="1">
      <left style="thin"/>
      <right style="medium"/>
      <top/>
      <bottom style="thin"/>
      <diagonal style="medium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5" fillId="4" borderId="7" applyNumberFormat="0" applyFont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6" fillId="6" borderId="0" applyNumberFormat="0" applyBorder="0" applyAlignment="0" applyProtection="0"/>
    <xf numFmtId="0" fontId="27" fillId="16" borderId="8" applyNumberFormat="0" applyAlignment="0" applyProtection="0"/>
    <xf numFmtId="0" fontId="28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16" borderId="1" applyNumberFormat="0" applyAlignment="0" applyProtection="0"/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54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54" applyFont="1">
      <alignment/>
      <protection/>
    </xf>
    <xf numFmtId="0" fontId="10" fillId="0" borderId="12" xfId="54" applyFont="1" applyBorder="1">
      <alignment/>
      <protection/>
    </xf>
    <xf numFmtId="0" fontId="10" fillId="0" borderId="13" xfId="54" applyFont="1" applyBorder="1">
      <alignment/>
      <protection/>
    </xf>
    <xf numFmtId="0" fontId="10" fillId="0" borderId="14" xfId="54" applyFont="1" applyBorder="1">
      <alignment/>
      <protection/>
    </xf>
    <xf numFmtId="0" fontId="10" fillId="0" borderId="15" xfId="54" applyFont="1" applyBorder="1">
      <alignment/>
      <protection/>
    </xf>
    <xf numFmtId="164" fontId="10" fillId="0" borderId="16" xfId="4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4" fillId="0" borderId="20" xfId="0" applyFont="1" applyBorder="1" applyAlignment="1">
      <alignment/>
    </xf>
    <xf numFmtId="41" fontId="14" fillId="0" borderId="21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23" xfId="0" applyFont="1" applyBorder="1" applyAlignment="1">
      <alignment/>
    </xf>
    <xf numFmtId="41" fontId="9" fillId="0" borderId="24" xfId="0" applyNumberFormat="1" applyFont="1" applyBorder="1" applyAlignment="1">
      <alignment/>
    </xf>
    <xf numFmtId="41" fontId="9" fillId="0" borderId="25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11" fillId="0" borderId="26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1" fontId="9" fillId="0" borderId="11" xfId="0" applyNumberFormat="1" applyFont="1" applyBorder="1" applyAlignment="1">
      <alignment vertical="center"/>
    </xf>
    <xf numFmtId="41" fontId="9" fillId="0" borderId="21" xfId="0" applyNumberFormat="1" applyFont="1" applyBorder="1" applyAlignment="1">
      <alignment/>
    </xf>
    <xf numFmtId="41" fontId="9" fillId="0" borderId="27" xfId="0" applyNumberFormat="1" applyFont="1" applyBorder="1" applyAlignment="1">
      <alignment/>
    </xf>
    <xf numFmtId="0" fontId="0" fillId="0" borderId="23" xfId="0" applyBorder="1" applyAlignment="1">
      <alignment/>
    </xf>
    <xf numFmtId="41" fontId="0" fillId="0" borderId="24" xfId="0" applyNumberFormat="1" applyBorder="1" applyAlignment="1">
      <alignment/>
    </xf>
    <xf numFmtId="0" fontId="10" fillId="0" borderId="28" xfId="54" applyFont="1" applyBorder="1" applyAlignment="1">
      <alignment vertical="center" wrapText="1"/>
      <protection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25" xfId="0" applyNumberFormat="1" applyBorder="1" applyAlignment="1">
      <alignment/>
    </xf>
    <xf numFmtId="41" fontId="0" fillId="0" borderId="21" xfId="0" applyNumberFormat="1" applyBorder="1" applyAlignment="1">
      <alignment/>
    </xf>
    <xf numFmtId="41" fontId="0" fillId="0" borderId="27" xfId="0" applyNumberFormat="1" applyBorder="1" applyAlignment="1">
      <alignment/>
    </xf>
    <xf numFmtId="49" fontId="9" fillId="0" borderId="0" xfId="54" applyNumberFormat="1" applyFont="1">
      <alignment/>
      <protection/>
    </xf>
    <xf numFmtId="49" fontId="10" fillId="0" borderId="13" xfId="54" applyNumberFormat="1" applyFont="1" applyBorder="1">
      <alignment/>
      <protection/>
    </xf>
    <xf numFmtId="0" fontId="10" fillId="0" borderId="29" xfId="54" applyFont="1" applyBorder="1">
      <alignment/>
      <protection/>
    </xf>
    <xf numFmtId="0" fontId="10" fillId="0" borderId="30" xfId="54" applyFont="1" applyBorder="1">
      <alignment/>
      <protection/>
    </xf>
    <xf numFmtId="0" fontId="10" fillId="0" borderId="31" xfId="54" applyFont="1" applyBorder="1">
      <alignment/>
      <protection/>
    </xf>
    <xf numFmtId="49" fontId="10" fillId="0" borderId="31" xfId="54" applyNumberFormat="1" applyFont="1" applyBorder="1">
      <alignment/>
      <protection/>
    </xf>
    <xf numFmtId="0" fontId="10" fillId="0" borderId="24" xfId="54" applyFont="1" applyBorder="1">
      <alignment/>
      <protection/>
    </xf>
    <xf numFmtId="0" fontId="10" fillId="0" borderId="24" xfId="54" applyFont="1" applyBorder="1" applyAlignment="1">
      <alignment horizontal="center"/>
      <protection/>
    </xf>
    <xf numFmtId="0" fontId="10" fillId="0" borderId="31" xfId="54" applyFont="1" applyBorder="1" applyAlignment="1">
      <alignment horizontal="center"/>
      <protection/>
    </xf>
    <xf numFmtId="0" fontId="10" fillId="0" borderId="25" xfId="54" applyFont="1" applyBorder="1" applyAlignment="1">
      <alignment horizontal="center"/>
      <protection/>
    </xf>
    <xf numFmtId="49" fontId="10" fillId="0" borderId="15" xfId="54" applyNumberFormat="1" applyFont="1" applyBorder="1">
      <alignment/>
      <protection/>
    </xf>
    <xf numFmtId="0" fontId="10" fillId="0" borderId="16" xfId="54" applyFont="1" applyBorder="1">
      <alignment/>
      <protection/>
    </xf>
    <xf numFmtId="0" fontId="9" fillId="0" borderId="32" xfId="54" applyFont="1" applyBorder="1" applyAlignment="1">
      <alignment vertical="center" wrapText="1"/>
      <protection/>
    </xf>
    <xf numFmtId="0" fontId="9" fillId="0" borderId="0" xfId="54" applyFont="1" applyBorder="1" applyAlignment="1">
      <alignment vertical="center" wrapText="1"/>
      <protection/>
    </xf>
    <xf numFmtId="49" fontId="9" fillId="0" borderId="0" xfId="54" applyNumberFormat="1" applyFont="1" applyBorder="1" applyAlignment="1">
      <alignment vertical="center" wrapText="1"/>
      <protection/>
    </xf>
    <xf numFmtId="0" fontId="9" fillId="0" borderId="33" xfId="54" applyFont="1" applyBorder="1" applyAlignment="1">
      <alignment vertical="center" wrapText="1"/>
      <protection/>
    </xf>
    <xf numFmtId="164" fontId="9" fillId="0" borderId="33" xfId="40" applyNumberFormat="1" applyFont="1" applyBorder="1" applyAlignment="1">
      <alignment vertical="center" wrapText="1"/>
    </xf>
    <xf numFmtId="164" fontId="9" fillId="0" borderId="34" xfId="40" applyNumberFormat="1" applyFont="1" applyBorder="1" applyAlignment="1">
      <alignment vertical="center" wrapText="1"/>
    </xf>
    <xf numFmtId="0" fontId="5" fillId="0" borderId="0" xfId="54" applyAlignment="1">
      <alignment vertical="center" wrapText="1"/>
      <protection/>
    </xf>
    <xf numFmtId="0" fontId="10" fillId="0" borderId="35" xfId="54" applyFont="1" applyBorder="1" applyAlignment="1">
      <alignment vertical="center" wrapText="1"/>
      <protection/>
    </xf>
    <xf numFmtId="49" fontId="10" fillId="0" borderId="28" xfId="54" applyNumberFormat="1" applyFont="1" applyBorder="1" applyAlignment="1">
      <alignment vertical="center" wrapText="1"/>
      <protection/>
    </xf>
    <xf numFmtId="0" fontId="10" fillId="0" borderId="10" xfId="54" applyFont="1" applyBorder="1" applyAlignment="1">
      <alignment vertical="center" wrapText="1"/>
      <protection/>
    </xf>
    <xf numFmtId="164" fontId="10" fillId="0" borderId="10" xfId="40" applyNumberFormat="1" applyFont="1" applyBorder="1" applyAlignment="1">
      <alignment vertical="center" wrapText="1"/>
    </xf>
    <xf numFmtId="164" fontId="10" fillId="0" borderId="11" xfId="40" applyNumberFormat="1" applyFont="1" applyBorder="1" applyAlignment="1">
      <alignment vertical="center" wrapText="1"/>
    </xf>
    <xf numFmtId="0" fontId="9" fillId="0" borderId="14" xfId="54" applyFont="1" applyBorder="1" applyAlignment="1">
      <alignment vertical="center" wrapText="1"/>
      <protection/>
    </xf>
    <xf numFmtId="0" fontId="9" fillId="0" borderId="15" xfId="54" applyFont="1" applyBorder="1" applyAlignment="1">
      <alignment vertical="center" wrapText="1"/>
      <protection/>
    </xf>
    <xf numFmtId="49" fontId="9" fillId="0" borderId="15" xfId="54" applyNumberFormat="1" applyFont="1" applyBorder="1" applyAlignment="1">
      <alignment vertical="center" wrapText="1"/>
      <protection/>
    </xf>
    <xf numFmtId="0" fontId="9" fillId="0" borderId="16" xfId="54" applyFont="1" applyBorder="1" applyAlignment="1">
      <alignment vertical="center" wrapText="1"/>
      <protection/>
    </xf>
    <xf numFmtId="164" fontId="9" fillId="0" borderId="16" xfId="40" applyNumberFormat="1" applyFont="1" applyBorder="1" applyAlignment="1">
      <alignment vertical="center" wrapText="1"/>
    </xf>
    <xf numFmtId="164" fontId="9" fillId="0" borderId="36" xfId="40" applyNumberFormat="1" applyFont="1" applyBorder="1" applyAlignment="1">
      <alignment vertical="center" wrapText="1"/>
    </xf>
    <xf numFmtId="0" fontId="10" fillId="0" borderId="10" xfId="54" applyFont="1" applyFill="1" applyBorder="1" applyAlignment="1">
      <alignment vertical="center" wrapText="1"/>
      <protection/>
    </xf>
    <xf numFmtId="0" fontId="9" fillId="0" borderId="33" xfId="54" applyFont="1" applyFill="1" applyBorder="1" applyAlignment="1">
      <alignment vertical="center" wrapText="1"/>
      <protection/>
    </xf>
    <xf numFmtId="164" fontId="10" fillId="0" borderId="16" xfId="40" applyNumberFormat="1" applyFont="1" applyBorder="1" applyAlignment="1">
      <alignment vertical="center" wrapText="1"/>
    </xf>
    <xf numFmtId="164" fontId="10" fillId="0" borderId="36" xfId="40" applyNumberFormat="1" applyFont="1" applyBorder="1" applyAlignment="1">
      <alignment vertical="center" wrapText="1"/>
    </xf>
    <xf numFmtId="0" fontId="10" fillId="0" borderId="28" xfId="54" applyFont="1" applyBorder="1" applyAlignment="1">
      <alignment horizontal="center" vertical="center" wrapText="1"/>
      <protection/>
    </xf>
    <xf numFmtId="0" fontId="10" fillId="0" borderId="35" xfId="54" applyFont="1" applyBorder="1" applyAlignment="1">
      <alignment horizontal="left" vertical="center" wrapText="1"/>
      <protection/>
    </xf>
    <xf numFmtId="0" fontId="10" fillId="0" borderId="28" xfId="54" applyFont="1" applyBorder="1" applyAlignment="1">
      <alignment horizontal="left" vertical="center" wrapText="1"/>
      <protection/>
    </xf>
    <xf numFmtId="0" fontId="10" fillId="0" borderId="10" xfId="54" applyFont="1" applyBorder="1" applyAlignment="1">
      <alignment horizontal="left" vertical="center" wrapText="1"/>
      <protection/>
    </xf>
    <xf numFmtId="0" fontId="17" fillId="0" borderId="10" xfId="54" applyFont="1" applyBorder="1" applyAlignment="1">
      <alignment vertical="center" wrapText="1"/>
      <protection/>
    </xf>
    <xf numFmtId="0" fontId="17" fillId="0" borderId="35" xfId="54" applyFont="1" applyBorder="1" applyAlignment="1">
      <alignment vertical="center" wrapText="1"/>
      <protection/>
    </xf>
    <xf numFmtId="0" fontId="17" fillId="0" borderId="28" xfId="54" applyFont="1" applyBorder="1" applyAlignment="1">
      <alignment vertical="center" wrapText="1"/>
      <protection/>
    </xf>
    <xf numFmtId="164" fontId="9" fillId="0" borderId="37" xfId="40" applyNumberFormat="1" applyFont="1" applyBorder="1" applyAlignment="1">
      <alignment vertical="center" wrapText="1"/>
    </xf>
    <xf numFmtId="164" fontId="9" fillId="0" borderId="38" xfId="40" applyNumberFormat="1" applyFont="1" applyBorder="1" applyAlignment="1">
      <alignment vertical="center" wrapText="1"/>
    </xf>
    <xf numFmtId="0" fontId="10" fillId="0" borderId="14" xfId="54" applyFont="1" applyBorder="1" applyAlignment="1">
      <alignment vertical="center" wrapText="1"/>
      <protection/>
    </xf>
    <xf numFmtId="0" fontId="10" fillId="0" borderId="15" xfId="54" applyFont="1" applyBorder="1" applyAlignment="1">
      <alignment vertical="center" wrapText="1"/>
      <protection/>
    </xf>
    <xf numFmtId="49" fontId="10" fillId="0" borderId="15" xfId="54" applyNumberFormat="1" applyFont="1" applyBorder="1" applyAlignment="1">
      <alignment vertical="center" wrapText="1"/>
      <protection/>
    </xf>
    <xf numFmtId="0" fontId="10" fillId="0" borderId="16" xfId="54" applyFont="1" applyBorder="1" applyAlignment="1">
      <alignment vertical="center" wrapText="1"/>
      <protection/>
    </xf>
    <xf numFmtId="164" fontId="33" fillId="0" borderId="10" xfId="54" applyNumberFormat="1" applyFont="1" applyBorder="1" applyAlignment="1">
      <alignment vertical="center" wrapText="1"/>
      <protection/>
    </xf>
    <xf numFmtId="164" fontId="33" fillId="0" borderId="11" xfId="54" applyNumberFormat="1" applyFont="1" applyBorder="1" applyAlignment="1">
      <alignment vertical="center" wrapText="1"/>
      <protection/>
    </xf>
    <xf numFmtId="164" fontId="33" fillId="0" borderId="21" xfId="54" applyNumberFormat="1" applyFont="1" applyBorder="1" applyAlignment="1">
      <alignment vertical="center" wrapText="1"/>
      <protection/>
    </xf>
    <xf numFmtId="164" fontId="33" fillId="0" borderId="27" xfId="54" applyNumberFormat="1" applyFont="1" applyBorder="1" applyAlignment="1">
      <alignment vertical="center" wrapText="1"/>
      <protection/>
    </xf>
    <xf numFmtId="49" fontId="5" fillId="0" borderId="0" xfId="54" applyNumberFormat="1" applyAlignment="1">
      <alignment vertical="center" wrapText="1"/>
      <protection/>
    </xf>
    <xf numFmtId="49" fontId="5" fillId="0" borderId="0" xfId="54" applyNumberFormat="1">
      <alignment/>
      <protection/>
    </xf>
    <xf numFmtId="0" fontId="34" fillId="0" borderId="0" xfId="0" applyFont="1" applyAlignment="1">
      <alignment wrapText="1"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5" fillId="18" borderId="39" xfId="0" applyFont="1" applyFill="1" applyBorder="1" applyAlignment="1">
      <alignment horizontal="center" vertical="center" wrapText="1"/>
    </xf>
    <xf numFmtId="0" fontId="35" fillId="18" borderId="40" xfId="0" applyFont="1" applyFill="1" applyBorder="1" applyAlignment="1">
      <alignment horizontal="center" vertical="center"/>
    </xf>
    <xf numFmtId="0" fontId="35" fillId="18" borderId="40" xfId="0" applyFont="1" applyFill="1" applyBorder="1" applyAlignment="1">
      <alignment horizontal="center" vertical="center" wrapText="1"/>
    </xf>
    <xf numFmtId="0" fontId="35" fillId="18" borderId="40" xfId="55" applyFont="1" applyFill="1" applyBorder="1" applyAlignment="1">
      <alignment horizontal="center" vertical="center" wrapText="1"/>
      <protection/>
    </xf>
    <xf numFmtId="0" fontId="35" fillId="18" borderId="40" xfId="0" applyFont="1" applyFill="1" applyBorder="1" applyAlignment="1">
      <alignment horizontal="center" vertical="top" wrapText="1"/>
    </xf>
    <xf numFmtId="0" fontId="35" fillId="18" borderId="41" xfId="0" applyFont="1" applyFill="1" applyBorder="1" applyAlignment="1">
      <alignment horizontal="center" vertical="top" wrapText="1"/>
    </xf>
    <xf numFmtId="0" fontId="35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top"/>
    </xf>
    <xf numFmtId="0" fontId="35" fillId="0" borderId="43" xfId="0" applyFont="1" applyBorder="1" applyAlignment="1">
      <alignment horizontal="center" vertical="top" wrapText="1"/>
    </xf>
    <xf numFmtId="0" fontId="35" fillId="0" borderId="43" xfId="55" applyFont="1" applyBorder="1" applyAlignment="1">
      <alignment horizontal="center" vertical="top" wrapText="1"/>
      <protection/>
    </xf>
    <xf numFmtId="0" fontId="35" fillId="0" borderId="44" xfId="0" applyFont="1" applyBorder="1" applyAlignment="1">
      <alignment horizontal="center" vertical="top" wrapText="1"/>
    </xf>
    <xf numFmtId="0" fontId="36" fillId="0" borderId="45" xfId="0" applyFont="1" applyBorder="1" applyAlignment="1">
      <alignment horizontal="center" vertical="top"/>
    </xf>
    <xf numFmtId="0" fontId="35" fillId="0" borderId="45" xfId="0" applyFont="1" applyBorder="1" applyAlignment="1">
      <alignment horizontal="center" vertical="top" wrapText="1"/>
    </xf>
    <xf numFmtId="0" fontId="35" fillId="0" borderId="45" xfId="55" applyFont="1" applyBorder="1" applyAlignment="1">
      <alignment horizontal="center" vertical="top" wrapText="1"/>
      <protection/>
    </xf>
    <xf numFmtId="0" fontId="35" fillId="0" borderId="45" xfId="0" applyFont="1" applyBorder="1" applyAlignment="1">
      <alignment horizontal="center" vertical="top"/>
    </xf>
    <xf numFmtId="0" fontId="35" fillId="0" borderId="46" xfId="0" applyFont="1" applyBorder="1" applyAlignment="1">
      <alignment horizontal="center" vertical="center"/>
    </xf>
    <xf numFmtId="0" fontId="35" fillId="0" borderId="46" xfId="0" applyFont="1" applyBorder="1" applyAlignment="1">
      <alignment/>
    </xf>
    <xf numFmtId="0" fontId="35" fillId="0" borderId="46" xfId="0" applyFont="1" applyBorder="1" applyAlignment="1" applyProtection="1">
      <alignment/>
      <protection locked="0"/>
    </xf>
    <xf numFmtId="1" fontId="35" fillId="0" borderId="46" xfId="55" applyNumberFormat="1" applyFont="1" applyBorder="1" applyProtection="1">
      <alignment/>
      <protection locked="0"/>
    </xf>
    <xf numFmtId="1" fontId="35" fillId="0" borderId="46" xfId="0" applyNumberFormat="1" applyFont="1" applyBorder="1" applyAlignment="1">
      <alignment horizontal="right" vertical="top"/>
    </xf>
    <xf numFmtId="10" fontId="35" fillId="0" borderId="46" xfId="62" applyNumberFormat="1" applyFont="1" applyFill="1" applyBorder="1" applyAlignment="1" applyProtection="1">
      <alignment horizontal="center" vertical="top"/>
      <protection/>
    </xf>
    <xf numFmtId="1" fontId="35" fillId="0" borderId="46" xfId="0" applyNumberFormat="1" applyFont="1" applyBorder="1" applyAlignment="1">
      <alignment/>
    </xf>
    <xf numFmtId="10" fontId="35" fillId="0" borderId="46" xfId="62" applyNumberFormat="1" applyFont="1" applyFill="1" applyBorder="1" applyAlignment="1" applyProtection="1">
      <alignment/>
      <protection/>
    </xf>
    <xf numFmtId="0" fontId="35" fillId="0" borderId="46" xfId="0" applyFont="1" applyFill="1" applyBorder="1" applyAlignment="1">
      <alignment/>
    </xf>
    <xf numFmtId="0" fontId="35" fillId="0" borderId="46" xfId="0" applyFont="1" applyFill="1" applyBorder="1" applyAlignment="1" applyProtection="1">
      <alignment/>
      <protection locked="0"/>
    </xf>
    <xf numFmtId="0" fontId="35" fillId="19" borderId="46" xfId="0" applyFont="1" applyFill="1" applyBorder="1" applyAlignment="1">
      <alignment/>
    </xf>
    <xf numFmtId="0" fontId="35" fillId="20" borderId="46" xfId="0" applyFont="1" applyFill="1" applyBorder="1" applyAlignment="1">
      <alignment/>
    </xf>
    <xf numFmtId="0" fontId="35" fillId="17" borderId="46" xfId="0" applyFont="1" applyFill="1" applyBorder="1" applyAlignment="1">
      <alignment/>
    </xf>
    <xf numFmtId="10" fontId="35" fillId="0" borderId="47" xfId="62" applyNumberFormat="1" applyFont="1" applyFill="1" applyBorder="1" applyAlignment="1" applyProtection="1">
      <alignment horizontal="center" vertical="top"/>
      <protection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5" fillId="0" borderId="0" xfId="55" applyFont="1" applyBorder="1">
      <alignment/>
      <protection/>
    </xf>
    <xf numFmtId="10" fontId="35" fillId="0" borderId="0" xfId="62" applyNumberFormat="1" applyFont="1" applyFill="1" applyBorder="1" applyAlignment="1" applyProtection="1">
      <alignment horizontal="center" vertical="top"/>
      <protection/>
    </xf>
    <xf numFmtId="10" fontId="35" fillId="0" borderId="0" xfId="62" applyNumberFormat="1" applyFont="1" applyFill="1" applyBorder="1" applyAlignment="1" applyProtection="1">
      <alignment/>
      <protection/>
    </xf>
    <xf numFmtId="0" fontId="36" fillId="0" borderId="46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/>
    </xf>
    <xf numFmtId="0" fontId="35" fillId="0" borderId="46" xfId="55" applyFont="1" applyBorder="1">
      <alignment/>
      <protection/>
    </xf>
    <xf numFmtId="10" fontId="35" fillId="0" borderId="45" xfId="62" applyNumberFormat="1" applyFont="1" applyFill="1" applyBorder="1" applyAlignment="1" applyProtection="1">
      <alignment horizontal="center" vertical="top"/>
      <protection/>
    </xf>
    <xf numFmtId="1" fontId="35" fillId="0" borderId="46" xfId="0" applyNumberFormat="1" applyFont="1" applyBorder="1" applyAlignment="1" applyProtection="1">
      <alignment/>
      <protection locked="0"/>
    </xf>
    <xf numFmtId="0" fontId="35" fillId="19" borderId="46" xfId="0" applyFont="1" applyFill="1" applyBorder="1" applyAlignment="1">
      <alignment horizontal="center" vertical="center"/>
    </xf>
    <xf numFmtId="0" fontId="35" fillId="0" borderId="48" xfId="0" applyFont="1" applyBorder="1" applyAlignment="1">
      <alignment/>
    </xf>
    <xf numFmtId="0" fontId="35" fillId="0" borderId="48" xfId="0" applyFont="1" applyFill="1" applyBorder="1" applyAlignment="1">
      <alignment/>
    </xf>
    <xf numFmtId="0" fontId="35" fillId="19" borderId="48" xfId="0" applyFont="1" applyFill="1" applyBorder="1" applyAlignment="1">
      <alignment/>
    </xf>
    <xf numFmtId="0" fontId="36" fillId="0" borderId="49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21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18" borderId="10" xfId="0" applyFill="1" applyBorder="1" applyAlignment="1">
      <alignment/>
    </xf>
    <xf numFmtId="0" fontId="4" fillId="18" borderId="10" xfId="0" applyFont="1" applyFill="1" applyBorder="1" applyAlignment="1">
      <alignment/>
    </xf>
    <xf numFmtId="0" fontId="4" fillId="18" borderId="10" xfId="0" applyFont="1" applyFill="1" applyBorder="1" applyAlignment="1">
      <alignment wrapText="1" shrinkToFi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18" borderId="10" xfId="0" applyFont="1" applyFill="1" applyBorder="1" applyAlignment="1">
      <alignment horizontal="center"/>
    </xf>
    <xf numFmtId="0" fontId="0" fillId="18" borderId="10" xfId="0" applyFill="1" applyBorder="1" applyAlignment="1">
      <alignment wrapText="1"/>
    </xf>
    <xf numFmtId="0" fontId="4" fillId="18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164" fontId="10" fillId="0" borderId="26" xfId="4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50" xfId="0" applyBorder="1" applyAlignment="1">
      <alignment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33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" fillId="0" borderId="51" xfId="0" applyFont="1" applyBorder="1" applyAlignment="1">
      <alignment/>
    </xf>
    <xf numFmtId="49" fontId="38" fillId="0" borderId="51" xfId="0" applyNumberFormat="1" applyFont="1" applyBorder="1" applyAlignment="1" quotePrefix="1">
      <alignment/>
    </xf>
    <xf numFmtId="49" fontId="39" fillId="0" borderId="51" xfId="0" applyNumberFormat="1" applyFont="1" applyBorder="1" applyAlignment="1" quotePrefix="1">
      <alignment/>
    </xf>
    <xf numFmtId="49" fontId="38" fillId="0" borderId="51" xfId="0" applyNumberFormat="1" applyFont="1" applyBorder="1" applyAlignment="1" quotePrefix="1">
      <alignment/>
    </xf>
    <xf numFmtId="49" fontId="39" fillId="0" borderId="51" xfId="0" applyNumberFormat="1" applyFont="1" applyBorder="1" applyAlignment="1" quotePrefix="1">
      <alignment/>
    </xf>
    <xf numFmtId="49" fontId="38" fillId="0" borderId="51" xfId="0" applyNumberFormat="1" applyFont="1" applyBorder="1" applyAlignment="1">
      <alignment/>
    </xf>
    <xf numFmtId="0" fontId="37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49" fontId="40" fillId="0" borderId="55" xfId="0" applyNumberFormat="1" applyFont="1" applyBorder="1" applyAlignment="1" quotePrefix="1">
      <alignment/>
    </xf>
    <xf numFmtId="0" fontId="38" fillId="0" borderId="51" xfId="0" applyFont="1" applyBorder="1" applyAlignment="1">
      <alignment/>
    </xf>
    <xf numFmtId="0" fontId="39" fillId="0" borderId="51" xfId="0" applyFont="1" applyBorder="1" applyAlignment="1">
      <alignment/>
    </xf>
    <xf numFmtId="49" fontId="38" fillId="0" borderId="51" xfId="0" applyNumberFormat="1" applyFont="1" applyBorder="1" applyAlignment="1">
      <alignment/>
    </xf>
    <xf numFmtId="49" fontId="39" fillId="0" borderId="51" xfId="0" applyNumberFormat="1" applyFont="1" applyFill="1" applyBorder="1" applyAlignment="1">
      <alignment/>
    </xf>
    <xf numFmtId="49" fontId="38" fillId="0" borderId="51" xfId="0" applyNumberFormat="1" applyFont="1" applyFill="1" applyBorder="1" applyAlignment="1">
      <alignment/>
    </xf>
    <xf numFmtId="49" fontId="39" fillId="0" borderId="51" xfId="0" applyNumberFormat="1" applyFont="1" applyBorder="1" applyAlignment="1">
      <alignment/>
    </xf>
    <xf numFmtId="49" fontId="39" fillId="0" borderId="50" xfId="0" applyNumberFormat="1" applyFont="1" applyBorder="1" applyAlignment="1">
      <alignment/>
    </xf>
    <xf numFmtId="49" fontId="40" fillId="0" borderId="55" xfId="0" applyNumberFormat="1" applyFont="1" applyBorder="1" applyAlignment="1">
      <alignment/>
    </xf>
    <xf numFmtId="49" fontId="40" fillId="0" borderId="51" xfId="0" applyNumberFormat="1" applyFont="1" applyBorder="1" applyAlignment="1" quotePrefix="1">
      <alignment/>
    </xf>
    <xf numFmtId="49" fontId="38" fillId="0" borderId="51" xfId="0" applyNumberFormat="1" applyFont="1" applyFill="1" applyBorder="1" applyAlignment="1" quotePrefix="1">
      <alignment/>
    </xf>
    <xf numFmtId="49" fontId="39" fillId="0" borderId="51" xfId="0" applyNumberFormat="1" applyFont="1" applyFill="1" applyBorder="1" applyAlignment="1" quotePrefix="1">
      <alignment/>
    </xf>
    <xf numFmtId="49" fontId="39" fillId="0" borderId="56" xfId="0" applyNumberFormat="1" applyFont="1" applyBorder="1" applyAlignment="1">
      <alignment/>
    </xf>
    <xf numFmtId="0" fontId="4" fillId="0" borderId="54" xfId="0" applyFont="1" applyBorder="1" applyAlignment="1">
      <alignment/>
    </xf>
    <xf numFmtId="49" fontId="39" fillId="0" borderId="57" xfId="0" applyNumberFormat="1" applyFont="1" applyBorder="1" applyAlignment="1" quotePrefix="1">
      <alignment/>
    </xf>
    <xf numFmtId="0" fontId="0" fillId="0" borderId="57" xfId="0" applyBorder="1" applyAlignment="1">
      <alignment/>
    </xf>
    <xf numFmtId="3" fontId="0" fillId="0" borderId="57" xfId="0" applyNumberFormat="1" applyBorder="1" applyAlignment="1">
      <alignment/>
    </xf>
    <xf numFmtId="49" fontId="39" fillId="0" borderId="51" xfId="0" applyNumberFormat="1" applyFont="1" applyBorder="1" applyAlignment="1">
      <alignment/>
    </xf>
    <xf numFmtId="49" fontId="40" fillId="0" borderId="51" xfId="0" applyNumberFormat="1" applyFont="1" applyBorder="1" applyAlignment="1" quotePrefix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9" fillId="0" borderId="51" xfId="0" applyFont="1" applyBorder="1" applyAlignment="1" quotePrefix="1">
      <alignment/>
    </xf>
    <xf numFmtId="49" fontId="38" fillId="0" borderId="33" xfId="0" applyNumberFormat="1" applyFont="1" applyBorder="1" applyAlignment="1" quotePrefix="1">
      <alignment/>
    </xf>
    <xf numFmtId="1" fontId="35" fillId="20" borderId="46" xfId="0" applyNumberFormat="1" applyFont="1" applyFill="1" applyBorder="1" applyAlignment="1">
      <alignment/>
    </xf>
    <xf numFmtId="1" fontId="35" fillId="0" borderId="46" xfId="0" applyNumberFormat="1" applyFont="1" applyFill="1" applyBorder="1" applyAlignment="1">
      <alignment/>
    </xf>
    <xf numFmtId="0" fontId="0" fillId="0" borderId="53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9" fontId="39" fillId="0" borderId="33" xfId="0" applyNumberFormat="1" applyFont="1" applyFill="1" applyBorder="1" applyAlignment="1">
      <alignment/>
    </xf>
    <xf numFmtId="0" fontId="0" fillId="0" borderId="33" xfId="0" applyBorder="1" applyAlignment="1">
      <alignment/>
    </xf>
    <xf numFmtId="1" fontId="35" fillId="17" borderId="46" xfId="0" applyNumberFormat="1" applyFont="1" applyFill="1" applyBorder="1" applyAlignment="1">
      <alignment/>
    </xf>
    <xf numFmtId="0" fontId="33" fillId="0" borderId="58" xfId="54" applyFont="1" applyBorder="1" applyAlignment="1">
      <alignment horizontal="left" vertical="center" wrapText="1"/>
      <protection/>
    </xf>
    <xf numFmtId="0" fontId="33" fillId="0" borderId="59" xfId="54" applyFont="1" applyBorder="1" applyAlignment="1">
      <alignment horizontal="left" vertical="center" wrapText="1"/>
      <protection/>
    </xf>
    <xf numFmtId="0" fontId="33" fillId="0" borderId="60" xfId="54" applyFont="1" applyBorder="1" applyAlignment="1">
      <alignment horizontal="left" vertical="center" wrapText="1"/>
      <protection/>
    </xf>
    <xf numFmtId="0" fontId="10" fillId="0" borderId="61" xfId="54" applyFont="1" applyBorder="1" applyAlignment="1">
      <alignment horizontal="center"/>
      <protection/>
    </xf>
    <xf numFmtId="0" fontId="10" fillId="0" borderId="62" xfId="54" applyFont="1" applyBorder="1" applyAlignment="1">
      <alignment horizontal="center"/>
      <protection/>
    </xf>
    <xf numFmtId="0" fontId="10" fillId="0" borderId="63" xfId="54" applyFont="1" applyBorder="1" applyAlignment="1">
      <alignment horizontal="center"/>
      <protection/>
    </xf>
    <xf numFmtId="0" fontId="12" fillId="0" borderId="0" xfId="54" applyFont="1" applyAlignment="1">
      <alignment horizontal="center"/>
      <protection/>
    </xf>
    <xf numFmtId="0" fontId="10" fillId="0" borderId="35" xfId="54" applyFont="1" applyBorder="1" applyAlignment="1">
      <alignment horizontal="center" vertical="center" wrapText="1"/>
      <protection/>
    </xf>
    <xf numFmtId="0" fontId="10" fillId="0" borderId="28" xfId="54" applyFont="1" applyBorder="1" applyAlignment="1">
      <alignment horizontal="center" vertical="center" wrapText="1"/>
      <protection/>
    </xf>
    <xf numFmtId="0" fontId="10" fillId="0" borderId="54" xfId="54" applyFont="1" applyBorder="1" applyAlignment="1">
      <alignment horizontal="center" vertical="center" wrapText="1"/>
      <protection/>
    </xf>
    <xf numFmtId="0" fontId="33" fillId="0" borderId="35" xfId="54" applyFont="1" applyBorder="1" applyAlignment="1">
      <alignment horizontal="left" vertical="center" wrapText="1"/>
      <protection/>
    </xf>
    <xf numFmtId="0" fontId="33" fillId="0" borderId="28" xfId="54" applyFont="1" applyBorder="1" applyAlignment="1">
      <alignment horizontal="left" vertical="center" wrapText="1"/>
      <protection/>
    </xf>
    <xf numFmtId="0" fontId="33" fillId="0" borderId="54" xfId="54" applyFont="1" applyBorder="1" applyAlignment="1">
      <alignment horizontal="left" vertical="center" wrapText="1"/>
      <protection/>
    </xf>
    <xf numFmtId="0" fontId="35" fillId="0" borderId="10" xfId="0" applyFont="1" applyBorder="1" applyAlignment="1">
      <alignment horizontal="center" vertical="center"/>
    </xf>
    <xf numFmtId="0" fontId="35" fillId="2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55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14" fillId="0" borderId="65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7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/>
    </xf>
    <xf numFmtId="41" fontId="9" fillId="0" borderId="76" xfId="0" applyNumberFormat="1" applyFont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75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/>
    </xf>
    <xf numFmtId="0" fontId="11" fillId="0" borderId="8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54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1" fillId="0" borderId="86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0" fillId="0" borderId="91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92" xfId="0" applyBorder="1" applyAlignment="1">
      <alignment horizontal="left"/>
    </xf>
    <xf numFmtId="0" fontId="11" fillId="0" borderId="19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4" fillId="18" borderId="10" xfId="0" applyFont="1" applyFill="1" applyBorder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3.sz.melléklet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view="pageLayout" workbookViewId="0" topLeftCell="A1">
      <selection activeCell="E7" sqref="E7"/>
    </sheetView>
  </sheetViews>
  <sheetFormatPr defaultColWidth="9.140625" defaultRowHeight="12.75"/>
  <cols>
    <col min="1" max="2" width="4.28125" style="3" customWidth="1"/>
    <col min="3" max="3" width="3.57421875" style="3" customWidth="1"/>
    <col min="4" max="4" width="3.140625" style="104" customWidth="1"/>
    <col min="5" max="5" width="71.140625" style="3" customWidth="1"/>
    <col min="6" max="6" width="15.00390625" style="3" customWidth="1"/>
    <col min="7" max="8" width="16.00390625" style="3" customWidth="1"/>
    <col min="9" max="16384" width="9.140625" style="3" customWidth="1"/>
  </cols>
  <sheetData>
    <row r="1" spans="1:8" ht="14.25">
      <c r="A1" s="225" t="s">
        <v>252</v>
      </c>
      <c r="B1" s="225"/>
      <c r="C1" s="225"/>
      <c r="D1" s="225"/>
      <c r="E1" s="225"/>
      <c r="F1" s="225"/>
      <c r="G1" s="225"/>
      <c r="H1" s="225"/>
    </row>
    <row r="2" spans="1:8" ht="13.5" thickBot="1">
      <c r="A2" s="12"/>
      <c r="B2" s="12"/>
      <c r="C2" s="12"/>
      <c r="D2" s="52"/>
      <c r="E2" s="12"/>
      <c r="F2" s="12"/>
      <c r="G2" s="12"/>
      <c r="H2" s="12"/>
    </row>
    <row r="3" spans="1:8" ht="12.75">
      <c r="A3" s="13" t="s">
        <v>57</v>
      </c>
      <c r="B3" s="14"/>
      <c r="C3" s="14"/>
      <c r="D3" s="53"/>
      <c r="E3" s="54"/>
      <c r="F3" s="222" t="s">
        <v>274</v>
      </c>
      <c r="G3" s="223"/>
      <c r="H3" s="224"/>
    </row>
    <row r="4" spans="1:8" ht="13.5" thickBot="1">
      <c r="A4" s="55"/>
      <c r="B4" s="56"/>
      <c r="C4" s="56"/>
      <c r="D4" s="57"/>
      <c r="E4" s="58"/>
      <c r="F4" s="59" t="s">
        <v>15</v>
      </c>
      <c r="G4" s="60" t="s">
        <v>16</v>
      </c>
      <c r="H4" s="61" t="s">
        <v>3</v>
      </c>
    </row>
    <row r="5" spans="1:8" ht="12.75">
      <c r="A5" s="15"/>
      <c r="B5" s="16" t="s">
        <v>5</v>
      </c>
      <c r="C5" s="16"/>
      <c r="D5" s="62"/>
      <c r="E5" s="63" t="s">
        <v>13</v>
      </c>
      <c r="F5" s="17">
        <f>SUM(F6+F7+F8+F9+F10)</f>
        <v>77255451</v>
      </c>
      <c r="G5" s="17">
        <f>SUM(G6+G7+G8+G9+G10)</f>
        <v>101923390</v>
      </c>
      <c r="H5" s="165">
        <f>SUM(H6+H7+H8+H9+H10)</f>
        <v>0</v>
      </c>
    </row>
    <row r="6" spans="1:8" s="70" customFormat="1" ht="12.75">
      <c r="A6" s="64"/>
      <c r="B6" s="65"/>
      <c r="C6" s="65" t="s">
        <v>18</v>
      </c>
      <c r="D6" s="66"/>
      <c r="E6" s="67" t="s">
        <v>139</v>
      </c>
      <c r="F6" s="68">
        <v>40239000</v>
      </c>
      <c r="G6" s="68">
        <v>55821198</v>
      </c>
      <c r="H6" s="69"/>
    </row>
    <row r="7" spans="1:8" s="70" customFormat="1" ht="12.75">
      <c r="A7" s="64"/>
      <c r="B7" s="65"/>
      <c r="C7" s="65" t="s">
        <v>19</v>
      </c>
      <c r="D7" s="66"/>
      <c r="E7" s="67" t="s">
        <v>140</v>
      </c>
      <c r="F7" s="68">
        <v>6181000</v>
      </c>
      <c r="G7" s="68">
        <v>7877780</v>
      </c>
      <c r="H7" s="69"/>
    </row>
    <row r="8" spans="1:8" s="70" customFormat="1" ht="12.75">
      <c r="A8" s="64"/>
      <c r="B8" s="65"/>
      <c r="C8" s="65" t="s">
        <v>20</v>
      </c>
      <c r="D8" s="66"/>
      <c r="E8" s="67" t="s">
        <v>141</v>
      </c>
      <c r="F8" s="68">
        <v>26574000</v>
      </c>
      <c r="G8" s="68">
        <v>30438318</v>
      </c>
      <c r="H8" s="69"/>
    </row>
    <row r="9" spans="1:8" s="70" customFormat="1" ht="12.75">
      <c r="A9" s="64"/>
      <c r="B9" s="65"/>
      <c r="C9" s="65" t="s">
        <v>21</v>
      </c>
      <c r="D9" s="66"/>
      <c r="E9" s="67" t="s">
        <v>142</v>
      </c>
      <c r="F9" s="68">
        <v>3560000</v>
      </c>
      <c r="G9" s="68">
        <v>6001403</v>
      </c>
      <c r="H9" s="69"/>
    </row>
    <row r="10" spans="1:8" s="70" customFormat="1" ht="12.75">
      <c r="A10" s="64"/>
      <c r="B10" s="65"/>
      <c r="C10" s="65" t="s">
        <v>22</v>
      </c>
      <c r="D10" s="66"/>
      <c r="E10" s="67" t="s">
        <v>143</v>
      </c>
      <c r="F10" s="68">
        <v>701451</v>
      </c>
      <c r="G10" s="68">
        <v>1784691</v>
      </c>
      <c r="H10" s="69"/>
    </row>
    <row r="11" spans="1:8" s="70" customFormat="1" ht="12.75">
      <c r="A11" s="71"/>
      <c r="B11" s="46" t="s">
        <v>6</v>
      </c>
      <c r="C11" s="46"/>
      <c r="D11" s="72"/>
      <c r="E11" s="73" t="s">
        <v>14</v>
      </c>
      <c r="F11" s="74">
        <f>SUM(F12:F14)</f>
        <v>5950000</v>
      </c>
      <c r="G11" s="74">
        <f>SUM(G12:G14)</f>
        <v>6803954</v>
      </c>
      <c r="H11" s="75">
        <f>SUM(H12:H14)</f>
        <v>0</v>
      </c>
    </row>
    <row r="12" spans="1:8" s="70" customFormat="1" ht="12.75">
      <c r="A12" s="64"/>
      <c r="B12" s="65"/>
      <c r="C12" s="65" t="s">
        <v>18</v>
      </c>
      <c r="D12" s="66"/>
      <c r="E12" s="67" t="s">
        <v>144</v>
      </c>
      <c r="F12" s="68">
        <v>2775000</v>
      </c>
      <c r="G12" s="68">
        <v>4302954</v>
      </c>
      <c r="H12" s="69"/>
    </row>
    <row r="13" spans="1:8" s="70" customFormat="1" ht="12.75">
      <c r="A13" s="64"/>
      <c r="B13" s="65"/>
      <c r="C13" s="65" t="s">
        <v>19</v>
      </c>
      <c r="D13" s="66"/>
      <c r="E13" s="67" t="s">
        <v>145</v>
      </c>
      <c r="F13" s="68">
        <v>3175000</v>
      </c>
      <c r="G13" s="68">
        <v>2501000</v>
      </c>
      <c r="H13" s="69"/>
    </row>
    <row r="14" spans="1:8" s="70" customFormat="1" ht="12.75">
      <c r="A14" s="64"/>
      <c r="B14" s="65"/>
      <c r="C14" s="65" t="s">
        <v>20</v>
      </c>
      <c r="D14" s="66"/>
      <c r="E14" s="67" t="s">
        <v>146</v>
      </c>
      <c r="F14" s="68">
        <v>0</v>
      </c>
      <c r="G14" s="68"/>
      <c r="H14" s="69"/>
    </row>
    <row r="15" spans="1:8" s="70" customFormat="1" ht="18" customHeight="1">
      <c r="A15" s="71" t="s">
        <v>58</v>
      </c>
      <c r="B15" s="46"/>
      <c r="C15" s="46"/>
      <c r="D15" s="72"/>
      <c r="E15" s="82" t="s">
        <v>127</v>
      </c>
      <c r="F15" s="74">
        <f>SUM(F5+F11)</f>
        <v>83205451</v>
      </c>
      <c r="G15" s="74">
        <f>SUM(G5+G11)</f>
        <v>108727344</v>
      </c>
      <c r="H15" s="75">
        <f>SUM(H5+H11)</f>
        <v>0</v>
      </c>
    </row>
    <row r="16" spans="1:8" s="70" customFormat="1" ht="12.75">
      <c r="A16" s="64"/>
      <c r="B16" s="65"/>
      <c r="C16" s="65"/>
      <c r="D16" s="66"/>
      <c r="E16" s="67"/>
      <c r="F16" s="68"/>
      <c r="G16" s="68"/>
      <c r="H16" s="69"/>
    </row>
    <row r="17" spans="1:8" s="70" customFormat="1" ht="12.75">
      <c r="A17" s="71"/>
      <c r="B17" s="46" t="s">
        <v>5</v>
      </c>
      <c r="C17" s="46"/>
      <c r="D17" s="72"/>
      <c r="E17" s="73" t="s">
        <v>128</v>
      </c>
      <c r="F17" s="74">
        <f>SUM(F18+F21+F22+F23)</f>
        <v>64568779</v>
      </c>
      <c r="G17" s="74">
        <f>SUM(G18+G21+G22+G23)</f>
        <v>89141373</v>
      </c>
      <c r="H17" s="75">
        <f>SUM(H18+H21+H22+H23)</f>
        <v>0</v>
      </c>
    </row>
    <row r="18" spans="1:8" s="70" customFormat="1" ht="12.75">
      <c r="A18" s="64"/>
      <c r="B18" s="65"/>
      <c r="C18" s="65" t="s">
        <v>18</v>
      </c>
      <c r="D18" s="66"/>
      <c r="E18" s="67" t="s">
        <v>129</v>
      </c>
      <c r="F18" s="68">
        <f>SUM(F19:F20)</f>
        <v>62848779</v>
      </c>
      <c r="G18" s="68">
        <f>SUM(G19:G20)</f>
        <v>85593981</v>
      </c>
      <c r="H18" s="69">
        <f>SUM(H19:H20)</f>
        <v>0</v>
      </c>
    </row>
    <row r="19" spans="1:8" s="70" customFormat="1" ht="12.75">
      <c r="A19" s="64"/>
      <c r="B19" s="65"/>
      <c r="C19" s="65"/>
      <c r="D19" s="66" t="s">
        <v>59</v>
      </c>
      <c r="E19" s="67" t="s">
        <v>130</v>
      </c>
      <c r="F19" s="68">
        <v>20805400</v>
      </c>
      <c r="G19" s="68">
        <v>24342591</v>
      </c>
      <c r="H19" s="69"/>
    </row>
    <row r="20" spans="1:8" s="70" customFormat="1" ht="12.75">
      <c r="A20" s="64"/>
      <c r="B20" s="65"/>
      <c r="C20" s="65"/>
      <c r="D20" s="66" t="s">
        <v>60</v>
      </c>
      <c r="E20" s="67" t="s">
        <v>131</v>
      </c>
      <c r="F20" s="68">
        <v>42043379</v>
      </c>
      <c r="G20" s="68">
        <v>61251390</v>
      </c>
      <c r="H20" s="69"/>
    </row>
    <row r="21" spans="1:8" s="70" customFormat="1" ht="12.75">
      <c r="A21" s="64" t="s">
        <v>17</v>
      </c>
      <c r="B21" s="65"/>
      <c r="C21" s="65" t="s">
        <v>19</v>
      </c>
      <c r="D21" s="66"/>
      <c r="E21" s="67" t="s">
        <v>132</v>
      </c>
      <c r="F21" s="68">
        <v>1570000</v>
      </c>
      <c r="G21" s="68">
        <v>1934189</v>
      </c>
      <c r="H21" s="69"/>
    </row>
    <row r="22" spans="1:8" s="70" customFormat="1" ht="12.75">
      <c r="A22" s="64"/>
      <c r="B22" s="65"/>
      <c r="C22" s="65" t="s">
        <v>20</v>
      </c>
      <c r="D22" s="66"/>
      <c r="E22" s="67" t="s">
        <v>133</v>
      </c>
      <c r="F22" s="68">
        <v>150000</v>
      </c>
      <c r="G22" s="68">
        <v>1613203</v>
      </c>
      <c r="H22" s="69"/>
    </row>
    <row r="23" spans="1:8" s="70" customFormat="1" ht="12.75">
      <c r="A23" s="64"/>
      <c r="B23" s="65"/>
      <c r="C23" s="65" t="s">
        <v>21</v>
      </c>
      <c r="D23" s="66"/>
      <c r="E23" s="67" t="s">
        <v>134</v>
      </c>
      <c r="F23" s="68">
        <v>0</v>
      </c>
      <c r="G23" s="68"/>
      <c r="H23" s="69"/>
    </row>
    <row r="24" spans="1:8" s="70" customFormat="1" ht="12.75">
      <c r="A24" s="71"/>
      <c r="B24" s="46" t="s">
        <v>6</v>
      </c>
      <c r="C24" s="46"/>
      <c r="D24" s="72"/>
      <c r="E24" s="82" t="s">
        <v>37</v>
      </c>
      <c r="F24" s="74">
        <f>SUM(F25:F27)</f>
        <v>0</v>
      </c>
      <c r="G24" s="74">
        <f>SUM(G25:G27)</f>
        <v>29000</v>
      </c>
      <c r="H24" s="75">
        <f>SUM(H25:H27)</f>
        <v>0</v>
      </c>
    </row>
    <row r="25" spans="1:8" s="70" customFormat="1" ht="12.75">
      <c r="A25" s="64"/>
      <c r="B25" s="65"/>
      <c r="C25" s="65" t="s">
        <v>18</v>
      </c>
      <c r="D25" s="66"/>
      <c r="E25" s="83" t="s">
        <v>135</v>
      </c>
      <c r="F25" s="68">
        <v>0</v>
      </c>
      <c r="G25" s="68">
        <v>0</v>
      </c>
      <c r="H25" s="69"/>
    </row>
    <row r="26" spans="1:8" s="70" customFormat="1" ht="12.75">
      <c r="A26" s="64"/>
      <c r="B26" s="65"/>
      <c r="C26" s="65" t="s">
        <v>19</v>
      </c>
      <c r="D26" s="66"/>
      <c r="E26" s="83" t="s">
        <v>136</v>
      </c>
      <c r="F26" s="68">
        <v>0</v>
      </c>
      <c r="G26" s="68">
        <v>29000</v>
      </c>
      <c r="H26" s="69"/>
    </row>
    <row r="27" spans="1:8" s="70" customFormat="1" ht="12.75">
      <c r="A27" s="64"/>
      <c r="B27" s="65"/>
      <c r="C27" s="65" t="s">
        <v>20</v>
      </c>
      <c r="D27" s="66"/>
      <c r="E27" s="83" t="s">
        <v>137</v>
      </c>
      <c r="F27" s="80">
        <v>0</v>
      </c>
      <c r="G27" s="80">
        <v>0</v>
      </c>
      <c r="H27" s="81"/>
    </row>
    <row r="28" spans="1:8" s="70" customFormat="1" ht="21.75" customHeight="1">
      <c r="A28" s="71" t="s">
        <v>61</v>
      </c>
      <c r="B28" s="46"/>
      <c r="C28" s="46"/>
      <c r="D28" s="46"/>
      <c r="E28" s="73" t="s">
        <v>138</v>
      </c>
      <c r="F28" s="84">
        <f>SUM(F17+F24)</f>
        <v>64568779</v>
      </c>
      <c r="G28" s="84">
        <f>SUM(G17+G24)</f>
        <v>89170373</v>
      </c>
      <c r="H28" s="85">
        <f>SUM(H17+H24)</f>
        <v>0</v>
      </c>
    </row>
    <row r="29" spans="1:8" s="70" customFormat="1" ht="26.25" customHeight="1">
      <c r="A29" s="226" t="s">
        <v>62</v>
      </c>
      <c r="B29" s="227"/>
      <c r="C29" s="227"/>
      <c r="D29" s="227"/>
      <c r="E29" s="228"/>
      <c r="F29" s="74">
        <f>SUM(F15-F28)</f>
        <v>18636672</v>
      </c>
      <c r="G29" s="74">
        <f>SUM(G15-G28)</f>
        <v>19556971</v>
      </c>
      <c r="H29" s="75">
        <f>SUM(H15-H28)</f>
        <v>0</v>
      </c>
    </row>
    <row r="30" spans="1:8" s="70" customFormat="1" ht="27.75" customHeight="1">
      <c r="A30" s="87" t="s">
        <v>63</v>
      </c>
      <c r="B30" s="88"/>
      <c r="C30" s="86"/>
      <c r="D30" s="86"/>
      <c r="E30" s="89" t="s">
        <v>64</v>
      </c>
      <c r="F30" s="74">
        <f>SUM(F31)</f>
        <v>19436672</v>
      </c>
      <c r="G30" s="74">
        <f>SUM(G31)</f>
        <v>19439494</v>
      </c>
      <c r="H30" s="75">
        <f>SUM(H31)</f>
        <v>0</v>
      </c>
    </row>
    <row r="31" spans="1:8" s="70" customFormat="1" ht="12.75">
      <c r="A31" s="71"/>
      <c r="B31" s="46" t="s">
        <v>7</v>
      </c>
      <c r="C31" s="46"/>
      <c r="D31" s="72"/>
      <c r="E31" s="90" t="s">
        <v>147</v>
      </c>
      <c r="F31" s="74">
        <f>SUM(F32:F33)</f>
        <v>19436672</v>
      </c>
      <c r="G31" s="74">
        <f>SUM(G32:G33)</f>
        <v>19439494</v>
      </c>
      <c r="H31" s="75">
        <f>SUM(H32:H33)</f>
        <v>0</v>
      </c>
    </row>
    <row r="32" spans="1:8" s="70" customFormat="1" ht="12.75">
      <c r="A32" s="64"/>
      <c r="B32" s="65"/>
      <c r="C32" s="65" t="s">
        <v>18</v>
      </c>
      <c r="D32" s="66"/>
      <c r="E32" s="67" t="s">
        <v>65</v>
      </c>
      <c r="F32" s="68">
        <v>13491672</v>
      </c>
      <c r="G32" s="68">
        <v>13494494</v>
      </c>
      <c r="H32" s="69"/>
    </row>
    <row r="33" spans="1:8" s="70" customFormat="1" ht="12.75">
      <c r="A33" s="64"/>
      <c r="B33" s="65"/>
      <c r="C33" s="65" t="s">
        <v>19</v>
      </c>
      <c r="D33" s="66"/>
      <c r="E33" s="67" t="s">
        <v>66</v>
      </c>
      <c r="F33" s="80">
        <v>5945000</v>
      </c>
      <c r="G33" s="80">
        <v>5945000</v>
      </c>
      <c r="H33" s="81"/>
    </row>
    <row r="34" spans="1:8" s="70" customFormat="1" ht="34.5" customHeight="1">
      <c r="A34" s="91" t="s">
        <v>67</v>
      </c>
      <c r="B34" s="92"/>
      <c r="C34" s="92"/>
      <c r="D34" s="92"/>
      <c r="E34" s="90" t="s">
        <v>159</v>
      </c>
      <c r="F34" s="84">
        <f>SUM(F35+F38+F41)</f>
        <v>0</v>
      </c>
      <c r="G34" s="84">
        <f>SUM(G35+G38+G41)</f>
        <v>917148</v>
      </c>
      <c r="H34" s="85">
        <f>SUM(H35+H38+H41)</f>
        <v>0</v>
      </c>
    </row>
    <row r="35" spans="1:8" s="70" customFormat="1" ht="25.5" customHeight="1">
      <c r="A35" s="71"/>
      <c r="B35" s="46" t="s">
        <v>8</v>
      </c>
      <c r="C35" s="46"/>
      <c r="D35" s="72"/>
      <c r="E35" s="73" t="s">
        <v>148</v>
      </c>
      <c r="F35" s="80">
        <f aca="true" t="shared" si="0" ref="F35:H36">SUM(F36:F37)</f>
        <v>0</v>
      </c>
      <c r="G35" s="80">
        <f t="shared" si="0"/>
        <v>0</v>
      </c>
      <c r="H35" s="81">
        <f t="shared" si="0"/>
        <v>0</v>
      </c>
    </row>
    <row r="36" spans="1:8" s="70" customFormat="1" ht="12.75">
      <c r="A36" s="64"/>
      <c r="B36" s="65"/>
      <c r="C36" s="65" t="s">
        <v>18</v>
      </c>
      <c r="D36" s="66"/>
      <c r="E36" s="67" t="s">
        <v>68</v>
      </c>
      <c r="F36" s="93">
        <v>0</v>
      </c>
      <c r="G36" s="93">
        <v>0</v>
      </c>
      <c r="H36" s="94">
        <f t="shared" si="0"/>
        <v>0</v>
      </c>
    </row>
    <row r="37" spans="1:8" s="70" customFormat="1" ht="12.75">
      <c r="A37" s="64"/>
      <c r="B37" s="65"/>
      <c r="C37" s="65" t="s">
        <v>19</v>
      </c>
      <c r="D37" s="66"/>
      <c r="E37" s="67" t="s">
        <v>37</v>
      </c>
      <c r="F37" s="68">
        <v>0</v>
      </c>
      <c r="G37" s="68">
        <v>0</v>
      </c>
      <c r="H37" s="69"/>
    </row>
    <row r="38" spans="1:8" s="70" customFormat="1" ht="12.75">
      <c r="A38" s="71"/>
      <c r="B38" s="46" t="s">
        <v>9</v>
      </c>
      <c r="C38" s="46"/>
      <c r="D38" s="72"/>
      <c r="E38" s="73" t="s">
        <v>149</v>
      </c>
      <c r="F38" s="74">
        <f>SUM(F39:F40)</f>
        <v>0</v>
      </c>
      <c r="G38" s="74">
        <f>SUM(G39:G40)</f>
        <v>0</v>
      </c>
      <c r="H38" s="75">
        <f>SUM(H39:H40)</f>
        <v>0</v>
      </c>
    </row>
    <row r="39" spans="1:8" s="70" customFormat="1" ht="12.75">
      <c r="A39" s="64"/>
      <c r="B39" s="65"/>
      <c r="C39" s="65" t="s">
        <v>18</v>
      </c>
      <c r="D39" s="66"/>
      <c r="E39" s="67" t="s">
        <v>128</v>
      </c>
      <c r="F39" s="68"/>
      <c r="G39" s="68"/>
      <c r="H39" s="69"/>
    </row>
    <row r="40" spans="1:8" s="70" customFormat="1" ht="12.75" customHeight="1">
      <c r="A40" s="64"/>
      <c r="B40" s="65"/>
      <c r="C40" s="65" t="s">
        <v>19</v>
      </c>
      <c r="D40" s="66"/>
      <c r="E40" s="67" t="s">
        <v>37</v>
      </c>
      <c r="F40" s="68"/>
      <c r="G40" s="68"/>
      <c r="H40" s="69"/>
    </row>
    <row r="41" spans="1:8" s="70" customFormat="1" ht="18.75" customHeight="1">
      <c r="A41" s="71"/>
      <c r="B41" s="46" t="s">
        <v>10</v>
      </c>
      <c r="C41" s="46"/>
      <c r="D41" s="72"/>
      <c r="E41" s="73" t="s">
        <v>150</v>
      </c>
      <c r="F41" s="74"/>
      <c r="G41" s="74">
        <v>917148</v>
      </c>
      <c r="H41" s="75"/>
    </row>
    <row r="42" spans="1:8" s="70" customFormat="1" ht="24.75" customHeight="1">
      <c r="A42" s="71" t="s">
        <v>69</v>
      </c>
      <c r="B42" s="46"/>
      <c r="C42" s="46"/>
      <c r="D42" s="72"/>
      <c r="E42" s="73" t="s">
        <v>160</v>
      </c>
      <c r="F42" s="74">
        <v>800000</v>
      </c>
      <c r="G42" s="74">
        <v>799671</v>
      </c>
      <c r="H42" s="75">
        <f>SUM(H43+H46+H49+H50+H51)</f>
        <v>0</v>
      </c>
    </row>
    <row r="43" spans="1:8" s="70" customFormat="1" ht="12.75">
      <c r="A43" s="95"/>
      <c r="B43" s="96" t="s">
        <v>11</v>
      </c>
      <c r="C43" s="96"/>
      <c r="D43" s="97"/>
      <c r="E43" s="98" t="s">
        <v>151</v>
      </c>
      <c r="F43" s="84">
        <f>SUM(F44:F45)</f>
        <v>0</v>
      </c>
      <c r="G43" s="84">
        <f>SUM(G44:G45)</f>
        <v>0</v>
      </c>
      <c r="H43" s="85">
        <f>SUM(H44:H45)</f>
        <v>0</v>
      </c>
    </row>
    <row r="44" spans="1:13" s="70" customFormat="1" ht="12.75">
      <c r="A44" s="64"/>
      <c r="B44" s="65"/>
      <c r="C44" s="65" t="s">
        <v>18</v>
      </c>
      <c r="D44" s="66"/>
      <c r="E44" s="67" t="s">
        <v>70</v>
      </c>
      <c r="F44" s="68">
        <v>0</v>
      </c>
      <c r="G44" s="68"/>
      <c r="H44" s="69"/>
      <c r="M44" s="70" t="s">
        <v>17</v>
      </c>
    </row>
    <row r="45" spans="1:8" s="70" customFormat="1" ht="12.75">
      <c r="A45" s="64"/>
      <c r="B45" s="65"/>
      <c r="C45" s="65" t="s">
        <v>19</v>
      </c>
      <c r="D45" s="66"/>
      <c r="E45" s="67" t="s">
        <v>38</v>
      </c>
      <c r="F45" s="68">
        <v>0</v>
      </c>
      <c r="G45" s="68"/>
      <c r="H45" s="69"/>
    </row>
    <row r="46" spans="1:8" s="70" customFormat="1" ht="12.75">
      <c r="A46" s="71"/>
      <c r="B46" s="46" t="s">
        <v>11</v>
      </c>
      <c r="C46" s="46"/>
      <c r="D46" s="72"/>
      <c r="E46" s="73" t="s">
        <v>152</v>
      </c>
      <c r="F46" s="74">
        <f>SUM(F47:F48)</f>
        <v>0</v>
      </c>
      <c r="G46" s="74">
        <f>SUM(G47:G48)</f>
        <v>0</v>
      </c>
      <c r="H46" s="75">
        <f>SUM(H47:H48)</f>
        <v>0</v>
      </c>
    </row>
    <row r="47" spans="1:8" s="70" customFormat="1" ht="12.75">
      <c r="A47" s="64"/>
      <c r="B47" s="65"/>
      <c r="C47" s="65" t="s">
        <v>18</v>
      </c>
      <c r="D47" s="66"/>
      <c r="E47" s="67" t="s">
        <v>71</v>
      </c>
      <c r="F47" s="68">
        <v>0</v>
      </c>
      <c r="G47" s="68"/>
      <c r="H47" s="69"/>
    </row>
    <row r="48" spans="1:8" s="70" customFormat="1" ht="12.75">
      <c r="A48" s="76"/>
      <c r="B48" s="77"/>
      <c r="C48" s="77" t="s">
        <v>19</v>
      </c>
      <c r="D48" s="78"/>
      <c r="E48" s="79" t="s">
        <v>72</v>
      </c>
      <c r="F48" s="80"/>
      <c r="G48" s="80"/>
      <c r="H48" s="81"/>
    </row>
    <row r="49" spans="1:8" s="70" customFormat="1" ht="25.5">
      <c r="A49" s="95"/>
      <c r="B49" s="96" t="s">
        <v>156</v>
      </c>
      <c r="C49" s="96"/>
      <c r="D49" s="97"/>
      <c r="E49" s="73" t="s">
        <v>153</v>
      </c>
      <c r="F49" s="84">
        <v>800000</v>
      </c>
      <c r="G49" s="84">
        <v>799671</v>
      </c>
      <c r="H49" s="85"/>
    </row>
    <row r="50" spans="1:8" s="70" customFormat="1" ht="12.75">
      <c r="A50" s="95"/>
      <c r="B50" s="96" t="s">
        <v>157</v>
      </c>
      <c r="C50" s="96"/>
      <c r="D50" s="97"/>
      <c r="E50" s="98" t="s">
        <v>154</v>
      </c>
      <c r="F50" s="84"/>
      <c r="G50" s="84"/>
      <c r="H50" s="85"/>
    </row>
    <row r="51" spans="1:8" s="70" customFormat="1" ht="12.75">
      <c r="A51" s="95"/>
      <c r="B51" s="96" t="s">
        <v>158</v>
      </c>
      <c r="C51" s="96"/>
      <c r="D51" s="97"/>
      <c r="E51" s="98" t="s">
        <v>155</v>
      </c>
      <c r="F51" s="84"/>
      <c r="G51" s="84"/>
      <c r="H51" s="85"/>
    </row>
    <row r="52" spans="1:8" s="70" customFormat="1" ht="20.25" customHeight="1">
      <c r="A52" s="229" t="s">
        <v>73</v>
      </c>
      <c r="B52" s="230"/>
      <c r="C52" s="230"/>
      <c r="D52" s="230"/>
      <c r="E52" s="231"/>
      <c r="F52" s="99">
        <f>SUM(F15+F42)</f>
        <v>84005451</v>
      </c>
      <c r="G52" s="99">
        <f>SUM(G15+G42)</f>
        <v>109527015</v>
      </c>
      <c r="H52" s="100">
        <f>SUM(H15+H42)</f>
        <v>0</v>
      </c>
    </row>
    <row r="53" spans="1:8" s="70" customFormat="1" ht="20.25" customHeight="1" thickBot="1">
      <c r="A53" s="219" t="s">
        <v>74</v>
      </c>
      <c r="B53" s="220"/>
      <c r="C53" s="220"/>
      <c r="D53" s="220"/>
      <c r="E53" s="221"/>
      <c r="F53" s="101">
        <f>SUM(F28+F30+F34)</f>
        <v>84005451</v>
      </c>
      <c r="G53" s="101">
        <f>SUM(G28+G30+G34)</f>
        <v>109527015</v>
      </c>
      <c r="H53" s="102">
        <f>SUM(H28+H30+H34)</f>
        <v>0</v>
      </c>
    </row>
    <row r="54" s="70" customFormat="1" ht="12.75">
      <c r="D54" s="103"/>
    </row>
    <row r="55" s="70" customFormat="1" ht="12.75">
      <c r="D55" s="103"/>
    </row>
    <row r="56" s="70" customFormat="1" ht="12.75">
      <c r="D56" s="103"/>
    </row>
    <row r="57" s="70" customFormat="1" ht="12.75">
      <c r="D57" s="103"/>
    </row>
    <row r="58" s="70" customFormat="1" ht="12.75">
      <c r="D58" s="103"/>
    </row>
    <row r="59" s="70" customFormat="1" ht="12.75">
      <c r="D59" s="103"/>
    </row>
    <row r="60" s="70" customFormat="1" ht="12.75">
      <c r="D60" s="103"/>
    </row>
    <row r="61" s="70" customFormat="1" ht="12.75">
      <c r="D61" s="103"/>
    </row>
    <row r="62" s="70" customFormat="1" ht="12.75">
      <c r="D62" s="103"/>
    </row>
    <row r="63" s="70" customFormat="1" ht="12.75">
      <c r="D63" s="103"/>
    </row>
    <row r="64" s="70" customFormat="1" ht="12.75">
      <c r="D64" s="103"/>
    </row>
    <row r="65" s="70" customFormat="1" ht="12.75">
      <c r="D65" s="103"/>
    </row>
    <row r="66" s="70" customFormat="1" ht="12.75">
      <c r="D66" s="103"/>
    </row>
    <row r="67" s="70" customFormat="1" ht="12.75">
      <c r="D67" s="103"/>
    </row>
    <row r="68" s="70" customFormat="1" ht="12.75">
      <c r="D68" s="103"/>
    </row>
    <row r="69" s="70" customFormat="1" ht="12.75">
      <c r="D69" s="103"/>
    </row>
    <row r="70" s="70" customFormat="1" ht="12.75">
      <c r="D70" s="103"/>
    </row>
    <row r="71" s="70" customFormat="1" ht="12.75">
      <c r="D71" s="103"/>
    </row>
    <row r="72" s="70" customFormat="1" ht="12.75">
      <c r="D72" s="103"/>
    </row>
    <row r="73" s="70" customFormat="1" ht="12.75">
      <c r="D73" s="103"/>
    </row>
    <row r="74" s="70" customFormat="1" ht="12.75">
      <c r="D74" s="103"/>
    </row>
    <row r="75" s="70" customFormat="1" ht="12.75">
      <c r="D75" s="103"/>
    </row>
    <row r="76" s="70" customFormat="1" ht="12.75">
      <c r="D76" s="103"/>
    </row>
    <row r="77" s="70" customFormat="1" ht="12.75">
      <c r="D77" s="103"/>
    </row>
    <row r="78" s="70" customFormat="1" ht="12.75">
      <c r="D78" s="103"/>
    </row>
    <row r="79" s="70" customFormat="1" ht="12.75">
      <c r="D79" s="103"/>
    </row>
    <row r="80" s="70" customFormat="1" ht="12.75">
      <c r="D80" s="103"/>
    </row>
    <row r="81" s="70" customFormat="1" ht="12.75">
      <c r="D81" s="103"/>
    </row>
    <row r="82" s="70" customFormat="1" ht="12.75">
      <c r="D82" s="103"/>
    </row>
    <row r="83" s="70" customFormat="1" ht="12.75">
      <c r="D83" s="103"/>
    </row>
    <row r="84" s="70" customFormat="1" ht="12.75">
      <c r="D84" s="103"/>
    </row>
    <row r="85" s="70" customFormat="1" ht="12.75">
      <c r="D85" s="103"/>
    </row>
    <row r="86" s="70" customFormat="1" ht="12.75">
      <c r="D86" s="103"/>
    </row>
    <row r="87" s="70" customFormat="1" ht="12.75">
      <c r="D87" s="103"/>
    </row>
    <row r="88" s="70" customFormat="1" ht="12.75">
      <c r="D88" s="103"/>
    </row>
    <row r="89" s="70" customFormat="1" ht="12.75">
      <c r="D89" s="103"/>
    </row>
    <row r="90" s="70" customFormat="1" ht="12.75">
      <c r="D90" s="103"/>
    </row>
    <row r="91" s="70" customFormat="1" ht="12.75">
      <c r="D91" s="103"/>
    </row>
    <row r="92" s="70" customFormat="1" ht="12.75">
      <c r="D92" s="103"/>
    </row>
    <row r="93" s="70" customFormat="1" ht="12.75">
      <c r="D93" s="103"/>
    </row>
    <row r="94" s="70" customFormat="1" ht="12.75">
      <c r="D94" s="103"/>
    </row>
    <row r="95" s="70" customFormat="1" ht="12.75">
      <c r="D95" s="103"/>
    </row>
    <row r="96" s="70" customFormat="1" ht="12.75">
      <c r="D96" s="103"/>
    </row>
    <row r="97" s="70" customFormat="1" ht="12.75">
      <c r="D97" s="103"/>
    </row>
    <row r="98" s="70" customFormat="1" ht="12.75">
      <c r="D98" s="103"/>
    </row>
  </sheetData>
  <sheetProtection/>
  <mergeCells count="5">
    <mergeCell ref="A53:E53"/>
    <mergeCell ref="F3:H3"/>
    <mergeCell ref="A1:H1"/>
    <mergeCell ref="A29:E29"/>
    <mergeCell ref="A52:E5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Roman,Félkövér"Vásárosbéc Község Önkormányzata
2/2017.(V.18.) önkormányzati rendelet
1.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view="pageLayout" workbookViewId="0" topLeftCell="I1">
      <selection activeCell="W1" sqref="W1"/>
    </sheetView>
  </sheetViews>
  <sheetFormatPr defaultColWidth="9.140625" defaultRowHeight="12.75"/>
  <cols>
    <col min="1" max="1" width="9.28125" style="0" bestFit="1" customWidth="1"/>
    <col min="2" max="2" width="34.8515625" style="0" customWidth="1"/>
    <col min="3" max="3" width="9.28125" style="0" bestFit="1" customWidth="1"/>
    <col min="4" max="4" width="8.28125" style="0" customWidth="1"/>
    <col min="5" max="6" width="7.421875" style="0" bestFit="1" customWidth="1"/>
    <col min="7" max="7" width="8.8515625" style="0" customWidth="1"/>
    <col min="8" max="8" width="7.28125" style="0" customWidth="1"/>
    <col min="9" max="10" width="7.421875" style="0" bestFit="1" customWidth="1"/>
    <col min="11" max="11" width="9.28125" style="0" bestFit="1" customWidth="1"/>
    <col min="12" max="12" width="12.00390625" style="0" bestFit="1" customWidth="1"/>
    <col min="13" max="13" width="22.00390625" style="0" customWidth="1"/>
    <col min="14" max="14" width="8.421875" style="0" bestFit="1" customWidth="1"/>
    <col min="15" max="15" width="8.140625" style="0" customWidth="1"/>
    <col min="16" max="16" width="9.28125" style="0" bestFit="1" customWidth="1"/>
    <col min="17" max="17" width="8.140625" style="0" customWidth="1"/>
    <col min="18" max="18" width="8.00390625" style="0" customWidth="1"/>
    <col min="19" max="19" width="7.8515625" style="0" bestFit="1" customWidth="1"/>
    <col min="20" max="20" width="10.7109375" style="0" customWidth="1"/>
  </cols>
  <sheetData>
    <row r="1" spans="1:21" ht="12.75">
      <c r="A1" s="234" t="s">
        <v>253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</row>
    <row r="2" spans="2:21" ht="84.75" customHeight="1" thickBot="1">
      <c r="B2" s="105"/>
      <c r="D2" s="106">
        <v>0.12</v>
      </c>
      <c r="E2" s="106">
        <v>0.08</v>
      </c>
      <c r="F2" s="107">
        <v>0.076</v>
      </c>
      <c r="H2" s="106">
        <v>0.08</v>
      </c>
      <c r="I2" s="106">
        <v>0.08</v>
      </c>
      <c r="J2" s="106">
        <v>0.08</v>
      </c>
      <c r="M2" s="105"/>
      <c r="N2" s="106">
        <v>0.08</v>
      </c>
      <c r="O2" s="106">
        <v>0.08</v>
      </c>
      <c r="P2" s="107">
        <v>0.08</v>
      </c>
      <c r="Q2" s="106">
        <v>0.08</v>
      </c>
      <c r="R2" s="106">
        <v>0.08</v>
      </c>
      <c r="S2" s="107">
        <v>0.075</v>
      </c>
      <c r="U2" s="2" t="s">
        <v>273</v>
      </c>
    </row>
    <row r="3" spans="1:21" ht="57" thickBot="1">
      <c r="A3" s="108" t="s">
        <v>75</v>
      </c>
      <c r="B3" s="109" t="s">
        <v>1</v>
      </c>
      <c r="C3" s="110" t="s">
        <v>254</v>
      </c>
      <c r="D3" s="111" t="s">
        <v>76</v>
      </c>
      <c r="E3" s="111" t="s">
        <v>77</v>
      </c>
      <c r="F3" s="111" t="s">
        <v>78</v>
      </c>
      <c r="G3" s="109" t="s">
        <v>79</v>
      </c>
      <c r="H3" s="109" t="s">
        <v>80</v>
      </c>
      <c r="I3" s="109" t="s">
        <v>81</v>
      </c>
      <c r="J3" s="109" t="s">
        <v>82</v>
      </c>
      <c r="K3" s="110" t="s">
        <v>83</v>
      </c>
      <c r="L3" s="112" t="s">
        <v>84</v>
      </c>
      <c r="M3" s="110" t="s">
        <v>255</v>
      </c>
      <c r="N3" s="109" t="s">
        <v>85</v>
      </c>
      <c r="O3" s="109" t="s">
        <v>86</v>
      </c>
      <c r="P3" s="109" t="s">
        <v>87</v>
      </c>
      <c r="Q3" s="109" t="s">
        <v>88</v>
      </c>
      <c r="R3" s="109" t="s">
        <v>89</v>
      </c>
      <c r="S3" s="109" t="s">
        <v>90</v>
      </c>
      <c r="T3" s="109" t="s">
        <v>29</v>
      </c>
      <c r="U3" s="113" t="s">
        <v>84</v>
      </c>
    </row>
    <row r="4" spans="1:21" ht="13.5" thickBot="1">
      <c r="A4" s="114"/>
      <c r="B4" s="115"/>
      <c r="C4" s="116">
        <v>2</v>
      </c>
      <c r="D4" s="117"/>
      <c r="E4" s="117"/>
      <c r="F4" s="117"/>
      <c r="G4" s="115">
        <v>3</v>
      </c>
      <c r="H4" s="115">
        <v>4</v>
      </c>
      <c r="I4" s="116">
        <v>5</v>
      </c>
      <c r="J4" s="116">
        <v>6</v>
      </c>
      <c r="K4" s="115" t="s">
        <v>91</v>
      </c>
      <c r="L4" s="116">
        <v>8</v>
      </c>
      <c r="M4" s="116">
        <v>9</v>
      </c>
      <c r="N4" s="116">
        <v>10</v>
      </c>
      <c r="O4" s="116">
        <v>11</v>
      </c>
      <c r="P4" s="116">
        <v>12</v>
      </c>
      <c r="Q4" s="116">
        <v>13</v>
      </c>
      <c r="R4" s="116">
        <v>14</v>
      </c>
      <c r="S4" s="116">
        <v>15</v>
      </c>
      <c r="T4" s="115" t="s">
        <v>92</v>
      </c>
      <c r="U4" s="118">
        <v>17</v>
      </c>
    </row>
    <row r="5" spans="1:21" ht="12.75">
      <c r="A5" s="151"/>
      <c r="B5" s="119" t="s">
        <v>4</v>
      </c>
      <c r="C5" s="120"/>
      <c r="D5" s="121"/>
      <c r="E5" s="121"/>
      <c r="F5" s="121"/>
      <c r="G5" s="122"/>
      <c r="H5" s="122"/>
      <c r="I5" s="122"/>
      <c r="J5" s="122"/>
      <c r="K5" s="122"/>
      <c r="L5" s="122"/>
      <c r="M5" s="120"/>
      <c r="N5" s="122"/>
      <c r="O5" s="122"/>
      <c r="P5" s="122"/>
      <c r="Q5" s="122"/>
      <c r="R5" s="122"/>
      <c r="S5" s="122"/>
      <c r="T5" s="122"/>
      <c r="U5" s="120"/>
    </row>
    <row r="6" spans="1:21" ht="12.75">
      <c r="A6" s="152">
        <v>1</v>
      </c>
      <c r="B6" s="148" t="s">
        <v>161</v>
      </c>
      <c r="C6" s="125">
        <f>SUM('1. számú melléklet '!F18)</f>
        <v>62848779</v>
      </c>
      <c r="D6" s="126">
        <f>$C6*$D$2</f>
        <v>7541853</v>
      </c>
      <c r="E6" s="126">
        <f>$C6*$F$2</f>
        <v>4776507</v>
      </c>
      <c r="F6" s="126">
        <f>$C6*$F$2</f>
        <v>4776507</v>
      </c>
      <c r="G6" s="126">
        <f>SUM(D6:F6)</f>
        <v>17094867</v>
      </c>
      <c r="H6" s="126">
        <f aca="true" t="shared" si="0" ref="H6:I10">$C6*$H$2</f>
        <v>5027902</v>
      </c>
      <c r="I6" s="126">
        <f t="shared" si="0"/>
        <v>5027902</v>
      </c>
      <c r="J6" s="126">
        <f>$C6*$J$2</f>
        <v>5027902</v>
      </c>
      <c r="K6" s="127">
        <f>(G6+H6+I6+J6)</f>
        <v>32178573</v>
      </c>
      <c r="L6" s="128">
        <f aca="true" t="shared" si="1" ref="L6:L18">K6/C6</f>
        <v>0.512</v>
      </c>
      <c r="M6" s="125">
        <f>SUM('1. számú melléklet '!G18)</f>
        <v>85593981</v>
      </c>
      <c r="N6" s="126">
        <f>$C6*$N$2</f>
        <v>5027902</v>
      </c>
      <c r="O6" s="126">
        <f>$C6*$O$2</f>
        <v>5027902</v>
      </c>
      <c r="P6" s="126">
        <v>4709000</v>
      </c>
      <c r="Q6" s="126">
        <v>4709000</v>
      </c>
      <c r="R6" s="126">
        <v>4709000</v>
      </c>
      <c r="S6" s="126">
        <v>29232604</v>
      </c>
      <c r="T6" s="129">
        <f>SUM(K6+N6+O6+P6+Q6+R6+S6)</f>
        <v>85593981</v>
      </c>
      <c r="U6" s="130">
        <f>T6/M6</f>
        <v>1</v>
      </c>
    </row>
    <row r="7" spans="1:21" ht="12.75">
      <c r="A7" s="153">
        <v>2</v>
      </c>
      <c r="B7" s="149" t="s">
        <v>162</v>
      </c>
      <c r="C7" s="132">
        <f>SUM('1. számú melléklet '!F25)</f>
        <v>0</v>
      </c>
      <c r="D7" s="126">
        <f>$C7*$D$2</f>
        <v>0</v>
      </c>
      <c r="E7" s="126">
        <f>$C7*$E$2</f>
        <v>0</v>
      </c>
      <c r="F7" s="126">
        <f>$C7*$F$2</f>
        <v>0</v>
      </c>
      <c r="G7" s="126">
        <f>SUM(D7:F7)</f>
        <v>0</v>
      </c>
      <c r="H7" s="126">
        <f t="shared" si="0"/>
        <v>0</v>
      </c>
      <c r="I7" s="126">
        <f t="shared" si="0"/>
        <v>0</v>
      </c>
      <c r="J7" s="126">
        <f>$C7*$J$2</f>
        <v>0</v>
      </c>
      <c r="K7" s="127">
        <f>(G7+H7+I7+J7)</f>
        <v>0</v>
      </c>
      <c r="L7" s="128" t="e">
        <f t="shared" si="1"/>
        <v>#DIV/0!</v>
      </c>
      <c r="M7" s="132">
        <v>0</v>
      </c>
      <c r="N7" s="126">
        <f>$C7*$N$2</f>
        <v>0</v>
      </c>
      <c r="O7" s="126">
        <f>$C7*$O$2</f>
        <v>0</v>
      </c>
      <c r="P7" s="126">
        <f>$C7*$P$2</f>
        <v>0</v>
      </c>
      <c r="Q7" s="126">
        <f>$C7*$Q$2</f>
        <v>0</v>
      </c>
      <c r="R7" s="126">
        <f>$C7*$R$2</f>
        <v>0</v>
      </c>
      <c r="S7" s="126">
        <v>0</v>
      </c>
      <c r="T7" s="124">
        <f aca="true" t="shared" si="2" ref="T7:T15">SUM(K7+N7+O7+P7+Q7+R7+S7)</f>
        <v>0</v>
      </c>
      <c r="U7" s="130" t="e">
        <f aca="true" t="shared" si="3" ref="U7:U18">T7/M7</f>
        <v>#DIV/0!</v>
      </c>
    </row>
    <row r="8" spans="1:21" ht="12.75" customHeight="1">
      <c r="A8" s="153" t="s">
        <v>20</v>
      </c>
      <c r="B8" s="148" t="s">
        <v>163</v>
      </c>
      <c r="C8" s="125">
        <f>SUM('1. számú melléklet '!F21)</f>
        <v>1570000</v>
      </c>
      <c r="D8" s="126">
        <f>$C8*$D$2</f>
        <v>188400</v>
      </c>
      <c r="E8" s="126">
        <f>$C8*$E$2</f>
        <v>125600</v>
      </c>
      <c r="F8" s="126">
        <f>$C8*$F$2</f>
        <v>119320</v>
      </c>
      <c r="G8" s="126">
        <f>SUM(D8:F8)</f>
        <v>433320</v>
      </c>
      <c r="H8" s="126">
        <f t="shared" si="0"/>
        <v>125600</v>
      </c>
      <c r="I8" s="126">
        <f t="shared" si="0"/>
        <v>125600</v>
      </c>
      <c r="J8" s="126">
        <f>$C8*$J$2</f>
        <v>125600</v>
      </c>
      <c r="K8" s="127">
        <f>(G8+H8+I8+J8)</f>
        <v>810120</v>
      </c>
      <c r="L8" s="128">
        <f t="shared" si="1"/>
        <v>0.516</v>
      </c>
      <c r="M8" s="125">
        <f>SUM('1. számú melléklet '!G21)</f>
        <v>1934189</v>
      </c>
      <c r="N8" s="126">
        <f>$C8*$N$2</f>
        <v>125600</v>
      </c>
      <c r="O8" s="126">
        <f>$C8*$O$2</f>
        <v>125600</v>
      </c>
      <c r="P8" s="126">
        <f>$C8*$P$2</f>
        <v>125600</v>
      </c>
      <c r="Q8" s="126">
        <f>$C8*$Q$2</f>
        <v>125600</v>
      </c>
      <c r="R8" s="126">
        <v>33479</v>
      </c>
      <c r="S8" s="126">
        <v>588190</v>
      </c>
      <c r="T8" s="124">
        <f t="shared" si="2"/>
        <v>1934189</v>
      </c>
      <c r="U8" s="130">
        <f t="shared" si="3"/>
        <v>1</v>
      </c>
    </row>
    <row r="9" spans="1:21" ht="12.75">
      <c r="A9" s="152" t="s">
        <v>21</v>
      </c>
      <c r="B9" s="148" t="s">
        <v>164</v>
      </c>
      <c r="C9" s="125">
        <f>SUM('1. számú melléklet '!F22)</f>
        <v>150000</v>
      </c>
      <c r="D9" s="126">
        <f>$C9*$D$2</f>
        <v>18000</v>
      </c>
      <c r="E9" s="126">
        <f>$C9*$E$2</f>
        <v>12000</v>
      </c>
      <c r="F9" s="126">
        <f>$C9*$F$2</f>
        <v>11400</v>
      </c>
      <c r="G9" s="126">
        <f>SUM(D9:F9)</f>
        <v>41400</v>
      </c>
      <c r="H9" s="126">
        <f t="shared" si="0"/>
        <v>12000</v>
      </c>
      <c r="I9" s="126">
        <f t="shared" si="0"/>
        <v>12000</v>
      </c>
      <c r="J9" s="126">
        <f>$C9*$J$2</f>
        <v>12000</v>
      </c>
      <c r="K9" s="127">
        <f>(G9+H9+I9+J9)</f>
        <v>77400</v>
      </c>
      <c r="L9" s="128">
        <f t="shared" si="1"/>
        <v>0.516</v>
      </c>
      <c r="M9" s="125">
        <f>SUM('1. számú melléklet '!G22)</f>
        <v>1613203</v>
      </c>
      <c r="N9" s="126">
        <v>12000</v>
      </c>
      <c r="O9" s="126">
        <v>12000</v>
      </c>
      <c r="P9" s="126">
        <v>12000</v>
      </c>
      <c r="Q9" s="126">
        <v>12000</v>
      </c>
      <c r="R9" s="126">
        <v>12000</v>
      </c>
      <c r="S9" s="126">
        <v>1475803</v>
      </c>
      <c r="T9" s="124">
        <f t="shared" si="2"/>
        <v>1613203</v>
      </c>
      <c r="U9" s="130">
        <f t="shared" si="3"/>
        <v>1</v>
      </c>
    </row>
    <row r="10" spans="1:21" ht="12.75">
      <c r="A10" s="152" t="s">
        <v>22</v>
      </c>
      <c r="B10" s="148" t="s">
        <v>165</v>
      </c>
      <c r="C10" s="124">
        <f>SUM('1. számú melléklet '!F26)</f>
        <v>0</v>
      </c>
      <c r="D10" s="126">
        <f>$C10*$D$2</f>
        <v>0</v>
      </c>
      <c r="E10" s="126">
        <f>$C10*$E$2</f>
        <v>0</v>
      </c>
      <c r="F10" s="126">
        <f>$C10*$F$2</f>
        <v>0</v>
      </c>
      <c r="G10" s="126">
        <f>SUM(D10:F10)</f>
        <v>0</v>
      </c>
      <c r="H10" s="126">
        <f t="shared" si="0"/>
        <v>0</v>
      </c>
      <c r="I10" s="126">
        <f t="shared" si="0"/>
        <v>0</v>
      </c>
      <c r="J10" s="126">
        <f>$C10*$J$2</f>
        <v>0</v>
      </c>
      <c r="K10" s="127">
        <f>(G10+H10+I10+J10)</f>
        <v>0</v>
      </c>
      <c r="L10" s="128" t="e">
        <f t="shared" si="1"/>
        <v>#DIV/0!</v>
      </c>
      <c r="M10" s="124">
        <f>SUM('1. számú melléklet '!G26)</f>
        <v>29000</v>
      </c>
      <c r="N10" s="126">
        <v>0</v>
      </c>
      <c r="O10" s="126">
        <f>$C10*$O$2</f>
        <v>0</v>
      </c>
      <c r="P10" s="126">
        <f>$C10*$P$2</f>
        <v>0</v>
      </c>
      <c r="Q10" s="126">
        <f>$C10*$Q$2</f>
        <v>0</v>
      </c>
      <c r="R10" s="126">
        <f>$C10*$R$2</f>
        <v>0</v>
      </c>
      <c r="S10" s="126">
        <f>$C10*$S$2</f>
        <v>0</v>
      </c>
      <c r="T10" s="124">
        <v>29000</v>
      </c>
      <c r="U10" s="130">
        <f t="shared" si="3"/>
        <v>1</v>
      </c>
    </row>
    <row r="11" spans="1:21" ht="12.75">
      <c r="A11" s="232">
        <v>6</v>
      </c>
      <c r="B11" s="148" t="s">
        <v>166</v>
      </c>
      <c r="C11" s="125">
        <f>SUM('1. számú melléklet '!F23)</f>
        <v>0</v>
      </c>
      <c r="D11" s="126">
        <v>0</v>
      </c>
      <c r="E11" s="126"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7">
        <f aca="true" t="shared" si="4" ref="K11:K17">(G11+H11+I11+J11)</f>
        <v>0</v>
      </c>
      <c r="L11" s="128" t="e">
        <f t="shared" si="1"/>
        <v>#DIV/0!</v>
      </c>
      <c r="M11" s="125">
        <v>0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0</v>
      </c>
      <c r="T11" s="124">
        <f t="shared" si="2"/>
        <v>0</v>
      </c>
      <c r="U11" s="130" t="e">
        <f t="shared" si="3"/>
        <v>#DIV/0!</v>
      </c>
    </row>
    <row r="12" spans="1:21" ht="12.75">
      <c r="A12" s="232"/>
      <c r="B12" s="148" t="s">
        <v>167</v>
      </c>
      <c r="C12" s="125">
        <f>SUM('1. számú melléklet '!F27)</f>
        <v>0</v>
      </c>
      <c r="D12" s="126">
        <f aca="true" t="shared" si="5" ref="D12:D17">$C12*$D$2</f>
        <v>0</v>
      </c>
      <c r="E12" s="126">
        <f aca="true" t="shared" si="6" ref="E12:E17">$C12*$E$2</f>
        <v>0</v>
      </c>
      <c r="F12" s="126">
        <f aca="true" t="shared" si="7" ref="F12:F17">$C12*$F$2</f>
        <v>0</v>
      </c>
      <c r="G12" s="126">
        <f aca="true" t="shared" si="8" ref="G12:G17">SUM(D12:F12)</f>
        <v>0</v>
      </c>
      <c r="H12" s="126">
        <f aca="true" t="shared" si="9" ref="H12:I17">$C12*$H$2</f>
        <v>0</v>
      </c>
      <c r="I12" s="126">
        <f t="shared" si="9"/>
        <v>0</v>
      </c>
      <c r="J12" s="126">
        <f aca="true" t="shared" si="10" ref="J12:J17">$C12*$J$2</f>
        <v>0</v>
      </c>
      <c r="K12" s="127">
        <f t="shared" si="4"/>
        <v>0</v>
      </c>
      <c r="L12" s="128" t="e">
        <f t="shared" si="1"/>
        <v>#DIV/0!</v>
      </c>
      <c r="M12" s="125">
        <v>0</v>
      </c>
      <c r="N12" s="126">
        <f>$C12*$N$2</f>
        <v>0</v>
      </c>
      <c r="O12" s="126">
        <f>$C12*$O$2</f>
        <v>0</v>
      </c>
      <c r="P12" s="126">
        <f>$C12*$P$2</f>
        <v>0</v>
      </c>
      <c r="Q12" s="126">
        <f>$C12*$Q$2</f>
        <v>0</v>
      </c>
      <c r="R12" s="126">
        <f>$C12*$R$2</f>
        <v>0</v>
      </c>
      <c r="S12" s="126">
        <f>$C12*$S$2</f>
        <v>0</v>
      </c>
      <c r="T12" s="124">
        <f t="shared" si="2"/>
        <v>0</v>
      </c>
      <c r="U12" s="130" t="e">
        <f t="shared" si="3"/>
        <v>#DIV/0!</v>
      </c>
    </row>
    <row r="13" spans="1:21" ht="15.75" customHeight="1">
      <c r="A13" s="154" t="s">
        <v>24</v>
      </c>
      <c r="B13" s="150" t="s">
        <v>168</v>
      </c>
      <c r="C13" s="134">
        <f>SUM(C6:C12)</f>
        <v>64568779</v>
      </c>
      <c r="D13" s="134">
        <f aca="true" t="shared" si="11" ref="D13:K13">SUM(D6:D12)</f>
        <v>7748253</v>
      </c>
      <c r="E13" s="134">
        <f t="shared" si="11"/>
        <v>4914107</v>
      </c>
      <c r="F13" s="134">
        <f t="shared" si="11"/>
        <v>4907227</v>
      </c>
      <c r="G13" s="134">
        <f t="shared" si="11"/>
        <v>17569587</v>
      </c>
      <c r="H13" s="134">
        <f t="shared" si="11"/>
        <v>5165502</v>
      </c>
      <c r="I13" s="134">
        <f t="shared" si="11"/>
        <v>5165502</v>
      </c>
      <c r="J13" s="134">
        <f t="shared" si="11"/>
        <v>5165502</v>
      </c>
      <c r="K13" s="134">
        <f t="shared" si="11"/>
        <v>33066093</v>
      </c>
      <c r="L13" s="128">
        <f t="shared" si="1"/>
        <v>0.5121</v>
      </c>
      <c r="M13" s="134">
        <f>SUM(M6:M12)</f>
        <v>89170373</v>
      </c>
      <c r="N13" s="134">
        <f aca="true" t="shared" si="12" ref="N13:S13">SUM(N6:N12)</f>
        <v>5165502</v>
      </c>
      <c r="O13" s="134">
        <f t="shared" si="12"/>
        <v>5165502</v>
      </c>
      <c r="P13" s="134">
        <f t="shared" si="12"/>
        <v>4846600</v>
      </c>
      <c r="Q13" s="134">
        <f t="shared" si="12"/>
        <v>4846600</v>
      </c>
      <c r="R13" s="134">
        <f t="shared" si="12"/>
        <v>4754479</v>
      </c>
      <c r="S13" s="134">
        <f t="shared" si="12"/>
        <v>31296597</v>
      </c>
      <c r="T13" s="210">
        <f>SUM(T6:T12)</f>
        <v>89170373</v>
      </c>
      <c r="U13" s="130">
        <f t="shared" si="3"/>
        <v>1</v>
      </c>
    </row>
    <row r="14" spans="1:21" ht="12.75">
      <c r="A14" s="233" t="s">
        <v>25</v>
      </c>
      <c r="B14" s="148" t="s">
        <v>169</v>
      </c>
      <c r="C14" s="124">
        <f>SUM('1. számú melléklet '!F31+'1. számú melléklet '!F35+'1. számú melléklet '!F38+'1. számú melléklet '!F41)</f>
        <v>19436672</v>
      </c>
      <c r="D14" s="126">
        <v>2919401</v>
      </c>
      <c r="E14" s="126">
        <v>1752329</v>
      </c>
      <c r="F14" s="126">
        <v>1439087</v>
      </c>
      <c r="G14" s="126">
        <v>5310817</v>
      </c>
      <c r="H14" s="126">
        <v>1500934</v>
      </c>
      <c r="I14" s="126">
        <v>1500934</v>
      </c>
      <c r="J14" s="126">
        <v>1500934</v>
      </c>
      <c r="K14" s="127">
        <f>(G14+H14+I14+J14)</f>
        <v>9813619</v>
      </c>
      <c r="L14" s="128">
        <f t="shared" si="1"/>
        <v>0.5049</v>
      </c>
      <c r="M14" s="124">
        <v>20356642</v>
      </c>
      <c r="N14" s="126">
        <v>737546</v>
      </c>
      <c r="O14" s="126">
        <v>705546</v>
      </c>
      <c r="P14" s="126">
        <v>1365281</v>
      </c>
      <c r="Q14" s="126">
        <v>1563448</v>
      </c>
      <c r="R14" s="126">
        <v>2488592</v>
      </c>
      <c r="S14" s="126">
        <v>2916939</v>
      </c>
      <c r="T14" s="124">
        <v>20356642</v>
      </c>
      <c r="U14" s="130">
        <f t="shared" si="3"/>
        <v>1</v>
      </c>
    </row>
    <row r="15" spans="1:21" ht="12.75">
      <c r="A15" s="233"/>
      <c r="B15" s="148" t="s">
        <v>93</v>
      </c>
      <c r="C15" s="125"/>
      <c r="D15" s="126"/>
      <c r="E15" s="126"/>
      <c r="F15" s="126"/>
      <c r="G15" s="126"/>
      <c r="H15" s="126"/>
      <c r="I15" s="126"/>
      <c r="J15" s="126"/>
      <c r="K15" s="127">
        <f t="shared" si="4"/>
        <v>0</v>
      </c>
      <c r="L15" s="128" t="e">
        <f t="shared" si="1"/>
        <v>#DIV/0!</v>
      </c>
      <c r="M15" s="125">
        <v>0</v>
      </c>
      <c r="N15" s="126"/>
      <c r="O15" s="126"/>
      <c r="P15" s="126"/>
      <c r="Q15" s="126"/>
      <c r="R15" s="126"/>
      <c r="S15" s="126"/>
      <c r="T15" s="124">
        <f t="shared" si="2"/>
        <v>0</v>
      </c>
      <c r="U15" s="130" t="e">
        <f t="shared" si="3"/>
        <v>#DIV/0!</v>
      </c>
    </row>
    <row r="16" spans="1:21" ht="12.75">
      <c r="A16" s="233"/>
      <c r="B16" s="148" t="s">
        <v>94</v>
      </c>
      <c r="C16" s="125">
        <v>0</v>
      </c>
      <c r="D16" s="126">
        <f t="shared" si="5"/>
        <v>0</v>
      </c>
      <c r="E16" s="126">
        <f t="shared" si="6"/>
        <v>0</v>
      </c>
      <c r="F16" s="126">
        <f t="shared" si="7"/>
        <v>0</v>
      </c>
      <c r="G16" s="126">
        <f t="shared" si="8"/>
        <v>0</v>
      </c>
      <c r="H16" s="126">
        <f t="shared" si="9"/>
        <v>0</v>
      </c>
      <c r="I16" s="126">
        <f t="shared" si="9"/>
        <v>0</v>
      </c>
      <c r="J16" s="126">
        <f t="shared" si="10"/>
        <v>0</v>
      </c>
      <c r="K16" s="127">
        <f t="shared" si="4"/>
        <v>0</v>
      </c>
      <c r="L16" s="128" t="e">
        <f t="shared" si="1"/>
        <v>#DIV/0!</v>
      </c>
      <c r="M16" s="125">
        <v>0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126">
        <v>0</v>
      </c>
      <c r="T16" s="124">
        <v>0</v>
      </c>
      <c r="U16" s="130" t="e">
        <f t="shared" si="3"/>
        <v>#DIV/0!</v>
      </c>
    </row>
    <row r="17" spans="1:21" ht="12.75">
      <c r="A17" s="233"/>
      <c r="B17" s="148" t="s">
        <v>95</v>
      </c>
      <c r="C17" s="125">
        <v>0</v>
      </c>
      <c r="D17" s="126">
        <f t="shared" si="5"/>
        <v>0</v>
      </c>
      <c r="E17" s="126">
        <f t="shared" si="6"/>
        <v>0</v>
      </c>
      <c r="F17" s="126">
        <f t="shared" si="7"/>
        <v>0</v>
      </c>
      <c r="G17" s="126">
        <f t="shared" si="8"/>
        <v>0</v>
      </c>
      <c r="H17" s="126">
        <f t="shared" si="9"/>
        <v>0</v>
      </c>
      <c r="I17" s="126">
        <f t="shared" si="9"/>
        <v>0</v>
      </c>
      <c r="J17" s="126">
        <f t="shared" si="10"/>
        <v>0</v>
      </c>
      <c r="K17" s="127">
        <f t="shared" si="4"/>
        <v>0</v>
      </c>
      <c r="L17" s="128" t="e">
        <f t="shared" si="1"/>
        <v>#DIV/0!</v>
      </c>
      <c r="M17" s="125">
        <v>0</v>
      </c>
      <c r="N17" s="126">
        <f>$C17*$N$2</f>
        <v>0</v>
      </c>
      <c r="O17" s="126">
        <f>$C17*$O$2</f>
        <v>0</v>
      </c>
      <c r="P17" s="126">
        <f>$C17*$P$2</f>
        <v>0</v>
      </c>
      <c r="Q17" s="126">
        <f>$C17*$Q$2</f>
        <v>0</v>
      </c>
      <c r="R17" s="126">
        <f>$C17*$R$2</f>
        <v>0</v>
      </c>
      <c r="S17" s="126">
        <f>$C17*$S$2</f>
        <v>0</v>
      </c>
      <c r="T17" s="124">
        <v>0</v>
      </c>
      <c r="U17" s="130" t="e">
        <f t="shared" si="3"/>
        <v>#DIV/0!</v>
      </c>
    </row>
    <row r="18" spans="1:21" ht="12.75">
      <c r="A18" s="154" t="s">
        <v>26</v>
      </c>
      <c r="B18" s="150" t="s">
        <v>96</v>
      </c>
      <c r="C18" s="134">
        <f>SUM(C13+C14)</f>
        <v>84005451</v>
      </c>
      <c r="D18" s="134">
        <f aca="true" t="shared" si="13" ref="D18:K18">SUM(D13+D14)</f>
        <v>10667654</v>
      </c>
      <c r="E18" s="134">
        <f t="shared" si="13"/>
        <v>6666436</v>
      </c>
      <c r="F18" s="134">
        <f t="shared" si="13"/>
        <v>6346314</v>
      </c>
      <c r="G18" s="134">
        <f t="shared" si="13"/>
        <v>22880404</v>
      </c>
      <c r="H18" s="134">
        <f t="shared" si="13"/>
        <v>6666436</v>
      </c>
      <c r="I18" s="134">
        <f t="shared" si="13"/>
        <v>6666436</v>
      </c>
      <c r="J18" s="134">
        <f t="shared" si="13"/>
        <v>6666436</v>
      </c>
      <c r="K18" s="134">
        <f t="shared" si="13"/>
        <v>42879712</v>
      </c>
      <c r="L18" s="136">
        <f t="shared" si="1"/>
        <v>0.5104</v>
      </c>
      <c r="M18" s="134">
        <f>SUM(M13+M14+M16)</f>
        <v>109527015</v>
      </c>
      <c r="N18" s="210">
        <f aca="true" t="shared" si="14" ref="N18:S18">SUM(N16+N14+N6+N8+N9+N10)</f>
        <v>5903048</v>
      </c>
      <c r="O18" s="210">
        <f t="shared" si="14"/>
        <v>5871048</v>
      </c>
      <c r="P18" s="210">
        <f t="shared" si="14"/>
        <v>6211881</v>
      </c>
      <c r="Q18" s="210">
        <f t="shared" si="14"/>
        <v>6410048</v>
      </c>
      <c r="R18" s="210">
        <f t="shared" si="14"/>
        <v>7243071</v>
      </c>
      <c r="S18" s="210">
        <f t="shared" si="14"/>
        <v>34213536</v>
      </c>
      <c r="T18" s="210">
        <f>SUM(T13:T17)</f>
        <v>109527015</v>
      </c>
      <c r="U18" s="130">
        <f t="shared" si="3"/>
        <v>1</v>
      </c>
    </row>
    <row r="19" spans="1:21" ht="78" customHeight="1">
      <c r="A19" s="137"/>
      <c r="B19" s="105"/>
      <c r="C19" s="138"/>
      <c r="D19" s="139"/>
      <c r="E19" s="139"/>
      <c r="F19" s="139"/>
      <c r="G19" s="138"/>
      <c r="H19" s="138"/>
      <c r="I19" s="138"/>
      <c r="J19" s="138"/>
      <c r="K19" s="138"/>
      <c r="L19" s="140"/>
      <c r="M19" s="105"/>
      <c r="N19" s="138"/>
      <c r="O19" s="138"/>
      <c r="P19" s="138"/>
      <c r="Q19" s="138"/>
      <c r="R19" s="138"/>
      <c r="S19" s="138"/>
      <c r="T19" s="138"/>
      <c r="U19" s="141"/>
    </row>
    <row r="20" spans="1:21" ht="12.75">
      <c r="A20" s="142"/>
      <c r="B20" s="143" t="s">
        <v>12</v>
      </c>
      <c r="C20" s="124"/>
      <c r="D20" s="144"/>
      <c r="E20" s="144"/>
      <c r="F20" s="144"/>
      <c r="G20" s="124"/>
      <c r="H20" s="124"/>
      <c r="I20" s="124"/>
      <c r="J20" s="124"/>
      <c r="K20" s="124"/>
      <c r="L20" s="145"/>
      <c r="M20" s="124"/>
      <c r="N20" s="124"/>
      <c r="O20" s="124"/>
      <c r="P20" s="124"/>
      <c r="Q20" s="124"/>
      <c r="R20" s="124"/>
      <c r="S20" s="124"/>
      <c r="T20" s="124"/>
      <c r="U20" s="130"/>
    </row>
    <row r="21" spans="1:21" ht="12.75">
      <c r="A21" s="123">
        <v>10</v>
      </c>
      <c r="B21" s="124" t="s">
        <v>170</v>
      </c>
      <c r="C21" s="125">
        <f>SUM('1. számú melléklet '!F6)</f>
        <v>40239000</v>
      </c>
      <c r="D21" s="126">
        <f aca="true" t="shared" si="15" ref="D21:D27">$C21*$D$2</f>
        <v>4828680</v>
      </c>
      <c r="E21" s="126">
        <f aca="true" t="shared" si="16" ref="E21:E27">$C21*$E$2</f>
        <v>3219120</v>
      </c>
      <c r="F21" s="126">
        <f aca="true" t="shared" si="17" ref="F21:F27">$C21*$F$2</f>
        <v>3058164</v>
      </c>
      <c r="G21" s="146">
        <f aca="true" t="shared" si="18" ref="G21:G28">SUM(D21:F21)</f>
        <v>11105964</v>
      </c>
      <c r="H21" s="126">
        <f aca="true" t="shared" si="19" ref="H21:H27">$C21*$H$2</f>
        <v>3219120</v>
      </c>
      <c r="I21" s="126">
        <f aca="true" t="shared" si="20" ref="I21:I27">$C21*$I$2</f>
        <v>3219120</v>
      </c>
      <c r="J21" s="126">
        <f aca="true" t="shared" si="21" ref="J21:J27">$C21*$J$2</f>
        <v>3219120</v>
      </c>
      <c r="K21" s="129">
        <f aca="true" t="shared" si="22" ref="K21:K29">SUM(G21+H21+I21+J21)</f>
        <v>20763324</v>
      </c>
      <c r="L21" s="128">
        <f aca="true" t="shared" si="23" ref="L21:L35">K21/C21</f>
        <v>0.516</v>
      </c>
      <c r="M21" s="125">
        <f>SUM('1. számú melléklet '!G6)</f>
        <v>55821198</v>
      </c>
      <c r="N21" s="126">
        <f aca="true" t="shared" si="24" ref="N21:N27">$C21*$N$2</f>
        <v>3219120</v>
      </c>
      <c r="O21" s="126">
        <f aca="true" t="shared" si="25" ref="O21:O27">$C21*$O$2</f>
        <v>3219120</v>
      </c>
      <c r="P21" s="126">
        <f>$C21*$P$2</f>
        <v>3219120</v>
      </c>
      <c r="Q21" s="126">
        <f>$C21*$Q$2</f>
        <v>3219120</v>
      </c>
      <c r="R21" s="126">
        <f>$C21*$R$2</f>
        <v>3219120</v>
      </c>
      <c r="S21" s="126">
        <v>18962274</v>
      </c>
      <c r="T21" s="124">
        <f aca="true" t="shared" si="26" ref="T21:T36">SUM(K21+N21+O21+P21+Q21+R21+S21)</f>
        <v>55821198</v>
      </c>
      <c r="U21" s="130">
        <f>T21/M21</f>
        <v>1</v>
      </c>
    </row>
    <row r="22" spans="1:21" ht="12.75">
      <c r="A22" s="123">
        <v>11</v>
      </c>
      <c r="B22" s="124" t="s">
        <v>171</v>
      </c>
      <c r="C22" s="125">
        <f>SUM('1. számú melléklet '!F7)</f>
        <v>6181000</v>
      </c>
      <c r="D22" s="126">
        <f t="shared" si="15"/>
        <v>741720</v>
      </c>
      <c r="E22" s="126">
        <f t="shared" si="16"/>
        <v>494480</v>
      </c>
      <c r="F22" s="126">
        <f t="shared" si="17"/>
        <v>469756</v>
      </c>
      <c r="G22" s="146">
        <f t="shared" si="18"/>
        <v>1705956</v>
      </c>
      <c r="H22" s="126">
        <f t="shared" si="19"/>
        <v>494480</v>
      </c>
      <c r="I22" s="126">
        <f t="shared" si="20"/>
        <v>494480</v>
      </c>
      <c r="J22" s="126">
        <f t="shared" si="21"/>
        <v>494480</v>
      </c>
      <c r="K22" s="129">
        <f t="shared" si="22"/>
        <v>3189396</v>
      </c>
      <c r="L22" s="128">
        <f t="shared" si="23"/>
        <v>0.516</v>
      </c>
      <c r="M22" s="125">
        <f>SUM('1. számú melléklet '!G7)</f>
        <v>7877780</v>
      </c>
      <c r="N22" s="126">
        <f t="shared" si="24"/>
        <v>494480</v>
      </c>
      <c r="O22" s="126">
        <f t="shared" si="25"/>
        <v>494480</v>
      </c>
      <c r="P22" s="126">
        <f>$C22*$P$2</f>
        <v>494480</v>
      </c>
      <c r="Q22" s="126">
        <f>$C22*$Q$2</f>
        <v>494480</v>
      </c>
      <c r="R22" s="126">
        <v>664000</v>
      </c>
      <c r="S22" s="126">
        <v>2046464</v>
      </c>
      <c r="T22" s="124">
        <f t="shared" si="26"/>
        <v>7877780</v>
      </c>
      <c r="U22" s="130">
        <f aca="true" t="shared" si="27" ref="U22:U35">T22/M22</f>
        <v>1</v>
      </c>
    </row>
    <row r="23" spans="1:21" ht="12.75">
      <c r="A23" s="123">
        <v>12</v>
      </c>
      <c r="B23" s="124" t="s">
        <v>172</v>
      </c>
      <c r="C23" s="125">
        <f>SUM('1. számú melléklet '!F8)</f>
        <v>26574000</v>
      </c>
      <c r="D23" s="126">
        <f t="shared" si="15"/>
        <v>3188880</v>
      </c>
      <c r="E23" s="126">
        <f t="shared" si="16"/>
        <v>2125920</v>
      </c>
      <c r="F23" s="126">
        <f t="shared" si="17"/>
        <v>2019624</v>
      </c>
      <c r="G23" s="146">
        <f t="shared" si="18"/>
        <v>7334424</v>
      </c>
      <c r="H23" s="126">
        <f t="shared" si="19"/>
        <v>2125920</v>
      </c>
      <c r="I23" s="126">
        <f t="shared" si="20"/>
        <v>2125920</v>
      </c>
      <c r="J23" s="126">
        <f t="shared" si="21"/>
        <v>2125920</v>
      </c>
      <c r="K23" s="129">
        <f t="shared" si="22"/>
        <v>13712184</v>
      </c>
      <c r="L23" s="128">
        <f t="shared" si="23"/>
        <v>0.516</v>
      </c>
      <c r="M23" s="125">
        <f>SUM('1. számú melléklet '!G8)</f>
        <v>30438318</v>
      </c>
      <c r="N23" s="126">
        <v>1693000</v>
      </c>
      <c r="O23" s="126">
        <v>1693000</v>
      </c>
      <c r="P23" s="126">
        <v>1693000</v>
      </c>
      <c r="Q23" s="126">
        <v>1693000</v>
      </c>
      <c r="R23" s="126">
        <v>1693000</v>
      </c>
      <c r="S23" s="126">
        <v>8261134</v>
      </c>
      <c r="T23" s="124">
        <f t="shared" si="26"/>
        <v>30438318</v>
      </c>
      <c r="U23" s="130">
        <f t="shared" si="27"/>
        <v>1</v>
      </c>
    </row>
    <row r="24" spans="1:21" ht="12.75">
      <c r="A24" s="123">
        <v>13</v>
      </c>
      <c r="B24" s="124" t="s">
        <v>173</v>
      </c>
      <c r="C24" s="125">
        <f>SUM('1. számú melléklet '!F9)</f>
        <v>3560000</v>
      </c>
      <c r="D24" s="126">
        <f t="shared" si="15"/>
        <v>427200</v>
      </c>
      <c r="E24" s="126">
        <f t="shared" si="16"/>
        <v>284800</v>
      </c>
      <c r="F24" s="126">
        <f t="shared" si="17"/>
        <v>270560</v>
      </c>
      <c r="G24" s="146">
        <f t="shared" si="18"/>
        <v>982560</v>
      </c>
      <c r="H24" s="126">
        <f t="shared" si="19"/>
        <v>284800</v>
      </c>
      <c r="I24" s="126">
        <f t="shared" si="20"/>
        <v>284800</v>
      </c>
      <c r="J24" s="126">
        <f t="shared" si="21"/>
        <v>284800</v>
      </c>
      <c r="K24" s="129">
        <f t="shared" si="22"/>
        <v>1836960</v>
      </c>
      <c r="L24" s="128">
        <f t="shared" si="23"/>
        <v>0.516</v>
      </c>
      <c r="M24" s="125">
        <f>SUM('1. számú melléklet '!G9)</f>
        <v>6001403</v>
      </c>
      <c r="N24" s="126">
        <v>139000</v>
      </c>
      <c r="O24" s="126">
        <v>139000</v>
      </c>
      <c r="P24" s="126">
        <v>139000</v>
      </c>
      <c r="Q24" s="126">
        <v>139000</v>
      </c>
      <c r="R24" s="126">
        <v>139000</v>
      </c>
      <c r="S24" s="126">
        <v>3469443</v>
      </c>
      <c r="T24" s="124">
        <f t="shared" si="26"/>
        <v>6001403</v>
      </c>
      <c r="U24" s="130">
        <f t="shared" si="27"/>
        <v>1</v>
      </c>
    </row>
    <row r="25" spans="1:21" ht="12.75">
      <c r="A25" s="123">
        <v>14</v>
      </c>
      <c r="B25" s="124" t="s">
        <v>174</v>
      </c>
      <c r="C25" s="125">
        <f>SUM('1. számú melléklet '!F10)</f>
        <v>701451</v>
      </c>
      <c r="D25" s="126">
        <f t="shared" si="15"/>
        <v>84174</v>
      </c>
      <c r="E25" s="126">
        <f t="shared" si="16"/>
        <v>56116</v>
      </c>
      <c r="F25" s="126">
        <f t="shared" si="17"/>
        <v>53310</v>
      </c>
      <c r="G25" s="146">
        <f t="shared" si="18"/>
        <v>193600</v>
      </c>
      <c r="H25" s="126">
        <f t="shared" si="19"/>
        <v>56116</v>
      </c>
      <c r="I25" s="126">
        <f t="shared" si="20"/>
        <v>56116</v>
      </c>
      <c r="J25" s="126">
        <f t="shared" si="21"/>
        <v>56116</v>
      </c>
      <c r="K25" s="129">
        <f t="shared" si="22"/>
        <v>361948</v>
      </c>
      <c r="L25" s="128">
        <f t="shared" si="23"/>
        <v>0.516</v>
      </c>
      <c r="M25" s="125">
        <f>SUM('1. számú melléklet '!G10)</f>
        <v>1784691</v>
      </c>
      <c r="N25" s="126">
        <v>291448</v>
      </c>
      <c r="O25" s="126">
        <v>291448</v>
      </c>
      <c r="P25" s="126">
        <v>291448</v>
      </c>
      <c r="Q25" s="126">
        <v>291448</v>
      </c>
      <c r="R25" s="126">
        <v>256951</v>
      </c>
      <c r="S25" s="126">
        <v>0</v>
      </c>
      <c r="T25" s="124">
        <f t="shared" si="26"/>
        <v>1784691</v>
      </c>
      <c r="U25" s="130">
        <f t="shared" si="27"/>
        <v>1</v>
      </c>
    </row>
    <row r="26" spans="1:21" ht="12.75">
      <c r="A26" s="123">
        <v>15</v>
      </c>
      <c r="B26" s="124" t="s">
        <v>97</v>
      </c>
      <c r="C26" s="124">
        <f>SUM(C21+C22+C23+C24+C25)</f>
        <v>77255451</v>
      </c>
      <c r="D26" s="124">
        <f aca="true" t="shared" si="28" ref="D26:K26">SUM(D21+D22+D23+D24+D25)</f>
        <v>9270654</v>
      </c>
      <c r="E26" s="124">
        <f t="shared" si="28"/>
        <v>6180436</v>
      </c>
      <c r="F26" s="124">
        <f t="shared" si="28"/>
        <v>5871414</v>
      </c>
      <c r="G26" s="124">
        <f t="shared" si="28"/>
        <v>21322504</v>
      </c>
      <c r="H26" s="124">
        <f t="shared" si="28"/>
        <v>6180436</v>
      </c>
      <c r="I26" s="124">
        <f t="shared" si="28"/>
        <v>6180436</v>
      </c>
      <c r="J26" s="124">
        <f t="shared" si="28"/>
        <v>6180436</v>
      </c>
      <c r="K26" s="124">
        <f t="shared" si="28"/>
        <v>39863812</v>
      </c>
      <c r="L26" s="128">
        <f t="shared" si="23"/>
        <v>0.516</v>
      </c>
      <c r="M26" s="124">
        <f>SUM(M21+M22+M23+M24+M25)</f>
        <v>101923390</v>
      </c>
      <c r="N26" s="126">
        <f>SUM(N21:N25)</f>
        <v>5837048</v>
      </c>
      <c r="O26" s="126">
        <f>SUM(O21:O25)</f>
        <v>5837048</v>
      </c>
      <c r="P26" s="126">
        <f>SUM(P21:P25)</f>
        <v>5837048</v>
      </c>
      <c r="Q26" s="126">
        <f>SUM(Q21:Q25)</f>
        <v>5837048</v>
      </c>
      <c r="R26" s="126">
        <f>SUM(R21:R25)</f>
        <v>5972071</v>
      </c>
      <c r="S26" s="126">
        <v>32739315</v>
      </c>
      <c r="T26" s="129">
        <f>SUM(K26+N26+O26+P26+Q26+R26+S26)</f>
        <v>101923390</v>
      </c>
      <c r="U26" s="130">
        <f t="shared" si="27"/>
        <v>1</v>
      </c>
    </row>
    <row r="27" spans="1:21" ht="12.75">
      <c r="A27" s="123">
        <v>16</v>
      </c>
      <c r="B27" s="124" t="s">
        <v>175</v>
      </c>
      <c r="C27" s="125">
        <f>SUM('1. számú melléklet '!F12)</f>
        <v>2775000</v>
      </c>
      <c r="D27" s="126">
        <f t="shared" si="15"/>
        <v>333000</v>
      </c>
      <c r="E27" s="126">
        <f t="shared" si="16"/>
        <v>222000</v>
      </c>
      <c r="F27" s="126">
        <f t="shared" si="17"/>
        <v>210900</v>
      </c>
      <c r="G27" s="146">
        <f t="shared" si="18"/>
        <v>765900</v>
      </c>
      <c r="H27" s="126">
        <f t="shared" si="19"/>
        <v>222000</v>
      </c>
      <c r="I27" s="126">
        <f t="shared" si="20"/>
        <v>222000</v>
      </c>
      <c r="J27" s="126">
        <f t="shared" si="21"/>
        <v>222000</v>
      </c>
      <c r="K27" s="129">
        <f t="shared" si="22"/>
        <v>1431900</v>
      </c>
      <c r="L27" s="128">
        <f t="shared" si="23"/>
        <v>0.516</v>
      </c>
      <c r="M27" s="125">
        <f>SUM('1. számú melléklet '!G12)</f>
        <v>4302954</v>
      </c>
      <c r="N27" s="126">
        <f t="shared" si="24"/>
        <v>222000</v>
      </c>
      <c r="O27" s="126">
        <f t="shared" si="25"/>
        <v>222000</v>
      </c>
      <c r="P27" s="126">
        <f>$C27*$P$2</f>
        <v>222000</v>
      </c>
      <c r="Q27" s="126">
        <f>$C27*$P$2</f>
        <v>222000</v>
      </c>
      <c r="R27" s="126">
        <f>$C27*$P$2</f>
        <v>222000</v>
      </c>
      <c r="S27" s="126">
        <v>1761054</v>
      </c>
      <c r="T27" s="124">
        <f t="shared" si="26"/>
        <v>4302954</v>
      </c>
      <c r="U27" s="130">
        <f t="shared" si="27"/>
        <v>1</v>
      </c>
    </row>
    <row r="28" spans="1:21" ht="12.75">
      <c r="A28" s="123">
        <v>17</v>
      </c>
      <c r="B28" s="124" t="s">
        <v>176</v>
      </c>
      <c r="C28" s="125">
        <f>SUM('1. számú melléklet '!F13+'1. számú melléklet '!F14)</f>
        <v>3175000</v>
      </c>
      <c r="D28" s="126">
        <v>264000</v>
      </c>
      <c r="E28" s="126">
        <v>264000</v>
      </c>
      <c r="F28" s="126">
        <v>264000</v>
      </c>
      <c r="G28" s="146">
        <f t="shared" si="18"/>
        <v>792000</v>
      </c>
      <c r="H28" s="126">
        <v>264000</v>
      </c>
      <c r="I28" s="126">
        <v>264000</v>
      </c>
      <c r="J28" s="126">
        <v>264000</v>
      </c>
      <c r="K28" s="129">
        <f t="shared" si="22"/>
        <v>1584000</v>
      </c>
      <c r="L28" s="128">
        <f t="shared" si="23"/>
        <v>0.4989</v>
      </c>
      <c r="M28" s="125">
        <f>SUM('1. számú melléklet '!G13)</f>
        <v>2501000</v>
      </c>
      <c r="N28" s="126">
        <v>152833</v>
      </c>
      <c r="O28" s="126">
        <v>152833</v>
      </c>
      <c r="P28" s="126">
        <v>152833</v>
      </c>
      <c r="Q28" s="126">
        <v>152833</v>
      </c>
      <c r="R28" s="126">
        <v>152833</v>
      </c>
      <c r="S28" s="126">
        <v>152835</v>
      </c>
      <c r="T28" s="124">
        <f t="shared" si="26"/>
        <v>2501000</v>
      </c>
      <c r="U28" s="130">
        <f t="shared" si="27"/>
        <v>1</v>
      </c>
    </row>
    <row r="29" spans="1:21" ht="12.75">
      <c r="A29" s="123">
        <v>18</v>
      </c>
      <c r="B29" s="124" t="s">
        <v>98</v>
      </c>
      <c r="C29" s="124">
        <f>SUM(C27+C28)</f>
        <v>5950000</v>
      </c>
      <c r="D29" s="126">
        <f>SUM(D27:D28)</f>
        <v>597000</v>
      </c>
      <c r="E29" s="126">
        <f aca="true" t="shared" si="29" ref="E29:J29">SUM(E27:E28)</f>
        <v>486000</v>
      </c>
      <c r="F29" s="126">
        <f t="shared" si="29"/>
        <v>474900</v>
      </c>
      <c r="G29" s="126">
        <f t="shared" si="29"/>
        <v>1557900</v>
      </c>
      <c r="H29" s="126">
        <f t="shared" si="29"/>
        <v>486000</v>
      </c>
      <c r="I29" s="126">
        <f t="shared" si="29"/>
        <v>486000</v>
      </c>
      <c r="J29" s="126">
        <f t="shared" si="29"/>
        <v>486000</v>
      </c>
      <c r="K29" s="129">
        <f t="shared" si="22"/>
        <v>3015900</v>
      </c>
      <c r="L29" s="128">
        <f t="shared" si="23"/>
        <v>0.5069</v>
      </c>
      <c r="M29" s="124">
        <f>SUM(M27+M28)</f>
        <v>6803954</v>
      </c>
      <c r="N29" s="126">
        <v>66000</v>
      </c>
      <c r="O29" s="126">
        <v>34000</v>
      </c>
      <c r="P29" s="126">
        <f>SUM(P27:P28)</f>
        <v>374833</v>
      </c>
      <c r="Q29" s="126">
        <v>573000</v>
      </c>
      <c r="R29" s="126">
        <v>1271000</v>
      </c>
      <c r="S29" s="126">
        <v>1474221</v>
      </c>
      <c r="T29" s="124">
        <f>SUM(T27:T28)</f>
        <v>6803954</v>
      </c>
      <c r="U29" s="130">
        <f t="shared" si="27"/>
        <v>1</v>
      </c>
    </row>
    <row r="30" spans="1:21" ht="12.75">
      <c r="A30" s="147">
        <v>19</v>
      </c>
      <c r="B30" s="133" t="s">
        <v>99</v>
      </c>
      <c r="C30" s="134">
        <f>SUM(C26+C29)</f>
        <v>83205451</v>
      </c>
      <c r="D30" s="134">
        <f aca="true" t="shared" si="30" ref="D30:K30">SUM(D26+D29)</f>
        <v>9867654</v>
      </c>
      <c r="E30" s="134">
        <f t="shared" si="30"/>
        <v>6666436</v>
      </c>
      <c r="F30" s="134">
        <f t="shared" si="30"/>
        <v>6346314</v>
      </c>
      <c r="G30" s="134">
        <f t="shared" si="30"/>
        <v>22880404</v>
      </c>
      <c r="H30" s="134">
        <f t="shared" si="30"/>
        <v>6666436</v>
      </c>
      <c r="I30" s="134">
        <f t="shared" si="30"/>
        <v>6666436</v>
      </c>
      <c r="J30" s="134">
        <f t="shared" si="30"/>
        <v>6666436</v>
      </c>
      <c r="K30" s="134">
        <f t="shared" si="30"/>
        <v>42879712</v>
      </c>
      <c r="L30" s="128">
        <f t="shared" si="23"/>
        <v>0.5153</v>
      </c>
      <c r="M30" s="134">
        <f aca="true" t="shared" si="31" ref="M30:S30">SUM(M26+M29)</f>
        <v>108727344</v>
      </c>
      <c r="N30" s="134">
        <f t="shared" si="31"/>
        <v>5903048</v>
      </c>
      <c r="O30" s="134">
        <f t="shared" si="31"/>
        <v>5871048</v>
      </c>
      <c r="P30" s="134">
        <f t="shared" si="31"/>
        <v>6211881</v>
      </c>
      <c r="Q30" s="134">
        <f t="shared" si="31"/>
        <v>6410048</v>
      </c>
      <c r="R30" s="134">
        <f t="shared" si="31"/>
        <v>7243071</v>
      </c>
      <c r="S30" s="210">
        <f t="shared" si="31"/>
        <v>34213536</v>
      </c>
      <c r="T30" s="218">
        <f>SUM(T26+T29)</f>
        <v>108727344</v>
      </c>
      <c r="U30" s="130">
        <f t="shared" si="27"/>
        <v>1</v>
      </c>
    </row>
    <row r="31" spans="1:21" ht="12.75">
      <c r="A31" s="123">
        <v>20</v>
      </c>
      <c r="B31" s="124" t="s">
        <v>177</v>
      </c>
      <c r="C31" s="124">
        <f>SUM('1. számú melléklet '!F43+'1. számú melléklet '!F46+'1. számú melléklet '!F49+'1. számú melléklet '!F50+'1. számú melléklet '!F51)</f>
        <v>800000</v>
      </c>
      <c r="D31" s="124">
        <v>800000</v>
      </c>
      <c r="E31" s="124">
        <f aca="true" t="shared" si="32" ref="E31:J31">SUM(E32:E34)</f>
        <v>0</v>
      </c>
      <c r="F31" s="124">
        <f t="shared" si="32"/>
        <v>0</v>
      </c>
      <c r="G31" s="124">
        <f aca="true" t="shared" si="33" ref="G31:G37">SUM(D31:F31)</f>
        <v>800000</v>
      </c>
      <c r="H31" s="124">
        <f t="shared" si="32"/>
        <v>0</v>
      </c>
      <c r="I31" s="124">
        <f t="shared" si="32"/>
        <v>0</v>
      </c>
      <c r="J31" s="124">
        <f t="shared" si="32"/>
        <v>0</v>
      </c>
      <c r="K31" s="129">
        <f>SUM(G31:J31)</f>
        <v>800000</v>
      </c>
      <c r="L31" s="128">
        <f t="shared" si="23"/>
        <v>1</v>
      </c>
      <c r="M31" s="124">
        <f>SUM('1. számú melléklet '!G49)</f>
        <v>799671</v>
      </c>
      <c r="N31" s="126"/>
      <c r="O31" s="126">
        <f>SUM(O32:O34)</f>
        <v>0</v>
      </c>
      <c r="P31" s="126">
        <v>0</v>
      </c>
      <c r="Q31" s="126">
        <f>SUM(Q32:Q34)</f>
        <v>0</v>
      </c>
      <c r="R31" s="126">
        <f>SUM(R32:R34)</f>
        <v>0</v>
      </c>
      <c r="S31" s="126">
        <v>0</v>
      </c>
      <c r="T31" s="129">
        <v>799671</v>
      </c>
      <c r="U31" s="130">
        <f t="shared" si="27"/>
        <v>1</v>
      </c>
    </row>
    <row r="32" spans="1:21" ht="12.75">
      <c r="A32" s="123"/>
      <c r="B32" s="124" t="s">
        <v>100</v>
      </c>
      <c r="C32" s="125">
        <v>0</v>
      </c>
      <c r="D32" s="126">
        <f>$C32*$D$2</f>
        <v>0</v>
      </c>
      <c r="E32" s="126">
        <f>$C32*$E$2</f>
        <v>0</v>
      </c>
      <c r="F32" s="126">
        <f>$C32*$F$2</f>
        <v>0</v>
      </c>
      <c r="G32" s="124">
        <f t="shared" si="33"/>
        <v>0</v>
      </c>
      <c r="H32" s="126">
        <f>$C32*$H$2</f>
        <v>0</v>
      </c>
      <c r="I32" s="126">
        <f>$C32*$I$2</f>
        <v>0</v>
      </c>
      <c r="J32" s="126">
        <f>$C32*$J$2</f>
        <v>0</v>
      </c>
      <c r="K32" s="129">
        <f>SUM(G32:J32)</f>
        <v>0</v>
      </c>
      <c r="L32" s="128" t="e">
        <f t="shared" si="23"/>
        <v>#DIV/0!</v>
      </c>
      <c r="M32" s="125">
        <v>0</v>
      </c>
      <c r="N32" s="126">
        <f>$C32*$N$2</f>
        <v>0</v>
      </c>
      <c r="O32" s="126">
        <f>$C32*$O$2</f>
        <v>0</v>
      </c>
      <c r="P32" s="126">
        <f>$C32*$P$2</f>
        <v>0</v>
      </c>
      <c r="Q32" s="126">
        <f>$C32*$Q$2</f>
        <v>0</v>
      </c>
      <c r="R32" s="126">
        <f>$C32*$R$2</f>
        <v>0</v>
      </c>
      <c r="S32" s="126">
        <f>$C32*$S$2</f>
        <v>0</v>
      </c>
      <c r="T32" s="124">
        <f t="shared" si="26"/>
        <v>0</v>
      </c>
      <c r="U32" s="130" t="e">
        <f t="shared" si="27"/>
        <v>#DIV/0!</v>
      </c>
    </row>
    <row r="33" spans="1:21" ht="12.75">
      <c r="A33" s="123"/>
      <c r="B33" s="124" t="s">
        <v>101</v>
      </c>
      <c r="C33" s="125"/>
      <c r="D33" s="126"/>
      <c r="E33" s="126"/>
      <c r="F33" s="126"/>
      <c r="G33" s="124"/>
      <c r="H33" s="126"/>
      <c r="I33" s="126"/>
      <c r="J33" s="126"/>
      <c r="K33" s="129">
        <f>SUM(G33:J33)</f>
        <v>0</v>
      </c>
      <c r="L33" s="128" t="e">
        <f t="shared" si="23"/>
        <v>#DIV/0!</v>
      </c>
      <c r="M33" s="125"/>
      <c r="N33" s="126"/>
      <c r="O33" s="126"/>
      <c r="P33" s="126"/>
      <c r="Q33" s="126"/>
      <c r="R33" s="126"/>
      <c r="S33" s="126"/>
      <c r="T33" s="124">
        <f t="shared" si="26"/>
        <v>0</v>
      </c>
      <c r="U33" s="130" t="e">
        <f t="shared" si="27"/>
        <v>#DIV/0!</v>
      </c>
    </row>
    <row r="34" spans="1:21" ht="12.75">
      <c r="A34" s="123"/>
      <c r="B34" s="124" t="s">
        <v>102</v>
      </c>
      <c r="C34" s="125">
        <v>0</v>
      </c>
      <c r="D34" s="126">
        <f>$C34*$D$2</f>
        <v>0</v>
      </c>
      <c r="E34" s="126">
        <f>$C34*$E$2</f>
        <v>0</v>
      </c>
      <c r="F34" s="126">
        <f>$C34*$F$2</f>
        <v>0</v>
      </c>
      <c r="G34" s="124">
        <f t="shared" si="33"/>
        <v>0</v>
      </c>
      <c r="H34" s="126">
        <f>$C34*$H$2</f>
        <v>0</v>
      </c>
      <c r="I34" s="126">
        <f>$C34*$I$2</f>
        <v>0</v>
      </c>
      <c r="J34" s="126">
        <f>$C34*$J$2</f>
        <v>0</v>
      </c>
      <c r="K34" s="129">
        <f>SUM(G34:J34)</f>
        <v>0</v>
      </c>
      <c r="L34" s="128" t="e">
        <f t="shared" si="23"/>
        <v>#DIV/0!</v>
      </c>
      <c r="M34" s="125">
        <v>0</v>
      </c>
      <c r="N34" s="126">
        <f>$C34*$N$2</f>
        <v>0</v>
      </c>
      <c r="O34" s="126">
        <f>$C34*$O$2</f>
        <v>0</v>
      </c>
      <c r="P34" s="126">
        <f>$C34*$P$2</f>
        <v>0</v>
      </c>
      <c r="Q34" s="126">
        <f>$C34*$Q$2</f>
        <v>0</v>
      </c>
      <c r="R34" s="126">
        <f>$C34*$R$2</f>
        <v>0</v>
      </c>
      <c r="S34" s="126">
        <f>$C34*$S$2</f>
        <v>0</v>
      </c>
      <c r="T34" s="124">
        <f t="shared" si="26"/>
        <v>0</v>
      </c>
      <c r="U34" s="130" t="e">
        <f t="shared" si="27"/>
        <v>#DIV/0!</v>
      </c>
    </row>
    <row r="35" spans="1:21" ht="12.75">
      <c r="A35" s="147">
        <v>21</v>
      </c>
      <c r="B35" s="133" t="s">
        <v>103</v>
      </c>
      <c r="C35" s="134">
        <f>SUM(C30+C31)</f>
        <v>84005451</v>
      </c>
      <c r="D35" s="134">
        <f aca="true" t="shared" si="34" ref="D35:K35">SUM(D30+D31)</f>
        <v>10667654</v>
      </c>
      <c r="E35" s="134">
        <f t="shared" si="34"/>
        <v>6666436</v>
      </c>
      <c r="F35" s="134">
        <f t="shared" si="34"/>
        <v>6346314</v>
      </c>
      <c r="G35" s="134">
        <f t="shared" si="34"/>
        <v>23680404</v>
      </c>
      <c r="H35" s="134">
        <f t="shared" si="34"/>
        <v>6666436</v>
      </c>
      <c r="I35" s="134">
        <f t="shared" si="34"/>
        <v>6666436</v>
      </c>
      <c r="J35" s="134">
        <f t="shared" si="34"/>
        <v>6666436</v>
      </c>
      <c r="K35" s="134">
        <f t="shared" si="34"/>
        <v>43679712</v>
      </c>
      <c r="L35" s="128">
        <f t="shared" si="23"/>
        <v>0.52</v>
      </c>
      <c r="M35" s="134">
        <f>SUM(M30+M31)</f>
        <v>109527015</v>
      </c>
      <c r="N35" s="134">
        <f aca="true" t="shared" si="35" ref="N35:S35">SUM(N30+N31)</f>
        <v>5903048</v>
      </c>
      <c r="O35" s="134">
        <f t="shared" si="35"/>
        <v>5871048</v>
      </c>
      <c r="P35" s="134">
        <f t="shared" si="35"/>
        <v>6211881</v>
      </c>
      <c r="Q35" s="134">
        <f t="shared" si="35"/>
        <v>6410048</v>
      </c>
      <c r="R35" s="134">
        <f t="shared" si="35"/>
        <v>7243071</v>
      </c>
      <c r="S35" s="134">
        <f t="shared" si="35"/>
        <v>34213536</v>
      </c>
      <c r="T35" s="135">
        <f>SUM(T30:T34)</f>
        <v>109527015</v>
      </c>
      <c r="U35" s="130">
        <f t="shared" si="27"/>
        <v>1</v>
      </c>
    </row>
    <row r="36" spans="1:21" ht="12.75">
      <c r="A36" s="123">
        <v>22</v>
      </c>
      <c r="B36" s="124" t="s">
        <v>55</v>
      </c>
      <c r="C36" s="124">
        <f>SUM(C13-C30)</f>
        <v>-18636672</v>
      </c>
      <c r="D36" s="124">
        <f aca="true" t="shared" si="36" ref="D36:J36">SUM(D13-D30)</f>
        <v>-2119401</v>
      </c>
      <c r="E36" s="124">
        <f t="shared" si="36"/>
        <v>-1752329</v>
      </c>
      <c r="F36" s="124">
        <f t="shared" si="36"/>
        <v>-1439087</v>
      </c>
      <c r="G36" s="124">
        <f t="shared" si="33"/>
        <v>-5310817</v>
      </c>
      <c r="H36" s="124">
        <f t="shared" si="36"/>
        <v>-1500934</v>
      </c>
      <c r="I36" s="124">
        <f t="shared" si="36"/>
        <v>-1500934</v>
      </c>
      <c r="J36" s="124">
        <f t="shared" si="36"/>
        <v>-1500934</v>
      </c>
      <c r="K36" s="129">
        <f>SUM(G36:J36)</f>
        <v>-9813619</v>
      </c>
      <c r="L36" s="128"/>
      <c r="M36" s="124">
        <f aca="true" t="shared" si="37" ref="M36:S36">SUM(M13-M30)</f>
        <v>-19556971</v>
      </c>
      <c r="N36" s="126">
        <f t="shared" si="37"/>
        <v>-737546</v>
      </c>
      <c r="O36" s="126">
        <f t="shared" si="37"/>
        <v>-705546</v>
      </c>
      <c r="P36" s="126">
        <f t="shared" si="37"/>
        <v>-1365281</v>
      </c>
      <c r="Q36" s="126">
        <f t="shared" si="37"/>
        <v>-1563448</v>
      </c>
      <c r="R36" s="126">
        <f t="shared" si="37"/>
        <v>-2488592</v>
      </c>
      <c r="S36" s="126">
        <f t="shared" si="37"/>
        <v>-2916939</v>
      </c>
      <c r="T36" s="131">
        <f t="shared" si="26"/>
        <v>-19590971</v>
      </c>
      <c r="U36" s="124"/>
    </row>
    <row r="37" spans="1:21" ht="12.75">
      <c r="A37" s="123">
        <v>23</v>
      </c>
      <c r="B37" s="124" t="s">
        <v>104</v>
      </c>
      <c r="C37" s="124">
        <f>SUM(C18-C35)</f>
        <v>0</v>
      </c>
      <c r="D37" s="124">
        <f>SUM(D18-D35)</f>
        <v>0</v>
      </c>
      <c r="E37" s="124">
        <f>SUM(E18-E35)</f>
        <v>0</v>
      </c>
      <c r="F37" s="124">
        <f>SUM(F18-F35)</f>
        <v>0</v>
      </c>
      <c r="G37" s="124">
        <f t="shared" si="33"/>
        <v>0</v>
      </c>
      <c r="H37" s="126">
        <f>SUM(H18-H35)</f>
        <v>0</v>
      </c>
      <c r="I37" s="126">
        <f>SUM(I18-I35)</f>
        <v>0</v>
      </c>
      <c r="J37" s="126">
        <f>SUM(J18-J35)</f>
        <v>0</v>
      </c>
      <c r="K37" s="129">
        <f>SUM(G37:J37)</f>
        <v>0</v>
      </c>
      <c r="L37" s="128"/>
      <c r="M37" s="124">
        <f>SUM(M18-M35)</f>
        <v>0</v>
      </c>
      <c r="N37" s="124">
        <f aca="true" t="shared" si="38" ref="N37:S37">SUM(N18-N35)</f>
        <v>0</v>
      </c>
      <c r="O37" s="124">
        <f>SUM(O18-O35)</f>
        <v>0</v>
      </c>
      <c r="P37" s="124">
        <f t="shared" si="38"/>
        <v>0</v>
      </c>
      <c r="Q37" s="124">
        <f t="shared" si="38"/>
        <v>0</v>
      </c>
      <c r="R37" s="124">
        <f t="shared" si="38"/>
        <v>0</v>
      </c>
      <c r="S37" s="124">
        <f t="shared" si="38"/>
        <v>0</v>
      </c>
      <c r="T37" s="211">
        <f>SUM(K37+N37+O37+P37+Q37+R37+S37)</f>
        <v>0</v>
      </c>
      <c r="U37" s="124"/>
    </row>
  </sheetData>
  <sheetProtection/>
  <mergeCells count="3">
    <mergeCell ref="A11:A12"/>
    <mergeCell ref="A14:A17"/>
    <mergeCell ref="A1:U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&amp;R&amp;"Times New Roman,Normál"Vásárosbéc Község Önkormányzata
2/2017.(V.18.) önkormányzati rendelet 
2. számú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view="pageLayout" workbookViewId="0" topLeftCell="A1">
      <selection activeCell="D30" sqref="D30"/>
    </sheetView>
  </sheetViews>
  <sheetFormatPr defaultColWidth="9.140625" defaultRowHeight="12.75"/>
  <cols>
    <col min="1" max="1" width="4.8515625" style="0" customWidth="1"/>
    <col min="2" max="2" width="27.8515625" style="0" customWidth="1"/>
    <col min="3" max="3" width="10.7109375" style="167" customWidth="1"/>
    <col min="4" max="4" width="11.140625" style="167" bestFit="1" customWidth="1"/>
    <col min="5" max="12" width="10.7109375" style="167" customWidth="1"/>
    <col min="13" max="13" width="11.140625" style="167" bestFit="1" customWidth="1"/>
    <col min="14" max="14" width="10.7109375" style="167" customWidth="1"/>
  </cols>
  <sheetData>
    <row r="1" spans="2:14" ht="12.75">
      <c r="B1" s="234" t="s">
        <v>234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2:14" ht="12.75">
      <c r="B2" s="234" t="s">
        <v>182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ht="11.25" customHeight="1">
      <c r="N3" s="214" t="s">
        <v>273</v>
      </c>
    </row>
    <row r="4" spans="1:14" ht="12.75" customHeight="1">
      <c r="A4" s="235" t="s">
        <v>178</v>
      </c>
      <c r="B4" s="236"/>
      <c r="C4" s="239" t="s">
        <v>179</v>
      </c>
      <c r="D4" s="240"/>
      <c r="E4" s="240"/>
      <c r="F4" s="239" t="s">
        <v>180</v>
      </c>
      <c r="G4" s="240"/>
      <c r="H4" s="240"/>
      <c r="I4" s="239" t="s">
        <v>181</v>
      </c>
      <c r="J4" s="240"/>
      <c r="K4" s="240"/>
      <c r="L4" s="239" t="s">
        <v>29</v>
      </c>
      <c r="M4" s="240"/>
      <c r="N4" s="240"/>
    </row>
    <row r="5" spans="1:14" ht="28.5" customHeight="1">
      <c r="A5" s="237"/>
      <c r="B5" s="238"/>
      <c r="C5" s="169" t="s">
        <v>50</v>
      </c>
      <c r="D5" s="169" t="s">
        <v>2</v>
      </c>
      <c r="E5" s="170" t="s">
        <v>3</v>
      </c>
      <c r="F5" s="169" t="s">
        <v>50</v>
      </c>
      <c r="G5" s="169" t="s">
        <v>2</v>
      </c>
      <c r="H5" s="170" t="s">
        <v>3</v>
      </c>
      <c r="I5" s="169" t="s">
        <v>50</v>
      </c>
      <c r="J5" s="169" t="s">
        <v>2</v>
      </c>
      <c r="K5" s="170" t="s">
        <v>3</v>
      </c>
      <c r="L5" s="169" t="s">
        <v>50</v>
      </c>
      <c r="M5" s="169" t="s">
        <v>2</v>
      </c>
      <c r="N5" s="170" t="s">
        <v>3</v>
      </c>
    </row>
    <row r="6" spans="1:14" ht="12.75">
      <c r="A6" s="182" t="s">
        <v>190</v>
      </c>
      <c r="B6" s="174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1:14" ht="12.75">
      <c r="A7" s="173"/>
      <c r="B7" s="174" t="s">
        <v>187</v>
      </c>
      <c r="C7" s="171">
        <v>85000</v>
      </c>
      <c r="D7" s="171">
        <v>82178</v>
      </c>
      <c r="E7" s="171">
        <v>0</v>
      </c>
      <c r="F7" s="171">
        <v>0</v>
      </c>
      <c r="G7" s="171">
        <v>0</v>
      </c>
      <c r="H7" s="171">
        <v>0</v>
      </c>
      <c r="I7" s="171">
        <v>0</v>
      </c>
      <c r="J7" s="171">
        <v>0</v>
      </c>
      <c r="K7" s="171">
        <v>0</v>
      </c>
      <c r="L7" s="171">
        <f aca="true" t="shared" si="0" ref="L7:N9">SUM(C7+F7+I7)</f>
        <v>85000</v>
      </c>
      <c r="M7" s="171">
        <f t="shared" si="0"/>
        <v>82178</v>
      </c>
      <c r="N7" s="171">
        <f t="shared" si="0"/>
        <v>0</v>
      </c>
    </row>
    <row r="8" spans="1:14" ht="12.75">
      <c r="A8" s="168"/>
      <c r="B8" s="175" t="s">
        <v>192</v>
      </c>
      <c r="C8" s="172">
        <v>0</v>
      </c>
      <c r="D8" s="172">
        <v>900000</v>
      </c>
      <c r="E8" s="172">
        <v>0</v>
      </c>
      <c r="F8" s="172">
        <v>0</v>
      </c>
      <c r="G8" s="172">
        <v>0</v>
      </c>
      <c r="H8" s="172">
        <v>0</v>
      </c>
      <c r="I8" s="172">
        <v>0</v>
      </c>
      <c r="J8" s="172">
        <v>0</v>
      </c>
      <c r="K8" s="172">
        <v>0</v>
      </c>
      <c r="L8" s="172">
        <f t="shared" si="0"/>
        <v>0</v>
      </c>
      <c r="M8" s="172">
        <f t="shared" si="0"/>
        <v>900000</v>
      </c>
      <c r="N8" s="172">
        <f t="shared" si="0"/>
        <v>0</v>
      </c>
    </row>
    <row r="9" spans="1:14" ht="12.75">
      <c r="A9" s="204" t="s">
        <v>237</v>
      </c>
      <c r="B9" s="174"/>
      <c r="C9" s="171">
        <f aca="true" t="shared" si="1" ref="C9:K9">SUM(C7:C8)</f>
        <v>85000</v>
      </c>
      <c r="D9" s="171">
        <f t="shared" si="1"/>
        <v>982178</v>
      </c>
      <c r="E9" s="171">
        <f t="shared" si="1"/>
        <v>0</v>
      </c>
      <c r="F9" s="171">
        <f t="shared" si="1"/>
        <v>0</v>
      </c>
      <c r="G9" s="171">
        <f t="shared" si="1"/>
        <v>0</v>
      </c>
      <c r="H9" s="171">
        <f t="shared" si="1"/>
        <v>0</v>
      </c>
      <c r="I9" s="171">
        <f t="shared" si="1"/>
        <v>0</v>
      </c>
      <c r="J9" s="171">
        <f t="shared" si="1"/>
        <v>0</v>
      </c>
      <c r="K9" s="171">
        <f t="shared" si="1"/>
        <v>0</v>
      </c>
      <c r="L9" s="171">
        <f t="shared" si="0"/>
        <v>85000</v>
      </c>
      <c r="M9" s="171">
        <f t="shared" si="0"/>
        <v>982178</v>
      </c>
      <c r="N9" s="171">
        <f t="shared" si="0"/>
        <v>0</v>
      </c>
    </row>
    <row r="10" spans="1:14" ht="9.75" customHeight="1">
      <c r="A10" s="173"/>
      <c r="B10" s="174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</row>
    <row r="11" spans="1:14" ht="12.75">
      <c r="A11" s="180" t="s">
        <v>188</v>
      </c>
      <c r="B11" s="174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</row>
    <row r="12" spans="1:14" ht="12.75">
      <c r="A12" s="180"/>
      <c r="B12" s="174" t="s">
        <v>250</v>
      </c>
      <c r="C12" s="171">
        <v>0</v>
      </c>
      <c r="D12" s="171">
        <v>0</v>
      </c>
      <c r="E12" s="171">
        <v>0</v>
      </c>
      <c r="F12" s="171">
        <v>0</v>
      </c>
      <c r="G12" s="171">
        <v>0</v>
      </c>
      <c r="H12" s="171">
        <v>0</v>
      </c>
      <c r="I12" s="171">
        <v>0</v>
      </c>
      <c r="J12" s="171">
        <v>0</v>
      </c>
      <c r="K12" s="171">
        <v>0</v>
      </c>
      <c r="L12" s="171">
        <f aca="true" t="shared" si="2" ref="L12:M14">SUM(C12+F12+I12)</f>
        <v>0</v>
      </c>
      <c r="M12" s="171">
        <f t="shared" si="2"/>
        <v>0</v>
      </c>
      <c r="N12" s="171">
        <f>SUM(E12+H12+J12)</f>
        <v>0</v>
      </c>
    </row>
    <row r="13" spans="1:14" ht="12.75">
      <c r="A13" s="168"/>
      <c r="B13" s="175" t="s">
        <v>187</v>
      </c>
      <c r="C13" s="172">
        <v>40000</v>
      </c>
      <c r="D13" s="172">
        <v>384000</v>
      </c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f t="shared" si="2"/>
        <v>40000</v>
      </c>
      <c r="M13" s="172">
        <f t="shared" si="2"/>
        <v>384000</v>
      </c>
      <c r="N13" s="172">
        <f>SUM(E13+H13+K13)</f>
        <v>0</v>
      </c>
    </row>
    <row r="14" spans="1:14" ht="12.75">
      <c r="A14" s="181" t="s">
        <v>189</v>
      </c>
      <c r="B14" s="174"/>
      <c r="C14" s="171">
        <f>SUM(C12:C13)</f>
        <v>40000</v>
      </c>
      <c r="D14" s="171">
        <f>SUM(D12:D13)</f>
        <v>384000</v>
      </c>
      <c r="E14" s="171">
        <f aca="true" t="shared" si="3" ref="E14:K14">SUM(E13)</f>
        <v>0</v>
      </c>
      <c r="F14" s="171">
        <f t="shared" si="3"/>
        <v>0</v>
      </c>
      <c r="G14" s="171">
        <f t="shared" si="3"/>
        <v>0</v>
      </c>
      <c r="H14" s="171">
        <f t="shared" si="3"/>
        <v>0</v>
      </c>
      <c r="I14" s="171">
        <f t="shared" si="3"/>
        <v>0</v>
      </c>
      <c r="J14" s="171">
        <f t="shared" si="3"/>
        <v>0</v>
      </c>
      <c r="K14" s="171">
        <f t="shared" si="3"/>
        <v>0</v>
      </c>
      <c r="L14" s="171">
        <f t="shared" si="2"/>
        <v>40000</v>
      </c>
      <c r="M14" s="171">
        <f t="shared" si="2"/>
        <v>384000</v>
      </c>
      <c r="N14" s="171">
        <f>SUM(E14+H14+K14)</f>
        <v>0</v>
      </c>
    </row>
    <row r="15" spans="1:14" ht="9.75" customHeight="1">
      <c r="A15" s="173"/>
      <c r="B15" s="174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</row>
    <row r="16" spans="1:14" ht="12.75">
      <c r="A16" s="182" t="s">
        <v>193</v>
      </c>
      <c r="B16" s="174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</row>
    <row r="17" spans="1:14" ht="12.75">
      <c r="A17" s="168"/>
      <c r="B17" s="175" t="s">
        <v>194</v>
      </c>
      <c r="C17" s="172">
        <v>18305400</v>
      </c>
      <c r="D17" s="172">
        <v>22259299</v>
      </c>
      <c r="E17" s="172">
        <v>0</v>
      </c>
      <c r="F17" s="172">
        <v>2500000</v>
      </c>
      <c r="G17" s="172">
        <v>2500000</v>
      </c>
      <c r="H17" s="172">
        <v>0</v>
      </c>
      <c r="I17" s="172">
        <v>0</v>
      </c>
      <c r="J17" s="172">
        <v>0</v>
      </c>
      <c r="K17" s="172">
        <v>0</v>
      </c>
      <c r="L17" s="172">
        <f aca="true" t="shared" si="4" ref="L17:N18">SUM(C17+F17+I17)</f>
        <v>20805400</v>
      </c>
      <c r="M17" s="172">
        <f t="shared" si="4"/>
        <v>24759299</v>
      </c>
      <c r="N17" s="172">
        <f t="shared" si="4"/>
        <v>0</v>
      </c>
    </row>
    <row r="18" spans="1:14" ht="12.75">
      <c r="A18" s="183" t="s">
        <v>195</v>
      </c>
      <c r="B18" s="174"/>
      <c r="C18" s="171">
        <f aca="true" t="shared" si="5" ref="C18:K18">SUM(C17:C17)</f>
        <v>18305400</v>
      </c>
      <c r="D18" s="171">
        <f t="shared" si="5"/>
        <v>22259299</v>
      </c>
      <c r="E18" s="171">
        <f t="shared" si="5"/>
        <v>0</v>
      </c>
      <c r="F18" s="171">
        <f t="shared" si="5"/>
        <v>2500000</v>
      </c>
      <c r="G18" s="171">
        <f t="shared" si="5"/>
        <v>2500000</v>
      </c>
      <c r="H18" s="171">
        <f t="shared" si="5"/>
        <v>0</v>
      </c>
      <c r="I18" s="171">
        <f t="shared" si="5"/>
        <v>0</v>
      </c>
      <c r="J18" s="171">
        <f t="shared" si="5"/>
        <v>0</v>
      </c>
      <c r="K18" s="171">
        <f t="shared" si="5"/>
        <v>0</v>
      </c>
      <c r="L18" s="171">
        <f t="shared" si="4"/>
        <v>20805400</v>
      </c>
      <c r="M18" s="171">
        <f t="shared" si="4"/>
        <v>24759299</v>
      </c>
      <c r="N18" s="171">
        <f t="shared" si="4"/>
        <v>0</v>
      </c>
    </row>
    <row r="19" spans="1:14" ht="12.75">
      <c r="A19" s="183"/>
      <c r="B19" s="174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</row>
    <row r="20" spans="1:14" ht="12.75">
      <c r="A20" s="182" t="s">
        <v>256</v>
      </c>
      <c r="B20" s="174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</row>
    <row r="21" spans="1:14" ht="12.75">
      <c r="A21" s="168"/>
      <c r="B21" s="212" t="s">
        <v>257</v>
      </c>
      <c r="C21" s="172">
        <v>19436672</v>
      </c>
      <c r="D21" s="172">
        <v>20356642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  <c r="J21" s="172">
        <v>0</v>
      </c>
      <c r="K21" s="172">
        <v>0</v>
      </c>
      <c r="L21" s="172">
        <f aca="true" t="shared" si="6" ref="L21:N22">SUM(C21+F21+I21)</f>
        <v>19436672</v>
      </c>
      <c r="M21" s="172">
        <f t="shared" si="6"/>
        <v>20356642</v>
      </c>
      <c r="N21" s="172">
        <f t="shared" si="6"/>
        <v>0</v>
      </c>
    </row>
    <row r="22" spans="1:14" ht="12.75">
      <c r="A22" s="183" t="s">
        <v>195</v>
      </c>
      <c r="B22" s="174"/>
      <c r="C22" s="171">
        <f aca="true" t="shared" si="7" ref="C22:K22">SUM(C21:C21)</f>
        <v>19436672</v>
      </c>
      <c r="D22" s="171">
        <f t="shared" si="7"/>
        <v>20356642</v>
      </c>
      <c r="E22" s="171">
        <f t="shared" si="7"/>
        <v>0</v>
      </c>
      <c r="F22" s="171">
        <f t="shared" si="7"/>
        <v>0</v>
      </c>
      <c r="G22" s="171">
        <f t="shared" si="7"/>
        <v>0</v>
      </c>
      <c r="H22" s="171">
        <f t="shared" si="7"/>
        <v>0</v>
      </c>
      <c r="I22" s="171">
        <f t="shared" si="7"/>
        <v>0</v>
      </c>
      <c r="J22" s="171">
        <f t="shared" si="7"/>
        <v>0</v>
      </c>
      <c r="K22" s="171">
        <f t="shared" si="7"/>
        <v>0</v>
      </c>
      <c r="L22" s="171">
        <f t="shared" si="6"/>
        <v>19436672</v>
      </c>
      <c r="M22" s="171">
        <f t="shared" si="6"/>
        <v>20356642</v>
      </c>
      <c r="N22" s="171">
        <f t="shared" si="6"/>
        <v>0</v>
      </c>
    </row>
    <row r="23" spans="1:14" ht="12.75">
      <c r="A23" s="183"/>
      <c r="B23" s="174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</row>
    <row r="24" spans="1:14" ht="12.75">
      <c r="A24" s="182" t="s">
        <v>199</v>
      </c>
      <c r="B24" s="174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</row>
    <row r="25" spans="1:14" ht="12.75">
      <c r="A25" s="168"/>
      <c r="B25" s="175" t="s">
        <v>198</v>
      </c>
      <c r="C25" s="172">
        <v>2075000</v>
      </c>
      <c r="D25" s="172">
        <v>10309974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0</v>
      </c>
      <c r="L25" s="172">
        <f>SUM(C25)</f>
        <v>2075000</v>
      </c>
      <c r="M25" s="172">
        <f>SUM(D25+G25+J25)</f>
        <v>10309974</v>
      </c>
      <c r="N25" s="172">
        <f>SUM(E25+H25+K25)</f>
        <v>0</v>
      </c>
    </row>
    <row r="26" spans="1:14" ht="12.75">
      <c r="A26" s="183" t="s">
        <v>200</v>
      </c>
      <c r="B26" s="174"/>
      <c r="C26" s="171">
        <f>SUM(C25)</f>
        <v>2075000</v>
      </c>
      <c r="D26" s="171">
        <f aca="true" t="shared" si="8" ref="D26:L26">SUM(D25)</f>
        <v>10309974</v>
      </c>
      <c r="E26" s="171">
        <f t="shared" si="8"/>
        <v>0</v>
      </c>
      <c r="F26" s="171">
        <f t="shared" si="8"/>
        <v>0</v>
      </c>
      <c r="G26" s="171">
        <f t="shared" si="8"/>
        <v>0</v>
      </c>
      <c r="H26" s="171">
        <f t="shared" si="8"/>
        <v>0</v>
      </c>
      <c r="I26" s="171">
        <f t="shared" si="8"/>
        <v>0</v>
      </c>
      <c r="J26" s="171">
        <f t="shared" si="8"/>
        <v>0</v>
      </c>
      <c r="K26" s="171">
        <f t="shared" si="8"/>
        <v>0</v>
      </c>
      <c r="L26" s="171">
        <f t="shared" si="8"/>
        <v>2075000</v>
      </c>
      <c r="M26" s="171">
        <f>SUM(D26+G26+J26)</f>
        <v>10309974</v>
      </c>
      <c r="N26" s="171">
        <f>SUM(E26+H26+K26)</f>
        <v>0</v>
      </c>
    </row>
    <row r="27" spans="1:14" ht="9.75" customHeight="1">
      <c r="A27" s="183"/>
      <c r="B27" s="174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</row>
    <row r="28" spans="1:14" ht="12.75">
      <c r="A28" s="184" t="s">
        <v>245</v>
      </c>
      <c r="B28" s="174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</row>
    <row r="29" spans="1:14" ht="12.75">
      <c r="A29" s="168"/>
      <c r="B29" s="175" t="s">
        <v>198</v>
      </c>
      <c r="C29" s="172">
        <v>39968379</v>
      </c>
      <c r="D29" s="172">
        <v>50973107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172">
        <v>0</v>
      </c>
      <c r="L29" s="172">
        <f>SUM(C29)</f>
        <v>39968379</v>
      </c>
      <c r="M29" s="172">
        <f>SUM(D29+G29+J29)</f>
        <v>50973107</v>
      </c>
      <c r="N29" s="172">
        <f>SUM(E29+H29+K29)</f>
        <v>0</v>
      </c>
    </row>
    <row r="30" spans="1:14" ht="12.75">
      <c r="A30" s="204" t="s">
        <v>246</v>
      </c>
      <c r="B30" s="174"/>
      <c r="C30" s="171">
        <f aca="true" t="shared" si="9" ref="C30:L30">SUM(C29)</f>
        <v>39968379</v>
      </c>
      <c r="D30" s="171">
        <f t="shared" si="9"/>
        <v>50973107</v>
      </c>
      <c r="E30" s="171">
        <f t="shared" si="9"/>
        <v>0</v>
      </c>
      <c r="F30" s="171">
        <f t="shared" si="9"/>
        <v>0</v>
      </c>
      <c r="G30" s="171">
        <f t="shared" si="9"/>
        <v>0</v>
      </c>
      <c r="H30" s="171">
        <f t="shared" si="9"/>
        <v>0</v>
      </c>
      <c r="I30" s="171">
        <f t="shared" si="9"/>
        <v>0</v>
      </c>
      <c r="J30" s="171">
        <f t="shared" si="9"/>
        <v>0</v>
      </c>
      <c r="K30" s="171">
        <f t="shared" si="9"/>
        <v>0</v>
      </c>
      <c r="L30" s="171">
        <f t="shared" si="9"/>
        <v>39968379</v>
      </c>
      <c r="M30" s="171">
        <f>SUM(D30+G30+J30)</f>
        <v>50973107</v>
      </c>
      <c r="N30" s="171">
        <f>SUM(E30+H30+K30)</f>
        <v>0</v>
      </c>
    </row>
    <row r="31" spans="1:14" ht="9.75" customHeight="1">
      <c r="A31" s="183"/>
      <c r="B31" s="174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</row>
    <row r="32" spans="1:14" ht="12.75">
      <c r="A32" s="184" t="s">
        <v>258</v>
      </c>
      <c r="B32" s="174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</row>
    <row r="33" spans="1:14" ht="12.75">
      <c r="A33" s="168"/>
      <c r="B33" s="175" t="s">
        <v>187</v>
      </c>
      <c r="C33" s="172">
        <v>0</v>
      </c>
      <c r="D33" s="172">
        <v>370816</v>
      </c>
      <c r="E33" s="172">
        <v>0</v>
      </c>
      <c r="F33" s="172">
        <v>0</v>
      </c>
      <c r="G33" s="172">
        <v>0</v>
      </c>
      <c r="H33" s="172">
        <v>0</v>
      </c>
      <c r="I33" s="172">
        <v>0</v>
      </c>
      <c r="J33" s="172">
        <v>0</v>
      </c>
      <c r="K33" s="172">
        <v>0</v>
      </c>
      <c r="L33" s="172">
        <f>SUM(C33:K33)</f>
        <v>370816</v>
      </c>
      <c r="M33" s="172">
        <f>SUM(D33+G33+J33)</f>
        <v>370816</v>
      </c>
      <c r="N33" s="172">
        <f>SUM(E33+H33+K33)</f>
        <v>0</v>
      </c>
    </row>
    <row r="34" spans="1:14" ht="12.75">
      <c r="A34" s="204" t="s">
        <v>259</v>
      </c>
      <c r="B34" s="174"/>
      <c r="C34" s="171">
        <f aca="true" t="shared" si="10" ref="C34:L34">SUM(C33)</f>
        <v>0</v>
      </c>
      <c r="D34" s="171">
        <f t="shared" si="10"/>
        <v>370816</v>
      </c>
      <c r="E34" s="171">
        <f t="shared" si="10"/>
        <v>0</v>
      </c>
      <c r="F34" s="171">
        <f t="shared" si="10"/>
        <v>0</v>
      </c>
      <c r="G34" s="171">
        <f t="shared" si="10"/>
        <v>0</v>
      </c>
      <c r="H34" s="171">
        <f t="shared" si="10"/>
        <v>0</v>
      </c>
      <c r="I34" s="171">
        <f t="shared" si="10"/>
        <v>0</v>
      </c>
      <c r="J34" s="171">
        <f t="shared" si="10"/>
        <v>0</v>
      </c>
      <c r="K34" s="171">
        <f t="shared" si="10"/>
        <v>0</v>
      </c>
      <c r="L34" s="171">
        <f t="shared" si="10"/>
        <v>370816</v>
      </c>
      <c r="M34" s="171">
        <f>SUM(D34+G34+J34)</f>
        <v>370816</v>
      </c>
      <c r="N34" s="171">
        <f>SUM(E34+H34+K34)</f>
        <v>0</v>
      </c>
    </row>
    <row r="35" spans="1:14" ht="9.75" customHeight="1">
      <c r="A35" s="173"/>
      <c r="B35" s="174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</row>
    <row r="36" spans="1:14" ht="12.75">
      <c r="A36" s="184" t="s">
        <v>196</v>
      </c>
      <c r="B36" s="174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</row>
    <row r="37" spans="1:14" ht="12.75">
      <c r="A37" s="168"/>
      <c r="B37" s="175" t="s">
        <v>187</v>
      </c>
      <c r="C37" s="172">
        <v>0</v>
      </c>
      <c r="D37" s="172">
        <v>0</v>
      </c>
      <c r="E37" s="172">
        <v>0</v>
      </c>
      <c r="F37" s="172">
        <v>25000</v>
      </c>
      <c r="G37" s="172">
        <v>45000</v>
      </c>
      <c r="H37" s="172">
        <v>0</v>
      </c>
      <c r="I37" s="172">
        <v>0</v>
      </c>
      <c r="J37" s="172">
        <v>0</v>
      </c>
      <c r="K37" s="172">
        <v>0</v>
      </c>
      <c r="L37" s="172">
        <f>SUM(F37)</f>
        <v>25000</v>
      </c>
      <c r="M37" s="172">
        <f>SUM(D37+G37+J37)</f>
        <v>45000</v>
      </c>
      <c r="N37" s="172">
        <f>SUM(E37+H37+K37)</f>
        <v>0</v>
      </c>
    </row>
    <row r="38" spans="1:14" ht="12.75">
      <c r="A38" s="179" t="s">
        <v>197</v>
      </c>
      <c r="B38" s="174"/>
      <c r="C38" s="171">
        <f>SUM(C37)</f>
        <v>0</v>
      </c>
      <c r="D38" s="171">
        <f aca="true" t="shared" si="11" ref="D38:L38">SUM(D37)</f>
        <v>0</v>
      </c>
      <c r="E38" s="171">
        <f t="shared" si="11"/>
        <v>0</v>
      </c>
      <c r="F38" s="171">
        <f t="shared" si="11"/>
        <v>25000</v>
      </c>
      <c r="G38" s="171">
        <f t="shared" si="11"/>
        <v>45000</v>
      </c>
      <c r="H38" s="171">
        <f t="shared" si="11"/>
        <v>0</v>
      </c>
      <c r="I38" s="171">
        <f t="shared" si="11"/>
        <v>0</v>
      </c>
      <c r="J38" s="171">
        <f t="shared" si="11"/>
        <v>0</v>
      </c>
      <c r="K38" s="171">
        <f t="shared" si="11"/>
        <v>0</v>
      </c>
      <c r="L38" s="171">
        <f t="shared" si="11"/>
        <v>25000</v>
      </c>
      <c r="M38" s="171">
        <f>SUM(D38+G38+J38)</f>
        <v>45000</v>
      </c>
      <c r="N38" s="171">
        <f>SUM(E38+H38+K38)</f>
        <v>0</v>
      </c>
    </row>
    <row r="39" spans="1:14" ht="11.25" customHeight="1">
      <c r="A39" s="173"/>
      <c r="B39" s="174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</row>
    <row r="40" spans="1:14" ht="12.75">
      <c r="A40" s="184" t="s">
        <v>239</v>
      </c>
      <c r="B40" s="174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</row>
    <row r="41" spans="1:14" ht="12.75">
      <c r="A41" s="168"/>
      <c r="B41" s="175" t="s">
        <v>191</v>
      </c>
      <c r="C41" s="172">
        <v>0</v>
      </c>
      <c r="D41" s="172">
        <v>0</v>
      </c>
      <c r="E41" s="172">
        <v>0</v>
      </c>
      <c r="F41" s="172">
        <v>1570000</v>
      </c>
      <c r="G41" s="172">
        <v>1345999</v>
      </c>
      <c r="H41" s="172">
        <v>0</v>
      </c>
      <c r="I41" s="172">
        <v>0</v>
      </c>
      <c r="J41" s="172">
        <v>0</v>
      </c>
      <c r="K41" s="172">
        <v>0</v>
      </c>
      <c r="L41" s="172">
        <f>SUM(F41)</f>
        <v>1570000</v>
      </c>
      <c r="M41" s="172">
        <f>SUM(D41+G41+J41)</f>
        <v>1345999</v>
      </c>
      <c r="N41" s="172">
        <f>SUM(E41+H41+K41)</f>
        <v>0</v>
      </c>
    </row>
    <row r="42" spans="1:14" ht="12.75">
      <c r="A42" s="179" t="s">
        <v>240</v>
      </c>
      <c r="B42" s="174"/>
      <c r="C42" s="171">
        <f aca="true" t="shared" si="12" ref="C42:L42">SUM(C41)</f>
        <v>0</v>
      </c>
      <c r="D42" s="171">
        <f t="shared" si="12"/>
        <v>0</v>
      </c>
      <c r="E42" s="171">
        <f t="shared" si="12"/>
        <v>0</v>
      </c>
      <c r="F42" s="171">
        <f t="shared" si="12"/>
        <v>1570000</v>
      </c>
      <c r="G42" s="171">
        <f t="shared" si="12"/>
        <v>1345999</v>
      </c>
      <c r="H42" s="171">
        <f t="shared" si="12"/>
        <v>0</v>
      </c>
      <c r="I42" s="171">
        <f t="shared" si="12"/>
        <v>0</v>
      </c>
      <c r="J42" s="171">
        <f t="shared" si="12"/>
        <v>0</v>
      </c>
      <c r="K42" s="171">
        <f t="shared" si="12"/>
        <v>0</v>
      </c>
      <c r="L42" s="171">
        <f t="shared" si="12"/>
        <v>1570000</v>
      </c>
      <c r="M42" s="171">
        <f>SUM(D42+G42+J42)</f>
        <v>1345999</v>
      </c>
      <c r="N42" s="171">
        <f>SUM(E42+H42+K42)</f>
        <v>0</v>
      </c>
    </row>
    <row r="43" spans="1:14" ht="9" customHeight="1">
      <c r="A43" s="173"/>
      <c r="B43" s="174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</row>
    <row r="44" spans="1:14" ht="12.75">
      <c r="A44" s="159"/>
      <c r="B44" s="185" t="s">
        <v>202</v>
      </c>
      <c r="C44" s="186">
        <f>SUM(+C26+C34+C38+C18+C9+C14+C42+C30+C22)</f>
        <v>79910451</v>
      </c>
      <c r="D44" s="186">
        <f aca="true" t="shared" si="13" ref="D44:N44">SUM(+D26+D34+D38+D18+D9+D14+D42+D30+D22)</f>
        <v>105636016</v>
      </c>
      <c r="E44" s="186">
        <f t="shared" si="13"/>
        <v>0</v>
      </c>
      <c r="F44" s="186">
        <f t="shared" si="13"/>
        <v>4095000</v>
      </c>
      <c r="G44" s="186">
        <f t="shared" si="13"/>
        <v>3890999</v>
      </c>
      <c r="H44" s="186">
        <f t="shared" si="13"/>
        <v>0</v>
      </c>
      <c r="I44" s="186">
        <f t="shared" si="13"/>
        <v>0</v>
      </c>
      <c r="J44" s="186">
        <f t="shared" si="13"/>
        <v>0</v>
      </c>
      <c r="K44" s="186">
        <f t="shared" si="13"/>
        <v>0</v>
      </c>
      <c r="L44" s="186">
        <f t="shared" si="13"/>
        <v>84376267</v>
      </c>
      <c r="M44" s="186">
        <f>SUM(+M26+M34+M38+M18+M9+M14+M42+M30+M22)</f>
        <v>109527015</v>
      </c>
      <c r="N44" s="186">
        <f t="shared" si="13"/>
        <v>0</v>
      </c>
    </row>
  </sheetData>
  <sheetProtection/>
  <mergeCells count="7">
    <mergeCell ref="B1:N1"/>
    <mergeCell ref="B2:N2"/>
    <mergeCell ref="A4:B5"/>
    <mergeCell ref="C4:E4"/>
    <mergeCell ref="F4:H4"/>
    <mergeCell ref="I4:K4"/>
    <mergeCell ref="L4:N4"/>
  </mergeCells>
  <printOptions/>
  <pageMargins left="0.7086614173228347" right="0.7086614173228347" top="0.7480314960629921" bottom="0.4724409448818898" header="0.31496062992125984" footer="0.31496062992125984"/>
  <pageSetup horizontalDpi="600" verticalDpi="600" orientation="landscape" paperSize="9" scale="75" r:id="rId1"/>
  <headerFooter>
    <oddHeader>&amp;RVásárosbéc Község  Önkormányzata
2/2017.(V.18.) önkormányzati rendelet
3. számú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30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7.8515625" style="0" customWidth="1"/>
    <col min="3" max="3" width="10.7109375" style="167" customWidth="1"/>
    <col min="4" max="4" width="11.140625" style="167" bestFit="1" customWidth="1"/>
    <col min="5" max="12" width="10.7109375" style="167" customWidth="1"/>
    <col min="13" max="13" width="11.140625" style="167" bestFit="1" customWidth="1"/>
    <col min="14" max="14" width="10.7109375" style="167" customWidth="1"/>
  </cols>
  <sheetData>
    <row r="1" spans="2:14" ht="12.75">
      <c r="B1" s="234" t="s">
        <v>235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2:14" ht="12.75">
      <c r="B2" s="234" t="s">
        <v>182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ht="12.75">
      <c r="N3" s="214" t="s">
        <v>273</v>
      </c>
    </row>
    <row r="4" spans="1:14" ht="12.75" customHeight="1">
      <c r="A4" s="235" t="s">
        <v>178</v>
      </c>
      <c r="B4" s="236"/>
      <c r="C4" s="239" t="s">
        <v>179</v>
      </c>
      <c r="D4" s="240"/>
      <c r="E4" s="240"/>
      <c r="F4" s="239" t="s">
        <v>180</v>
      </c>
      <c r="G4" s="240"/>
      <c r="H4" s="240"/>
      <c r="I4" s="239" t="s">
        <v>181</v>
      </c>
      <c r="J4" s="240"/>
      <c r="K4" s="240"/>
      <c r="L4" s="239" t="s">
        <v>29</v>
      </c>
      <c r="M4" s="240"/>
      <c r="N4" s="240"/>
    </row>
    <row r="5" spans="1:14" ht="28.5" customHeight="1">
      <c r="A5" s="237"/>
      <c r="B5" s="238"/>
      <c r="C5" s="169" t="s">
        <v>50</v>
      </c>
      <c r="D5" s="169" t="s">
        <v>2</v>
      </c>
      <c r="E5" s="170" t="s">
        <v>3</v>
      </c>
      <c r="F5" s="169" t="s">
        <v>50</v>
      </c>
      <c r="G5" s="169" t="s">
        <v>2</v>
      </c>
      <c r="H5" s="170" t="s">
        <v>3</v>
      </c>
      <c r="I5" s="169" t="s">
        <v>50</v>
      </c>
      <c r="J5" s="169" t="s">
        <v>2</v>
      </c>
      <c r="K5" s="170" t="s">
        <v>3</v>
      </c>
      <c r="L5" s="169" t="s">
        <v>50</v>
      </c>
      <c r="M5" s="169" t="s">
        <v>2</v>
      </c>
      <c r="N5" s="170" t="s">
        <v>3</v>
      </c>
    </row>
    <row r="6" spans="1:14" ht="12.75">
      <c r="A6" s="182" t="s">
        <v>190</v>
      </c>
      <c r="B6" s="174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1:14" ht="12.75">
      <c r="A7" s="173"/>
      <c r="B7" s="174" t="s">
        <v>206</v>
      </c>
      <c r="C7" s="171">
        <v>3233000</v>
      </c>
      <c r="D7" s="171">
        <v>6278410</v>
      </c>
      <c r="E7" s="171">
        <v>0</v>
      </c>
      <c r="F7" s="171">
        <v>0</v>
      </c>
      <c r="G7" s="171">
        <v>0</v>
      </c>
      <c r="H7" s="171">
        <v>0</v>
      </c>
      <c r="I7" s="171">
        <v>0</v>
      </c>
      <c r="J7" s="171">
        <v>0</v>
      </c>
      <c r="K7" s="171">
        <v>0</v>
      </c>
      <c r="L7" s="171">
        <f aca="true" t="shared" si="0" ref="L7:N11">SUM(C7+F7+I7)</f>
        <v>3233000</v>
      </c>
      <c r="M7" s="171">
        <f t="shared" si="0"/>
        <v>6278410</v>
      </c>
      <c r="N7" s="171">
        <f t="shared" si="0"/>
        <v>0</v>
      </c>
    </row>
    <row r="8" spans="1:14" ht="12.75">
      <c r="A8" s="173"/>
      <c r="B8" s="174" t="s">
        <v>207</v>
      </c>
      <c r="C8" s="171">
        <v>896000</v>
      </c>
      <c r="D8" s="171">
        <v>1183479</v>
      </c>
      <c r="E8" s="171">
        <v>0</v>
      </c>
      <c r="F8" s="171">
        <v>0</v>
      </c>
      <c r="G8" s="171">
        <v>0</v>
      </c>
      <c r="H8" s="171">
        <v>0</v>
      </c>
      <c r="I8" s="171">
        <v>0</v>
      </c>
      <c r="J8" s="171">
        <v>0</v>
      </c>
      <c r="K8" s="171">
        <v>0</v>
      </c>
      <c r="L8" s="171">
        <f t="shared" si="0"/>
        <v>896000</v>
      </c>
      <c r="M8" s="171">
        <f t="shared" si="0"/>
        <v>1183479</v>
      </c>
      <c r="N8" s="171">
        <f t="shared" si="0"/>
        <v>0</v>
      </c>
    </row>
    <row r="9" spans="1:14" ht="12.75">
      <c r="A9" s="173"/>
      <c r="B9" s="174" t="s">
        <v>204</v>
      </c>
      <c r="C9" s="171">
        <v>1735000</v>
      </c>
      <c r="D9" s="171">
        <v>2583094</v>
      </c>
      <c r="E9" s="171">
        <v>0</v>
      </c>
      <c r="F9" s="171">
        <v>0</v>
      </c>
      <c r="G9" s="171">
        <v>0</v>
      </c>
      <c r="H9" s="171">
        <v>0</v>
      </c>
      <c r="I9" s="171">
        <v>0</v>
      </c>
      <c r="J9" s="171">
        <v>0</v>
      </c>
      <c r="K9" s="171">
        <v>0</v>
      </c>
      <c r="L9" s="171">
        <f t="shared" si="0"/>
        <v>1735000</v>
      </c>
      <c r="M9" s="171">
        <f t="shared" si="0"/>
        <v>2583094</v>
      </c>
      <c r="N9" s="171">
        <f t="shared" si="0"/>
        <v>0</v>
      </c>
    </row>
    <row r="10" spans="1:14" ht="12.75">
      <c r="A10" s="168"/>
      <c r="B10" s="175" t="s">
        <v>208</v>
      </c>
      <c r="C10" s="172">
        <v>421451</v>
      </c>
      <c r="D10" s="172">
        <v>1393691</v>
      </c>
      <c r="E10" s="172">
        <v>0</v>
      </c>
      <c r="F10" s="172">
        <v>13000</v>
      </c>
      <c r="G10" s="172">
        <v>124000</v>
      </c>
      <c r="H10" s="172">
        <v>0</v>
      </c>
      <c r="I10" s="172">
        <v>0</v>
      </c>
      <c r="J10" s="172">
        <v>0</v>
      </c>
      <c r="K10" s="172">
        <v>0</v>
      </c>
      <c r="L10" s="172">
        <f t="shared" si="0"/>
        <v>434451</v>
      </c>
      <c r="M10" s="172">
        <f t="shared" si="0"/>
        <v>1517691</v>
      </c>
      <c r="N10" s="172">
        <f t="shared" si="0"/>
        <v>0</v>
      </c>
    </row>
    <row r="11" spans="1:14" ht="12.75">
      <c r="A11" s="187" t="s">
        <v>209</v>
      </c>
      <c r="B11" s="174"/>
      <c r="C11" s="171">
        <f>SUM(C7:C10)</f>
        <v>6285451</v>
      </c>
      <c r="D11" s="171">
        <f aca="true" t="shared" si="1" ref="D11:K11">SUM(D7:D10)</f>
        <v>11438674</v>
      </c>
      <c r="E11" s="171">
        <f t="shared" si="1"/>
        <v>0</v>
      </c>
      <c r="F11" s="171">
        <f t="shared" si="1"/>
        <v>13000</v>
      </c>
      <c r="G11" s="171">
        <f t="shared" si="1"/>
        <v>124000</v>
      </c>
      <c r="H11" s="171">
        <f t="shared" si="1"/>
        <v>0</v>
      </c>
      <c r="I11" s="171">
        <f t="shared" si="1"/>
        <v>0</v>
      </c>
      <c r="J11" s="171">
        <f t="shared" si="1"/>
        <v>0</v>
      </c>
      <c r="K11" s="171">
        <f t="shared" si="1"/>
        <v>0</v>
      </c>
      <c r="L11" s="171">
        <f t="shared" si="0"/>
        <v>6298451</v>
      </c>
      <c r="M11" s="171">
        <f t="shared" si="0"/>
        <v>11562674</v>
      </c>
      <c r="N11" s="171">
        <f t="shared" si="0"/>
        <v>0</v>
      </c>
    </row>
    <row r="12" spans="1:14" ht="12.75">
      <c r="A12" s="205"/>
      <c r="B12" s="174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</row>
    <row r="13" spans="1:14" ht="12.75">
      <c r="A13" s="180" t="s">
        <v>231</v>
      </c>
      <c r="B13" s="174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</row>
    <row r="14" spans="1:14" ht="12.75">
      <c r="A14" s="180"/>
      <c r="B14" s="174" t="s">
        <v>206</v>
      </c>
      <c r="C14" s="171">
        <v>0</v>
      </c>
      <c r="D14" s="171">
        <v>38516</v>
      </c>
      <c r="E14" s="171">
        <v>0</v>
      </c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f>SUM(C14:K14)</f>
        <v>38516</v>
      </c>
      <c r="M14" s="171">
        <f>SUM(D14)</f>
        <v>38516</v>
      </c>
      <c r="N14" s="171"/>
    </row>
    <row r="15" spans="1:14" ht="12.75">
      <c r="A15" s="180"/>
      <c r="B15" s="174" t="s">
        <v>207</v>
      </c>
      <c r="C15" s="171">
        <v>0</v>
      </c>
      <c r="D15" s="171">
        <v>9359</v>
      </c>
      <c r="E15" s="171">
        <v>0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  <c r="K15" s="171">
        <v>0</v>
      </c>
      <c r="L15" s="171">
        <f>SUM(C15:K15)</f>
        <v>9359</v>
      </c>
      <c r="M15" s="171">
        <f>SUM(D15)</f>
        <v>9359</v>
      </c>
      <c r="N15" s="171"/>
    </row>
    <row r="16" spans="1:14" ht="12.75">
      <c r="A16" s="194"/>
      <c r="B16" s="175" t="s">
        <v>204</v>
      </c>
      <c r="C16" s="172">
        <v>720000</v>
      </c>
      <c r="D16" s="172">
        <v>720000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f aca="true" t="shared" si="2" ref="L16:N17">SUM(C16+F16+I16)</f>
        <v>720000</v>
      </c>
      <c r="M16" s="172">
        <f t="shared" si="2"/>
        <v>720000</v>
      </c>
      <c r="N16" s="172">
        <f t="shared" si="2"/>
        <v>0</v>
      </c>
    </row>
    <row r="17" spans="1:14" ht="12.75">
      <c r="A17" s="198" t="s">
        <v>232</v>
      </c>
      <c r="B17" s="174"/>
      <c r="C17" s="171">
        <f>SUM(C14:C16)</f>
        <v>720000</v>
      </c>
      <c r="D17" s="171">
        <f>SUM(D14:D16)</f>
        <v>767875</v>
      </c>
      <c r="E17" s="171">
        <f aca="true" t="shared" si="3" ref="E17:K17">SUM(E16)</f>
        <v>0</v>
      </c>
      <c r="F17" s="171">
        <f t="shared" si="3"/>
        <v>0</v>
      </c>
      <c r="G17" s="171">
        <f t="shared" si="3"/>
        <v>0</v>
      </c>
      <c r="H17" s="171">
        <f t="shared" si="3"/>
        <v>0</v>
      </c>
      <c r="I17" s="171">
        <f t="shared" si="3"/>
        <v>0</v>
      </c>
      <c r="J17" s="171">
        <f t="shared" si="3"/>
        <v>0</v>
      </c>
      <c r="K17" s="171">
        <f t="shared" si="3"/>
        <v>0</v>
      </c>
      <c r="L17" s="171">
        <f t="shared" si="2"/>
        <v>720000</v>
      </c>
      <c r="M17" s="171">
        <f t="shared" si="2"/>
        <v>767875</v>
      </c>
      <c r="N17" s="171">
        <f t="shared" si="2"/>
        <v>0</v>
      </c>
    </row>
    <row r="18" spans="1:14" ht="12.75">
      <c r="A18" s="198"/>
      <c r="B18" s="174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</row>
    <row r="19" spans="1:14" ht="12.75">
      <c r="A19" s="184" t="s">
        <v>247</v>
      </c>
      <c r="B19" s="174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</row>
    <row r="20" spans="1:14" ht="12.75">
      <c r="A20" s="168"/>
      <c r="B20" s="175" t="s">
        <v>248</v>
      </c>
      <c r="C20" s="172">
        <v>800000</v>
      </c>
      <c r="D20" s="172">
        <v>799671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  <c r="J20" s="172">
        <v>0</v>
      </c>
      <c r="K20" s="172">
        <v>0</v>
      </c>
      <c r="L20" s="172">
        <f aca="true" t="shared" si="4" ref="L20:N21">SUM(C20+F20+I20)</f>
        <v>800000</v>
      </c>
      <c r="M20" s="172">
        <f t="shared" si="4"/>
        <v>799671</v>
      </c>
      <c r="N20" s="172">
        <f t="shared" si="4"/>
        <v>0</v>
      </c>
    </row>
    <row r="21" spans="1:14" ht="12.75">
      <c r="A21" s="204" t="s">
        <v>249</v>
      </c>
      <c r="B21" s="174"/>
      <c r="C21" s="171">
        <f aca="true" t="shared" si="5" ref="C21:K21">SUM(C20:C20)</f>
        <v>800000</v>
      </c>
      <c r="D21" s="171">
        <f t="shared" si="5"/>
        <v>799671</v>
      </c>
      <c r="E21" s="171">
        <f t="shared" si="5"/>
        <v>0</v>
      </c>
      <c r="F21" s="171">
        <f t="shared" si="5"/>
        <v>0</v>
      </c>
      <c r="G21" s="171">
        <f t="shared" si="5"/>
        <v>0</v>
      </c>
      <c r="H21" s="171">
        <f t="shared" si="5"/>
        <v>0</v>
      </c>
      <c r="I21" s="171">
        <f t="shared" si="5"/>
        <v>0</v>
      </c>
      <c r="J21" s="171">
        <f t="shared" si="5"/>
        <v>0</v>
      </c>
      <c r="K21" s="171">
        <f t="shared" si="5"/>
        <v>0</v>
      </c>
      <c r="L21" s="171">
        <f t="shared" si="4"/>
        <v>800000</v>
      </c>
      <c r="M21" s="171">
        <f t="shared" si="4"/>
        <v>799671</v>
      </c>
      <c r="N21" s="171">
        <f t="shared" si="4"/>
        <v>0</v>
      </c>
    </row>
    <row r="22" spans="1:14" ht="10.5" customHeight="1">
      <c r="A22" s="183"/>
      <c r="B22" s="174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</row>
    <row r="23" spans="1:14" ht="12.75">
      <c r="A23" s="197" t="s">
        <v>199</v>
      </c>
      <c r="B23" s="174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</row>
    <row r="24" spans="1:14" ht="12.75">
      <c r="A24" s="193"/>
      <c r="B24" s="174" t="s">
        <v>206</v>
      </c>
      <c r="C24" s="171">
        <v>5065000</v>
      </c>
      <c r="D24" s="171">
        <v>16134161</v>
      </c>
      <c r="E24" s="171">
        <v>0</v>
      </c>
      <c r="F24" s="171">
        <v>0</v>
      </c>
      <c r="G24" s="171">
        <v>0</v>
      </c>
      <c r="H24" s="171">
        <v>0</v>
      </c>
      <c r="I24" s="171">
        <v>0</v>
      </c>
      <c r="J24" s="171">
        <v>0</v>
      </c>
      <c r="K24" s="171">
        <v>0</v>
      </c>
      <c r="L24" s="171">
        <f>SUM(C24+F24+I24)</f>
        <v>5065000</v>
      </c>
      <c r="M24" s="171">
        <f aca="true" t="shared" si="6" ref="M24:N28">SUM(D24+G24+J24)</f>
        <v>16134161</v>
      </c>
      <c r="N24" s="171">
        <f t="shared" si="6"/>
        <v>0</v>
      </c>
    </row>
    <row r="25" spans="1:14" ht="12.75">
      <c r="A25" s="193"/>
      <c r="B25" s="174" t="s">
        <v>207</v>
      </c>
      <c r="C25" s="171">
        <v>685000</v>
      </c>
      <c r="D25" s="171">
        <v>2160000</v>
      </c>
      <c r="E25" s="171">
        <v>0</v>
      </c>
      <c r="F25" s="171">
        <v>0</v>
      </c>
      <c r="G25" s="171">
        <v>0</v>
      </c>
      <c r="H25" s="171">
        <v>0</v>
      </c>
      <c r="I25" s="171">
        <v>0</v>
      </c>
      <c r="J25" s="171">
        <v>0</v>
      </c>
      <c r="K25" s="171">
        <v>0</v>
      </c>
      <c r="L25" s="171">
        <f>SUM(C25:K25)</f>
        <v>2845000</v>
      </c>
      <c r="M25" s="171">
        <f t="shared" si="6"/>
        <v>2160000</v>
      </c>
      <c r="N25" s="171"/>
    </row>
    <row r="26" spans="1:14" ht="12.75">
      <c r="A26" s="193"/>
      <c r="B26" s="174" t="s">
        <v>204</v>
      </c>
      <c r="C26" s="171">
        <v>0</v>
      </c>
      <c r="D26" s="171">
        <v>584064</v>
      </c>
      <c r="E26" s="171">
        <v>0</v>
      </c>
      <c r="F26" s="171">
        <v>0</v>
      </c>
      <c r="G26" s="171">
        <v>0</v>
      </c>
      <c r="H26" s="171">
        <v>0</v>
      </c>
      <c r="I26" s="171">
        <v>0</v>
      </c>
      <c r="J26" s="171">
        <v>0</v>
      </c>
      <c r="K26" s="171">
        <v>0</v>
      </c>
      <c r="L26" s="171">
        <f>SUM(C26+F26+I26)</f>
        <v>0</v>
      </c>
      <c r="M26" s="171">
        <f>SUM(D26+G26+J26)</f>
        <v>584064</v>
      </c>
      <c r="N26" s="171">
        <f>SUM(E26+H26+K26)</f>
        <v>0</v>
      </c>
    </row>
    <row r="27" spans="1:14" ht="12.75">
      <c r="A27" s="194"/>
      <c r="B27" s="175" t="s">
        <v>14</v>
      </c>
      <c r="C27" s="172">
        <v>0</v>
      </c>
      <c r="D27" s="172">
        <v>185165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>
        <v>0</v>
      </c>
      <c r="K27" s="172">
        <v>0</v>
      </c>
      <c r="L27" s="172">
        <f>SUM(C27+F27+I27)</f>
        <v>0</v>
      </c>
      <c r="M27" s="172">
        <f t="shared" si="6"/>
        <v>185165</v>
      </c>
      <c r="N27" s="172">
        <f t="shared" si="6"/>
        <v>0</v>
      </c>
    </row>
    <row r="28" spans="1:14" ht="12.75">
      <c r="A28" s="181" t="s">
        <v>200</v>
      </c>
      <c r="B28" s="174"/>
      <c r="C28" s="171">
        <f>SUM(C24:C27)</f>
        <v>5750000</v>
      </c>
      <c r="D28" s="171">
        <f aca="true" t="shared" si="7" ref="D28:K28">SUM(D24:D27)</f>
        <v>19063390</v>
      </c>
      <c r="E28" s="171">
        <f t="shared" si="7"/>
        <v>0</v>
      </c>
      <c r="F28" s="171">
        <f t="shared" si="7"/>
        <v>0</v>
      </c>
      <c r="G28" s="171">
        <f t="shared" si="7"/>
        <v>0</v>
      </c>
      <c r="H28" s="171">
        <f t="shared" si="7"/>
        <v>0</v>
      </c>
      <c r="I28" s="171">
        <f t="shared" si="7"/>
        <v>0</v>
      </c>
      <c r="J28" s="171">
        <f t="shared" si="7"/>
        <v>0</v>
      </c>
      <c r="K28" s="171">
        <f t="shared" si="7"/>
        <v>0</v>
      </c>
      <c r="L28" s="171">
        <f>SUM(C28+F28+I28)</f>
        <v>5750000</v>
      </c>
      <c r="M28" s="171">
        <f t="shared" si="6"/>
        <v>19063390</v>
      </c>
      <c r="N28" s="171">
        <f t="shared" si="6"/>
        <v>0</v>
      </c>
    </row>
    <row r="29" spans="1:14" ht="9.75" customHeight="1">
      <c r="A29" s="181"/>
      <c r="B29" s="174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</row>
    <row r="30" spans="1:14" ht="12.75">
      <c r="A30" s="192" t="s">
        <v>245</v>
      </c>
      <c r="B30" s="174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</row>
    <row r="31" spans="1:14" ht="12.75">
      <c r="A31" s="193"/>
      <c r="B31" s="174" t="s">
        <v>206</v>
      </c>
      <c r="C31" s="171">
        <v>29875000</v>
      </c>
      <c r="D31" s="171">
        <v>30922541</v>
      </c>
      <c r="E31" s="171">
        <v>0</v>
      </c>
      <c r="F31" s="171">
        <v>0</v>
      </c>
      <c r="G31" s="171">
        <v>0</v>
      </c>
      <c r="H31" s="171">
        <v>0</v>
      </c>
      <c r="I31" s="171">
        <v>0</v>
      </c>
      <c r="J31" s="171">
        <v>0</v>
      </c>
      <c r="K31" s="171">
        <v>0</v>
      </c>
      <c r="L31" s="171">
        <f aca="true" t="shared" si="8" ref="L31:N35">SUM(C31+F31+I31)</f>
        <v>29875000</v>
      </c>
      <c r="M31" s="171">
        <f t="shared" si="8"/>
        <v>30922541</v>
      </c>
      <c r="N31" s="171">
        <f t="shared" si="8"/>
        <v>0</v>
      </c>
    </row>
    <row r="32" spans="1:14" ht="12.75">
      <c r="A32" s="193"/>
      <c r="B32" s="174" t="s">
        <v>207</v>
      </c>
      <c r="C32" s="171">
        <v>4045000</v>
      </c>
      <c r="D32" s="171">
        <v>3872474</v>
      </c>
      <c r="E32" s="171">
        <v>0</v>
      </c>
      <c r="F32" s="171">
        <v>0</v>
      </c>
      <c r="G32" s="171">
        <v>0</v>
      </c>
      <c r="H32" s="171">
        <v>0</v>
      </c>
      <c r="I32" s="171">
        <v>0</v>
      </c>
      <c r="J32" s="171">
        <v>0</v>
      </c>
      <c r="K32" s="171">
        <v>0</v>
      </c>
      <c r="L32" s="171">
        <f t="shared" si="8"/>
        <v>4045000</v>
      </c>
      <c r="M32" s="171">
        <f t="shared" si="8"/>
        <v>3872474</v>
      </c>
      <c r="N32" s="171">
        <f t="shared" si="8"/>
        <v>0</v>
      </c>
    </row>
    <row r="33" spans="1:14" ht="12.75">
      <c r="A33" s="193"/>
      <c r="B33" s="174" t="s">
        <v>204</v>
      </c>
      <c r="C33" s="171">
        <v>7600000</v>
      </c>
      <c r="D33" s="171">
        <v>9065159</v>
      </c>
      <c r="E33" s="171">
        <v>0</v>
      </c>
      <c r="F33" s="171">
        <v>0</v>
      </c>
      <c r="G33" s="171">
        <v>0</v>
      </c>
      <c r="H33" s="171">
        <v>0</v>
      </c>
      <c r="I33" s="171">
        <v>0</v>
      </c>
      <c r="J33" s="171">
        <v>0</v>
      </c>
      <c r="K33" s="171">
        <v>0</v>
      </c>
      <c r="L33" s="171">
        <f t="shared" si="8"/>
        <v>7600000</v>
      </c>
      <c r="M33" s="171">
        <f t="shared" si="8"/>
        <v>9065159</v>
      </c>
      <c r="N33" s="171">
        <f t="shared" si="8"/>
        <v>0</v>
      </c>
    </row>
    <row r="34" spans="1:14" ht="12.75">
      <c r="A34" s="194"/>
      <c r="B34" s="175" t="s">
        <v>212</v>
      </c>
      <c r="C34" s="172">
        <v>1945000</v>
      </c>
      <c r="D34" s="172">
        <v>2561794</v>
      </c>
      <c r="E34" s="172">
        <v>0</v>
      </c>
      <c r="F34" s="172">
        <v>0</v>
      </c>
      <c r="G34" s="172">
        <v>0</v>
      </c>
      <c r="H34" s="172">
        <v>0</v>
      </c>
      <c r="I34" s="172">
        <v>0</v>
      </c>
      <c r="J34" s="172">
        <v>0</v>
      </c>
      <c r="K34" s="172">
        <v>0</v>
      </c>
      <c r="L34" s="172">
        <f t="shared" si="8"/>
        <v>1945000</v>
      </c>
      <c r="M34" s="172">
        <f t="shared" si="8"/>
        <v>2561794</v>
      </c>
      <c r="N34" s="172">
        <f t="shared" si="8"/>
        <v>0</v>
      </c>
    </row>
    <row r="35" spans="1:14" ht="12.75">
      <c r="A35" s="181" t="s">
        <v>268</v>
      </c>
      <c r="B35" s="174"/>
      <c r="C35" s="171">
        <f aca="true" t="shared" si="9" ref="C35:K35">SUM(C31:C34)</f>
        <v>43465000</v>
      </c>
      <c r="D35" s="171">
        <f t="shared" si="9"/>
        <v>46421968</v>
      </c>
      <c r="E35" s="171">
        <f t="shared" si="9"/>
        <v>0</v>
      </c>
      <c r="F35" s="171">
        <f t="shared" si="9"/>
        <v>0</v>
      </c>
      <c r="G35" s="171">
        <f t="shared" si="9"/>
        <v>0</v>
      </c>
      <c r="H35" s="171">
        <f t="shared" si="9"/>
        <v>0</v>
      </c>
      <c r="I35" s="171">
        <f t="shared" si="9"/>
        <v>0</v>
      </c>
      <c r="J35" s="171">
        <f t="shared" si="9"/>
        <v>0</v>
      </c>
      <c r="K35" s="171">
        <f t="shared" si="9"/>
        <v>0</v>
      </c>
      <c r="L35" s="171">
        <f t="shared" si="8"/>
        <v>43465000</v>
      </c>
      <c r="M35" s="171">
        <f t="shared" si="8"/>
        <v>46421968</v>
      </c>
      <c r="N35" s="171">
        <f t="shared" si="8"/>
        <v>0</v>
      </c>
    </row>
    <row r="36" spans="1:14" ht="12.75">
      <c r="A36" s="198"/>
      <c r="B36" s="174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</row>
    <row r="37" spans="1:14" ht="12.75">
      <c r="A37" s="180" t="s">
        <v>203</v>
      </c>
      <c r="B37" s="174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</row>
    <row r="38" spans="1:14" ht="12.75">
      <c r="A38" s="168"/>
      <c r="B38" s="175" t="s">
        <v>204</v>
      </c>
      <c r="C38" s="172">
        <v>5961000</v>
      </c>
      <c r="D38" s="172">
        <v>5961000</v>
      </c>
      <c r="E38" s="172">
        <v>0</v>
      </c>
      <c r="F38" s="172">
        <v>0</v>
      </c>
      <c r="G38" s="172">
        <v>0</v>
      </c>
      <c r="H38" s="172">
        <v>0</v>
      </c>
      <c r="I38" s="172">
        <v>0</v>
      </c>
      <c r="J38" s="172">
        <v>0</v>
      </c>
      <c r="K38" s="172">
        <v>0</v>
      </c>
      <c r="L38" s="172">
        <f aca="true" t="shared" si="10" ref="L38:N39">SUM(C38+F38+I38)</f>
        <v>5961000</v>
      </c>
      <c r="M38" s="172">
        <f t="shared" si="10"/>
        <v>5961000</v>
      </c>
      <c r="N38" s="172">
        <f t="shared" si="10"/>
        <v>0</v>
      </c>
    </row>
    <row r="39" spans="1:14" ht="12.75">
      <c r="A39" s="181" t="s">
        <v>205</v>
      </c>
      <c r="B39" s="174"/>
      <c r="C39" s="171">
        <f>SUM(C38)</f>
        <v>5961000</v>
      </c>
      <c r="D39" s="171">
        <f aca="true" t="shared" si="11" ref="D39:K39">SUM(D38)</f>
        <v>5961000</v>
      </c>
      <c r="E39" s="171">
        <f t="shared" si="11"/>
        <v>0</v>
      </c>
      <c r="F39" s="171">
        <f t="shared" si="11"/>
        <v>0</v>
      </c>
      <c r="G39" s="171">
        <f t="shared" si="11"/>
        <v>0</v>
      </c>
      <c r="H39" s="171">
        <f t="shared" si="11"/>
        <v>0</v>
      </c>
      <c r="I39" s="171">
        <f t="shared" si="11"/>
        <v>0</v>
      </c>
      <c r="J39" s="171">
        <f t="shared" si="11"/>
        <v>0</v>
      </c>
      <c r="K39" s="171">
        <f t="shared" si="11"/>
        <v>0</v>
      </c>
      <c r="L39" s="171">
        <f t="shared" si="10"/>
        <v>5961000</v>
      </c>
      <c r="M39" s="171">
        <f t="shared" si="10"/>
        <v>5961000</v>
      </c>
      <c r="N39" s="171">
        <f t="shared" si="10"/>
        <v>0</v>
      </c>
    </row>
    <row r="40" spans="1:14" ht="9.75" customHeight="1">
      <c r="A40" s="173"/>
      <c r="B40" s="174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</row>
    <row r="41" spans="1:14" ht="12.75">
      <c r="A41" s="182" t="s">
        <v>210</v>
      </c>
      <c r="B41" s="174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</row>
    <row r="42" spans="1:14" ht="12.75">
      <c r="A42" s="168"/>
      <c r="B42" s="175" t="s">
        <v>211</v>
      </c>
      <c r="C42" s="172">
        <v>1920000</v>
      </c>
      <c r="D42" s="172">
        <v>1921006</v>
      </c>
      <c r="E42" s="172">
        <v>0</v>
      </c>
      <c r="F42" s="172">
        <v>0</v>
      </c>
      <c r="G42" s="172">
        <v>0</v>
      </c>
      <c r="H42" s="172">
        <v>0</v>
      </c>
      <c r="I42" s="172">
        <v>0</v>
      </c>
      <c r="J42" s="172">
        <v>0</v>
      </c>
      <c r="K42" s="172">
        <v>0</v>
      </c>
      <c r="L42" s="172">
        <f aca="true" t="shared" si="12" ref="L42:N43">SUM(C42+F42+I42)</f>
        <v>1920000</v>
      </c>
      <c r="M42" s="172">
        <f t="shared" si="12"/>
        <v>1921006</v>
      </c>
      <c r="N42" s="172">
        <f t="shared" si="12"/>
        <v>0</v>
      </c>
    </row>
    <row r="43" spans="1:14" ht="12.75">
      <c r="A43" s="183" t="s">
        <v>213</v>
      </c>
      <c r="B43" s="174"/>
      <c r="C43" s="171">
        <f aca="true" t="shared" si="13" ref="C43:K43">SUM(C42:C42)</f>
        <v>1920000</v>
      </c>
      <c r="D43" s="171">
        <f t="shared" si="13"/>
        <v>1921006</v>
      </c>
      <c r="E43" s="171">
        <f t="shared" si="13"/>
        <v>0</v>
      </c>
      <c r="F43" s="171">
        <f t="shared" si="13"/>
        <v>0</v>
      </c>
      <c r="G43" s="171">
        <f t="shared" si="13"/>
        <v>0</v>
      </c>
      <c r="H43" s="171">
        <f t="shared" si="13"/>
        <v>0</v>
      </c>
      <c r="I43" s="171">
        <f t="shared" si="13"/>
        <v>0</v>
      </c>
      <c r="J43" s="171">
        <f t="shared" si="13"/>
        <v>0</v>
      </c>
      <c r="K43" s="171">
        <f t="shared" si="13"/>
        <v>0</v>
      </c>
      <c r="L43" s="171">
        <f t="shared" si="12"/>
        <v>1920000</v>
      </c>
      <c r="M43" s="171">
        <f t="shared" si="12"/>
        <v>1921006</v>
      </c>
      <c r="N43" s="171">
        <f t="shared" si="12"/>
        <v>0</v>
      </c>
    </row>
    <row r="44" spans="3:14" ht="12.75"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</row>
    <row r="45" spans="1:14" ht="12.75">
      <c r="A45" s="184" t="s">
        <v>244</v>
      </c>
      <c r="B45" s="206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</row>
    <row r="46" spans="1:14" ht="12.75">
      <c r="A46" s="168"/>
      <c r="B46" s="207" t="s">
        <v>204</v>
      </c>
      <c r="C46" s="172">
        <v>1416000</v>
      </c>
      <c r="D46" s="172">
        <v>1416000</v>
      </c>
      <c r="E46" s="172">
        <v>0</v>
      </c>
      <c r="F46" s="172">
        <v>0</v>
      </c>
      <c r="G46" s="172">
        <v>0</v>
      </c>
      <c r="H46" s="172">
        <v>0</v>
      </c>
      <c r="I46" s="172">
        <v>0</v>
      </c>
      <c r="J46" s="172">
        <v>0</v>
      </c>
      <c r="K46" s="172">
        <v>0</v>
      </c>
      <c r="L46" s="172">
        <f aca="true" t="shared" si="14" ref="L46:N47">SUM(C46+F46+I46)</f>
        <v>1416000</v>
      </c>
      <c r="M46" s="172">
        <f t="shared" si="14"/>
        <v>1416000</v>
      </c>
      <c r="N46" s="172">
        <f t="shared" si="14"/>
        <v>0</v>
      </c>
    </row>
    <row r="47" spans="1:14" ht="12.75">
      <c r="A47" s="204" t="s">
        <v>241</v>
      </c>
      <c r="B47" s="206"/>
      <c r="C47" s="171">
        <f aca="true" t="shared" si="15" ref="C47:K47">SUM(C46:C46)</f>
        <v>1416000</v>
      </c>
      <c r="D47" s="171">
        <f t="shared" si="15"/>
        <v>1416000</v>
      </c>
      <c r="E47" s="171">
        <f t="shared" si="15"/>
        <v>0</v>
      </c>
      <c r="F47" s="171">
        <f t="shared" si="15"/>
        <v>0</v>
      </c>
      <c r="G47" s="171">
        <f t="shared" si="15"/>
        <v>0</v>
      </c>
      <c r="H47" s="171">
        <f t="shared" si="15"/>
        <v>0</v>
      </c>
      <c r="I47" s="171">
        <f t="shared" si="15"/>
        <v>0</v>
      </c>
      <c r="J47" s="171">
        <f t="shared" si="15"/>
        <v>0</v>
      </c>
      <c r="K47" s="171">
        <f t="shared" si="15"/>
        <v>0</v>
      </c>
      <c r="L47" s="171">
        <f t="shared" si="14"/>
        <v>1416000</v>
      </c>
      <c r="M47" s="171">
        <f t="shared" si="14"/>
        <v>1416000</v>
      </c>
      <c r="N47" s="171">
        <f t="shared" si="14"/>
        <v>0</v>
      </c>
    </row>
    <row r="48" spans="1:14" ht="12.75">
      <c r="A48" s="202"/>
      <c r="B48" s="202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</row>
    <row r="49" spans="1:14" ht="12.75">
      <c r="A49" s="209" t="s">
        <v>233</v>
      </c>
      <c r="B49" s="206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</row>
    <row r="50" spans="1:14" ht="12.75">
      <c r="A50" s="173"/>
      <c r="B50" s="206" t="s">
        <v>206</v>
      </c>
      <c r="C50" s="171">
        <v>0</v>
      </c>
      <c r="D50" s="171">
        <v>291980</v>
      </c>
      <c r="E50" s="171">
        <v>0</v>
      </c>
      <c r="F50" s="171">
        <v>0</v>
      </c>
      <c r="G50" s="171">
        <v>0</v>
      </c>
      <c r="H50" s="171">
        <v>0</v>
      </c>
      <c r="I50" s="171">
        <v>0</v>
      </c>
      <c r="J50" s="171">
        <v>0</v>
      </c>
      <c r="K50" s="171">
        <v>0</v>
      </c>
      <c r="L50" s="171">
        <f aca="true" t="shared" si="16" ref="L50:N52">SUM(C50+F50+I50)</f>
        <v>0</v>
      </c>
      <c r="M50" s="171">
        <f t="shared" si="16"/>
        <v>291980</v>
      </c>
      <c r="N50" s="171">
        <f t="shared" si="16"/>
        <v>0</v>
      </c>
    </row>
    <row r="51" spans="1:14" ht="12.75">
      <c r="A51" s="173"/>
      <c r="B51" s="206" t="s">
        <v>251</v>
      </c>
      <c r="C51" s="171">
        <v>0</v>
      </c>
      <c r="D51" s="171">
        <v>78836</v>
      </c>
      <c r="E51" s="171">
        <v>0</v>
      </c>
      <c r="F51" s="171">
        <v>0</v>
      </c>
      <c r="G51" s="171">
        <v>0</v>
      </c>
      <c r="H51" s="171">
        <v>0</v>
      </c>
      <c r="I51" s="171">
        <v>0</v>
      </c>
      <c r="J51" s="171">
        <v>0</v>
      </c>
      <c r="K51" s="171">
        <v>0</v>
      </c>
      <c r="L51" s="171">
        <f t="shared" si="16"/>
        <v>0</v>
      </c>
      <c r="M51" s="171">
        <f t="shared" si="16"/>
        <v>78836</v>
      </c>
      <c r="N51" s="171">
        <f t="shared" si="16"/>
        <v>0</v>
      </c>
    </row>
    <row r="52" spans="1:14" ht="12.75">
      <c r="A52" s="173"/>
      <c r="B52" s="206" t="s">
        <v>204</v>
      </c>
      <c r="C52" s="171">
        <v>3910000</v>
      </c>
      <c r="D52" s="171">
        <v>3989944</v>
      </c>
      <c r="E52" s="171">
        <v>0</v>
      </c>
      <c r="F52" s="171">
        <v>0</v>
      </c>
      <c r="G52" s="171">
        <v>0</v>
      </c>
      <c r="H52" s="171">
        <v>0</v>
      </c>
      <c r="I52" s="171">
        <v>0</v>
      </c>
      <c r="J52" s="171">
        <v>0</v>
      </c>
      <c r="K52" s="171">
        <v>0</v>
      </c>
      <c r="L52" s="171">
        <f t="shared" si="16"/>
        <v>3910000</v>
      </c>
      <c r="M52" s="171">
        <f t="shared" si="16"/>
        <v>3989944</v>
      </c>
      <c r="N52" s="171">
        <f t="shared" si="16"/>
        <v>0</v>
      </c>
    </row>
    <row r="53" spans="1:14" ht="12.75">
      <c r="A53" s="168"/>
      <c r="B53" s="207" t="s">
        <v>14</v>
      </c>
      <c r="C53" s="172">
        <v>3493000</v>
      </c>
      <c r="D53" s="172">
        <v>2819000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f aca="true" t="shared" si="17" ref="L53:N54">SUM(C53+F53+I53)</f>
        <v>3493000</v>
      </c>
      <c r="M53" s="172">
        <f t="shared" si="17"/>
        <v>2819000</v>
      </c>
      <c r="N53" s="172">
        <f t="shared" si="17"/>
        <v>0</v>
      </c>
    </row>
    <row r="54" spans="1:14" ht="12.75">
      <c r="A54" s="183" t="s">
        <v>279</v>
      </c>
      <c r="B54" s="206"/>
      <c r="C54" s="171">
        <f>SUM(C50:C53)</f>
        <v>7403000</v>
      </c>
      <c r="D54" s="171">
        <f>SUM(D50:D53)</f>
        <v>7179760</v>
      </c>
      <c r="E54" s="171">
        <f aca="true" t="shared" si="18" ref="E54:K54">SUM(E53:E53)</f>
        <v>0</v>
      </c>
      <c r="F54" s="171">
        <f t="shared" si="18"/>
        <v>0</v>
      </c>
      <c r="G54" s="171">
        <f t="shared" si="18"/>
        <v>0</v>
      </c>
      <c r="H54" s="171">
        <f t="shared" si="18"/>
        <v>0</v>
      </c>
      <c r="I54" s="171">
        <f t="shared" si="18"/>
        <v>0</v>
      </c>
      <c r="J54" s="171">
        <f t="shared" si="18"/>
        <v>0</v>
      </c>
      <c r="K54" s="171">
        <f t="shared" si="18"/>
        <v>0</v>
      </c>
      <c r="L54" s="171">
        <f t="shared" si="17"/>
        <v>7403000</v>
      </c>
      <c r="M54" s="171">
        <f t="shared" si="17"/>
        <v>7179760</v>
      </c>
      <c r="N54" s="171">
        <f t="shared" si="17"/>
        <v>0</v>
      </c>
    </row>
    <row r="55" spans="1:14" ht="12.75">
      <c r="A55" s="183"/>
      <c r="B55" s="206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</row>
    <row r="56" spans="1:14" ht="12.75">
      <c r="A56" s="180" t="s">
        <v>260</v>
      </c>
      <c r="B56" s="206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</row>
    <row r="57" spans="1:14" ht="12.75">
      <c r="A57" s="168"/>
      <c r="B57" s="213" t="s">
        <v>208</v>
      </c>
      <c r="C57" s="172">
        <v>200000</v>
      </c>
      <c r="D57" s="172">
        <v>200000</v>
      </c>
      <c r="E57" s="172">
        <v>0</v>
      </c>
      <c r="F57" s="172">
        <v>0</v>
      </c>
      <c r="G57" s="172">
        <v>0</v>
      </c>
      <c r="H57" s="172">
        <v>0</v>
      </c>
      <c r="I57" s="172">
        <v>0</v>
      </c>
      <c r="J57" s="172">
        <v>0</v>
      </c>
      <c r="K57" s="172">
        <v>0</v>
      </c>
      <c r="L57" s="172">
        <f aca="true" t="shared" si="19" ref="L57:N58">SUM(C57+F57+I57)</f>
        <v>200000</v>
      </c>
      <c r="M57" s="172">
        <f t="shared" si="19"/>
        <v>200000</v>
      </c>
      <c r="N57" s="172">
        <f t="shared" si="19"/>
        <v>0</v>
      </c>
    </row>
    <row r="58" spans="1:14" ht="12.75">
      <c r="A58" s="181" t="s">
        <v>261</v>
      </c>
      <c r="B58" s="206"/>
      <c r="C58" s="171">
        <f aca="true" t="shared" si="20" ref="C58:K58">SUM(C57)</f>
        <v>200000</v>
      </c>
      <c r="D58" s="171">
        <f t="shared" si="20"/>
        <v>200000</v>
      </c>
      <c r="E58" s="171">
        <f t="shared" si="20"/>
        <v>0</v>
      </c>
      <c r="F58" s="171">
        <f t="shared" si="20"/>
        <v>0</v>
      </c>
      <c r="G58" s="171">
        <f t="shared" si="20"/>
        <v>0</v>
      </c>
      <c r="H58" s="171">
        <f t="shared" si="20"/>
        <v>0</v>
      </c>
      <c r="I58" s="171">
        <f t="shared" si="20"/>
        <v>0</v>
      </c>
      <c r="J58" s="171">
        <f t="shared" si="20"/>
        <v>0</v>
      </c>
      <c r="K58" s="171">
        <f t="shared" si="20"/>
        <v>0</v>
      </c>
      <c r="L58" s="171">
        <f t="shared" si="19"/>
        <v>200000</v>
      </c>
      <c r="M58" s="171">
        <f t="shared" si="19"/>
        <v>200000</v>
      </c>
      <c r="N58" s="171">
        <f t="shared" si="19"/>
        <v>0</v>
      </c>
    </row>
    <row r="59" spans="1:14" ht="9.75" customHeight="1">
      <c r="A59" s="183"/>
      <c r="B59" s="206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</row>
    <row r="60" spans="1:14" ht="12.75">
      <c r="A60" s="180" t="s">
        <v>214</v>
      </c>
      <c r="B60" s="206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</row>
    <row r="61" spans="1:14" ht="12.75">
      <c r="A61" s="168"/>
      <c r="B61" s="207" t="s">
        <v>204</v>
      </c>
      <c r="C61" s="172">
        <v>145000</v>
      </c>
      <c r="D61" s="172">
        <v>156693</v>
      </c>
      <c r="E61" s="172">
        <v>0</v>
      </c>
      <c r="F61" s="172">
        <v>0</v>
      </c>
      <c r="G61" s="172">
        <v>0</v>
      </c>
      <c r="H61" s="172">
        <v>0</v>
      </c>
      <c r="I61" s="172">
        <v>0</v>
      </c>
      <c r="J61" s="172">
        <v>0</v>
      </c>
      <c r="K61" s="172">
        <v>0</v>
      </c>
      <c r="L61" s="172">
        <f aca="true" t="shared" si="21" ref="L61:N62">SUM(C61+F61+I61)</f>
        <v>145000</v>
      </c>
      <c r="M61" s="172">
        <f t="shared" si="21"/>
        <v>156693</v>
      </c>
      <c r="N61" s="172">
        <f t="shared" si="21"/>
        <v>0</v>
      </c>
    </row>
    <row r="62" spans="1:14" ht="12.75">
      <c r="A62" s="181" t="s">
        <v>215</v>
      </c>
      <c r="B62" s="206"/>
      <c r="C62" s="171">
        <f aca="true" t="shared" si="22" ref="C62:K62">SUM(C61)</f>
        <v>145000</v>
      </c>
      <c r="D62" s="171">
        <f t="shared" si="22"/>
        <v>156693</v>
      </c>
      <c r="E62" s="171">
        <f t="shared" si="22"/>
        <v>0</v>
      </c>
      <c r="F62" s="171">
        <f t="shared" si="22"/>
        <v>0</v>
      </c>
      <c r="G62" s="171">
        <f t="shared" si="22"/>
        <v>0</v>
      </c>
      <c r="H62" s="171">
        <f t="shared" si="22"/>
        <v>0</v>
      </c>
      <c r="I62" s="171">
        <f t="shared" si="22"/>
        <v>0</v>
      </c>
      <c r="J62" s="171">
        <f t="shared" si="22"/>
        <v>0</v>
      </c>
      <c r="K62" s="171">
        <f t="shared" si="22"/>
        <v>0</v>
      </c>
      <c r="L62" s="171">
        <f t="shared" si="21"/>
        <v>145000</v>
      </c>
      <c r="M62" s="171">
        <f t="shared" si="21"/>
        <v>156693</v>
      </c>
      <c r="N62" s="171">
        <f t="shared" si="21"/>
        <v>0</v>
      </c>
    </row>
    <row r="63" spans="1:14" ht="12.75">
      <c r="A63" s="181"/>
      <c r="B63" s="206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</row>
    <row r="64" spans="1:14" ht="12.75">
      <c r="A64" s="180" t="s">
        <v>262</v>
      </c>
      <c r="B64" s="206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</row>
    <row r="65" spans="1:14" ht="12.75">
      <c r="A65" s="168"/>
      <c r="B65" s="213" t="s">
        <v>263</v>
      </c>
      <c r="C65" s="172">
        <v>40000</v>
      </c>
      <c r="D65" s="172">
        <v>40000</v>
      </c>
      <c r="E65" s="172">
        <v>0</v>
      </c>
      <c r="F65" s="172">
        <v>0</v>
      </c>
      <c r="G65" s="172">
        <v>0</v>
      </c>
      <c r="H65" s="172">
        <v>0</v>
      </c>
      <c r="I65" s="172">
        <v>0</v>
      </c>
      <c r="J65" s="172">
        <v>0</v>
      </c>
      <c r="K65" s="172">
        <v>0</v>
      </c>
      <c r="L65" s="172">
        <f aca="true" t="shared" si="23" ref="L65:N66">SUM(C65+F65+I65)</f>
        <v>40000</v>
      </c>
      <c r="M65" s="172">
        <f t="shared" si="23"/>
        <v>40000</v>
      </c>
      <c r="N65" s="172">
        <f t="shared" si="23"/>
        <v>0</v>
      </c>
    </row>
    <row r="66" spans="1:14" ht="12.75">
      <c r="A66" s="181" t="s">
        <v>264</v>
      </c>
      <c r="B66" s="206"/>
      <c r="C66" s="171">
        <f aca="true" t="shared" si="24" ref="C66:K66">SUM(C65)</f>
        <v>40000</v>
      </c>
      <c r="D66" s="171">
        <f t="shared" si="24"/>
        <v>40000</v>
      </c>
      <c r="E66" s="171">
        <f t="shared" si="24"/>
        <v>0</v>
      </c>
      <c r="F66" s="171">
        <f t="shared" si="24"/>
        <v>0</v>
      </c>
      <c r="G66" s="171">
        <f t="shared" si="24"/>
        <v>0</v>
      </c>
      <c r="H66" s="171">
        <f t="shared" si="24"/>
        <v>0</v>
      </c>
      <c r="I66" s="171">
        <f t="shared" si="24"/>
        <v>0</v>
      </c>
      <c r="J66" s="171">
        <f t="shared" si="24"/>
        <v>0</v>
      </c>
      <c r="K66" s="171">
        <f t="shared" si="24"/>
        <v>0</v>
      </c>
      <c r="L66" s="171">
        <f t="shared" si="23"/>
        <v>40000</v>
      </c>
      <c r="M66" s="171">
        <f t="shared" si="23"/>
        <v>40000</v>
      </c>
      <c r="N66" s="171">
        <f t="shared" si="23"/>
        <v>0</v>
      </c>
    </row>
    <row r="67" spans="1:14" ht="12.75">
      <c r="A67" s="181"/>
      <c r="B67" s="206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</row>
    <row r="68" spans="1:14" ht="12.75">
      <c r="A68" s="180" t="s">
        <v>280</v>
      </c>
      <c r="B68" s="206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</row>
    <row r="69" spans="1:14" ht="12.75">
      <c r="A69" s="168"/>
      <c r="B69" s="213" t="s">
        <v>204</v>
      </c>
      <c r="C69" s="172">
        <v>0</v>
      </c>
      <c r="D69" s="172">
        <v>18900</v>
      </c>
      <c r="E69" s="172">
        <v>0</v>
      </c>
      <c r="F69" s="172">
        <v>0</v>
      </c>
      <c r="G69" s="172">
        <v>0</v>
      </c>
      <c r="H69" s="172">
        <v>0</v>
      </c>
      <c r="I69" s="172">
        <v>0</v>
      </c>
      <c r="J69" s="172">
        <v>0</v>
      </c>
      <c r="K69" s="172">
        <v>0</v>
      </c>
      <c r="L69" s="172">
        <f aca="true" t="shared" si="25" ref="L69:N70">SUM(C69+F69+I69)</f>
        <v>0</v>
      </c>
      <c r="M69" s="172">
        <f t="shared" si="25"/>
        <v>18900</v>
      </c>
      <c r="N69" s="172">
        <f t="shared" si="25"/>
        <v>0</v>
      </c>
    </row>
    <row r="70" spans="1:14" ht="12.75">
      <c r="A70" s="181" t="s">
        <v>281</v>
      </c>
      <c r="B70" s="206"/>
      <c r="C70" s="171">
        <f aca="true" t="shared" si="26" ref="C70:K70">SUM(C69)</f>
        <v>0</v>
      </c>
      <c r="D70" s="171">
        <f t="shared" si="26"/>
        <v>18900</v>
      </c>
      <c r="E70" s="171">
        <f t="shared" si="26"/>
        <v>0</v>
      </c>
      <c r="F70" s="171">
        <f t="shared" si="26"/>
        <v>0</v>
      </c>
      <c r="G70" s="171">
        <f t="shared" si="26"/>
        <v>0</v>
      </c>
      <c r="H70" s="171">
        <f t="shared" si="26"/>
        <v>0</v>
      </c>
      <c r="I70" s="171">
        <f t="shared" si="26"/>
        <v>0</v>
      </c>
      <c r="J70" s="171">
        <f t="shared" si="26"/>
        <v>0</v>
      </c>
      <c r="K70" s="171">
        <f t="shared" si="26"/>
        <v>0</v>
      </c>
      <c r="L70" s="171">
        <f t="shared" si="25"/>
        <v>0</v>
      </c>
      <c r="M70" s="171">
        <f t="shared" si="25"/>
        <v>18900</v>
      </c>
      <c r="N70" s="171">
        <f t="shared" si="25"/>
        <v>0</v>
      </c>
    </row>
    <row r="71" spans="1:14" ht="12.75">
      <c r="A71" s="181"/>
      <c r="B71" s="206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</row>
    <row r="72" spans="1:14" ht="12.75">
      <c r="A72" s="192" t="s">
        <v>229</v>
      </c>
      <c r="B72" s="174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</row>
    <row r="73" spans="1:14" ht="12.75">
      <c r="A73" s="193"/>
      <c r="B73" s="174" t="s">
        <v>206</v>
      </c>
      <c r="C73" s="171">
        <v>100000</v>
      </c>
      <c r="D73" s="171">
        <v>100000</v>
      </c>
      <c r="E73" s="171">
        <v>0</v>
      </c>
      <c r="F73" s="171">
        <v>0</v>
      </c>
      <c r="G73" s="171">
        <v>0</v>
      </c>
      <c r="H73" s="171">
        <v>0</v>
      </c>
      <c r="I73" s="171">
        <v>0</v>
      </c>
      <c r="J73" s="171">
        <v>0</v>
      </c>
      <c r="K73" s="171">
        <v>0</v>
      </c>
      <c r="L73" s="171">
        <f aca="true" t="shared" si="27" ref="L73:N77">SUM(C73+F73+I73)</f>
        <v>100000</v>
      </c>
      <c r="M73" s="171">
        <f t="shared" si="27"/>
        <v>100000</v>
      </c>
      <c r="N73" s="171">
        <f t="shared" si="27"/>
        <v>0</v>
      </c>
    </row>
    <row r="74" spans="1:14" ht="12.75">
      <c r="A74" s="193"/>
      <c r="B74" s="174" t="s">
        <v>207</v>
      </c>
      <c r="C74" s="171">
        <v>27000</v>
      </c>
      <c r="D74" s="171">
        <v>27000</v>
      </c>
      <c r="E74" s="171">
        <v>0</v>
      </c>
      <c r="F74" s="171">
        <v>0</v>
      </c>
      <c r="G74" s="171">
        <v>0</v>
      </c>
      <c r="H74" s="171">
        <v>0</v>
      </c>
      <c r="I74" s="171">
        <v>0</v>
      </c>
      <c r="J74" s="171">
        <v>0</v>
      </c>
      <c r="K74" s="171">
        <v>0</v>
      </c>
      <c r="L74" s="171">
        <f t="shared" si="27"/>
        <v>27000</v>
      </c>
      <c r="M74" s="171">
        <f t="shared" si="27"/>
        <v>27000</v>
      </c>
      <c r="N74" s="171">
        <f t="shared" si="27"/>
        <v>0</v>
      </c>
    </row>
    <row r="75" spans="1:14" ht="12.75">
      <c r="A75" s="193"/>
      <c r="B75" s="174" t="s">
        <v>204</v>
      </c>
      <c r="C75" s="171">
        <v>120000</v>
      </c>
      <c r="D75" s="171">
        <v>120000</v>
      </c>
      <c r="E75" s="171">
        <v>0</v>
      </c>
      <c r="F75" s="171">
        <v>0</v>
      </c>
      <c r="G75" s="171">
        <v>0</v>
      </c>
      <c r="H75" s="171">
        <v>0</v>
      </c>
      <c r="I75" s="171">
        <v>0</v>
      </c>
      <c r="J75" s="171">
        <v>0</v>
      </c>
      <c r="K75" s="171">
        <v>0</v>
      </c>
      <c r="L75" s="171">
        <f t="shared" si="27"/>
        <v>120000</v>
      </c>
      <c r="M75" s="171">
        <f t="shared" si="27"/>
        <v>120000</v>
      </c>
      <c r="N75" s="171">
        <f t="shared" si="27"/>
        <v>0</v>
      </c>
    </row>
    <row r="76" spans="1:14" ht="12.75">
      <c r="A76" s="194"/>
      <c r="B76" s="175" t="s">
        <v>212</v>
      </c>
      <c r="C76" s="172">
        <v>220000</v>
      </c>
      <c r="D76" s="172">
        <v>220000</v>
      </c>
      <c r="E76" s="172">
        <v>0</v>
      </c>
      <c r="F76" s="172">
        <v>0</v>
      </c>
      <c r="G76" s="172">
        <v>0</v>
      </c>
      <c r="H76" s="172">
        <v>0</v>
      </c>
      <c r="I76" s="172">
        <v>0</v>
      </c>
      <c r="J76" s="172">
        <v>0</v>
      </c>
      <c r="K76" s="172">
        <v>0</v>
      </c>
      <c r="L76" s="172">
        <f t="shared" si="27"/>
        <v>220000</v>
      </c>
      <c r="M76" s="172">
        <f t="shared" si="27"/>
        <v>220000</v>
      </c>
      <c r="N76" s="172">
        <f t="shared" si="27"/>
        <v>0</v>
      </c>
    </row>
    <row r="77" spans="1:14" ht="12.75">
      <c r="A77" s="193" t="s">
        <v>238</v>
      </c>
      <c r="B77" s="174"/>
      <c r="C77" s="171">
        <f aca="true" t="shared" si="28" ref="C77:K77">SUM(C73:C76)</f>
        <v>467000</v>
      </c>
      <c r="D77" s="171">
        <f t="shared" si="28"/>
        <v>467000</v>
      </c>
      <c r="E77" s="171">
        <f t="shared" si="28"/>
        <v>0</v>
      </c>
      <c r="F77" s="171">
        <f t="shared" si="28"/>
        <v>0</v>
      </c>
      <c r="G77" s="171">
        <f t="shared" si="28"/>
        <v>0</v>
      </c>
      <c r="H77" s="171">
        <f t="shared" si="28"/>
        <v>0</v>
      </c>
      <c r="I77" s="171">
        <f t="shared" si="28"/>
        <v>0</v>
      </c>
      <c r="J77" s="171">
        <f t="shared" si="28"/>
        <v>0</v>
      </c>
      <c r="K77" s="171">
        <f t="shared" si="28"/>
        <v>0</v>
      </c>
      <c r="L77" s="171">
        <f t="shared" si="27"/>
        <v>467000</v>
      </c>
      <c r="M77" s="171">
        <f t="shared" si="27"/>
        <v>467000</v>
      </c>
      <c r="N77" s="171">
        <f t="shared" si="27"/>
        <v>0</v>
      </c>
    </row>
    <row r="78" spans="1:14" ht="12.75">
      <c r="A78" s="181"/>
      <c r="B78" s="206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</row>
    <row r="79" spans="1:14" ht="12.75">
      <c r="A79" s="182" t="s">
        <v>230</v>
      </c>
      <c r="B79" s="206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</row>
    <row r="80" spans="1:14" ht="12.75">
      <c r="A80" s="182"/>
      <c r="B80" s="206" t="s">
        <v>206</v>
      </c>
      <c r="C80" s="171">
        <v>100000</v>
      </c>
      <c r="D80" s="171">
        <v>100000</v>
      </c>
      <c r="E80" s="171">
        <v>0</v>
      </c>
      <c r="F80" s="171">
        <v>0</v>
      </c>
      <c r="G80" s="171">
        <v>0</v>
      </c>
      <c r="H80" s="171">
        <v>0</v>
      </c>
      <c r="I80" s="171">
        <v>0</v>
      </c>
      <c r="J80" s="171">
        <v>0</v>
      </c>
      <c r="K80" s="171">
        <v>0</v>
      </c>
      <c r="L80" s="171">
        <f>SUM(C80)</f>
        <v>100000</v>
      </c>
      <c r="M80" s="171">
        <f>SUM(D80)</f>
        <v>100000</v>
      </c>
      <c r="N80" s="171">
        <v>0</v>
      </c>
    </row>
    <row r="81" spans="1:14" ht="12.75">
      <c r="A81" s="182"/>
      <c r="B81" s="215" t="s">
        <v>282</v>
      </c>
      <c r="C81" s="171">
        <v>0</v>
      </c>
      <c r="D81" s="171">
        <v>17108</v>
      </c>
      <c r="E81" s="171">
        <v>0</v>
      </c>
      <c r="F81" s="171">
        <v>0</v>
      </c>
      <c r="G81" s="171">
        <v>0</v>
      </c>
      <c r="H81" s="171">
        <v>0</v>
      </c>
      <c r="I81" s="171">
        <v>0</v>
      </c>
      <c r="J81" s="171">
        <v>0</v>
      </c>
      <c r="K81" s="171">
        <v>0</v>
      </c>
      <c r="L81" s="171">
        <v>0</v>
      </c>
      <c r="M81" s="171">
        <v>17108</v>
      </c>
      <c r="N81" s="171">
        <v>0</v>
      </c>
    </row>
    <row r="82" spans="1:14" ht="12.75">
      <c r="A82" s="182"/>
      <c r="B82" s="215" t="s">
        <v>204</v>
      </c>
      <c r="C82" s="171">
        <v>1220000</v>
      </c>
      <c r="D82" s="171">
        <v>1257705</v>
      </c>
      <c r="E82" s="171">
        <v>0</v>
      </c>
      <c r="F82" s="171">
        <v>0</v>
      </c>
      <c r="G82" s="171">
        <v>0</v>
      </c>
      <c r="H82" s="171">
        <v>0</v>
      </c>
      <c r="I82" s="171">
        <v>0</v>
      </c>
      <c r="J82" s="171">
        <v>0</v>
      </c>
      <c r="K82" s="171">
        <v>0</v>
      </c>
      <c r="L82" s="171">
        <v>1220000</v>
      </c>
      <c r="M82" s="171">
        <v>1257705</v>
      </c>
      <c r="N82" s="171">
        <v>0</v>
      </c>
    </row>
    <row r="83" spans="1:14" ht="12.75">
      <c r="A83" s="194"/>
      <c r="B83" s="213" t="s">
        <v>38</v>
      </c>
      <c r="C83" s="172">
        <v>0</v>
      </c>
      <c r="D83" s="172">
        <v>730995</v>
      </c>
      <c r="E83" s="172">
        <v>0</v>
      </c>
      <c r="F83" s="172">
        <v>0</v>
      </c>
      <c r="G83" s="172">
        <v>0</v>
      </c>
      <c r="H83" s="172">
        <v>0</v>
      </c>
      <c r="I83" s="172">
        <v>0</v>
      </c>
      <c r="J83" s="172">
        <v>0</v>
      </c>
      <c r="K83" s="172">
        <v>0</v>
      </c>
      <c r="L83" s="172">
        <v>0</v>
      </c>
      <c r="M83" s="172">
        <f aca="true" t="shared" si="29" ref="L83:N84">SUM(D83+G83+J83)</f>
        <v>730995</v>
      </c>
      <c r="N83" s="172">
        <f t="shared" si="29"/>
        <v>0</v>
      </c>
    </row>
    <row r="84" spans="1:14" ht="12.75">
      <c r="A84" s="208" t="s">
        <v>201</v>
      </c>
      <c r="B84" s="174"/>
      <c r="C84" s="171">
        <f>SUM(C80:C83)</f>
        <v>1320000</v>
      </c>
      <c r="D84" s="171">
        <f>SUM(D80:D83)</f>
        <v>2105808</v>
      </c>
      <c r="E84" s="171">
        <f aca="true" t="shared" si="30" ref="E84:K84">SUM(E83:E83)</f>
        <v>0</v>
      </c>
      <c r="F84" s="171">
        <f t="shared" si="30"/>
        <v>0</v>
      </c>
      <c r="G84" s="171">
        <f t="shared" si="30"/>
        <v>0</v>
      </c>
      <c r="H84" s="171">
        <f t="shared" si="30"/>
        <v>0</v>
      </c>
      <c r="I84" s="171">
        <f t="shared" si="30"/>
        <v>0</v>
      </c>
      <c r="J84" s="171">
        <f t="shared" si="30"/>
        <v>0</v>
      </c>
      <c r="K84" s="171">
        <f t="shared" si="30"/>
        <v>0</v>
      </c>
      <c r="L84" s="171">
        <f t="shared" si="29"/>
        <v>1320000</v>
      </c>
      <c r="M84" s="171">
        <f>SUM(M80:M83)</f>
        <v>2105808</v>
      </c>
      <c r="N84" s="171">
        <f t="shared" si="29"/>
        <v>0</v>
      </c>
    </row>
    <row r="85" spans="1:14" ht="12.75">
      <c r="A85" s="181"/>
      <c r="B85" s="174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</row>
    <row r="86" spans="1:14" ht="12.75">
      <c r="A86" s="180" t="s">
        <v>226</v>
      </c>
      <c r="B86" s="174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</row>
    <row r="87" spans="1:14" ht="12.75">
      <c r="A87" s="194"/>
      <c r="B87" s="175" t="s">
        <v>227</v>
      </c>
      <c r="C87" s="172">
        <v>0</v>
      </c>
      <c r="D87" s="172">
        <v>0</v>
      </c>
      <c r="E87" s="172">
        <v>0</v>
      </c>
      <c r="F87" s="172">
        <v>27000</v>
      </c>
      <c r="G87" s="172">
        <v>27000</v>
      </c>
      <c r="H87" s="172">
        <v>0</v>
      </c>
      <c r="I87" s="172">
        <v>0</v>
      </c>
      <c r="J87" s="172">
        <v>0</v>
      </c>
      <c r="K87" s="172">
        <v>0</v>
      </c>
      <c r="L87" s="172">
        <f aca="true" t="shared" si="31" ref="L87:N88">SUM(C87+F87+I87)</f>
        <v>27000</v>
      </c>
      <c r="M87" s="172">
        <v>0</v>
      </c>
      <c r="N87" s="172">
        <f t="shared" si="31"/>
        <v>0</v>
      </c>
    </row>
    <row r="88" spans="1:14" ht="12.75">
      <c r="A88" s="196" t="s">
        <v>228</v>
      </c>
      <c r="B88" s="174"/>
      <c r="C88" s="171">
        <f>SUM(C87)</f>
        <v>0</v>
      </c>
      <c r="D88" s="171">
        <f aca="true" t="shared" si="32" ref="D88:K88">SUM(D87)</f>
        <v>0</v>
      </c>
      <c r="E88" s="171">
        <f t="shared" si="32"/>
        <v>0</v>
      </c>
      <c r="F88" s="171">
        <f t="shared" si="32"/>
        <v>27000</v>
      </c>
      <c r="G88" s="171">
        <f t="shared" si="32"/>
        <v>27000</v>
      </c>
      <c r="H88" s="171">
        <f t="shared" si="32"/>
        <v>0</v>
      </c>
      <c r="I88" s="171">
        <f t="shared" si="32"/>
        <v>0</v>
      </c>
      <c r="J88" s="171">
        <f t="shared" si="32"/>
        <v>0</v>
      </c>
      <c r="K88" s="171">
        <f t="shared" si="32"/>
        <v>0</v>
      </c>
      <c r="L88" s="171">
        <f t="shared" si="31"/>
        <v>27000</v>
      </c>
      <c r="M88" s="171">
        <f>SUM(D88+G88+J88)</f>
        <v>27000</v>
      </c>
      <c r="N88" s="171">
        <f t="shared" si="31"/>
        <v>0</v>
      </c>
    </row>
    <row r="89" spans="1:14" ht="12.75">
      <c r="A89" s="196"/>
      <c r="B89" s="174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</row>
    <row r="90" spans="1:14" ht="12.75">
      <c r="A90" s="188" t="s">
        <v>242</v>
      </c>
      <c r="B90" s="174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</row>
    <row r="91" spans="1:14" ht="12.75">
      <c r="A91" s="193"/>
      <c r="B91" s="174" t="s">
        <v>204</v>
      </c>
      <c r="C91" s="171">
        <v>227000</v>
      </c>
      <c r="D91" s="171">
        <v>227000</v>
      </c>
      <c r="E91" s="171">
        <v>0</v>
      </c>
      <c r="F91" s="171">
        <v>0</v>
      </c>
      <c r="G91" s="171">
        <v>0</v>
      </c>
      <c r="H91" s="171">
        <v>0</v>
      </c>
      <c r="I91" s="171">
        <v>0</v>
      </c>
      <c r="J91" s="171">
        <v>0</v>
      </c>
      <c r="K91" s="171">
        <v>0</v>
      </c>
      <c r="L91" s="171">
        <f>SUM(C91+F91+I91)</f>
        <v>227000</v>
      </c>
      <c r="M91" s="171">
        <f aca="true" t="shared" si="33" ref="M91:N93">SUM(D91+G91+J91)</f>
        <v>227000</v>
      </c>
      <c r="N91" s="171">
        <f t="shared" si="33"/>
        <v>0</v>
      </c>
    </row>
    <row r="92" spans="1:14" ht="12.75">
      <c r="A92" s="194"/>
      <c r="B92" s="175" t="s">
        <v>14</v>
      </c>
      <c r="C92" s="172">
        <v>160000</v>
      </c>
      <c r="D92" s="172">
        <v>160000</v>
      </c>
      <c r="E92" s="172">
        <v>0</v>
      </c>
      <c r="F92" s="172">
        <v>0</v>
      </c>
      <c r="G92" s="172">
        <v>0</v>
      </c>
      <c r="H92" s="172">
        <v>0</v>
      </c>
      <c r="I92" s="172">
        <v>0</v>
      </c>
      <c r="J92" s="172">
        <v>0</v>
      </c>
      <c r="K92" s="172">
        <v>0</v>
      </c>
      <c r="L92" s="172">
        <f>SUM(C92+F92+I92)</f>
        <v>160000</v>
      </c>
      <c r="M92" s="172">
        <f t="shared" si="33"/>
        <v>160000</v>
      </c>
      <c r="N92" s="172">
        <f t="shared" si="33"/>
        <v>0</v>
      </c>
    </row>
    <row r="93" spans="1:14" ht="12.75">
      <c r="A93" s="189" t="s">
        <v>243</v>
      </c>
      <c r="B93" s="174"/>
      <c r="C93" s="171">
        <f>SUM(C91:C92)</f>
        <v>387000</v>
      </c>
      <c r="D93" s="171">
        <f aca="true" t="shared" si="34" ref="D93:K93">SUM(D91:D92)</f>
        <v>387000</v>
      </c>
      <c r="E93" s="171">
        <f t="shared" si="34"/>
        <v>0</v>
      </c>
      <c r="F93" s="171">
        <f t="shared" si="34"/>
        <v>0</v>
      </c>
      <c r="G93" s="171">
        <f t="shared" si="34"/>
        <v>0</v>
      </c>
      <c r="H93" s="171">
        <f t="shared" si="34"/>
        <v>0</v>
      </c>
      <c r="I93" s="171">
        <f t="shared" si="34"/>
        <v>0</v>
      </c>
      <c r="J93" s="171">
        <f t="shared" si="34"/>
        <v>0</v>
      </c>
      <c r="K93" s="171">
        <f t="shared" si="34"/>
        <v>0</v>
      </c>
      <c r="L93" s="171">
        <f>SUM(C93+F93+I93)</f>
        <v>387000</v>
      </c>
      <c r="M93" s="171">
        <f t="shared" si="33"/>
        <v>387000</v>
      </c>
      <c r="N93" s="171">
        <f t="shared" si="33"/>
        <v>0</v>
      </c>
    </row>
    <row r="94" spans="1:14" ht="12.75">
      <c r="A94" s="189"/>
      <c r="B94" s="174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</row>
    <row r="95" spans="1:14" ht="12.75">
      <c r="A95" s="180" t="s">
        <v>275</v>
      </c>
      <c r="B95" s="174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</row>
    <row r="96" spans="1:14" ht="12.75">
      <c r="A96" s="194"/>
      <c r="B96" s="212" t="s">
        <v>276</v>
      </c>
      <c r="C96" s="172">
        <v>0</v>
      </c>
      <c r="D96" s="172">
        <v>68321</v>
      </c>
      <c r="E96" s="172">
        <v>0</v>
      </c>
      <c r="F96" s="172">
        <v>0</v>
      </c>
      <c r="G96" s="172">
        <v>0</v>
      </c>
      <c r="H96" s="172">
        <v>0</v>
      </c>
      <c r="I96" s="172">
        <v>0</v>
      </c>
      <c r="J96" s="172">
        <v>0</v>
      </c>
      <c r="K96" s="172">
        <v>0</v>
      </c>
      <c r="L96" s="172">
        <f>SUM(C96+F96+I96)</f>
        <v>0</v>
      </c>
      <c r="M96" s="172">
        <f>SUM(D96)</f>
        <v>68321</v>
      </c>
      <c r="N96" s="172">
        <f>SUM(E96+H96+K96)</f>
        <v>0</v>
      </c>
    </row>
    <row r="97" spans="1:14" ht="12.75">
      <c r="A97" s="196" t="s">
        <v>277</v>
      </c>
      <c r="B97" s="174"/>
      <c r="C97" s="171">
        <f>SUM(C96)</f>
        <v>0</v>
      </c>
      <c r="D97" s="171">
        <f aca="true" t="shared" si="35" ref="D97:K97">SUM(D96)</f>
        <v>68321</v>
      </c>
      <c r="E97" s="171">
        <f t="shared" si="35"/>
        <v>0</v>
      </c>
      <c r="F97" s="171">
        <f t="shared" si="35"/>
        <v>0</v>
      </c>
      <c r="G97" s="171">
        <f t="shared" si="35"/>
        <v>0</v>
      </c>
      <c r="H97" s="171">
        <f t="shared" si="35"/>
        <v>0</v>
      </c>
      <c r="I97" s="171">
        <f t="shared" si="35"/>
        <v>0</v>
      </c>
      <c r="J97" s="171">
        <f t="shared" si="35"/>
        <v>0</v>
      </c>
      <c r="K97" s="171">
        <f t="shared" si="35"/>
        <v>0</v>
      </c>
      <c r="L97" s="171">
        <f>SUM(C97+F97+I97)</f>
        <v>0</v>
      </c>
      <c r="M97" s="171">
        <f>SUM(D97+G97+J97)</f>
        <v>68321</v>
      </c>
      <c r="N97" s="171">
        <f>SUM(E97+H97+K97)</f>
        <v>0</v>
      </c>
    </row>
    <row r="98" spans="1:14" ht="12.75">
      <c r="A98" s="181"/>
      <c r="B98" s="174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</row>
    <row r="99" spans="1:14" ht="12.75">
      <c r="A99" s="192" t="s">
        <v>220</v>
      </c>
      <c r="B99" s="174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</row>
    <row r="100" spans="1:14" ht="12.75">
      <c r="A100" s="168"/>
      <c r="B100" s="175" t="s">
        <v>224</v>
      </c>
      <c r="C100" s="172">
        <v>100000</v>
      </c>
      <c r="D100" s="172">
        <v>0</v>
      </c>
      <c r="E100" s="172">
        <v>0</v>
      </c>
      <c r="F100" s="172">
        <v>0</v>
      </c>
      <c r="G100" s="172">
        <v>0</v>
      </c>
      <c r="H100" s="172">
        <v>0</v>
      </c>
      <c r="I100" s="172">
        <v>0</v>
      </c>
      <c r="J100" s="172">
        <v>0</v>
      </c>
      <c r="K100" s="172">
        <v>0</v>
      </c>
      <c r="L100" s="172">
        <f aca="true" t="shared" si="36" ref="L100:N101">SUM(C100+F100+I100)</f>
        <v>100000</v>
      </c>
      <c r="M100" s="172">
        <f t="shared" si="36"/>
        <v>0</v>
      </c>
      <c r="N100" s="172">
        <f t="shared" si="36"/>
        <v>0</v>
      </c>
    </row>
    <row r="101" spans="1:14" ht="12.75">
      <c r="A101" s="191" t="s">
        <v>221</v>
      </c>
      <c r="B101" s="174"/>
      <c r="C101" s="171">
        <f aca="true" t="shared" si="37" ref="C101:K101">SUM(C100)</f>
        <v>100000</v>
      </c>
      <c r="D101" s="171">
        <f t="shared" si="37"/>
        <v>0</v>
      </c>
      <c r="E101" s="171">
        <f t="shared" si="37"/>
        <v>0</v>
      </c>
      <c r="F101" s="171">
        <f t="shared" si="37"/>
        <v>0</v>
      </c>
      <c r="G101" s="171">
        <f t="shared" si="37"/>
        <v>0</v>
      </c>
      <c r="H101" s="171">
        <f t="shared" si="37"/>
        <v>0</v>
      </c>
      <c r="I101" s="171">
        <f t="shared" si="37"/>
        <v>0</v>
      </c>
      <c r="J101" s="171">
        <f t="shared" si="37"/>
        <v>0</v>
      </c>
      <c r="K101" s="171">
        <f t="shared" si="37"/>
        <v>0</v>
      </c>
      <c r="L101" s="171">
        <f t="shared" si="36"/>
        <v>100000</v>
      </c>
      <c r="M101" s="171">
        <f t="shared" si="36"/>
        <v>0</v>
      </c>
      <c r="N101" s="171">
        <f t="shared" si="36"/>
        <v>0</v>
      </c>
    </row>
    <row r="102" spans="1:14" ht="12.75">
      <c r="A102" s="191"/>
      <c r="B102" s="174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</row>
    <row r="103" spans="1:14" ht="12.75">
      <c r="A103" s="180" t="s">
        <v>265</v>
      </c>
      <c r="B103" s="206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</row>
    <row r="104" spans="1:14" ht="12.75">
      <c r="A104" s="168"/>
      <c r="B104" s="213" t="s">
        <v>266</v>
      </c>
      <c r="C104" s="172">
        <v>798000</v>
      </c>
      <c r="D104" s="172">
        <v>847058</v>
      </c>
      <c r="E104" s="172">
        <v>0</v>
      </c>
      <c r="F104" s="172">
        <v>0</v>
      </c>
      <c r="G104" s="172">
        <v>0</v>
      </c>
      <c r="H104" s="172">
        <v>0</v>
      </c>
      <c r="I104" s="172">
        <v>0</v>
      </c>
      <c r="J104" s="172">
        <v>0</v>
      </c>
      <c r="K104" s="172">
        <v>0</v>
      </c>
      <c r="L104" s="172">
        <f aca="true" t="shared" si="38" ref="L104:N105">SUM(C104+F104+I104)</f>
        <v>798000</v>
      </c>
      <c r="M104" s="172">
        <f t="shared" si="38"/>
        <v>847058</v>
      </c>
      <c r="N104" s="172">
        <f t="shared" si="38"/>
        <v>0</v>
      </c>
    </row>
    <row r="105" spans="1:14" ht="12.75">
      <c r="A105" s="181" t="s">
        <v>267</v>
      </c>
      <c r="B105" s="206"/>
      <c r="C105" s="171">
        <f aca="true" t="shared" si="39" ref="C105:K105">SUM(C104)</f>
        <v>798000</v>
      </c>
      <c r="D105" s="171">
        <f t="shared" si="39"/>
        <v>847058</v>
      </c>
      <c r="E105" s="171">
        <f t="shared" si="39"/>
        <v>0</v>
      </c>
      <c r="F105" s="171">
        <f t="shared" si="39"/>
        <v>0</v>
      </c>
      <c r="G105" s="171">
        <f t="shared" si="39"/>
        <v>0</v>
      </c>
      <c r="H105" s="171">
        <f t="shared" si="39"/>
        <v>0</v>
      </c>
      <c r="I105" s="171">
        <f t="shared" si="39"/>
        <v>0</v>
      </c>
      <c r="J105" s="171">
        <f t="shared" si="39"/>
        <v>0</v>
      </c>
      <c r="K105" s="171">
        <f t="shared" si="39"/>
        <v>0</v>
      </c>
      <c r="L105" s="171">
        <f t="shared" si="38"/>
        <v>798000</v>
      </c>
      <c r="M105" s="171">
        <f t="shared" si="38"/>
        <v>847058</v>
      </c>
      <c r="N105" s="171">
        <f t="shared" si="38"/>
        <v>0</v>
      </c>
    </row>
    <row r="106" spans="1:14" ht="12.75">
      <c r="A106" s="181"/>
      <c r="B106" s="174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</row>
    <row r="107" spans="1:14" ht="12.75">
      <c r="A107" s="192" t="s">
        <v>222</v>
      </c>
      <c r="B107" s="174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</row>
    <row r="108" spans="1:14" ht="12.75">
      <c r="A108" s="168"/>
      <c r="B108" s="175" t="s">
        <v>224</v>
      </c>
      <c r="C108" s="172">
        <v>650000</v>
      </c>
      <c r="D108" s="172">
        <v>377000</v>
      </c>
      <c r="E108" s="172">
        <v>0</v>
      </c>
      <c r="F108" s="172">
        <v>0</v>
      </c>
      <c r="G108" s="172">
        <v>0</v>
      </c>
      <c r="H108" s="172">
        <v>0</v>
      </c>
      <c r="I108" s="172">
        <v>0</v>
      </c>
      <c r="J108" s="172">
        <v>0</v>
      </c>
      <c r="K108" s="172">
        <v>0</v>
      </c>
      <c r="L108" s="172">
        <f aca="true" t="shared" si="40" ref="L108:N109">SUM(C108+F108+I108)</f>
        <v>650000</v>
      </c>
      <c r="M108" s="172">
        <f t="shared" si="40"/>
        <v>377000</v>
      </c>
      <c r="N108" s="172">
        <f t="shared" si="40"/>
        <v>0</v>
      </c>
    </row>
    <row r="109" spans="1:14" ht="12.75">
      <c r="A109" s="191" t="s">
        <v>223</v>
      </c>
      <c r="B109" s="174"/>
      <c r="C109" s="171">
        <f aca="true" t="shared" si="41" ref="C109:K109">SUM(C108)</f>
        <v>650000</v>
      </c>
      <c r="D109" s="171">
        <f t="shared" si="41"/>
        <v>377000</v>
      </c>
      <c r="E109" s="171">
        <f t="shared" si="41"/>
        <v>0</v>
      </c>
      <c r="F109" s="171">
        <f t="shared" si="41"/>
        <v>0</v>
      </c>
      <c r="G109" s="171">
        <f t="shared" si="41"/>
        <v>0</v>
      </c>
      <c r="H109" s="171">
        <f t="shared" si="41"/>
        <v>0</v>
      </c>
      <c r="I109" s="171">
        <f t="shared" si="41"/>
        <v>0</v>
      </c>
      <c r="J109" s="171">
        <f t="shared" si="41"/>
        <v>0</v>
      </c>
      <c r="K109" s="171">
        <f t="shared" si="41"/>
        <v>0</v>
      </c>
      <c r="L109" s="171">
        <f t="shared" si="40"/>
        <v>650000</v>
      </c>
      <c r="M109" s="171">
        <f t="shared" si="40"/>
        <v>377000</v>
      </c>
      <c r="N109" s="171">
        <f t="shared" si="40"/>
        <v>0</v>
      </c>
    </row>
    <row r="110" spans="1:14" ht="12.75">
      <c r="A110" s="181"/>
      <c r="B110" s="174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</row>
    <row r="111" spans="1:14" ht="12.75">
      <c r="A111" s="188" t="s">
        <v>216</v>
      </c>
      <c r="B111" s="174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</row>
    <row r="112" spans="1:14" ht="12.75">
      <c r="A112" s="168"/>
      <c r="B112" s="175" t="s">
        <v>224</v>
      </c>
      <c r="C112" s="172">
        <v>1892000</v>
      </c>
      <c r="D112" s="172">
        <v>1651900</v>
      </c>
      <c r="E112" s="172">
        <v>0</v>
      </c>
      <c r="F112" s="172">
        <v>0</v>
      </c>
      <c r="G112" s="172">
        <v>0</v>
      </c>
      <c r="H112" s="172">
        <v>0</v>
      </c>
      <c r="I112" s="172">
        <v>0</v>
      </c>
      <c r="J112" s="172">
        <v>0</v>
      </c>
      <c r="K112" s="172">
        <v>0</v>
      </c>
      <c r="L112" s="172">
        <f aca="true" t="shared" si="42" ref="L112:N113">SUM(C112+F112+I112)</f>
        <v>1892000</v>
      </c>
      <c r="M112" s="172">
        <f t="shared" si="42"/>
        <v>1651900</v>
      </c>
      <c r="N112" s="172">
        <f t="shared" si="42"/>
        <v>0</v>
      </c>
    </row>
    <row r="113" spans="1:14" ht="12.75">
      <c r="A113" s="189" t="s">
        <v>217</v>
      </c>
      <c r="B113" s="174"/>
      <c r="C113" s="171">
        <f aca="true" t="shared" si="43" ref="C113:K113">SUM(C112)</f>
        <v>1892000</v>
      </c>
      <c r="D113" s="171">
        <f t="shared" si="43"/>
        <v>1651900</v>
      </c>
      <c r="E113" s="171">
        <f t="shared" si="43"/>
        <v>0</v>
      </c>
      <c r="F113" s="171">
        <f t="shared" si="43"/>
        <v>0</v>
      </c>
      <c r="G113" s="171">
        <f t="shared" si="43"/>
        <v>0</v>
      </c>
      <c r="H113" s="171">
        <f t="shared" si="43"/>
        <v>0</v>
      </c>
      <c r="I113" s="171">
        <f t="shared" si="43"/>
        <v>0</v>
      </c>
      <c r="J113" s="171">
        <f t="shared" si="43"/>
        <v>0</v>
      </c>
      <c r="K113" s="171">
        <f t="shared" si="43"/>
        <v>0</v>
      </c>
      <c r="L113" s="171">
        <f t="shared" si="42"/>
        <v>1892000</v>
      </c>
      <c r="M113" s="171">
        <f t="shared" si="42"/>
        <v>1651900</v>
      </c>
      <c r="N113" s="171">
        <f t="shared" si="42"/>
        <v>0</v>
      </c>
    </row>
    <row r="114" spans="1:14" ht="9.75" customHeight="1">
      <c r="A114" s="173"/>
      <c r="B114" s="174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</row>
    <row r="115" spans="1:14" ht="12.75">
      <c r="A115" s="184" t="s">
        <v>225</v>
      </c>
      <c r="B115" s="174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</row>
    <row r="116" spans="1:14" ht="12.75">
      <c r="A116" s="193"/>
      <c r="B116" s="174" t="s">
        <v>206</v>
      </c>
      <c r="C116" s="171">
        <v>0</v>
      </c>
      <c r="D116" s="171">
        <v>0</v>
      </c>
      <c r="E116" s="171">
        <v>0</v>
      </c>
      <c r="F116" s="171">
        <v>1866000</v>
      </c>
      <c r="G116" s="171">
        <v>1955590</v>
      </c>
      <c r="H116" s="171">
        <v>0</v>
      </c>
      <c r="I116" s="171">
        <v>0</v>
      </c>
      <c r="J116" s="171">
        <v>0</v>
      </c>
      <c r="K116" s="171">
        <v>0</v>
      </c>
      <c r="L116" s="171">
        <f>SUM(C116+F116+I116)</f>
        <v>1866000</v>
      </c>
      <c r="M116" s="171">
        <f aca="true" t="shared" si="44" ref="M116:N120">SUM(D116+G116+J116)</f>
        <v>1955590</v>
      </c>
      <c r="N116" s="171">
        <f t="shared" si="44"/>
        <v>0</v>
      </c>
    </row>
    <row r="117" spans="1:14" ht="12.75">
      <c r="A117" s="193"/>
      <c r="B117" s="174" t="s">
        <v>207</v>
      </c>
      <c r="C117" s="171">
        <v>0</v>
      </c>
      <c r="D117" s="171">
        <v>0</v>
      </c>
      <c r="E117" s="171">
        <v>0</v>
      </c>
      <c r="F117" s="171">
        <v>528000</v>
      </c>
      <c r="G117" s="171">
        <v>529524</v>
      </c>
      <c r="H117" s="171">
        <v>0</v>
      </c>
      <c r="I117" s="171">
        <v>0</v>
      </c>
      <c r="J117" s="171">
        <v>0</v>
      </c>
      <c r="K117" s="171">
        <v>0</v>
      </c>
      <c r="L117" s="171">
        <f>SUM(C117+F117+I117)</f>
        <v>528000</v>
      </c>
      <c r="M117" s="171">
        <f t="shared" si="44"/>
        <v>529524</v>
      </c>
      <c r="N117" s="171">
        <f t="shared" si="44"/>
        <v>0</v>
      </c>
    </row>
    <row r="118" spans="1:14" ht="12.75">
      <c r="A118" s="193"/>
      <c r="B118" s="174" t="s">
        <v>204</v>
      </c>
      <c r="C118" s="171">
        <v>0</v>
      </c>
      <c r="D118" s="171">
        <v>0</v>
      </c>
      <c r="E118" s="171">
        <v>0</v>
      </c>
      <c r="F118" s="171">
        <v>1605000</v>
      </c>
      <c r="G118" s="171">
        <v>1570615</v>
      </c>
      <c r="H118" s="171">
        <v>0</v>
      </c>
      <c r="I118" s="171">
        <v>0</v>
      </c>
      <c r="J118" s="171">
        <v>0</v>
      </c>
      <c r="K118" s="171">
        <v>0</v>
      </c>
      <c r="L118" s="171">
        <f>SUM(C118+F118+I118)</f>
        <v>1605000</v>
      </c>
      <c r="M118" s="171">
        <f>SUM(D118+G118+J118)</f>
        <v>1570615</v>
      </c>
      <c r="N118" s="171">
        <f>SUM(E118+H118+K118)</f>
        <v>0</v>
      </c>
    </row>
    <row r="119" spans="1:14" ht="12.75">
      <c r="A119" s="194"/>
      <c r="B119" s="175" t="s">
        <v>14</v>
      </c>
      <c r="C119" s="172">
        <v>0</v>
      </c>
      <c r="D119" s="172">
        <v>0</v>
      </c>
      <c r="E119" s="172">
        <v>0</v>
      </c>
      <c r="F119" s="172">
        <v>127000</v>
      </c>
      <c r="G119" s="172">
        <v>127000</v>
      </c>
      <c r="H119" s="172">
        <v>0</v>
      </c>
      <c r="I119" s="172">
        <v>0</v>
      </c>
      <c r="J119" s="172">
        <v>0</v>
      </c>
      <c r="K119" s="172">
        <v>0</v>
      </c>
      <c r="L119" s="172">
        <f>SUM(C119+F119+I119)</f>
        <v>127000</v>
      </c>
      <c r="M119" s="172">
        <f t="shared" si="44"/>
        <v>127000</v>
      </c>
      <c r="N119" s="172">
        <f t="shared" si="44"/>
        <v>0</v>
      </c>
    </row>
    <row r="120" spans="1:14" ht="12.75">
      <c r="A120" s="195" t="s">
        <v>197</v>
      </c>
      <c r="B120" s="174"/>
      <c r="C120" s="171">
        <f>SUM(C116:C119)</f>
        <v>0</v>
      </c>
      <c r="D120" s="171">
        <f aca="true" t="shared" si="45" ref="D120:K120">SUM(D116:D119)</f>
        <v>0</v>
      </c>
      <c r="E120" s="171">
        <f t="shared" si="45"/>
        <v>0</v>
      </c>
      <c r="F120" s="171">
        <f t="shared" si="45"/>
        <v>4126000</v>
      </c>
      <c r="G120" s="171">
        <f t="shared" si="45"/>
        <v>4182729</v>
      </c>
      <c r="H120" s="171">
        <f t="shared" si="45"/>
        <v>0</v>
      </c>
      <c r="I120" s="171">
        <f t="shared" si="45"/>
        <v>0</v>
      </c>
      <c r="J120" s="171">
        <f t="shared" si="45"/>
        <v>0</v>
      </c>
      <c r="K120" s="171">
        <f t="shared" si="45"/>
        <v>0</v>
      </c>
      <c r="L120" s="171">
        <f>SUM(C120+F120+I120)</f>
        <v>4126000</v>
      </c>
      <c r="M120" s="171">
        <f t="shared" si="44"/>
        <v>4182729</v>
      </c>
      <c r="N120" s="171">
        <f t="shared" si="44"/>
        <v>0</v>
      </c>
    </row>
    <row r="121" spans="1:14" ht="9.75" customHeight="1">
      <c r="A121" s="173"/>
      <c r="B121" s="174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</row>
    <row r="122" spans="1:14" ht="12.75">
      <c r="A122" s="190" t="s">
        <v>218</v>
      </c>
      <c r="B122" s="174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</row>
    <row r="123" spans="1:14" ht="12.75">
      <c r="A123" s="168"/>
      <c r="B123" s="175" t="s">
        <v>224</v>
      </c>
      <c r="C123" s="172">
        <v>120000</v>
      </c>
      <c r="D123" s="172">
        <v>3904182</v>
      </c>
      <c r="E123" s="172">
        <v>0</v>
      </c>
      <c r="F123" s="172">
        <v>0</v>
      </c>
      <c r="G123" s="172">
        <v>0</v>
      </c>
      <c r="H123" s="172">
        <v>0</v>
      </c>
      <c r="I123" s="172">
        <v>0</v>
      </c>
      <c r="J123" s="172">
        <v>0</v>
      </c>
      <c r="K123" s="172">
        <v>0</v>
      </c>
      <c r="L123" s="172">
        <f aca="true" t="shared" si="46" ref="L123:N124">SUM(C123+F123+I123)</f>
        <v>120000</v>
      </c>
      <c r="M123" s="172">
        <f>SUM(D123+G123+J123)</f>
        <v>3904182</v>
      </c>
      <c r="N123" s="172">
        <f t="shared" si="46"/>
        <v>0</v>
      </c>
    </row>
    <row r="124" spans="1:14" ht="12.75">
      <c r="A124" s="191" t="s">
        <v>219</v>
      </c>
      <c r="B124" s="174"/>
      <c r="C124" s="171">
        <f aca="true" t="shared" si="47" ref="C124:K124">SUM(C123)</f>
        <v>120000</v>
      </c>
      <c r="D124" s="171">
        <f t="shared" si="47"/>
        <v>3904182</v>
      </c>
      <c r="E124" s="171">
        <f t="shared" si="47"/>
        <v>0</v>
      </c>
      <c r="F124" s="171">
        <f t="shared" si="47"/>
        <v>0</v>
      </c>
      <c r="G124" s="171">
        <f t="shared" si="47"/>
        <v>0</v>
      </c>
      <c r="H124" s="171">
        <f t="shared" si="47"/>
        <v>0</v>
      </c>
      <c r="I124" s="171">
        <f t="shared" si="47"/>
        <v>0</v>
      </c>
      <c r="J124" s="171">
        <f t="shared" si="47"/>
        <v>0</v>
      </c>
      <c r="K124" s="171">
        <f t="shared" si="47"/>
        <v>0</v>
      </c>
      <c r="L124" s="171">
        <f t="shared" si="46"/>
        <v>120000</v>
      </c>
      <c r="M124" s="171">
        <f t="shared" si="46"/>
        <v>3904182</v>
      </c>
      <c r="N124" s="171">
        <f t="shared" si="46"/>
        <v>0</v>
      </c>
    </row>
    <row r="125" spans="1:14" ht="12.75">
      <c r="A125" s="216"/>
      <c r="B125" s="217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</row>
    <row r="126" spans="1:14" ht="12.75">
      <c r="A126" s="190" t="s">
        <v>283</v>
      </c>
      <c r="B126" s="174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</row>
    <row r="127" spans="1:14" ht="12.75">
      <c r="A127" s="168"/>
      <c r="B127" s="212" t="s">
        <v>204</v>
      </c>
      <c r="C127" s="172">
        <v>0</v>
      </c>
      <c r="D127" s="172">
        <v>80</v>
      </c>
      <c r="E127" s="172">
        <v>0</v>
      </c>
      <c r="F127" s="172">
        <v>0</v>
      </c>
      <c r="G127" s="172">
        <v>0</v>
      </c>
      <c r="H127" s="172">
        <v>0</v>
      </c>
      <c r="I127" s="172">
        <v>0</v>
      </c>
      <c r="J127" s="172">
        <v>0</v>
      </c>
      <c r="K127" s="172">
        <v>0</v>
      </c>
      <c r="L127" s="172">
        <f aca="true" t="shared" si="48" ref="L127:N128">SUM(C127+F127+I127)</f>
        <v>0</v>
      </c>
      <c r="M127" s="172">
        <f t="shared" si="48"/>
        <v>80</v>
      </c>
      <c r="N127" s="172">
        <f t="shared" si="48"/>
        <v>0</v>
      </c>
    </row>
    <row r="128" spans="1:14" ht="12.75">
      <c r="A128" s="191" t="s">
        <v>240</v>
      </c>
      <c r="B128" s="174"/>
      <c r="C128" s="171">
        <f aca="true" t="shared" si="49" ref="C128:K128">SUM(C127)</f>
        <v>0</v>
      </c>
      <c r="D128" s="171">
        <f t="shared" si="49"/>
        <v>80</v>
      </c>
      <c r="E128" s="171">
        <f t="shared" si="49"/>
        <v>0</v>
      </c>
      <c r="F128" s="171">
        <f t="shared" si="49"/>
        <v>0</v>
      </c>
      <c r="G128" s="171">
        <f t="shared" si="49"/>
        <v>0</v>
      </c>
      <c r="H128" s="171">
        <f t="shared" si="49"/>
        <v>0</v>
      </c>
      <c r="I128" s="171">
        <f t="shared" si="49"/>
        <v>0</v>
      </c>
      <c r="J128" s="171">
        <f t="shared" si="49"/>
        <v>0</v>
      </c>
      <c r="K128" s="171">
        <f t="shared" si="49"/>
        <v>0</v>
      </c>
      <c r="L128" s="171">
        <f t="shared" si="48"/>
        <v>0</v>
      </c>
      <c r="M128" s="171">
        <f t="shared" si="48"/>
        <v>80</v>
      </c>
      <c r="N128" s="171">
        <f t="shared" si="48"/>
        <v>0</v>
      </c>
    </row>
    <row r="129" spans="1:14" ht="9.75" customHeight="1">
      <c r="A129" s="201"/>
      <c r="B129" s="202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</row>
    <row r="130" spans="1:14" ht="12.75">
      <c r="A130" s="199"/>
      <c r="B130" s="200" t="s">
        <v>202</v>
      </c>
      <c r="C130" s="186">
        <f>SUM(C17+C43+C47+C84+C93+C28+C88+C77+C120,C109,C101,C124,C113,C62,C54,C11,C39+C66+C58+C35+C21+C105+C97)</f>
        <v>79839451</v>
      </c>
      <c r="D130" s="186">
        <f aca="true" t="shared" si="50" ref="D130:L130">SUM(D17+D43+D47+D84+D93+D28+D88+D77+D120,D109,D101,D124,D113,D62,D54,D11,D39+D66+D58+D35+D21+D105+D97+D70)</f>
        <v>105193206</v>
      </c>
      <c r="E130" s="186">
        <f t="shared" si="50"/>
        <v>0</v>
      </c>
      <c r="F130" s="186">
        <f t="shared" si="50"/>
        <v>4166000</v>
      </c>
      <c r="G130" s="186">
        <f t="shared" si="50"/>
        <v>4333729</v>
      </c>
      <c r="H130" s="186">
        <f t="shared" si="50"/>
        <v>0</v>
      </c>
      <c r="I130" s="186">
        <f t="shared" si="50"/>
        <v>0</v>
      </c>
      <c r="J130" s="186">
        <f t="shared" si="50"/>
        <v>0</v>
      </c>
      <c r="K130" s="186">
        <f t="shared" si="50"/>
        <v>0</v>
      </c>
      <c r="L130" s="186">
        <f t="shared" si="50"/>
        <v>84005451</v>
      </c>
      <c r="M130" s="186">
        <f>SUM(M17+M43+M47+M84+M93+M28+M88+M77+M120,M109,M101,M124,M113,M62,M54,M11,M39+M66+M58+M35+M21+M105+M97+M70+M127)</f>
        <v>109527015</v>
      </c>
      <c r="N130" s="186">
        <f>SUM(N17+N43+N47+N84+N93+N28+N88+N77+N120,N109,N101,N124,N113,N62,N54,N11,N39+N66+N58+N35+N21+N105+N97+N70)</f>
        <v>0</v>
      </c>
    </row>
  </sheetData>
  <sheetProtection/>
  <mergeCells count="7">
    <mergeCell ref="B1:N1"/>
    <mergeCell ref="B2:N2"/>
    <mergeCell ref="A4:B5"/>
    <mergeCell ref="C4:E4"/>
    <mergeCell ref="F4:H4"/>
    <mergeCell ref="I4:K4"/>
    <mergeCell ref="L4:N4"/>
  </mergeCells>
  <printOptions/>
  <pageMargins left="0.7086614173228347" right="0.7086614173228347" top="0.7480314960629921" bottom="0.4724409448818898" header="0.31496062992125984" footer="0.31496062992125984"/>
  <pageSetup horizontalDpi="600" verticalDpi="600" orientation="landscape" paperSize="9" scale="75" r:id="rId3"/>
  <headerFooter>
    <oddHeader>&amp;RVásárosbéc Község  Önkormányzata
2/2017.(V.18.) önkormányzati rendelet
4. számú melléklete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view="pageLayout" workbookViewId="0" topLeftCell="A1">
      <selection activeCell="A5" sqref="A5:F5"/>
    </sheetView>
  </sheetViews>
  <sheetFormatPr defaultColWidth="9.140625" defaultRowHeight="12.75"/>
  <cols>
    <col min="1" max="1" width="4.00390625" style="0" customWidth="1"/>
    <col min="3" max="3" width="33.421875" style="0" customWidth="1"/>
    <col min="4" max="4" width="14.00390625" style="0" customWidth="1"/>
    <col min="6" max="6" width="15.140625" style="0" customWidth="1"/>
  </cols>
  <sheetData>
    <row r="1" spans="1:6" ht="12.75">
      <c r="A1" s="4"/>
      <c r="B1" s="4"/>
      <c r="C1" s="4"/>
      <c r="D1" s="4"/>
      <c r="E1" s="253"/>
      <c r="F1" s="253"/>
    </row>
    <row r="2" spans="1:6" ht="12.75">
      <c r="A2" s="4"/>
      <c r="B2" s="4"/>
      <c r="C2" s="4"/>
      <c r="D2" s="4"/>
      <c r="E2" s="5"/>
      <c r="F2" s="5"/>
    </row>
    <row r="3" spans="1:6" ht="12.75">
      <c r="A3" s="4"/>
      <c r="B3" s="4"/>
      <c r="C3" s="4"/>
      <c r="D3" s="4"/>
      <c r="E3" s="5"/>
      <c r="F3" s="5"/>
    </row>
    <row r="4" spans="1:6" ht="12.75">
      <c r="A4" s="4"/>
      <c r="B4" s="4"/>
      <c r="C4" s="4"/>
      <c r="D4" s="4"/>
      <c r="E4" s="4"/>
      <c r="F4" s="4"/>
    </row>
    <row r="5" spans="1:6" ht="12.75" customHeight="1">
      <c r="A5" s="254"/>
      <c r="B5" s="254"/>
      <c r="C5" s="254"/>
      <c r="D5" s="254"/>
      <c r="E5" s="254"/>
      <c r="F5" s="254"/>
    </row>
    <row r="6" spans="1:6" ht="16.5" customHeight="1">
      <c r="A6" s="255" t="s">
        <v>269</v>
      </c>
      <c r="B6" s="255"/>
      <c r="C6" s="255"/>
      <c r="D6" s="255"/>
      <c r="E6" s="255"/>
      <c r="F6" s="255"/>
    </row>
    <row r="7" spans="1:6" ht="12.75" customHeight="1">
      <c r="A7" s="18"/>
      <c r="B7" s="18"/>
      <c r="C7" s="18"/>
      <c r="D7" s="18"/>
      <c r="E7" s="18"/>
      <c r="F7" s="18"/>
    </row>
    <row r="8" spans="1:6" ht="12.75" customHeight="1">
      <c r="A8" s="18"/>
      <c r="B8" s="18"/>
      <c r="C8" s="18"/>
      <c r="D8" s="18"/>
      <c r="E8" s="18"/>
      <c r="F8" s="18"/>
    </row>
    <row r="9" spans="1:6" ht="12.75" customHeight="1">
      <c r="A9" s="18"/>
      <c r="B9" s="18"/>
      <c r="C9" s="18"/>
      <c r="D9" s="18"/>
      <c r="E9" s="18"/>
      <c r="F9" s="18"/>
    </row>
    <row r="10" spans="1:6" ht="13.5" thickBot="1">
      <c r="A10" s="19"/>
      <c r="B10" s="19"/>
      <c r="C10" s="19"/>
      <c r="D10" s="19"/>
      <c r="E10" s="19"/>
      <c r="F10" s="20"/>
    </row>
    <row r="11" spans="1:6" ht="12.75">
      <c r="A11" s="256" t="s">
        <v>0</v>
      </c>
      <c r="B11" s="258" t="s">
        <v>27</v>
      </c>
      <c r="C11" s="258"/>
      <c r="D11" s="258" t="s">
        <v>278</v>
      </c>
      <c r="E11" s="258" t="s">
        <v>28</v>
      </c>
      <c r="F11" s="260"/>
    </row>
    <row r="12" spans="1:6" ht="12.75">
      <c r="A12" s="257"/>
      <c r="B12" s="259"/>
      <c r="C12" s="259"/>
      <c r="D12" s="259"/>
      <c r="E12" s="259"/>
      <c r="F12" s="261"/>
    </row>
    <row r="13" spans="1:6" ht="12.75">
      <c r="A13" s="257"/>
      <c r="B13" s="259"/>
      <c r="C13" s="259"/>
      <c r="D13" s="259"/>
      <c r="E13" s="259"/>
      <c r="F13" s="261"/>
    </row>
    <row r="14" spans="1:6" ht="12.75">
      <c r="A14" s="257"/>
      <c r="B14" s="259"/>
      <c r="C14" s="259"/>
      <c r="D14" s="259"/>
      <c r="E14" s="259"/>
      <c r="F14" s="261"/>
    </row>
    <row r="15" spans="1:6" ht="16.5" customHeight="1">
      <c r="A15" s="21" t="s">
        <v>18</v>
      </c>
      <c r="B15" s="244"/>
      <c r="C15" s="245"/>
      <c r="D15" s="245"/>
      <c r="E15" s="245"/>
      <c r="F15" s="246"/>
    </row>
    <row r="16" spans="1:6" ht="23.25" customHeight="1">
      <c r="A16" s="22"/>
      <c r="B16" s="247"/>
      <c r="C16" s="248"/>
      <c r="D16" s="248"/>
      <c r="E16" s="248"/>
      <c r="F16" s="249"/>
    </row>
    <row r="17" spans="1:6" ht="16.5" customHeight="1">
      <c r="A17" s="23"/>
      <c r="B17" s="250"/>
      <c r="C17" s="251"/>
      <c r="D17" s="251"/>
      <c r="E17" s="251"/>
      <c r="F17" s="252"/>
    </row>
    <row r="18" spans="1:6" ht="16.5" customHeight="1" thickBot="1">
      <c r="A18" s="24"/>
      <c r="B18" s="243" t="s">
        <v>29</v>
      </c>
      <c r="C18" s="243"/>
      <c r="D18" s="25">
        <f>SUM(D15:D17)</f>
        <v>0</v>
      </c>
      <c r="E18" s="241"/>
      <c r="F18" s="242"/>
    </row>
    <row r="19" ht="16.5" customHeight="1"/>
    <row r="53" ht="12.75">
      <c r="F53" s="6"/>
    </row>
  </sheetData>
  <sheetProtection/>
  <mergeCells count="10">
    <mergeCell ref="E18:F18"/>
    <mergeCell ref="B18:C18"/>
    <mergeCell ref="B15:F17"/>
    <mergeCell ref="E1:F1"/>
    <mergeCell ref="A5:F5"/>
    <mergeCell ref="A6:F6"/>
    <mergeCell ref="A11:A14"/>
    <mergeCell ref="B11:C14"/>
    <mergeCell ref="D11:D14"/>
    <mergeCell ref="E11:F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Roman,Félkövér"Vásárosbéc Község Önkormányzat
2/2017.(V.18.) önkormányzati rendelet
5. számú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view="pageLayout" zoomScaleNormal="75" workbookViewId="0" topLeftCell="A1">
      <selection activeCell="A7" sqref="A7:K7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8.28125" style="0" customWidth="1"/>
    <col min="4" max="4" width="17.140625" style="0" customWidth="1"/>
    <col min="5" max="5" width="13.57421875" style="0" customWidth="1"/>
    <col min="6" max="6" width="14.28125" style="0" customWidth="1"/>
    <col min="7" max="7" width="13.7109375" style="0" customWidth="1"/>
    <col min="8" max="8" width="13.8515625" style="0" customWidth="1"/>
    <col min="9" max="9" width="9.7109375" style="0" customWidth="1"/>
    <col min="10" max="10" width="10.421875" style="0" customWidth="1"/>
    <col min="11" max="11" width="10.00390625" style="0" customWidth="1"/>
  </cols>
  <sheetData>
    <row r="1" spans="8:11" ht="12.75">
      <c r="H1" s="283"/>
      <c r="I1" s="283"/>
      <c r="J1" s="283"/>
      <c r="K1" s="283"/>
    </row>
    <row r="2" spans="8:11" ht="12.75">
      <c r="H2" s="1"/>
      <c r="I2" s="1"/>
      <c r="J2" s="1"/>
      <c r="K2" s="1"/>
    </row>
    <row r="3" spans="8:11" ht="12.75">
      <c r="H3" s="1"/>
      <c r="I3" s="1"/>
      <c r="J3" s="1"/>
      <c r="K3" s="1"/>
    </row>
    <row r="4" spans="8:11" ht="12.75">
      <c r="H4" s="1"/>
      <c r="I4" s="1"/>
      <c r="J4" s="1"/>
      <c r="K4" s="1"/>
    </row>
    <row r="5" spans="1:11" ht="12.75" customHeight="1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</row>
    <row r="6" spans="1:11" ht="16.5" customHeight="1">
      <c r="A6" s="285" t="s">
        <v>236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</row>
    <row r="7" spans="1:11" ht="16.5" customHeight="1">
      <c r="A7" s="285" t="s">
        <v>30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</row>
    <row r="8" spans="1:11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3.5" thickBot="1">
      <c r="A11" s="7"/>
      <c r="B11" s="7"/>
      <c r="C11" s="7"/>
      <c r="D11" s="7"/>
      <c r="E11" s="7"/>
      <c r="F11" s="7"/>
      <c r="G11" s="7"/>
      <c r="H11" s="7"/>
      <c r="I11" s="7"/>
      <c r="J11" s="284" t="s">
        <v>273</v>
      </c>
      <c r="K11" s="284"/>
    </row>
    <row r="12" spans="1:11" s="2" customFormat="1" ht="12.75" customHeight="1">
      <c r="A12" s="281" t="s">
        <v>0</v>
      </c>
      <c r="B12" s="279" t="s">
        <v>31</v>
      </c>
      <c r="C12" s="279"/>
      <c r="D12" s="279"/>
      <c r="E12" s="278" t="s">
        <v>32</v>
      </c>
      <c r="F12" s="279" t="s">
        <v>33</v>
      </c>
      <c r="G12" s="279"/>
      <c r="H12" s="279"/>
      <c r="I12" s="279"/>
      <c r="J12" s="279"/>
      <c r="K12" s="280"/>
    </row>
    <row r="13" spans="1:11" s="2" customFormat="1" ht="12.75">
      <c r="A13" s="282"/>
      <c r="B13" s="273"/>
      <c r="C13" s="273"/>
      <c r="D13" s="273"/>
      <c r="E13" s="272"/>
      <c r="F13" s="273"/>
      <c r="G13" s="273"/>
      <c r="H13" s="273"/>
      <c r="I13" s="273"/>
      <c r="J13" s="273"/>
      <c r="K13" s="274"/>
    </row>
    <row r="14" spans="1:11" s="2" customFormat="1" ht="16.5" customHeight="1">
      <c r="A14" s="275"/>
      <c r="B14" s="276"/>
      <c r="C14" s="276"/>
      <c r="D14" s="276"/>
      <c r="E14" s="276"/>
      <c r="F14" s="272">
        <v>2016</v>
      </c>
      <c r="G14" s="272">
        <v>2017</v>
      </c>
      <c r="H14" s="272">
        <v>2018</v>
      </c>
      <c r="I14" s="9" t="s">
        <v>34</v>
      </c>
      <c r="J14" s="9" t="s">
        <v>35</v>
      </c>
      <c r="K14" s="10" t="s">
        <v>34</v>
      </c>
    </row>
    <row r="15" spans="1:11" s="2" customFormat="1" ht="17.25" customHeight="1">
      <c r="A15" s="275"/>
      <c r="B15" s="276"/>
      <c r="C15" s="276"/>
      <c r="D15" s="276"/>
      <c r="E15" s="276"/>
      <c r="F15" s="272"/>
      <c r="G15" s="272"/>
      <c r="H15" s="272"/>
      <c r="I15" s="273" t="s">
        <v>36</v>
      </c>
      <c r="J15" s="273"/>
      <c r="K15" s="274"/>
    </row>
    <row r="16" spans="1:11" s="2" customFormat="1" ht="12" customHeight="1">
      <c r="A16" s="275"/>
      <c r="B16" s="276"/>
      <c r="C16" s="276"/>
      <c r="D16" s="276"/>
      <c r="E16" s="276"/>
      <c r="F16" s="272"/>
      <c r="G16" s="272"/>
      <c r="H16" s="272"/>
      <c r="I16" s="273"/>
      <c r="J16" s="273"/>
      <c r="K16" s="274"/>
    </row>
    <row r="17" spans="1:11" ht="12.75">
      <c r="A17" s="26" t="s">
        <v>18</v>
      </c>
      <c r="B17" s="277" t="s">
        <v>19</v>
      </c>
      <c r="C17" s="277"/>
      <c r="D17" s="277"/>
      <c r="E17" s="27" t="s">
        <v>20</v>
      </c>
      <c r="F17" s="27" t="s">
        <v>21</v>
      </c>
      <c r="G17" s="27" t="s">
        <v>22</v>
      </c>
      <c r="H17" s="27" t="s">
        <v>23</v>
      </c>
      <c r="I17" s="27" t="s">
        <v>24</v>
      </c>
      <c r="J17" s="27" t="s">
        <v>25</v>
      </c>
      <c r="K17" s="28" t="s">
        <v>26</v>
      </c>
    </row>
    <row r="18" spans="1:11" ht="16.5" customHeight="1">
      <c r="A18" s="263">
        <f>SUM(F18:K18)</f>
        <v>0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5"/>
    </row>
    <row r="19" spans="1:11" ht="12.75" customHeight="1">
      <c r="A19" s="266"/>
      <c r="B19" s="267"/>
      <c r="C19" s="267"/>
      <c r="D19" s="267"/>
      <c r="E19" s="267"/>
      <c r="F19" s="267"/>
      <c r="G19" s="267"/>
      <c r="H19" s="267"/>
      <c r="I19" s="267"/>
      <c r="J19" s="267"/>
      <c r="K19" s="268"/>
    </row>
    <row r="20" spans="1:11" ht="16.5" customHeight="1">
      <c r="A20" s="266"/>
      <c r="B20" s="267"/>
      <c r="C20" s="267"/>
      <c r="D20" s="267"/>
      <c r="E20" s="267"/>
      <c r="F20" s="267"/>
      <c r="G20" s="267"/>
      <c r="H20" s="267"/>
      <c r="I20" s="267"/>
      <c r="J20" s="267"/>
      <c r="K20" s="268"/>
    </row>
    <row r="21" spans="1:11" ht="12.75">
      <c r="A21" s="266"/>
      <c r="B21" s="267"/>
      <c r="C21" s="267"/>
      <c r="D21" s="267"/>
      <c r="E21" s="267"/>
      <c r="F21" s="267"/>
      <c r="G21" s="267"/>
      <c r="H21" s="267"/>
      <c r="I21" s="267"/>
      <c r="J21" s="267"/>
      <c r="K21" s="268"/>
    </row>
    <row r="22" spans="1:11" ht="16.5" customHeight="1">
      <c r="A22" s="266"/>
      <c r="B22" s="267"/>
      <c r="C22" s="267"/>
      <c r="D22" s="267"/>
      <c r="E22" s="267"/>
      <c r="F22" s="267"/>
      <c r="G22" s="267"/>
      <c r="H22" s="267"/>
      <c r="I22" s="267"/>
      <c r="J22" s="267"/>
      <c r="K22" s="268"/>
    </row>
    <row r="23" spans="1:11" ht="16.5" customHeight="1">
      <c r="A23" s="269"/>
      <c r="B23" s="270"/>
      <c r="C23" s="270"/>
      <c r="D23" s="270"/>
      <c r="E23" s="270"/>
      <c r="F23" s="270"/>
      <c r="G23" s="270"/>
      <c r="H23" s="270"/>
      <c r="I23" s="270"/>
      <c r="J23" s="270"/>
      <c r="K23" s="271"/>
    </row>
    <row r="24" spans="1:11" ht="16.5" customHeight="1" thickBot="1">
      <c r="A24" s="29"/>
      <c r="B24" s="262" t="s">
        <v>29</v>
      </c>
      <c r="C24" s="262"/>
      <c r="D24" s="262"/>
      <c r="E24" s="30">
        <f>SUM(E18:E23)</f>
        <v>0</v>
      </c>
      <c r="F24" s="30">
        <f>SUM(F18:F23)</f>
        <v>0</v>
      </c>
      <c r="G24" s="30">
        <f>SUM(G18:G23)</f>
        <v>0</v>
      </c>
      <c r="H24" s="30">
        <f>SUM(H18:H23)</f>
        <v>0</v>
      </c>
      <c r="I24" s="30"/>
      <c r="J24" s="30"/>
      <c r="K24" s="31"/>
    </row>
  </sheetData>
  <sheetProtection/>
  <mergeCells count="19">
    <mergeCell ref="E12:E13"/>
    <mergeCell ref="F12:K13"/>
    <mergeCell ref="A12:A13"/>
    <mergeCell ref="B12:D13"/>
    <mergeCell ref="H1:K1"/>
    <mergeCell ref="J11:K11"/>
    <mergeCell ref="A5:K5"/>
    <mergeCell ref="A6:K6"/>
    <mergeCell ref="A7:K7"/>
    <mergeCell ref="B24:D24"/>
    <mergeCell ref="A18:K23"/>
    <mergeCell ref="G14:G16"/>
    <mergeCell ref="I15:K16"/>
    <mergeCell ref="H14:H16"/>
    <mergeCell ref="F14:F16"/>
    <mergeCell ref="A14:A16"/>
    <mergeCell ref="B14:D16"/>
    <mergeCell ref="E14:E16"/>
    <mergeCell ref="B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&amp;R&amp;"Times New Roman,Félkövér"Vásárosbéc Község Önkormányzata
2/2017.(V.18.) önkormányzati rendelet
6. számú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view="pageLayout" workbookViewId="0" topLeftCell="A1">
      <selection activeCell="A6" sqref="A6:N6"/>
    </sheetView>
  </sheetViews>
  <sheetFormatPr defaultColWidth="9.140625" defaultRowHeight="12.75"/>
  <cols>
    <col min="1" max="1" width="3.7109375" style="0" customWidth="1"/>
    <col min="3" max="3" width="8.421875" style="0" customWidth="1"/>
    <col min="4" max="4" width="9.00390625" style="0" customWidth="1"/>
    <col min="5" max="14" width="9.7109375" style="0" customWidth="1"/>
  </cols>
  <sheetData>
    <row r="1" spans="11:14" ht="12.75">
      <c r="K1" s="283"/>
      <c r="L1" s="283"/>
      <c r="M1" s="283"/>
      <c r="N1" s="283"/>
    </row>
    <row r="2" spans="11:14" ht="12.75">
      <c r="K2" s="1"/>
      <c r="L2" s="1"/>
      <c r="M2" s="1"/>
      <c r="N2" s="1"/>
    </row>
    <row r="3" spans="11:14" ht="12.75">
      <c r="K3" s="1"/>
      <c r="L3" s="1"/>
      <c r="M3" s="1"/>
      <c r="N3" s="1"/>
    </row>
    <row r="4" spans="11:14" ht="12.75">
      <c r="K4" s="1"/>
      <c r="L4" s="1"/>
      <c r="M4" s="1"/>
      <c r="N4" s="1"/>
    </row>
    <row r="5" spans="1:14" ht="12.75" customHeight="1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</row>
    <row r="6" spans="1:14" ht="16.5" customHeight="1">
      <c r="A6" s="285" t="s">
        <v>270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</row>
    <row r="7" spans="1:14" ht="12.7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2.7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284" t="s">
        <v>273</v>
      </c>
      <c r="N10" s="284"/>
    </row>
    <row r="11" spans="1:14" ht="15.75" customHeight="1">
      <c r="A11" s="289" t="s">
        <v>41</v>
      </c>
      <c r="B11" s="299" t="s">
        <v>42</v>
      </c>
      <c r="C11" s="300"/>
      <c r="D11" s="300"/>
      <c r="E11" s="288" t="s">
        <v>51</v>
      </c>
      <c r="F11" s="288"/>
      <c r="G11" s="288"/>
      <c r="H11" s="288" t="s">
        <v>43</v>
      </c>
      <c r="I11" s="288"/>
      <c r="J11" s="288"/>
      <c r="K11" s="288" t="s">
        <v>44</v>
      </c>
      <c r="L11" s="288"/>
      <c r="M11" s="288"/>
      <c r="N11" s="35" t="s">
        <v>29</v>
      </c>
    </row>
    <row r="12" spans="1:14" ht="12.75">
      <c r="A12" s="290"/>
      <c r="B12" s="301"/>
      <c r="C12" s="286"/>
      <c r="D12" s="286"/>
      <c r="E12" s="286" t="s">
        <v>45</v>
      </c>
      <c r="F12" s="293" t="s">
        <v>46</v>
      </c>
      <c r="G12" s="286" t="s">
        <v>47</v>
      </c>
      <c r="H12" s="286" t="s">
        <v>45</v>
      </c>
      <c r="I12" s="286" t="s">
        <v>46</v>
      </c>
      <c r="J12" s="286" t="s">
        <v>48</v>
      </c>
      <c r="K12" s="286" t="s">
        <v>45</v>
      </c>
      <c r="L12" s="286" t="s">
        <v>46</v>
      </c>
      <c r="M12" s="286" t="s">
        <v>48</v>
      </c>
      <c r="N12" s="291" t="s">
        <v>49</v>
      </c>
    </row>
    <row r="13" spans="1:14" ht="12.75">
      <c r="A13" s="290"/>
      <c r="B13" s="302"/>
      <c r="C13" s="287"/>
      <c r="D13" s="287"/>
      <c r="E13" s="287"/>
      <c r="F13" s="294"/>
      <c r="G13" s="287"/>
      <c r="H13" s="287"/>
      <c r="I13" s="287"/>
      <c r="J13" s="287"/>
      <c r="K13" s="287"/>
      <c r="L13" s="287"/>
      <c r="M13" s="287"/>
      <c r="N13" s="292"/>
    </row>
    <row r="14" spans="1:14" ht="42.75" customHeight="1">
      <c r="A14" s="38" t="s">
        <v>18</v>
      </c>
      <c r="B14" s="296" t="s">
        <v>52</v>
      </c>
      <c r="C14" s="273"/>
      <c r="D14" s="273"/>
      <c r="E14" s="37" t="s">
        <v>54</v>
      </c>
      <c r="F14" s="39">
        <v>100</v>
      </c>
      <c r="G14" s="39"/>
      <c r="H14" s="37" t="s">
        <v>56</v>
      </c>
      <c r="I14" s="40">
        <v>20</v>
      </c>
      <c r="J14" s="40"/>
      <c r="K14" s="40"/>
      <c r="L14" s="40"/>
      <c r="M14" s="40"/>
      <c r="N14" s="41">
        <f>SUM(G14+J14+M14)</f>
        <v>0</v>
      </c>
    </row>
    <row r="15" spans="1:14" ht="42.75" customHeight="1">
      <c r="A15" s="38" t="s">
        <v>19</v>
      </c>
      <c r="B15" s="296" t="s">
        <v>52</v>
      </c>
      <c r="C15" s="273"/>
      <c r="D15" s="273"/>
      <c r="E15" s="37"/>
      <c r="F15" s="39"/>
      <c r="G15" s="39"/>
      <c r="H15" s="37" t="s">
        <v>56</v>
      </c>
      <c r="I15" s="40">
        <v>30</v>
      </c>
      <c r="J15" s="40"/>
      <c r="K15" s="40"/>
      <c r="L15" s="40"/>
      <c r="M15" s="40"/>
      <c r="N15" s="41"/>
    </row>
    <row r="16" spans="1:14" ht="29.25" customHeight="1" thickBot="1">
      <c r="A16" s="29"/>
      <c r="B16" s="297" t="s">
        <v>53</v>
      </c>
      <c r="C16" s="298"/>
      <c r="D16" s="298"/>
      <c r="E16" s="36"/>
      <c r="F16" s="36"/>
      <c r="G16" s="42">
        <f>SUM(G14:G15)</f>
        <v>0</v>
      </c>
      <c r="H16" s="36"/>
      <c r="I16" s="36"/>
      <c r="J16" s="42">
        <f>SUM(J14:J15)</f>
        <v>0</v>
      </c>
      <c r="K16" s="36"/>
      <c r="L16" s="36"/>
      <c r="M16" s="42">
        <f>SUM(M14:M15)</f>
        <v>0</v>
      </c>
      <c r="N16" s="43">
        <f>SUM(N14:N15)</f>
        <v>0</v>
      </c>
    </row>
    <row r="17" spans="2:4" ht="29.25" customHeight="1">
      <c r="B17" s="295"/>
      <c r="C17" s="295"/>
      <c r="D17" s="295"/>
    </row>
    <row r="18" ht="29.25" customHeight="1"/>
    <row r="19" ht="29.25" customHeight="1"/>
    <row r="20" ht="29.25" customHeight="1"/>
    <row r="21" ht="29.25" customHeight="1"/>
    <row r="22" ht="29.25" customHeight="1"/>
  </sheetData>
  <sheetProtection/>
  <mergeCells count="23">
    <mergeCell ref="B17:D17"/>
    <mergeCell ref="B14:D14"/>
    <mergeCell ref="B15:D15"/>
    <mergeCell ref="B16:D16"/>
    <mergeCell ref="K12:K13"/>
    <mergeCell ref="J12:J13"/>
    <mergeCell ref="B11:D13"/>
    <mergeCell ref="N12:N13"/>
    <mergeCell ref="E12:E13"/>
    <mergeCell ref="L12:L13"/>
    <mergeCell ref="E11:G11"/>
    <mergeCell ref="G12:G13"/>
    <mergeCell ref="F12:F13"/>
    <mergeCell ref="K1:N1"/>
    <mergeCell ref="M10:N10"/>
    <mergeCell ref="A5:N5"/>
    <mergeCell ref="A6:N6"/>
    <mergeCell ref="M12:M13"/>
    <mergeCell ref="I12:I13"/>
    <mergeCell ref="H12:H13"/>
    <mergeCell ref="H11:J11"/>
    <mergeCell ref="K11:M11"/>
    <mergeCell ref="A11:A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&amp;R&amp;"Times New Roman,Félkövér"Vásárosbéc Község Önkormányzata
2/2017.(V.18.) önkormányzati rendelet
7. számú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view="pageLayout" workbookViewId="0" topLeftCell="A1">
      <selection activeCell="H9" sqref="H9"/>
    </sheetView>
  </sheetViews>
  <sheetFormatPr defaultColWidth="9.140625" defaultRowHeight="12.75"/>
  <cols>
    <col min="1" max="1" width="4.00390625" style="0" customWidth="1"/>
    <col min="6" max="8" width="13.57421875" style="0" customWidth="1"/>
    <col min="9" max="9" width="15.57421875" style="0" customWidth="1"/>
    <col min="10" max="10" width="13.28125" style="0" customWidth="1"/>
    <col min="11" max="11" width="14.140625" style="0" customWidth="1"/>
  </cols>
  <sheetData>
    <row r="1" spans="6:11" ht="12.75">
      <c r="F1" s="283"/>
      <c r="G1" s="283"/>
      <c r="H1" s="283"/>
      <c r="I1" s="283"/>
      <c r="J1" s="283"/>
      <c r="K1" s="283"/>
    </row>
    <row r="2" spans="6:11" ht="12.75">
      <c r="F2" s="1"/>
      <c r="G2" s="1"/>
      <c r="H2" s="1"/>
      <c r="I2" s="1"/>
      <c r="J2" s="1"/>
      <c r="K2" s="1"/>
    </row>
    <row r="5" spans="1:11" ht="12.75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</row>
    <row r="6" spans="1:11" ht="16.5" customHeight="1">
      <c r="A6" s="285" t="s">
        <v>271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</row>
    <row r="7" spans="1:11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" customHeight="1" thickBot="1">
      <c r="A10" s="7"/>
      <c r="B10" s="7"/>
      <c r="C10" s="7"/>
      <c r="D10" s="7"/>
      <c r="E10" s="7"/>
      <c r="F10" s="11"/>
      <c r="G10" s="11"/>
      <c r="H10" s="11"/>
      <c r="I10" s="11"/>
      <c r="J10" s="284" t="s">
        <v>273</v>
      </c>
      <c r="K10" s="284"/>
    </row>
    <row r="11" spans="1:11" ht="12.75">
      <c r="A11" s="289" t="s">
        <v>0</v>
      </c>
      <c r="B11" s="305" t="s">
        <v>1</v>
      </c>
      <c r="C11" s="305"/>
      <c r="D11" s="305"/>
      <c r="E11" s="305"/>
      <c r="F11" s="309" t="s">
        <v>39</v>
      </c>
      <c r="G11" s="310"/>
      <c r="H11" s="311"/>
      <c r="I11" s="309" t="s">
        <v>40</v>
      </c>
      <c r="J11" s="310"/>
      <c r="K11" s="319"/>
    </row>
    <row r="12" spans="1:11" ht="12.75">
      <c r="A12" s="290"/>
      <c r="B12" s="306"/>
      <c r="C12" s="306"/>
      <c r="D12" s="306"/>
      <c r="E12" s="306"/>
      <c r="F12" s="312"/>
      <c r="G12" s="313"/>
      <c r="H12" s="314"/>
      <c r="I12" s="312"/>
      <c r="J12" s="313"/>
      <c r="K12" s="320"/>
    </row>
    <row r="13" spans="1:11" ht="12.75" customHeight="1">
      <c r="A13" s="290"/>
      <c r="B13" s="306"/>
      <c r="C13" s="306"/>
      <c r="D13" s="306"/>
      <c r="E13" s="306"/>
      <c r="F13" s="287" t="s">
        <v>50</v>
      </c>
      <c r="G13" s="287" t="s">
        <v>2</v>
      </c>
      <c r="H13" s="287" t="s">
        <v>3</v>
      </c>
      <c r="I13" s="287" t="s">
        <v>50</v>
      </c>
      <c r="J13" s="287" t="s">
        <v>2</v>
      </c>
      <c r="K13" s="303" t="s">
        <v>3</v>
      </c>
    </row>
    <row r="14" spans="1:11" ht="27" customHeight="1">
      <c r="A14" s="324"/>
      <c r="B14" s="307"/>
      <c r="C14" s="307"/>
      <c r="D14" s="307"/>
      <c r="E14" s="307"/>
      <c r="F14" s="308"/>
      <c r="G14" s="315"/>
      <c r="H14" s="315"/>
      <c r="I14" s="308"/>
      <c r="J14" s="308"/>
      <c r="K14" s="304"/>
    </row>
    <row r="15" spans="1:11" ht="21" customHeight="1">
      <c r="A15" s="32" t="s">
        <v>18</v>
      </c>
      <c r="B15" s="316"/>
      <c r="C15" s="317"/>
      <c r="D15" s="317"/>
      <c r="E15" s="318"/>
      <c r="F15" s="47">
        <v>0</v>
      </c>
      <c r="G15" s="47">
        <v>0</v>
      </c>
      <c r="H15" s="47">
        <v>0</v>
      </c>
      <c r="I15" s="47">
        <v>0</v>
      </c>
      <c r="J15" s="47"/>
      <c r="K15" s="48"/>
    </row>
    <row r="16" spans="1:11" ht="21" customHeight="1">
      <c r="A16" s="33"/>
      <c r="B16" s="316"/>
      <c r="C16" s="317"/>
      <c r="D16" s="317"/>
      <c r="E16" s="318"/>
      <c r="F16" s="47"/>
      <c r="G16" s="47"/>
      <c r="H16" s="47"/>
      <c r="I16" s="47"/>
      <c r="J16" s="47"/>
      <c r="K16" s="48"/>
    </row>
    <row r="17" spans="1:11" ht="21" customHeight="1">
      <c r="A17" s="33"/>
      <c r="B17" s="316"/>
      <c r="C17" s="317"/>
      <c r="D17" s="317"/>
      <c r="E17" s="318"/>
      <c r="F17" s="47"/>
      <c r="G17" s="47"/>
      <c r="H17" s="47"/>
      <c r="I17" s="47"/>
      <c r="J17" s="47"/>
      <c r="K17" s="48"/>
    </row>
    <row r="18" spans="1:11" ht="21" customHeight="1">
      <c r="A18" s="33"/>
      <c r="B18" s="316"/>
      <c r="C18" s="317"/>
      <c r="D18" s="317"/>
      <c r="E18" s="318"/>
      <c r="F18" s="47"/>
      <c r="G18" s="47"/>
      <c r="H18" s="47"/>
      <c r="I18" s="47"/>
      <c r="J18" s="47"/>
      <c r="K18" s="48"/>
    </row>
    <row r="19" spans="1:11" ht="21.75" customHeight="1">
      <c r="A19" s="33"/>
      <c r="B19" s="316"/>
      <c r="C19" s="317"/>
      <c r="D19" s="317"/>
      <c r="E19" s="318"/>
      <c r="F19" s="47"/>
      <c r="G19" s="47"/>
      <c r="H19" s="47"/>
      <c r="I19" s="47"/>
      <c r="J19" s="47"/>
      <c r="K19" s="48"/>
    </row>
    <row r="20" spans="1:11" ht="21" customHeight="1" thickBot="1">
      <c r="A20" s="34"/>
      <c r="B20" s="325"/>
      <c r="C20" s="326"/>
      <c r="D20" s="326"/>
      <c r="E20" s="327"/>
      <c r="F20" s="50"/>
      <c r="G20" s="50"/>
      <c r="H20" s="50"/>
      <c r="I20" s="50"/>
      <c r="J20" s="50"/>
      <c r="K20" s="51"/>
    </row>
    <row r="21" spans="1:11" ht="21" customHeight="1" thickBot="1">
      <c r="A21" s="44"/>
      <c r="B21" s="321" t="s">
        <v>53</v>
      </c>
      <c r="C21" s="322"/>
      <c r="D21" s="322"/>
      <c r="E21" s="323"/>
      <c r="F21" s="45">
        <f aca="true" t="shared" si="0" ref="F21:K21">SUM(F15:F20)</f>
        <v>0</v>
      </c>
      <c r="G21" s="45">
        <f t="shared" si="0"/>
        <v>0</v>
      </c>
      <c r="H21" s="45">
        <f t="shared" si="0"/>
        <v>0</v>
      </c>
      <c r="I21" s="45">
        <f t="shared" si="0"/>
        <v>0</v>
      </c>
      <c r="J21" s="45">
        <f t="shared" si="0"/>
        <v>0</v>
      </c>
      <c r="K21" s="49">
        <f t="shared" si="0"/>
        <v>0</v>
      </c>
    </row>
  </sheetData>
  <sheetProtection/>
  <mergeCells count="21">
    <mergeCell ref="A11:A14"/>
    <mergeCell ref="B20:E20"/>
    <mergeCell ref="B15:E15"/>
    <mergeCell ref="B16:E16"/>
    <mergeCell ref="B19:E19"/>
    <mergeCell ref="B17:E17"/>
    <mergeCell ref="B18:E18"/>
    <mergeCell ref="G13:G14"/>
    <mergeCell ref="F13:F14"/>
    <mergeCell ref="I11:K12"/>
    <mergeCell ref="B21:E21"/>
    <mergeCell ref="F1:K1"/>
    <mergeCell ref="A5:K5"/>
    <mergeCell ref="A6:K6"/>
    <mergeCell ref="J10:K10"/>
    <mergeCell ref="K13:K14"/>
    <mergeCell ref="B11:E14"/>
    <mergeCell ref="I13:I14"/>
    <mergeCell ref="J13:J14"/>
    <mergeCell ref="F11:H12"/>
    <mergeCell ref="H13:H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&amp;R&amp;"Times New Roman,Félkövér"Vásárosbéc Község Önkormányzata
2/2017.(V.18.) önkormányzati rendelet
8. számú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71.8515625" style="0" customWidth="1"/>
    <col min="2" max="2" width="11.8515625" style="0" customWidth="1"/>
    <col min="3" max="3" width="14.00390625" style="0" customWidth="1"/>
    <col min="4" max="4" width="13.421875" style="0" customWidth="1"/>
    <col min="5" max="5" width="14.140625" style="0" customWidth="1"/>
    <col min="6" max="6" width="13.421875" style="0" customWidth="1"/>
    <col min="7" max="7" width="15.7109375" style="0" customWidth="1"/>
  </cols>
  <sheetData>
    <row r="1" spans="2:6" ht="12.75">
      <c r="B1" s="155"/>
      <c r="C1" s="155"/>
      <c r="D1" s="155"/>
      <c r="E1" s="155"/>
      <c r="F1" s="155"/>
    </row>
    <row r="2" spans="1:7" ht="12.75">
      <c r="A2" s="234" t="s">
        <v>272</v>
      </c>
      <c r="B2" s="234"/>
      <c r="C2" s="234"/>
      <c r="D2" s="234"/>
      <c r="E2" s="234"/>
      <c r="F2" s="234"/>
      <c r="G2" s="234"/>
    </row>
    <row r="3" ht="12.75">
      <c r="G3" s="2" t="s">
        <v>273</v>
      </c>
    </row>
    <row r="4" spans="1:7" ht="25.5" customHeight="1">
      <c r="A4" s="156"/>
      <c r="B4" s="156"/>
      <c r="C4" s="156"/>
      <c r="D4" s="328" t="s">
        <v>105</v>
      </c>
      <c r="E4" s="328"/>
      <c r="F4" s="328"/>
      <c r="G4" s="328"/>
    </row>
    <row r="5" spans="1:7" ht="12.75">
      <c r="A5" s="157" t="s">
        <v>1</v>
      </c>
      <c r="B5" s="158" t="s">
        <v>106</v>
      </c>
      <c r="C5" s="157" t="s">
        <v>107</v>
      </c>
      <c r="D5" s="161" t="s">
        <v>108</v>
      </c>
      <c r="E5" s="161" t="s">
        <v>109</v>
      </c>
      <c r="F5" s="161" t="s">
        <v>110</v>
      </c>
      <c r="G5" s="161" t="s">
        <v>29</v>
      </c>
    </row>
    <row r="6" spans="1:7" ht="12.75">
      <c r="A6" s="176" t="s">
        <v>111</v>
      </c>
      <c r="B6" s="160">
        <v>1</v>
      </c>
      <c r="C6" s="159">
        <v>800000</v>
      </c>
      <c r="D6" s="159">
        <v>800000</v>
      </c>
      <c r="E6" s="159">
        <v>850000</v>
      </c>
      <c r="F6" s="159">
        <v>900000</v>
      </c>
      <c r="G6" s="159">
        <f aca="true" t="shared" si="0" ref="G6:G12">SUM(C6:F6)</f>
        <v>3350000</v>
      </c>
    </row>
    <row r="7" spans="1:7" ht="25.5">
      <c r="A7" s="177" t="s">
        <v>183</v>
      </c>
      <c r="B7" s="160">
        <v>2</v>
      </c>
      <c r="C7" s="159">
        <v>0</v>
      </c>
      <c r="D7" s="159"/>
      <c r="E7" s="159"/>
      <c r="F7" s="159"/>
      <c r="G7" s="159">
        <f t="shared" si="0"/>
        <v>0</v>
      </c>
    </row>
    <row r="8" spans="1:7" ht="12.75">
      <c r="A8" s="166" t="s">
        <v>184</v>
      </c>
      <c r="B8" s="160">
        <v>3</v>
      </c>
      <c r="C8" s="159">
        <v>0</v>
      </c>
      <c r="D8" s="159"/>
      <c r="E8" s="159"/>
      <c r="F8" s="159"/>
      <c r="G8" s="159">
        <f t="shared" si="0"/>
        <v>0</v>
      </c>
    </row>
    <row r="9" spans="1:7" ht="25.5">
      <c r="A9" s="178" t="s">
        <v>186</v>
      </c>
      <c r="B9" s="160">
        <v>4</v>
      </c>
      <c r="C9" s="159">
        <v>0</v>
      </c>
      <c r="D9" s="159"/>
      <c r="E9" s="159"/>
      <c r="F9" s="159"/>
      <c r="G9" s="159">
        <f t="shared" si="0"/>
        <v>0</v>
      </c>
    </row>
    <row r="10" spans="1:7" ht="12.75">
      <c r="A10" s="176" t="s">
        <v>112</v>
      </c>
      <c r="B10" s="160">
        <v>5</v>
      </c>
      <c r="C10" s="159">
        <v>0</v>
      </c>
      <c r="D10" s="159"/>
      <c r="E10" s="159"/>
      <c r="F10" s="159"/>
      <c r="G10" s="159">
        <f t="shared" si="0"/>
        <v>0</v>
      </c>
    </row>
    <row r="11" spans="1:7" ht="12.75">
      <c r="A11" s="166" t="s">
        <v>185</v>
      </c>
      <c r="B11" s="160">
        <v>6</v>
      </c>
      <c r="C11" s="159">
        <v>140000</v>
      </c>
      <c r="D11" s="159">
        <v>145000</v>
      </c>
      <c r="E11" s="159">
        <v>150000</v>
      </c>
      <c r="F11" s="159">
        <v>155000</v>
      </c>
      <c r="G11" s="159">
        <f t="shared" si="0"/>
        <v>590000</v>
      </c>
    </row>
    <row r="12" spans="1:7" ht="12.75">
      <c r="A12" s="176" t="s">
        <v>113</v>
      </c>
      <c r="B12" s="160">
        <v>7</v>
      </c>
      <c r="C12" s="159">
        <v>0</v>
      </c>
      <c r="D12" s="159"/>
      <c r="E12" s="159"/>
      <c r="F12" s="159"/>
      <c r="G12" s="159">
        <f t="shared" si="0"/>
        <v>0</v>
      </c>
    </row>
    <row r="13" spans="1:7" ht="12.75">
      <c r="A13" s="156" t="s">
        <v>114</v>
      </c>
      <c r="B13" s="161">
        <v>8</v>
      </c>
      <c r="C13" s="156">
        <f>SUM(C6:C12)</f>
        <v>940000</v>
      </c>
      <c r="D13" s="156">
        <f>SUM(D6:D12)</f>
        <v>945000</v>
      </c>
      <c r="E13" s="156">
        <f>SUM(E6:E12)</f>
        <v>1000000</v>
      </c>
      <c r="F13" s="156">
        <f>SUM(F6:F12)</f>
        <v>1055000</v>
      </c>
      <c r="G13" s="156">
        <f>SUM(G6:G12)</f>
        <v>3940000</v>
      </c>
    </row>
    <row r="14" spans="1:7" ht="12.75">
      <c r="A14" s="156" t="s">
        <v>115</v>
      </c>
      <c r="B14" s="161">
        <v>9</v>
      </c>
      <c r="C14" s="156">
        <f>C13*50%</f>
        <v>470000</v>
      </c>
      <c r="D14" s="156">
        <f>D13*50%</f>
        <v>472500</v>
      </c>
      <c r="E14" s="156">
        <f>E13*50%</f>
        <v>500000</v>
      </c>
      <c r="F14" s="156">
        <f>F13*50%</f>
        <v>527500</v>
      </c>
      <c r="G14" s="156">
        <f>G13*50%</f>
        <v>1970000</v>
      </c>
    </row>
    <row r="15" spans="1:7" ht="12.75">
      <c r="A15" s="162" t="s">
        <v>116</v>
      </c>
      <c r="B15" s="161">
        <v>10</v>
      </c>
      <c r="C15" s="156">
        <f>SUM(C16:C22)</f>
        <v>0</v>
      </c>
      <c r="D15" s="156">
        <f>SUM(D16:D22)</f>
        <v>0</v>
      </c>
      <c r="E15" s="156">
        <f>SUM(E16:E22)</f>
        <v>0</v>
      </c>
      <c r="F15" s="156">
        <f>SUM(F16:F22)</f>
        <v>0</v>
      </c>
      <c r="G15" s="156">
        <f>SUM(G16:G22)</f>
        <v>0</v>
      </c>
    </row>
    <row r="16" spans="1:7" ht="12.75">
      <c r="A16" s="159" t="s">
        <v>117</v>
      </c>
      <c r="B16" s="160">
        <v>11</v>
      </c>
      <c r="C16" s="159">
        <v>0</v>
      </c>
      <c r="D16" s="159"/>
      <c r="E16" s="159"/>
      <c r="F16" s="159"/>
      <c r="G16" s="159">
        <f aca="true" t="shared" si="1" ref="G16:G22">SUM(C16:F16)</f>
        <v>0</v>
      </c>
    </row>
    <row r="17" spans="1:7" ht="12.75">
      <c r="A17" s="159" t="s">
        <v>118</v>
      </c>
      <c r="B17" s="160">
        <v>12</v>
      </c>
      <c r="C17" s="159">
        <v>0</v>
      </c>
      <c r="D17" s="159"/>
      <c r="E17" s="159"/>
      <c r="F17" s="159"/>
      <c r="G17" s="159">
        <f t="shared" si="1"/>
        <v>0</v>
      </c>
    </row>
    <row r="18" spans="1:7" ht="12.75">
      <c r="A18" s="159" t="s">
        <v>119</v>
      </c>
      <c r="B18" s="160">
        <v>13</v>
      </c>
      <c r="C18" s="159">
        <v>0</v>
      </c>
      <c r="D18" s="159"/>
      <c r="E18" s="159"/>
      <c r="F18" s="159"/>
      <c r="G18" s="159">
        <f t="shared" si="1"/>
        <v>0</v>
      </c>
    </row>
    <row r="19" spans="1:7" ht="12.75">
      <c r="A19" s="159" t="s">
        <v>120</v>
      </c>
      <c r="B19" s="160">
        <v>14</v>
      </c>
      <c r="C19" s="159">
        <v>0</v>
      </c>
      <c r="D19" s="159"/>
      <c r="E19" s="159"/>
      <c r="F19" s="159"/>
      <c r="G19" s="159">
        <f t="shared" si="1"/>
        <v>0</v>
      </c>
    </row>
    <row r="20" spans="1:7" ht="12.75">
      <c r="A20" s="159" t="s">
        <v>121</v>
      </c>
      <c r="B20" s="160">
        <v>15</v>
      </c>
      <c r="C20" s="159">
        <v>0</v>
      </c>
      <c r="D20" s="159"/>
      <c r="E20" s="159"/>
      <c r="F20" s="159"/>
      <c r="G20" s="159">
        <f t="shared" si="1"/>
        <v>0</v>
      </c>
    </row>
    <row r="21" spans="1:7" ht="12.75">
      <c r="A21" s="159" t="s">
        <v>122</v>
      </c>
      <c r="B21" s="160">
        <v>16</v>
      </c>
      <c r="C21" s="159">
        <v>0</v>
      </c>
      <c r="D21" s="159"/>
      <c r="E21" s="159"/>
      <c r="F21" s="159"/>
      <c r="G21" s="159">
        <f t="shared" si="1"/>
        <v>0</v>
      </c>
    </row>
    <row r="22" spans="1:7" ht="12.75">
      <c r="A22" s="159" t="s">
        <v>123</v>
      </c>
      <c r="B22" s="160">
        <v>17</v>
      </c>
      <c r="C22" s="159">
        <v>0</v>
      </c>
      <c r="D22" s="159"/>
      <c r="E22" s="159"/>
      <c r="F22" s="159"/>
      <c r="G22" s="159">
        <f t="shared" si="1"/>
        <v>0</v>
      </c>
    </row>
    <row r="23" spans="1:7" ht="45" customHeight="1">
      <c r="A23" s="163" t="s">
        <v>124</v>
      </c>
      <c r="B23" s="160">
        <v>18</v>
      </c>
      <c r="C23" s="157">
        <f>SUM(C24:C30)</f>
        <v>0</v>
      </c>
      <c r="D23" s="157">
        <f>SUM(D24:D30)</f>
        <v>0</v>
      </c>
      <c r="E23" s="157">
        <f>SUM(E24:E30)</f>
        <v>0</v>
      </c>
      <c r="F23" s="157">
        <f>SUM(F24:F30)</f>
        <v>0</v>
      </c>
      <c r="G23" s="157">
        <f>SUM(G24:G30)</f>
        <v>0</v>
      </c>
    </row>
    <row r="24" spans="1:7" ht="12.75">
      <c r="A24" s="159" t="s">
        <v>117</v>
      </c>
      <c r="B24" s="160">
        <v>19</v>
      </c>
      <c r="C24" s="159">
        <v>0</v>
      </c>
      <c r="D24" s="159"/>
      <c r="E24" s="159"/>
      <c r="F24" s="159"/>
      <c r="G24" s="159">
        <f aca="true" t="shared" si="2" ref="G24:G30">SUM(C24:F24)</f>
        <v>0</v>
      </c>
    </row>
    <row r="25" spans="1:7" ht="12.75">
      <c r="A25" s="159" t="s">
        <v>118</v>
      </c>
      <c r="B25" s="160">
        <v>20</v>
      </c>
      <c r="C25" s="159">
        <v>0</v>
      </c>
      <c r="D25" s="159"/>
      <c r="E25" s="159"/>
      <c r="F25" s="159"/>
      <c r="G25" s="159">
        <f t="shared" si="2"/>
        <v>0</v>
      </c>
    </row>
    <row r="26" spans="1:7" ht="12.75">
      <c r="A26" s="159" t="s">
        <v>119</v>
      </c>
      <c r="B26" s="160">
        <v>21</v>
      </c>
      <c r="C26" s="159">
        <v>0</v>
      </c>
      <c r="D26" s="159"/>
      <c r="E26" s="159"/>
      <c r="F26" s="159"/>
      <c r="G26" s="159">
        <f t="shared" si="2"/>
        <v>0</v>
      </c>
    </row>
    <row r="27" spans="1:7" ht="12.75">
      <c r="A27" s="159" t="s">
        <v>120</v>
      </c>
      <c r="B27" s="160">
        <v>22</v>
      </c>
      <c r="C27" s="159">
        <v>0</v>
      </c>
      <c r="D27" s="159"/>
      <c r="E27" s="159"/>
      <c r="F27" s="159"/>
      <c r="G27" s="159">
        <f t="shared" si="2"/>
        <v>0</v>
      </c>
    </row>
    <row r="28" spans="1:7" ht="12.75">
      <c r="A28" s="159" t="s">
        <v>121</v>
      </c>
      <c r="B28" s="160">
        <v>23</v>
      </c>
      <c r="C28" s="159">
        <v>0</v>
      </c>
      <c r="D28" s="159"/>
      <c r="E28" s="159"/>
      <c r="F28" s="159"/>
      <c r="G28" s="159">
        <f t="shared" si="2"/>
        <v>0</v>
      </c>
    </row>
    <row r="29" spans="1:7" ht="12.75">
      <c r="A29" s="159" t="s">
        <v>122</v>
      </c>
      <c r="B29" s="160">
        <v>24</v>
      </c>
      <c r="C29" s="159">
        <v>0</v>
      </c>
      <c r="D29" s="159"/>
      <c r="E29" s="159"/>
      <c r="F29" s="159"/>
      <c r="G29" s="159">
        <f t="shared" si="2"/>
        <v>0</v>
      </c>
    </row>
    <row r="30" spans="1:7" ht="12.75">
      <c r="A30" s="159" t="s">
        <v>123</v>
      </c>
      <c r="B30" s="160">
        <v>25</v>
      </c>
      <c r="C30" s="159">
        <v>0</v>
      </c>
      <c r="D30" s="159"/>
      <c r="E30" s="159"/>
      <c r="F30" s="159"/>
      <c r="G30" s="159">
        <f t="shared" si="2"/>
        <v>0</v>
      </c>
    </row>
    <row r="31" spans="1:7" ht="12.75">
      <c r="A31" s="164" t="s">
        <v>125</v>
      </c>
      <c r="B31" s="160">
        <v>26</v>
      </c>
      <c r="C31" s="164">
        <f>SUM(C15+C23)</f>
        <v>0</v>
      </c>
      <c r="D31" s="164">
        <f>SUM(D15+D23)</f>
        <v>0</v>
      </c>
      <c r="E31" s="164">
        <f>SUM(E15+E23)</f>
        <v>0</v>
      </c>
      <c r="F31" s="164">
        <f>SUM(F15+F23)</f>
        <v>0</v>
      </c>
      <c r="G31" s="164">
        <f>SUM(G15+G23)</f>
        <v>0</v>
      </c>
    </row>
    <row r="32" spans="1:7" ht="12.75">
      <c r="A32" s="163" t="s">
        <v>126</v>
      </c>
      <c r="B32" s="160">
        <v>27</v>
      </c>
      <c r="C32" s="157">
        <f>C14-C31</f>
        <v>470000</v>
      </c>
      <c r="D32" s="157">
        <f>D14-D31</f>
        <v>472500</v>
      </c>
      <c r="E32" s="157">
        <f>E14-E31</f>
        <v>500000</v>
      </c>
      <c r="F32" s="157">
        <f>F14-F31</f>
        <v>527500</v>
      </c>
      <c r="G32" s="157">
        <f>G14-G31</f>
        <v>1970000</v>
      </c>
    </row>
    <row r="36" ht="12.75">
      <c r="A36" s="155"/>
    </row>
  </sheetData>
  <sheetProtection/>
  <mergeCells count="2">
    <mergeCell ref="D4:G4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&amp;R&amp;"Times New Roman,Normál"Vásárosbéc Község Önkormányzata
2/2017.(V.18.) önkormányzati rendelet
9.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 Somogyhárságy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Petneházy Éva</dc:creator>
  <cp:keywords/>
  <dc:description/>
  <cp:lastModifiedBy>Tamás</cp:lastModifiedBy>
  <cp:lastPrinted>2017-04-29T13:38:04Z</cp:lastPrinted>
  <dcterms:created xsi:type="dcterms:W3CDTF">2006-11-29T10:39:50Z</dcterms:created>
  <dcterms:modified xsi:type="dcterms:W3CDTF">2017-05-17T12:40:37Z</dcterms:modified>
  <cp:category/>
  <cp:version/>
  <cp:contentType/>
  <cp:contentStatus/>
</cp:coreProperties>
</file>